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POZ_AKCE\VYPAL\CHOCEŇ - ZŠ Kollárova - hygienické zázemí\"/>
    </mc:Choice>
  </mc:AlternateContent>
  <xr:revisionPtr revIDLastSave="0" documentId="14_{1B71BD2E-1280-4260-837E-6CF3D3F46B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kapitulace" sheetId="1" r:id="rId1"/>
    <sheet name="Arch stav" sheetId="6" r:id="rId2"/>
    <sheet name="Světel. a silnop. rozvody" sheetId="3" r:id="rId3"/>
    <sheet name="Zti" sheetId="4" r:id="rId4"/>
    <sheet name="Vzduchotechnika" sheetId="5" r:id="rId5"/>
    <sheet name="VRN" sheetId="7" r:id="rId6"/>
  </sheets>
  <externalReferences>
    <externalReference r:id="rId7"/>
    <externalReference r:id="rId8"/>
    <externalReference r:id="rId9"/>
  </externalReferences>
  <definedNames>
    <definedName name="GROUP_ID">[1]Zakázka!$B$6:$B$188</definedName>
    <definedName name="ITEM_PRICES">[1]Zakázka!$J$6:$J$188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29" i="7" l="1"/>
  <c r="BI129" i="7"/>
  <c r="BH129" i="7"/>
  <c r="BG129" i="7"/>
  <c r="BF129" i="7"/>
  <c r="BE129" i="7"/>
  <c r="T129" i="7"/>
  <c r="R129" i="7"/>
  <c r="P129" i="7"/>
  <c r="J129" i="7"/>
  <c r="BK128" i="7"/>
  <c r="BI128" i="7"/>
  <c r="BH128" i="7"/>
  <c r="BG128" i="7"/>
  <c r="BF128" i="7"/>
  <c r="T128" i="7"/>
  <c r="R128" i="7"/>
  <c r="P128" i="7"/>
  <c r="J128" i="7"/>
  <c r="BE128" i="7" s="1"/>
  <c r="BK127" i="7"/>
  <c r="BI127" i="7"/>
  <c r="BH127" i="7"/>
  <c r="BG127" i="7"/>
  <c r="BF127" i="7"/>
  <c r="T127" i="7"/>
  <c r="R127" i="7"/>
  <c r="P127" i="7"/>
  <c r="J127" i="7"/>
  <c r="BE127" i="7" s="1"/>
  <c r="BK126" i="7"/>
  <c r="BI126" i="7"/>
  <c r="BH126" i="7"/>
  <c r="BG126" i="7"/>
  <c r="BF126" i="7"/>
  <c r="T126" i="7"/>
  <c r="R126" i="7"/>
  <c r="P126" i="7"/>
  <c r="J126" i="7"/>
  <c r="BE126" i="7" s="1"/>
  <c r="BK125" i="7"/>
  <c r="BI125" i="7"/>
  <c r="BH125" i="7"/>
  <c r="BG125" i="7"/>
  <c r="BF125" i="7"/>
  <c r="T125" i="7"/>
  <c r="R125" i="7"/>
  <c r="P125" i="7"/>
  <c r="J125" i="7"/>
  <c r="BE125" i="7" s="1"/>
  <c r="BK124" i="7"/>
  <c r="BI124" i="7"/>
  <c r="BH124" i="7"/>
  <c r="BG124" i="7"/>
  <c r="BF124" i="7"/>
  <c r="T124" i="7"/>
  <c r="R124" i="7"/>
  <c r="P124" i="7"/>
  <c r="P122" i="7" s="1"/>
  <c r="P121" i="7" s="1"/>
  <c r="J124" i="7"/>
  <c r="BE124" i="7" s="1"/>
  <c r="BK123" i="7"/>
  <c r="BI123" i="7"/>
  <c r="BH123" i="7"/>
  <c r="BG123" i="7"/>
  <c r="BF123" i="7"/>
  <c r="T123" i="7"/>
  <c r="T122" i="7" s="1"/>
  <c r="T121" i="7" s="1"/>
  <c r="R123" i="7"/>
  <c r="R122" i="7" s="1"/>
  <c r="R121" i="7" s="1"/>
  <c r="P123" i="7"/>
  <c r="J123" i="7"/>
  <c r="BE123" i="7" s="1"/>
  <c r="F117" i="7"/>
  <c r="F115" i="7"/>
  <c r="E113" i="7"/>
  <c r="F92" i="7"/>
  <c r="F91" i="7"/>
  <c r="F89" i="7"/>
  <c r="E87" i="7"/>
  <c r="J39" i="7"/>
  <c r="J38" i="7"/>
  <c r="J37" i="7"/>
  <c r="J31" i="7"/>
  <c r="J24" i="7"/>
  <c r="E24" i="7"/>
  <c r="J118" i="7" s="1"/>
  <c r="J23" i="7"/>
  <c r="J21" i="7"/>
  <c r="E21" i="7"/>
  <c r="J117" i="7" s="1"/>
  <c r="J20" i="7"/>
  <c r="J18" i="7"/>
  <c r="E18" i="7"/>
  <c r="F118" i="7" s="1"/>
  <c r="J17" i="7"/>
  <c r="J15" i="7"/>
  <c r="E15" i="7"/>
  <c r="J14" i="7"/>
  <c r="J12" i="7"/>
  <c r="J115" i="7" s="1"/>
  <c r="E85" i="7"/>
  <c r="F38" i="7" l="1"/>
  <c r="F39" i="7"/>
  <c r="F36" i="7"/>
  <c r="BK122" i="7"/>
  <c r="BK121" i="7" s="1"/>
  <c r="J121" i="7" s="1"/>
  <c r="J96" i="7" s="1"/>
  <c r="J36" i="7"/>
  <c r="F37" i="7"/>
  <c r="J35" i="7"/>
  <c r="F35" i="7"/>
  <c r="J89" i="7"/>
  <c r="J91" i="7"/>
  <c r="J92" i="7"/>
  <c r="E111" i="7"/>
  <c r="J122" i="7" l="1"/>
  <c r="J97" i="7" s="1"/>
  <c r="J30" i="7"/>
  <c r="J32" i="7" s="1"/>
  <c r="J41" i="7" s="1"/>
  <c r="J102" i="7"/>
  <c r="D18" i="1" s="1"/>
  <c r="G14" i="5" l="1"/>
  <c r="G13" i="5"/>
  <c r="G12" i="5"/>
  <c r="G11" i="5"/>
  <c r="G10" i="5"/>
  <c r="G9" i="5"/>
  <c r="G8" i="5"/>
  <c r="G7" i="5"/>
  <c r="G6" i="5"/>
  <c r="G5" i="5"/>
  <c r="G4" i="5"/>
  <c r="G15" i="5" l="1"/>
  <c r="D12" i="1" s="1"/>
  <c r="N185" i="3"/>
  <c r="L185" i="3"/>
  <c r="J185" i="3"/>
  <c r="N184" i="3"/>
  <c r="L184" i="3"/>
  <c r="J184" i="3"/>
  <c r="P184" i="3" s="1"/>
  <c r="Q184" i="3" s="1"/>
  <c r="N183" i="3"/>
  <c r="L183" i="3"/>
  <c r="J183" i="3"/>
  <c r="N182" i="3"/>
  <c r="L182" i="3"/>
  <c r="J182" i="3"/>
  <c r="P182" i="3" s="1"/>
  <c r="Q182" i="3" s="1"/>
  <c r="N181" i="3"/>
  <c r="L181" i="3"/>
  <c r="J181" i="3"/>
  <c r="P181" i="3" s="1"/>
  <c r="Q181" i="3" s="1"/>
  <c r="N180" i="3"/>
  <c r="L180" i="3"/>
  <c r="J180" i="3"/>
  <c r="P179" i="3"/>
  <c r="Q179" i="3" s="1"/>
  <c r="N179" i="3"/>
  <c r="L179" i="3"/>
  <c r="J179" i="3"/>
  <c r="N175" i="3"/>
  <c r="L175" i="3"/>
  <c r="J175" i="3"/>
  <c r="N174" i="3"/>
  <c r="L174" i="3"/>
  <c r="J174" i="3"/>
  <c r="N173" i="3"/>
  <c r="L173" i="3"/>
  <c r="J173" i="3"/>
  <c r="P173" i="3" s="1"/>
  <c r="Q173" i="3" s="1"/>
  <c r="N172" i="3"/>
  <c r="L172" i="3"/>
  <c r="J172" i="3"/>
  <c r="N171" i="3"/>
  <c r="L171" i="3"/>
  <c r="J171" i="3"/>
  <c r="P171" i="3" s="1"/>
  <c r="Q171" i="3" s="1"/>
  <c r="N170" i="3"/>
  <c r="L170" i="3"/>
  <c r="J170" i="3"/>
  <c r="P170" i="3" s="1"/>
  <c r="Q170" i="3" s="1"/>
  <c r="N169" i="3"/>
  <c r="L169" i="3"/>
  <c r="J169" i="3"/>
  <c r="N168" i="3"/>
  <c r="L168" i="3"/>
  <c r="J168" i="3"/>
  <c r="P168" i="3" s="1"/>
  <c r="Q168" i="3" s="1"/>
  <c r="N167" i="3"/>
  <c r="L167" i="3"/>
  <c r="J167" i="3"/>
  <c r="N166" i="3"/>
  <c r="L166" i="3"/>
  <c r="J166" i="3"/>
  <c r="N165" i="3"/>
  <c r="L165" i="3"/>
  <c r="J165" i="3"/>
  <c r="P165" i="3" s="1"/>
  <c r="Q165" i="3" s="1"/>
  <c r="N164" i="3"/>
  <c r="L164" i="3"/>
  <c r="J164" i="3"/>
  <c r="N163" i="3"/>
  <c r="L163" i="3"/>
  <c r="J163" i="3"/>
  <c r="P163" i="3" s="1"/>
  <c r="Q163" i="3" s="1"/>
  <c r="N162" i="3"/>
  <c r="L162" i="3"/>
  <c r="J162" i="3"/>
  <c r="P162" i="3" s="1"/>
  <c r="Q162" i="3" s="1"/>
  <c r="N161" i="3"/>
  <c r="L161" i="3"/>
  <c r="J161" i="3"/>
  <c r="N160" i="3"/>
  <c r="L160" i="3"/>
  <c r="J160" i="3"/>
  <c r="P160" i="3" s="1"/>
  <c r="Q160" i="3" s="1"/>
  <c r="N159" i="3"/>
  <c r="L159" i="3"/>
  <c r="J159" i="3"/>
  <c r="N158" i="3"/>
  <c r="L158" i="3"/>
  <c r="J158" i="3"/>
  <c r="P157" i="3"/>
  <c r="Q157" i="3" s="1"/>
  <c r="N157" i="3"/>
  <c r="L157" i="3"/>
  <c r="J157" i="3"/>
  <c r="N156" i="3"/>
  <c r="L156" i="3"/>
  <c r="J156" i="3"/>
  <c r="N155" i="3"/>
  <c r="L155" i="3"/>
  <c r="J155" i="3"/>
  <c r="P155" i="3" s="1"/>
  <c r="Q155" i="3" s="1"/>
  <c r="P154" i="3"/>
  <c r="N154" i="3"/>
  <c r="L154" i="3"/>
  <c r="J154" i="3"/>
  <c r="N153" i="3"/>
  <c r="L153" i="3"/>
  <c r="J153" i="3"/>
  <c r="P152" i="3"/>
  <c r="Q152" i="3" s="1"/>
  <c r="N152" i="3"/>
  <c r="L152" i="3"/>
  <c r="J152" i="3"/>
  <c r="N151" i="3"/>
  <c r="L151" i="3"/>
  <c r="J151" i="3"/>
  <c r="N150" i="3"/>
  <c r="L150" i="3"/>
  <c r="J150" i="3"/>
  <c r="N149" i="3"/>
  <c r="L149" i="3"/>
  <c r="J149" i="3"/>
  <c r="P149" i="3" s="1"/>
  <c r="Q149" i="3" s="1"/>
  <c r="N148" i="3"/>
  <c r="L148" i="3"/>
  <c r="J148" i="3"/>
  <c r="N147" i="3"/>
  <c r="L147" i="3"/>
  <c r="J147" i="3"/>
  <c r="P147" i="3" s="1"/>
  <c r="Q147" i="3" s="1"/>
  <c r="N146" i="3"/>
  <c r="L146" i="3"/>
  <c r="J146" i="3"/>
  <c r="N145" i="3"/>
  <c r="L145" i="3"/>
  <c r="J145" i="3"/>
  <c r="N144" i="3"/>
  <c r="L144" i="3"/>
  <c r="J144" i="3"/>
  <c r="P144" i="3" s="1"/>
  <c r="Q144" i="3" s="1"/>
  <c r="N143" i="3"/>
  <c r="L143" i="3"/>
  <c r="J143" i="3"/>
  <c r="N142" i="3"/>
  <c r="L142" i="3"/>
  <c r="J142" i="3"/>
  <c r="N141" i="3"/>
  <c r="L141" i="3"/>
  <c r="J141" i="3"/>
  <c r="P141" i="3" s="1"/>
  <c r="Q141" i="3" s="1"/>
  <c r="N140" i="3"/>
  <c r="L140" i="3"/>
  <c r="J140" i="3"/>
  <c r="Q139" i="3"/>
  <c r="P139" i="3"/>
  <c r="N139" i="3"/>
  <c r="L139" i="3"/>
  <c r="J139" i="3"/>
  <c r="P138" i="3"/>
  <c r="N138" i="3"/>
  <c r="L138" i="3"/>
  <c r="J138" i="3"/>
  <c r="N137" i="3"/>
  <c r="L137" i="3"/>
  <c r="J137" i="3"/>
  <c r="P136" i="3"/>
  <c r="Q136" i="3" s="1"/>
  <c r="N136" i="3"/>
  <c r="L136" i="3"/>
  <c r="J136" i="3"/>
  <c r="N135" i="3"/>
  <c r="L135" i="3"/>
  <c r="J135" i="3"/>
  <c r="N134" i="3"/>
  <c r="L134" i="3"/>
  <c r="J134" i="3"/>
  <c r="P134" i="3" s="1"/>
  <c r="Q134" i="3" s="1"/>
  <c r="P133" i="3"/>
  <c r="Q133" i="3" s="1"/>
  <c r="N133" i="3"/>
  <c r="L133" i="3"/>
  <c r="J133" i="3"/>
  <c r="N132" i="3"/>
  <c r="L132" i="3"/>
  <c r="J132" i="3"/>
  <c r="N131" i="3"/>
  <c r="L131" i="3"/>
  <c r="J131" i="3"/>
  <c r="P131" i="3" s="1"/>
  <c r="Q131" i="3" s="1"/>
  <c r="P130" i="3"/>
  <c r="N130" i="3"/>
  <c r="L130" i="3"/>
  <c r="J130" i="3"/>
  <c r="N129" i="3"/>
  <c r="L129" i="3"/>
  <c r="J129" i="3"/>
  <c r="N128" i="3"/>
  <c r="L128" i="3"/>
  <c r="J128" i="3"/>
  <c r="P128" i="3" s="1"/>
  <c r="Q128" i="3" s="1"/>
  <c r="N127" i="3"/>
  <c r="L127" i="3"/>
  <c r="J127" i="3"/>
  <c r="N126" i="3"/>
  <c r="L126" i="3"/>
  <c r="J126" i="3"/>
  <c r="P125" i="3"/>
  <c r="Q125" i="3" s="1"/>
  <c r="N125" i="3"/>
  <c r="L125" i="3"/>
  <c r="J125" i="3"/>
  <c r="N124" i="3"/>
  <c r="L124" i="3"/>
  <c r="J124" i="3"/>
  <c r="N123" i="3"/>
  <c r="L123" i="3"/>
  <c r="J123" i="3"/>
  <c r="P123" i="3" s="1"/>
  <c r="Q123" i="3" s="1"/>
  <c r="N122" i="3"/>
  <c r="L122" i="3"/>
  <c r="J122" i="3"/>
  <c r="N121" i="3"/>
  <c r="L121" i="3"/>
  <c r="J121" i="3"/>
  <c r="P120" i="3"/>
  <c r="Q120" i="3" s="1"/>
  <c r="N120" i="3"/>
  <c r="L120" i="3"/>
  <c r="J120" i="3"/>
  <c r="N119" i="3"/>
  <c r="L119" i="3"/>
  <c r="J119" i="3"/>
  <c r="N118" i="3"/>
  <c r="L118" i="3"/>
  <c r="J118" i="3"/>
  <c r="P118" i="3" s="1"/>
  <c r="Q118" i="3" s="1"/>
  <c r="P117" i="3"/>
  <c r="Q117" i="3" s="1"/>
  <c r="N117" i="3"/>
  <c r="L117" i="3"/>
  <c r="J117" i="3"/>
  <c r="N116" i="3"/>
  <c r="L116" i="3"/>
  <c r="J116" i="3"/>
  <c r="N115" i="3"/>
  <c r="L115" i="3"/>
  <c r="J115" i="3"/>
  <c r="P114" i="3"/>
  <c r="N114" i="3"/>
  <c r="L114" i="3"/>
  <c r="L105" i="3" s="1"/>
  <c r="J114" i="3"/>
  <c r="N113" i="3"/>
  <c r="L113" i="3"/>
  <c r="J113" i="3"/>
  <c r="P112" i="3"/>
  <c r="Q112" i="3" s="1"/>
  <c r="N112" i="3"/>
  <c r="L112" i="3"/>
  <c r="J112" i="3"/>
  <c r="N111" i="3"/>
  <c r="L111" i="3"/>
  <c r="J111" i="3"/>
  <c r="N107" i="3"/>
  <c r="L107" i="3"/>
  <c r="J107" i="3"/>
  <c r="P106" i="3"/>
  <c r="Q106" i="3" s="1"/>
  <c r="N106" i="3"/>
  <c r="N105" i="3" s="1"/>
  <c r="L106" i="3"/>
  <c r="J106" i="3"/>
  <c r="N103" i="3"/>
  <c r="L103" i="3"/>
  <c r="J103" i="3"/>
  <c r="P103" i="3" s="1"/>
  <c r="Q103" i="3" s="1"/>
  <c r="P102" i="3"/>
  <c r="P101" i="3" s="1"/>
  <c r="N102" i="3"/>
  <c r="N101" i="3" s="1"/>
  <c r="L102" i="3"/>
  <c r="L101" i="3" s="1"/>
  <c r="J102" i="3"/>
  <c r="J101" i="3"/>
  <c r="N99" i="3"/>
  <c r="L99" i="3"/>
  <c r="J99" i="3"/>
  <c r="P99" i="3" s="1"/>
  <c r="Q99" i="3" s="1"/>
  <c r="N98" i="3"/>
  <c r="L98" i="3"/>
  <c r="J98" i="3"/>
  <c r="N97" i="3"/>
  <c r="L97" i="3"/>
  <c r="J97" i="3"/>
  <c r="P96" i="3"/>
  <c r="Q96" i="3" s="1"/>
  <c r="N96" i="3"/>
  <c r="L96" i="3"/>
  <c r="J96" i="3"/>
  <c r="N95" i="3"/>
  <c r="N94" i="3" s="1"/>
  <c r="L95" i="3"/>
  <c r="L94" i="3" s="1"/>
  <c r="J95" i="3"/>
  <c r="N92" i="3"/>
  <c r="N91" i="3" s="1"/>
  <c r="L92" i="3"/>
  <c r="L91" i="3" s="1"/>
  <c r="J92" i="3"/>
  <c r="J91" i="3" s="1"/>
  <c r="P89" i="3"/>
  <c r="Q89" i="3" s="1"/>
  <c r="N89" i="3"/>
  <c r="L89" i="3"/>
  <c r="J89" i="3"/>
  <c r="N88" i="3"/>
  <c r="N87" i="3" s="1"/>
  <c r="L88" i="3"/>
  <c r="L87" i="3" s="1"/>
  <c r="J88" i="3"/>
  <c r="P85" i="3"/>
  <c r="N85" i="3"/>
  <c r="L85" i="3"/>
  <c r="J85" i="3"/>
  <c r="Q85" i="3" s="1"/>
  <c r="N84" i="3"/>
  <c r="N83" i="3" s="1"/>
  <c r="L84" i="3"/>
  <c r="L83" i="3" s="1"/>
  <c r="J84" i="3"/>
  <c r="N80" i="3"/>
  <c r="L80" i="3"/>
  <c r="J80" i="3"/>
  <c r="N79" i="3"/>
  <c r="L79" i="3"/>
  <c r="J79" i="3"/>
  <c r="P79" i="3" s="1"/>
  <c r="Q79" i="3" s="1"/>
  <c r="N78" i="3"/>
  <c r="L78" i="3"/>
  <c r="J78" i="3"/>
  <c r="N77" i="3"/>
  <c r="L77" i="3"/>
  <c r="J77" i="3"/>
  <c r="Q76" i="3"/>
  <c r="P76" i="3"/>
  <c r="N76" i="3"/>
  <c r="L76" i="3"/>
  <c r="J76" i="3"/>
  <c r="N75" i="3"/>
  <c r="L75" i="3"/>
  <c r="J75" i="3"/>
  <c r="N74" i="3"/>
  <c r="L74" i="3"/>
  <c r="J74" i="3"/>
  <c r="P74" i="3" s="1"/>
  <c r="Q74" i="3" s="1"/>
  <c r="N73" i="3"/>
  <c r="L73" i="3"/>
  <c r="J73" i="3"/>
  <c r="P73" i="3" s="1"/>
  <c r="Q73" i="3" s="1"/>
  <c r="N72" i="3"/>
  <c r="L72" i="3"/>
  <c r="J72" i="3"/>
  <c r="P71" i="3"/>
  <c r="Q71" i="3" s="1"/>
  <c r="N71" i="3"/>
  <c r="L71" i="3"/>
  <c r="J71" i="3"/>
  <c r="N70" i="3"/>
  <c r="L70" i="3"/>
  <c r="J70" i="3"/>
  <c r="N69" i="3"/>
  <c r="L69" i="3"/>
  <c r="J69" i="3"/>
  <c r="N68" i="3"/>
  <c r="L68" i="3"/>
  <c r="J68" i="3"/>
  <c r="P68" i="3" s="1"/>
  <c r="N67" i="3"/>
  <c r="L67" i="3"/>
  <c r="J67" i="3"/>
  <c r="N66" i="3"/>
  <c r="L66" i="3"/>
  <c r="J66" i="3"/>
  <c r="P66" i="3" s="1"/>
  <c r="Q66" i="3" s="1"/>
  <c r="N65" i="3"/>
  <c r="L65" i="3"/>
  <c r="J65" i="3"/>
  <c r="N64" i="3"/>
  <c r="L64" i="3"/>
  <c r="J64" i="3"/>
  <c r="N63" i="3"/>
  <c r="L63" i="3"/>
  <c r="J63" i="3"/>
  <c r="N62" i="3"/>
  <c r="L62" i="3"/>
  <c r="J62" i="3"/>
  <c r="N61" i="3"/>
  <c r="L61" i="3"/>
  <c r="J61" i="3"/>
  <c r="N60" i="3"/>
  <c r="L60" i="3"/>
  <c r="J60" i="3"/>
  <c r="N59" i="3"/>
  <c r="L59" i="3"/>
  <c r="J59" i="3"/>
  <c r="Q58" i="3"/>
  <c r="P58" i="3"/>
  <c r="N58" i="3"/>
  <c r="L58" i="3"/>
  <c r="J58" i="3"/>
  <c r="N57" i="3"/>
  <c r="L57" i="3"/>
  <c r="J57" i="3"/>
  <c r="N56" i="3"/>
  <c r="L56" i="3"/>
  <c r="J56" i="3"/>
  <c r="N55" i="3"/>
  <c r="L55" i="3"/>
  <c r="J55" i="3"/>
  <c r="N54" i="3"/>
  <c r="L54" i="3"/>
  <c r="J54" i="3"/>
  <c r="N53" i="3"/>
  <c r="L53" i="3"/>
  <c r="J53" i="3"/>
  <c r="N52" i="3"/>
  <c r="L52" i="3"/>
  <c r="J52" i="3"/>
  <c r="N51" i="3"/>
  <c r="L51" i="3"/>
  <c r="J51" i="3"/>
  <c r="N50" i="3"/>
  <c r="L50" i="3"/>
  <c r="J50" i="3"/>
  <c r="P50" i="3" s="1"/>
  <c r="Q50" i="3" s="1"/>
  <c r="N49" i="3"/>
  <c r="L49" i="3"/>
  <c r="J49" i="3"/>
  <c r="N48" i="3"/>
  <c r="L48" i="3"/>
  <c r="J48" i="3"/>
  <c r="P47" i="3"/>
  <c r="Q47" i="3" s="1"/>
  <c r="N47" i="3"/>
  <c r="L47" i="3"/>
  <c r="J47" i="3"/>
  <c r="N46" i="3"/>
  <c r="L46" i="3"/>
  <c r="J46" i="3"/>
  <c r="N45" i="3"/>
  <c r="L45" i="3"/>
  <c r="J45" i="3"/>
  <c r="P45" i="3" s="1"/>
  <c r="Q45" i="3" s="1"/>
  <c r="Q44" i="3"/>
  <c r="P44" i="3"/>
  <c r="N44" i="3"/>
  <c r="L44" i="3"/>
  <c r="J44" i="3"/>
  <c r="N43" i="3"/>
  <c r="L43" i="3"/>
  <c r="J43" i="3"/>
  <c r="N42" i="3"/>
  <c r="L42" i="3"/>
  <c r="J42" i="3"/>
  <c r="P42" i="3" s="1"/>
  <c r="Q42" i="3" s="1"/>
  <c r="N41" i="3"/>
  <c r="L41" i="3"/>
  <c r="J41" i="3"/>
  <c r="P41" i="3" s="1"/>
  <c r="N40" i="3"/>
  <c r="L40" i="3"/>
  <c r="J40" i="3"/>
  <c r="N36" i="3"/>
  <c r="L36" i="3"/>
  <c r="J36" i="3"/>
  <c r="P36" i="3" s="1"/>
  <c r="Q36" i="3" s="1"/>
  <c r="N32" i="3"/>
  <c r="L32" i="3"/>
  <c r="J32" i="3"/>
  <c r="N31" i="3"/>
  <c r="L31" i="3"/>
  <c r="J31" i="3"/>
  <c r="P31" i="3" s="1"/>
  <c r="Q31" i="3" s="1"/>
  <c r="Q30" i="3"/>
  <c r="P30" i="3"/>
  <c r="N30" i="3"/>
  <c r="L30" i="3"/>
  <c r="J30" i="3"/>
  <c r="N29" i="3"/>
  <c r="L29" i="3"/>
  <c r="J29" i="3"/>
  <c r="N28" i="3"/>
  <c r="L28" i="3"/>
  <c r="J28" i="3"/>
  <c r="N27" i="3"/>
  <c r="L27" i="3"/>
  <c r="J27" i="3"/>
  <c r="N26" i="3"/>
  <c r="L26" i="3"/>
  <c r="J26" i="3"/>
  <c r="N25" i="3"/>
  <c r="L25" i="3"/>
  <c r="J25" i="3"/>
  <c r="P25" i="3" s="1"/>
  <c r="Q25" i="3" s="1"/>
  <c r="N24" i="3"/>
  <c r="L24" i="3"/>
  <c r="J24" i="3"/>
  <c r="N23" i="3"/>
  <c r="L23" i="3"/>
  <c r="J23" i="3"/>
  <c r="P23" i="3" s="1"/>
  <c r="Q23" i="3" s="1"/>
  <c r="N19" i="3"/>
  <c r="L19" i="3"/>
  <c r="J19" i="3"/>
  <c r="P19" i="3" s="1"/>
  <c r="Q19" i="3" s="1"/>
  <c r="N18" i="3"/>
  <c r="N17" i="3" s="1"/>
  <c r="L18" i="3"/>
  <c r="J18" i="3"/>
  <c r="N15" i="3"/>
  <c r="L15" i="3"/>
  <c r="J15" i="3"/>
  <c r="N14" i="3"/>
  <c r="L14" i="3"/>
  <c r="J14" i="3"/>
  <c r="N13" i="3"/>
  <c r="L13" i="3"/>
  <c r="J13" i="3"/>
  <c r="P13" i="3" s="1"/>
  <c r="Q13" i="3" s="1"/>
  <c r="N12" i="3"/>
  <c r="N11" i="3" s="1"/>
  <c r="L12" i="3"/>
  <c r="L11" i="3" s="1"/>
  <c r="J12" i="3"/>
  <c r="Q9" i="3"/>
  <c r="Q8" i="3" s="1"/>
  <c r="P9" i="3"/>
  <c r="P8" i="3" s="1"/>
  <c r="N9" i="3"/>
  <c r="N8" i="3" s="1"/>
  <c r="L9" i="3"/>
  <c r="J9" i="3"/>
  <c r="L8" i="3"/>
  <c r="J8" i="3"/>
  <c r="Q63" i="3" l="1"/>
  <c r="P92" i="3"/>
  <c r="P91" i="3" s="1"/>
  <c r="Q55" i="3"/>
  <c r="P63" i="3"/>
  <c r="Q41" i="3"/>
  <c r="Q68" i="3"/>
  <c r="P115" i="3"/>
  <c r="Q115" i="3" s="1"/>
  <c r="Q138" i="3"/>
  <c r="P146" i="3"/>
  <c r="Q146" i="3" s="1"/>
  <c r="P55" i="3"/>
  <c r="Q65" i="3"/>
  <c r="Q130" i="3"/>
  <c r="P65" i="3"/>
  <c r="P52" i="3"/>
  <c r="Q52" i="3" s="1"/>
  <c r="Q122" i="3"/>
  <c r="P28" i="3"/>
  <c r="Q28" i="3" s="1"/>
  <c r="P60" i="3"/>
  <c r="Q60" i="3" s="1"/>
  <c r="Q154" i="3"/>
  <c r="L17" i="3"/>
  <c r="L7" i="3" s="1"/>
  <c r="L6" i="3" s="1"/>
  <c r="Q114" i="3"/>
  <c r="P122" i="3"/>
  <c r="L82" i="3"/>
  <c r="Q70" i="3"/>
  <c r="N82" i="3"/>
  <c r="Q180" i="3"/>
  <c r="Q64" i="3"/>
  <c r="Q14" i="3"/>
  <c r="N7" i="3"/>
  <c r="Q53" i="3"/>
  <c r="Q98" i="3"/>
  <c r="Q159" i="3"/>
  <c r="Q166" i="3"/>
  <c r="J105" i="3"/>
  <c r="P15" i="3"/>
  <c r="Q15" i="3" s="1"/>
  <c r="P27" i="3"/>
  <c r="Q27" i="3" s="1"/>
  <c r="P49" i="3"/>
  <c r="Q49" i="3" s="1"/>
  <c r="P57" i="3"/>
  <c r="Q57" i="3" s="1"/>
  <c r="J11" i="3"/>
  <c r="P12" i="3"/>
  <c r="P11" i="3" s="1"/>
  <c r="P24" i="3"/>
  <c r="Q24" i="3" s="1"/>
  <c r="P32" i="3"/>
  <c r="Q32" i="3" s="1"/>
  <c r="P46" i="3"/>
  <c r="Q46" i="3" s="1"/>
  <c r="P54" i="3"/>
  <c r="Q54" i="3" s="1"/>
  <c r="P62" i="3"/>
  <c r="Q62" i="3" s="1"/>
  <c r="P70" i="3"/>
  <c r="P78" i="3"/>
  <c r="Q78" i="3" s="1"/>
  <c r="J87" i="3"/>
  <c r="P88" i="3"/>
  <c r="P87" i="3" s="1"/>
  <c r="Q92" i="3"/>
  <c r="Q91" i="3" s="1"/>
  <c r="P98" i="3"/>
  <c r="Q102" i="3"/>
  <c r="Q101" i="3" s="1"/>
  <c r="P111" i="3"/>
  <c r="Q111" i="3" s="1"/>
  <c r="P119" i="3"/>
  <c r="Q119" i="3" s="1"/>
  <c r="P127" i="3"/>
  <c r="Q127" i="3" s="1"/>
  <c r="P135" i="3"/>
  <c r="Q135" i="3" s="1"/>
  <c r="P143" i="3"/>
  <c r="Q143" i="3" s="1"/>
  <c r="P151" i="3"/>
  <c r="Q151" i="3" s="1"/>
  <c r="P159" i="3"/>
  <c r="P167" i="3"/>
  <c r="Q167" i="3" s="1"/>
  <c r="P175" i="3"/>
  <c r="Q175" i="3" s="1"/>
  <c r="J17" i="3"/>
  <c r="P18" i="3"/>
  <c r="P29" i="3"/>
  <c r="Q29" i="3" s="1"/>
  <c r="P43" i="3"/>
  <c r="Q43" i="3" s="1"/>
  <c r="P51" i="3"/>
  <c r="Q51" i="3" s="1"/>
  <c r="P59" i="3"/>
  <c r="Q59" i="3" s="1"/>
  <c r="P67" i="3"/>
  <c r="Q67" i="3" s="1"/>
  <c r="P75" i="3"/>
  <c r="Q75" i="3" s="1"/>
  <c r="J83" i="3"/>
  <c r="P84" i="3"/>
  <c r="P83" i="3" s="1"/>
  <c r="J94" i="3"/>
  <c r="P95" i="3"/>
  <c r="P94" i="3" s="1"/>
  <c r="P116" i="3"/>
  <c r="Q116" i="3" s="1"/>
  <c r="P124" i="3"/>
  <c r="Q124" i="3" s="1"/>
  <c r="P132" i="3"/>
  <c r="Q132" i="3" s="1"/>
  <c r="P140" i="3"/>
  <c r="Q140" i="3" s="1"/>
  <c r="P148" i="3"/>
  <c r="Q148" i="3" s="1"/>
  <c r="P156" i="3"/>
  <c r="Q156" i="3" s="1"/>
  <c r="P164" i="3"/>
  <c r="Q164" i="3" s="1"/>
  <c r="P172" i="3"/>
  <c r="Q172" i="3" s="1"/>
  <c r="P183" i="3"/>
  <c r="Q183" i="3" s="1"/>
  <c r="P14" i="3"/>
  <c r="P26" i="3"/>
  <c r="Q26" i="3" s="1"/>
  <c r="P40" i="3"/>
  <c r="Q40" i="3" s="1"/>
  <c r="P48" i="3"/>
  <c r="Q48" i="3" s="1"/>
  <c r="P56" i="3"/>
  <c r="Q56" i="3" s="1"/>
  <c r="P64" i="3"/>
  <c r="P72" i="3"/>
  <c r="Q72" i="3" s="1"/>
  <c r="P80" i="3"/>
  <c r="Q80" i="3" s="1"/>
  <c r="P113" i="3"/>
  <c r="Q113" i="3" s="1"/>
  <c r="P121" i="3"/>
  <c r="Q121" i="3" s="1"/>
  <c r="P129" i="3"/>
  <c r="Q129" i="3" s="1"/>
  <c r="P137" i="3"/>
  <c r="Q137" i="3" s="1"/>
  <c r="P145" i="3"/>
  <c r="Q145" i="3" s="1"/>
  <c r="P153" i="3"/>
  <c r="Q153" i="3" s="1"/>
  <c r="P161" i="3"/>
  <c r="Q161" i="3" s="1"/>
  <c r="P169" i="3"/>
  <c r="Q169" i="3" s="1"/>
  <c r="P180" i="3"/>
  <c r="P53" i="3"/>
  <c r="P61" i="3"/>
  <c r="Q61" i="3" s="1"/>
  <c r="P69" i="3"/>
  <c r="Q69" i="3" s="1"/>
  <c r="P77" i="3"/>
  <c r="Q77" i="3" s="1"/>
  <c r="P97" i="3"/>
  <c r="Q97" i="3" s="1"/>
  <c r="P107" i="3"/>
  <c r="P126" i="3"/>
  <c r="Q126" i="3" s="1"/>
  <c r="P142" i="3"/>
  <c r="Q142" i="3" s="1"/>
  <c r="P150" i="3"/>
  <c r="Q150" i="3" s="1"/>
  <c r="P158" i="3"/>
  <c r="Q158" i="3" s="1"/>
  <c r="P166" i="3"/>
  <c r="P174" i="3"/>
  <c r="Q174" i="3" s="1"/>
  <c r="P185" i="3"/>
  <c r="Q185" i="3" s="1"/>
  <c r="Q84" i="3" l="1"/>
  <c r="Q83" i="3" s="1"/>
  <c r="J7" i="3"/>
  <c r="Q95" i="3"/>
  <c r="Q94" i="3" s="1"/>
  <c r="P17" i="3"/>
  <c r="P7" i="3" s="1"/>
  <c r="J82" i="3"/>
  <c r="Q18" i="3"/>
  <c r="Q17" i="3" s="1"/>
  <c r="Q88" i="3"/>
  <c r="Q87" i="3" s="1"/>
  <c r="N6" i="3"/>
  <c r="P105" i="3"/>
  <c r="P82" i="3" s="1"/>
  <c r="Q107" i="3"/>
  <c r="Q105" i="3" s="1"/>
  <c r="Q12" i="3"/>
  <c r="Q11" i="3" s="1"/>
  <c r="J6" i="3" l="1"/>
  <c r="D8" i="1" s="1"/>
  <c r="Q7" i="3"/>
  <c r="Q82" i="3"/>
  <c r="P6" i="3"/>
  <c r="Q6" i="3" l="1"/>
  <c r="BK842" i="4"/>
  <c r="BI842" i="4"/>
  <c r="BH842" i="4"/>
  <c r="BG842" i="4"/>
  <c r="BF842" i="4"/>
  <c r="BE842" i="4"/>
  <c r="T842" i="4"/>
  <c r="R842" i="4"/>
  <c r="P842" i="4"/>
  <c r="J842" i="4"/>
  <c r="BK839" i="4"/>
  <c r="BI839" i="4"/>
  <c r="BH839" i="4"/>
  <c r="BG839" i="4"/>
  <c r="BF839" i="4"/>
  <c r="BE839" i="4"/>
  <c r="T839" i="4"/>
  <c r="R839" i="4"/>
  <c r="P839" i="4"/>
  <c r="J839" i="4"/>
  <c r="BK835" i="4"/>
  <c r="BK834" i="4" s="1"/>
  <c r="J834" i="4" s="1"/>
  <c r="J72" i="4" s="1"/>
  <c r="BI835" i="4"/>
  <c r="BH835" i="4"/>
  <c r="BG835" i="4"/>
  <c r="BF835" i="4"/>
  <c r="T835" i="4"/>
  <c r="R835" i="4"/>
  <c r="P835" i="4"/>
  <c r="J835" i="4"/>
  <c r="BE835" i="4" s="1"/>
  <c r="T834" i="4"/>
  <c r="P834" i="4"/>
  <c r="BK831" i="4"/>
  <c r="BI831" i="4"/>
  <c r="BH831" i="4"/>
  <c r="BG831" i="4"/>
  <c r="BF831" i="4"/>
  <c r="BE831" i="4"/>
  <c r="T831" i="4"/>
  <c r="R831" i="4"/>
  <c r="P831" i="4"/>
  <c r="J831" i="4"/>
  <c r="BK828" i="4"/>
  <c r="BI828" i="4"/>
  <c r="BH828" i="4"/>
  <c r="BG828" i="4"/>
  <c r="BF828" i="4"/>
  <c r="T828" i="4"/>
  <c r="R828" i="4"/>
  <c r="P828" i="4"/>
  <c r="J828" i="4"/>
  <c r="BE828" i="4" s="1"/>
  <c r="BK824" i="4"/>
  <c r="BI824" i="4"/>
  <c r="BH824" i="4"/>
  <c r="BG824" i="4"/>
  <c r="BF824" i="4"/>
  <c r="T824" i="4"/>
  <c r="R824" i="4"/>
  <c r="P824" i="4"/>
  <c r="J824" i="4"/>
  <c r="BE824" i="4" s="1"/>
  <c r="BK821" i="4"/>
  <c r="BI821" i="4"/>
  <c r="BH821" i="4"/>
  <c r="BG821" i="4"/>
  <c r="BF821" i="4"/>
  <c r="T821" i="4"/>
  <c r="R821" i="4"/>
  <c r="P821" i="4"/>
  <c r="J821" i="4"/>
  <c r="BE821" i="4" s="1"/>
  <c r="BK818" i="4"/>
  <c r="BI818" i="4"/>
  <c r="BH818" i="4"/>
  <c r="BG818" i="4"/>
  <c r="BF818" i="4"/>
  <c r="T818" i="4"/>
  <c r="R818" i="4"/>
  <c r="P818" i="4"/>
  <c r="J818" i="4"/>
  <c r="BE818" i="4" s="1"/>
  <c r="BK814" i="4"/>
  <c r="BI814" i="4"/>
  <c r="BH814" i="4"/>
  <c r="BG814" i="4"/>
  <c r="BF814" i="4"/>
  <c r="T814" i="4"/>
  <c r="R814" i="4"/>
  <c r="P814" i="4"/>
  <c r="J814" i="4"/>
  <c r="BE814" i="4" s="1"/>
  <c r="BK811" i="4"/>
  <c r="BI811" i="4"/>
  <c r="BH811" i="4"/>
  <c r="BG811" i="4"/>
  <c r="BF811" i="4"/>
  <c r="T811" i="4"/>
  <c r="R811" i="4"/>
  <c r="P811" i="4"/>
  <c r="J811" i="4"/>
  <c r="BE811" i="4" s="1"/>
  <c r="BK807" i="4"/>
  <c r="BI807" i="4"/>
  <c r="BH807" i="4"/>
  <c r="BG807" i="4"/>
  <c r="BF807" i="4"/>
  <c r="BE807" i="4"/>
  <c r="T807" i="4"/>
  <c r="R807" i="4"/>
  <c r="P807" i="4"/>
  <c r="J807" i="4"/>
  <c r="BK801" i="4"/>
  <c r="BI801" i="4"/>
  <c r="BH801" i="4"/>
  <c r="BG801" i="4"/>
  <c r="BF801" i="4"/>
  <c r="T801" i="4"/>
  <c r="R801" i="4"/>
  <c r="P801" i="4"/>
  <c r="J801" i="4"/>
  <c r="BE801" i="4" s="1"/>
  <c r="BK798" i="4"/>
  <c r="BI798" i="4"/>
  <c r="BH798" i="4"/>
  <c r="BG798" i="4"/>
  <c r="BF798" i="4"/>
  <c r="T798" i="4"/>
  <c r="R798" i="4"/>
  <c r="P798" i="4"/>
  <c r="J798" i="4"/>
  <c r="BE798" i="4" s="1"/>
  <c r="BK794" i="4"/>
  <c r="BI794" i="4"/>
  <c r="BH794" i="4"/>
  <c r="BG794" i="4"/>
  <c r="BF794" i="4"/>
  <c r="T794" i="4"/>
  <c r="R794" i="4"/>
  <c r="P794" i="4"/>
  <c r="J794" i="4"/>
  <c r="BE794" i="4" s="1"/>
  <c r="BK791" i="4"/>
  <c r="BI791" i="4"/>
  <c r="BH791" i="4"/>
  <c r="BG791" i="4"/>
  <c r="BF791" i="4"/>
  <c r="T791" i="4"/>
  <c r="R791" i="4"/>
  <c r="P791" i="4"/>
  <c r="J791" i="4"/>
  <c r="BE791" i="4" s="1"/>
  <c r="BK788" i="4"/>
  <c r="BI788" i="4"/>
  <c r="BH788" i="4"/>
  <c r="BG788" i="4"/>
  <c r="BF788" i="4"/>
  <c r="T788" i="4"/>
  <c r="R788" i="4"/>
  <c r="P788" i="4"/>
  <c r="J788" i="4"/>
  <c r="BE788" i="4" s="1"/>
  <c r="BK785" i="4"/>
  <c r="BI785" i="4"/>
  <c r="BH785" i="4"/>
  <c r="BG785" i="4"/>
  <c r="BF785" i="4"/>
  <c r="T785" i="4"/>
  <c r="T778" i="4" s="1"/>
  <c r="R785" i="4"/>
  <c r="P785" i="4"/>
  <c r="J785" i="4"/>
  <c r="BE785" i="4" s="1"/>
  <c r="BK782" i="4"/>
  <c r="BI782" i="4"/>
  <c r="BH782" i="4"/>
  <c r="BG782" i="4"/>
  <c r="BF782" i="4"/>
  <c r="T782" i="4"/>
  <c r="R782" i="4"/>
  <c r="P782" i="4"/>
  <c r="J782" i="4"/>
  <c r="BE782" i="4" s="1"/>
  <c r="BK779" i="4"/>
  <c r="BI779" i="4"/>
  <c r="BH779" i="4"/>
  <c r="BG779" i="4"/>
  <c r="BF779" i="4"/>
  <c r="T779" i="4"/>
  <c r="R779" i="4"/>
  <c r="P779" i="4"/>
  <c r="P778" i="4" s="1"/>
  <c r="J779" i="4"/>
  <c r="BE779" i="4" s="1"/>
  <c r="BK775" i="4"/>
  <c r="BI775" i="4"/>
  <c r="BH775" i="4"/>
  <c r="BG775" i="4"/>
  <c r="BF775" i="4"/>
  <c r="T775" i="4"/>
  <c r="R775" i="4"/>
  <c r="P775" i="4"/>
  <c r="J775" i="4"/>
  <c r="BE775" i="4" s="1"/>
  <c r="BK772" i="4"/>
  <c r="BI772" i="4"/>
  <c r="BH772" i="4"/>
  <c r="BG772" i="4"/>
  <c r="BF772" i="4"/>
  <c r="T772" i="4"/>
  <c r="R772" i="4"/>
  <c r="P772" i="4"/>
  <c r="J772" i="4"/>
  <c r="BE772" i="4" s="1"/>
  <c r="BK768" i="4"/>
  <c r="BI768" i="4"/>
  <c r="BH768" i="4"/>
  <c r="BG768" i="4"/>
  <c r="BF768" i="4"/>
  <c r="BE768" i="4"/>
  <c r="T768" i="4"/>
  <c r="R768" i="4"/>
  <c r="P768" i="4"/>
  <c r="J768" i="4"/>
  <c r="BK765" i="4"/>
  <c r="BI765" i="4"/>
  <c r="BH765" i="4"/>
  <c r="BG765" i="4"/>
  <c r="BF765" i="4"/>
  <c r="T765" i="4"/>
  <c r="R765" i="4"/>
  <c r="P765" i="4"/>
  <c r="J765" i="4"/>
  <c r="BE765" i="4" s="1"/>
  <c r="BK762" i="4"/>
  <c r="BI762" i="4"/>
  <c r="BH762" i="4"/>
  <c r="BG762" i="4"/>
  <c r="BF762" i="4"/>
  <c r="T762" i="4"/>
  <c r="R762" i="4"/>
  <c r="P762" i="4"/>
  <c r="J762" i="4"/>
  <c r="BE762" i="4" s="1"/>
  <c r="BK759" i="4"/>
  <c r="BI759" i="4"/>
  <c r="BH759" i="4"/>
  <c r="BG759" i="4"/>
  <c r="BF759" i="4"/>
  <c r="T759" i="4"/>
  <c r="R759" i="4"/>
  <c r="P759" i="4"/>
  <c r="J759" i="4"/>
  <c r="BE759" i="4" s="1"/>
  <c r="BK756" i="4"/>
  <c r="BI756" i="4"/>
  <c r="BH756" i="4"/>
  <c r="BG756" i="4"/>
  <c r="BF756" i="4"/>
  <c r="BE756" i="4"/>
  <c r="T756" i="4"/>
  <c r="R756" i="4"/>
  <c r="P756" i="4"/>
  <c r="J756" i="4"/>
  <c r="BK753" i="4"/>
  <c r="BI753" i="4"/>
  <c r="BH753" i="4"/>
  <c r="BG753" i="4"/>
  <c r="BF753" i="4"/>
  <c r="BE753" i="4"/>
  <c r="T753" i="4"/>
  <c r="R753" i="4"/>
  <c r="P753" i="4"/>
  <c r="J753" i="4"/>
  <c r="BK750" i="4"/>
  <c r="BI750" i="4"/>
  <c r="BH750" i="4"/>
  <c r="BG750" i="4"/>
  <c r="BF750" i="4"/>
  <c r="T750" i="4"/>
  <c r="R750" i="4"/>
  <c r="P750" i="4"/>
  <c r="J750" i="4"/>
  <c r="BE750" i="4" s="1"/>
  <c r="BK746" i="4"/>
  <c r="BI746" i="4"/>
  <c r="BH746" i="4"/>
  <c r="BG746" i="4"/>
  <c r="BF746" i="4"/>
  <c r="T746" i="4"/>
  <c r="R746" i="4"/>
  <c r="P746" i="4"/>
  <c r="J746" i="4"/>
  <c r="BE746" i="4" s="1"/>
  <c r="BK742" i="4"/>
  <c r="BI742" i="4"/>
  <c r="BH742" i="4"/>
  <c r="BG742" i="4"/>
  <c r="BF742" i="4"/>
  <c r="T742" i="4"/>
  <c r="R742" i="4"/>
  <c r="P742" i="4"/>
  <c r="J742" i="4"/>
  <c r="BE742" i="4" s="1"/>
  <c r="BK738" i="4"/>
  <c r="BI738" i="4"/>
  <c r="BH738" i="4"/>
  <c r="BG738" i="4"/>
  <c r="BF738" i="4"/>
  <c r="BE738" i="4"/>
  <c r="T738" i="4"/>
  <c r="R738" i="4"/>
  <c r="P738" i="4"/>
  <c r="J738" i="4"/>
  <c r="BK734" i="4"/>
  <c r="BI734" i="4"/>
  <c r="BH734" i="4"/>
  <c r="BG734" i="4"/>
  <c r="BF734" i="4"/>
  <c r="T734" i="4"/>
  <c r="R734" i="4"/>
  <c r="P734" i="4"/>
  <c r="J734" i="4"/>
  <c r="BE734" i="4" s="1"/>
  <c r="BK730" i="4"/>
  <c r="BI730" i="4"/>
  <c r="BH730" i="4"/>
  <c r="BG730" i="4"/>
  <c r="BF730" i="4"/>
  <c r="T730" i="4"/>
  <c r="R730" i="4"/>
  <c r="P730" i="4"/>
  <c r="J730" i="4"/>
  <c r="BE730" i="4" s="1"/>
  <c r="BK726" i="4"/>
  <c r="BI726" i="4"/>
  <c r="BH726" i="4"/>
  <c r="BG726" i="4"/>
  <c r="BF726" i="4"/>
  <c r="BE726" i="4"/>
  <c r="T726" i="4"/>
  <c r="R726" i="4"/>
  <c r="P726" i="4"/>
  <c r="J726" i="4"/>
  <c r="BK722" i="4"/>
  <c r="BI722" i="4"/>
  <c r="BH722" i="4"/>
  <c r="BG722" i="4"/>
  <c r="BF722" i="4"/>
  <c r="T722" i="4"/>
  <c r="R722" i="4"/>
  <c r="P722" i="4"/>
  <c r="J722" i="4"/>
  <c r="BE722" i="4" s="1"/>
  <c r="BK718" i="4"/>
  <c r="BK717" i="4" s="1"/>
  <c r="J717" i="4" s="1"/>
  <c r="J69" i="4" s="1"/>
  <c r="BI718" i="4"/>
  <c r="BH718" i="4"/>
  <c r="BG718" i="4"/>
  <c r="BF718" i="4"/>
  <c r="T718" i="4"/>
  <c r="R718" i="4"/>
  <c r="P718" i="4"/>
  <c r="J718" i="4"/>
  <c r="BE718" i="4" s="1"/>
  <c r="BK715" i="4"/>
  <c r="BI715" i="4"/>
  <c r="BH715" i="4"/>
  <c r="BG715" i="4"/>
  <c r="BF715" i="4"/>
  <c r="T715" i="4"/>
  <c r="R715" i="4"/>
  <c r="P715" i="4"/>
  <c r="J715" i="4"/>
  <c r="BE715" i="4" s="1"/>
  <c r="BK713" i="4"/>
  <c r="BI713" i="4"/>
  <c r="BH713" i="4"/>
  <c r="BG713" i="4"/>
  <c r="BF713" i="4"/>
  <c r="T713" i="4"/>
  <c r="R713" i="4"/>
  <c r="P713" i="4"/>
  <c r="J713" i="4"/>
  <c r="BE713" i="4" s="1"/>
  <c r="BK710" i="4"/>
  <c r="BI710" i="4"/>
  <c r="BH710" i="4"/>
  <c r="BG710" i="4"/>
  <c r="BF710" i="4"/>
  <c r="T710" i="4"/>
  <c r="R710" i="4"/>
  <c r="P710" i="4"/>
  <c r="J710" i="4"/>
  <c r="BE710" i="4" s="1"/>
  <c r="BK706" i="4"/>
  <c r="BI706" i="4"/>
  <c r="BH706" i="4"/>
  <c r="BG706" i="4"/>
  <c r="BF706" i="4"/>
  <c r="T706" i="4"/>
  <c r="R706" i="4"/>
  <c r="P706" i="4"/>
  <c r="J706" i="4"/>
  <c r="BE706" i="4" s="1"/>
  <c r="BK703" i="4"/>
  <c r="BI703" i="4"/>
  <c r="BH703" i="4"/>
  <c r="BG703" i="4"/>
  <c r="BF703" i="4"/>
  <c r="T703" i="4"/>
  <c r="R703" i="4"/>
  <c r="P703" i="4"/>
  <c r="J703" i="4"/>
  <c r="BE703" i="4" s="1"/>
  <c r="BK700" i="4"/>
  <c r="BI700" i="4"/>
  <c r="BH700" i="4"/>
  <c r="BG700" i="4"/>
  <c r="BF700" i="4"/>
  <c r="T700" i="4"/>
  <c r="R700" i="4"/>
  <c r="P700" i="4"/>
  <c r="J700" i="4"/>
  <c r="BE700" i="4" s="1"/>
  <c r="BK698" i="4"/>
  <c r="BI698" i="4"/>
  <c r="BH698" i="4"/>
  <c r="BG698" i="4"/>
  <c r="BF698" i="4"/>
  <c r="T698" i="4"/>
  <c r="R698" i="4"/>
  <c r="P698" i="4"/>
  <c r="J698" i="4"/>
  <c r="BE698" i="4" s="1"/>
  <c r="BK695" i="4"/>
  <c r="BI695" i="4"/>
  <c r="BH695" i="4"/>
  <c r="BG695" i="4"/>
  <c r="BF695" i="4"/>
  <c r="BE695" i="4"/>
  <c r="T695" i="4"/>
  <c r="R695" i="4"/>
  <c r="P695" i="4"/>
  <c r="J695" i="4"/>
  <c r="BK692" i="4"/>
  <c r="BI692" i="4"/>
  <c r="BH692" i="4"/>
  <c r="BG692" i="4"/>
  <c r="BF692" i="4"/>
  <c r="T692" i="4"/>
  <c r="R692" i="4"/>
  <c r="P692" i="4"/>
  <c r="J692" i="4"/>
  <c r="BE692" i="4" s="1"/>
  <c r="BK689" i="4"/>
  <c r="BI689" i="4"/>
  <c r="BH689" i="4"/>
  <c r="BG689" i="4"/>
  <c r="BF689" i="4"/>
  <c r="T689" i="4"/>
  <c r="R689" i="4"/>
  <c r="P689" i="4"/>
  <c r="J689" i="4"/>
  <c r="BE689" i="4" s="1"/>
  <c r="BK686" i="4"/>
  <c r="BI686" i="4"/>
  <c r="BH686" i="4"/>
  <c r="BG686" i="4"/>
  <c r="BF686" i="4"/>
  <c r="T686" i="4"/>
  <c r="R686" i="4"/>
  <c r="P686" i="4"/>
  <c r="J686" i="4"/>
  <c r="BE686" i="4" s="1"/>
  <c r="BK682" i="4"/>
  <c r="BI682" i="4"/>
  <c r="BH682" i="4"/>
  <c r="BG682" i="4"/>
  <c r="BF682" i="4"/>
  <c r="T682" i="4"/>
  <c r="R682" i="4"/>
  <c r="P682" i="4"/>
  <c r="J682" i="4"/>
  <c r="BE682" i="4" s="1"/>
  <c r="BK679" i="4"/>
  <c r="BI679" i="4"/>
  <c r="BH679" i="4"/>
  <c r="BG679" i="4"/>
  <c r="BF679" i="4"/>
  <c r="T679" i="4"/>
  <c r="R679" i="4"/>
  <c r="P679" i="4"/>
  <c r="J679" i="4"/>
  <c r="BE679" i="4" s="1"/>
  <c r="BK676" i="4"/>
  <c r="BI676" i="4"/>
  <c r="BH676" i="4"/>
  <c r="BG676" i="4"/>
  <c r="BF676" i="4"/>
  <c r="T676" i="4"/>
  <c r="R676" i="4"/>
  <c r="P676" i="4"/>
  <c r="J676" i="4"/>
  <c r="BE676" i="4" s="1"/>
  <c r="BK673" i="4"/>
  <c r="BI673" i="4"/>
  <c r="BH673" i="4"/>
  <c r="BG673" i="4"/>
  <c r="BF673" i="4"/>
  <c r="T673" i="4"/>
  <c r="R673" i="4"/>
  <c r="P673" i="4"/>
  <c r="J673" i="4"/>
  <c r="BE673" i="4" s="1"/>
  <c r="BK670" i="4"/>
  <c r="BI670" i="4"/>
  <c r="BH670" i="4"/>
  <c r="BG670" i="4"/>
  <c r="BF670" i="4"/>
  <c r="T670" i="4"/>
  <c r="R670" i="4"/>
  <c r="P670" i="4"/>
  <c r="J670" i="4"/>
  <c r="BE670" i="4" s="1"/>
  <c r="BK666" i="4"/>
  <c r="BI666" i="4"/>
  <c r="BH666" i="4"/>
  <c r="BG666" i="4"/>
  <c r="BF666" i="4"/>
  <c r="T666" i="4"/>
  <c r="R666" i="4"/>
  <c r="P666" i="4"/>
  <c r="J666" i="4"/>
  <c r="BE666" i="4" s="1"/>
  <c r="BK662" i="4"/>
  <c r="BI662" i="4"/>
  <c r="BH662" i="4"/>
  <c r="BG662" i="4"/>
  <c r="BF662" i="4"/>
  <c r="T662" i="4"/>
  <c r="R662" i="4"/>
  <c r="P662" i="4"/>
  <c r="J662" i="4"/>
  <c r="BE662" i="4" s="1"/>
  <c r="BK658" i="4"/>
  <c r="BI658" i="4"/>
  <c r="BH658" i="4"/>
  <c r="BG658" i="4"/>
  <c r="BF658" i="4"/>
  <c r="BE658" i="4"/>
  <c r="T658" i="4"/>
  <c r="R658" i="4"/>
  <c r="P658" i="4"/>
  <c r="J658" i="4"/>
  <c r="BK655" i="4"/>
  <c r="BI655" i="4"/>
  <c r="BH655" i="4"/>
  <c r="BG655" i="4"/>
  <c r="BF655" i="4"/>
  <c r="T655" i="4"/>
  <c r="R655" i="4"/>
  <c r="P655" i="4"/>
  <c r="J655" i="4"/>
  <c r="BE655" i="4" s="1"/>
  <c r="BK651" i="4"/>
  <c r="BI651" i="4"/>
  <c r="BH651" i="4"/>
  <c r="BG651" i="4"/>
  <c r="BF651" i="4"/>
  <c r="T651" i="4"/>
  <c r="R651" i="4"/>
  <c r="P651" i="4"/>
  <c r="J651" i="4"/>
  <c r="BE651" i="4" s="1"/>
  <c r="BK648" i="4"/>
  <c r="BK647" i="4" s="1"/>
  <c r="J647" i="4" s="1"/>
  <c r="J68" i="4" s="1"/>
  <c r="BI648" i="4"/>
  <c r="BH648" i="4"/>
  <c r="BG648" i="4"/>
  <c r="BF648" i="4"/>
  <c r="T648" i="4"/>
  <c r="R648" i="4"/>
  <c r="P648" i="4"/>
  <c r="P647" i="4" s="1"/>
  <c r="J648" i="4"/>
  <c r="BE648" i="4" s="1"/>
  <c r="T647" i="4"/>
  <c r="BK645" i="4"/>
  <c r="BI645" i="4"/>
  <c r="BH645" i="4"/>
  <c r="BG645" i="4"/>
  <c r="BF645" i="4"/>
  <c r="T645" i="4"/>
  <c r="R645" i="4"/>
  <c r="P645" i="4"/>
  <c r="J645" i="4"/>
  <c r="BE645" i="4" s="1"/>
  <c r="BK642" i="4"/>
  <c r="BI642" i="4"/>
  <c r="BH642" i="4"/>
  <c r="BG642" i="4"/>
  <c r="BF642" i="4"/>
  <c r="T642" i="4"/>
  <c r="R642" i="4"/>
  <c r="P642" i="4"/>
  <c r="J642" i="4"/>
  <c r="BE642" i="4" s="1"/>
  <c r="BK638" i="4"/>
  <c r="BI638" i="4"/>
  <c r="BH638" i="4"/>
  <c r="BG638" i="4"/>
  <c r="BF638" i="4"/>
  <c r="BE638" i="4"/>
  <c r="T638" i="4"/>
  <c r="R638" i="4"/>
  <c r="P638" i="4"/>
  <c r="J638" i="4"/>
  <c r="BK635" i="4"/>
  <c r="BI635" i="4"/>
  <c r="BH635" i="4"/>
  <c r="BG635" i="4"/>
  <c r="BF635" i="4"/>
  <c r="T635" i="4"/>
  <c r="R635" i="4"/>
  <c r="P635" i="4"/>
  <c r="J635" i="4"/>
  <c r="BE635" i="4" s="1"/>
  <c r="BK632" i="4"/>
  <c r="BI632" i="4"/>
  <c r="BH632" i="4"/>
  <c r="BG632" i="4"/>
  <c r="BF632" i="4"/>
  <c r="T632" i="4"/>
  <c r="R632" i="4"/>
  <c r="P632" i="4"/>
  <c r="J632" i="4"/>
  <c r="BE632" i="4" s="1"/>
  <c r="BK629" i="4"/>
  <c r="BI629" i="4"/>
  <c r="BH629" i="4"/>
  <c r="BG629" i="4"/>
  <c r="BF629" i="4"/>
  <c r="T629" i="4"/>
  <c r="R629" i="4"/>
  <c r="P629" i="4"/>
  <c r="J629" i="4"/>
  <c r="BE629" i="4" s="1"/>
  <c r="BK625" i="4"/>
  <c r="BI625" i="4"/>
  <c r="BH625" i="4"/>
  <c r="BG625" i="4"/>
  <c r="BF625" i="4"/>
  <c r="T625" i="4"/>
  <c r="R625" i="4"/>
  <c r="P625" i="4"/>
  <c r="J625" i="4"/>
  <c r="BE625" i="4" s="1"/>
  <c r="BK622" i="4"/>
  <c r="BI622" i="4"/>
  <c r="BH622" i="4"/>
  <c r="BG622" i="4"/>
  <c r="BF622" i="4"/>
  <c r="T622" i="4"/>
  <c r="R622" i="4"/>
  <c r="P622" i="4"/>
  <c r="J622" i="4"/>
  <c r="BE622" i="4" s="1"/>
  <c r="BK618" i="4"/>
  <c r="BI618" i="4"/>
  <c r="BH618" i="4"/>
  <c r="BG618" i="4"/>
  <c r="BF618" i="4"/>
  <c r="T618" i="4"/>
  <c r="R618" i="4"/>
  <c r="P618" i="4"/>
  <c r="J618" i="4"/>
  <c r="BE618" i="4" s="1"/>
  <c r="BK615" i="4"/>
  <c r="BI615" i="4"/>
  <c r="BH615" i="4"/>
  <c r="BG615" i="4"/>
  <c r="BF615" i="4"/>
  <c r="T615" i="4"/>
  <c r="R615" i="4"/>
  <c r="P615" i="4"/>
  <c r="J615" i="4"/>
  <c r="BE615" i="4" s="1"/>
  <c r="BK612" i="4"/>
  <c r="BI612" i="4"/>
  <c r="BH612" i="4"/>
  <c r="BG612" i="4"/>
  <c r="BF612" i="4"/>
  <c r="BE612" i="4"/>
  <c r="T612" i="4"/>
  <c r="R612" i="4"/>
  <c r="P612" i="4"/>
  <c r="J612" i="4"/>
  <c r="BK609" i="4"/>
  <c r="BI609" i="4"/>
  <c r="BH609" i="4"/>
  <c r="BG609" i="4"/>
  <c r="BF609" i="4"/>
  <c r="BE609" i="4"/>
  <c r="T609" i="4"/>
  <c r="R609" i="4"/>
  <c r="P609" i="4"/>
  <c r="J609" i="4"/>
  <c r="BK606" i="4"/>
  <c r="BI606" i="4"/>
  <c r="BH606" i="4"/>
  <c r="BG606" i="4"/>
  <c r="BF606" i="4"/>
  <c r="T606" i="4"/>
  <c r="R606" i="4"/>
  <c r="P606" i="4"/>
  <c r="J606" i="4"/>
  <c r="BE606" i="4" s="1"/>
  <c r="BK602" i="4"/>
  <c r="BI602" i="4"/>
  <c r="BH602" i="4"/>
  <c r="BG602" i="4"/>
  <c r="BF602" i="4"/>
  <c r="T602" i="4"/>
  <c r="R602" i="4"/>
  <c r="P602" i="4"/>
  <c r="J602" i="4"/>
  <c r="BE602" i="4" s="1"/>
  <c r="BK599" i="4"/>
  <c r="BI599" i="4"/>
  <c r="BH599" i="4"/>
  <c r="BG599" i="4"/>
  <c r="BF599" i="4"/>
  <c r="T599" i="4"/>
  <c r="R599" i="4"/>
  <c r="P599" i="4"/>
  <c r="J599" i="4"/>
  <c r="BE599" i="4" s="1"/>
  <c r="BK595" i="4"/>
  <c r="BI595" i="4"/>
  <c r="BH595" i="4"/>
  <c r="BG595" i="4"/>
  <c r="BF595" i="4"/>
  <c r="BE595" i="4"/>
  <c r="T595" i="4"/>
  <c r="R595" i="4"/>
  <c r="P595" i="4"/>
  <c r="J595" i="4"/>
  <c r="BK591" i="4"/>
  <c r="BI591" i="4"/>
  <c r="BH591" i="4"/>
  <c r="BG591" i="4"/>
  <c r="BF591" i="4"/>
  <c r="T591" i="4"/>
  <c r="R591" i="4"/>
  <c r="P591" i="4"/>
  <c r="J591" i="4"/>
  <c r="BE591" i="4" s="1"/>
  <c r="BK587" i="4"/>
  <c r="BI587" i="4"/>
  <c r="BH587" i="4"/>
  <c r="BG587" i="4"/>
  <c r="BF587" i="4"/>
  <c r="T587" i="4"/>
  <c r="R587" i="4"/>
  <c r="P587" i="4"/>
  <c r="J587" i="4"/>
  <c r="BE587" i="4" s="1"/>
  <c r="BK583" i="4"/>
  <c r="BI583" i="4"/>
  <c r="BH583" i="4"/>
  <c r="BG583" i="4"/>
  <c r="BF583" i="4"/>
  <c r="BE583" i="4"/>
  <c r="T583" i="4"/>
  <c r="R583" i="4"/>
  <c r="P583" i="4"/>
  <c r="J583" i="4"/>
  <c r="BK580" i="4"/>
  <c r="BI580" i="4"/>
  <c r="BH580" i="4"/>
  <c r="BG580" i="4"/>
  <c r="BF580" i="4"/>
  <c r="T580" i="4"/>
  <c r="R580" i="4"/>
  <c r="P580" i="4"/>
  <c r="J580" i="4"/>
  <c r="BE580" i="4" s="1"/>
  <c r="BK577" i="4"/>
  <c r="BI577" i="4"/>
  <c r="BH577" i="4"/>
  <c r="BG577" i="4"/>
  <c r="BF577" i="4"/>
  <c r="T577" i="4"/>
  <c r="R577" i="4"/>
  <c r="P577" i="4"/>
  <c r="J577" i="4"/>
  <c r="BE577" i="4" s="1"/>
  <c r="BK574" i="4"/>
  <c r="BI574" i="4"/>
  <c r="BH574" i="4"/>
  <c r="BG574" i="4"/>
  <c r="BF574" i="4"/>
  <c r="T574" i="4"/>
  <c r="R574" i="4"/>
  <c r="P574" i="4"/>
  <c r="J574" i="4"/>
  <c r="BE574" i="4" s="1"/>
  <c r="BK571" i="4"/>
  <c r="BI571" i="4"/>
  <c r="BH571" i="4"/>
  <c r="BG571" i="4"/>
  <c r="BF571" i="4"/>
  <c r="T571" i="4"/>
  <c r="R571" i="4"/>
  <c r="P571" i="4"/>
  <c r="J571" i="4"/>
  <c r="BE571" i="4" s="1"/>
  <c r="BK568" i="4"/>
  <c r="BI568" i="4"/>
  <c r="BH568" i="4"/>
  <c r="BG568" i="4"/>
  <c r="BF568" i="4"/>
  <c r="T568" i="4"/>
  <c r="R568" i="4"/>
  <c r="P568" i="4"/>
  <c r="J568" i="4"/>
  <c r="BE568" i="4" s="1"/>
  <c r="BK565" i="4"/>
  <c r="BI565" i="4"/>
  <c r="BH565" i="4"/>
  <c r="BG565" i="4"/>
  <c r="BF565" i="4"/>
  <c r="T565" i="4"/>
  <c r="R565" i="4"/>
  <c r="P565" i="4"/>
  <c r="J565" i="4"/>
  <c r="BE565" i="4" s="1"/>
  <c r="BK561" i="4"/>
  <c r="BI561" i="4"/>
  <c r="BH561" i="4"/>
  <c r="BG561" i="4"/>
  <c r="BF561" i="4"/>
  <c r="T561" i="4"/>
  <c r="R561" i="4"/>
  <c r="P561" i="4"/>
  <c r="J561" i="4"/>
  <c r="BE561" i="4" s="1"/>
  <c r="BK557" i="4"/>
  <c r="BI557" i="4"/>
  <c r="BH557" i="4"/>
  <c r="BG557" i="4"/>
  <c r="BF557" i="4"/>
  <c r="T557" i="4"/>
  <c r="R557" i="4"/>
  <c r="P557" i="4"/>
  <c r="J557" i="4"/>
  <c r="BE557" i="4" s="1"/>
  <c r="BK553" i="4"/>
  <c r="BI553" i="4"/>
  <c r="BH553" i="4"/>
  <c r="BG553" i="4"/>
  <c r="BF553" i="4"/>
  <c r="BE553" i="4"/>
  <c r="T553" i="4"/>
  <c r="R553" i="4"/>
  <c r="P553" i="4"/>
  <c r="J553" i="4"/>
  <c r="BK550" i="4"/>
  <c r="BI550" i="4"/>
  <c r="BH550" i="4"/>
  <c r="BG550" i="4"/>
  <c r="BF550" i="4"/>
  <c r="T550" i="4"/>
  <c r="R550" i="4"/>
  <c r="P550" i="4"/>
  <c r="J550" i="4"/>
  <c r="BE550" i="4" s="1"/>
  <c r="BK547" i="4"/>
  <c r="BI547" i="4"/>
  <c r="BH547" i="4"/>
  <c r="BG547" i="4"/>
  <c r="BF547" i="4"/>
  <c r="T547" i="4"/>
  <c r="R547" i="4"/>
  <c r="P547" i="4"/>
  <c r="J547" i="4"/>
  <c r="BE547" i="4" s="1"/>
  <c r="BK543" i="4"/>
  <c r="BI543" i="4"/>
  <c r="BH543" i="4"/>
  <c r="BG543" i="4"/>
  <c r="BF543" i="4"/>
  <c r="T543" i="4"/>
  <c r="R543" i="4"/>
  <c r="P543" i="4"/>
  <c r="J543" i="4"/>
  <c r="BE543" i="4" s="1"/>
  <c r="BK539" i="4"/>
  <c r="BI539" i="4"/>
  <c r="BH539" i="4"/>
  <c r="BG539" i="4"/>
  <c r="BF539" i="4"/>
  <c r="BE539" i="4"/>
  <c r="T539" i="4"/>
  <c r="R539" i="4"/>
  <c r="P539" i="4"/>
  <c r="J539" i="4"/>
  <c r="BK536" i="4"/>
  <c r="BI536" i="4"/>
  <c r="BH536" i="4"/>
  <c r="BG536" i="4"/>
  <c r="BF536" i="4"/>
  <c r="T536" i="4"/>
  <c r="R536" i="4"/>
  <c r="P536" i="4"/>
  <c r="J536" i="4"/>
  <c r="BE536" i="4" s="1"/>
  <c r="BK532" i="4"/>
  <c r="BI532" i="4"/>
  <c r="BH532" i="4"/>
  <c r="BG532" i="4"/>
  <c r="BF532" i="4"/>
  <c r="T532" i="4"/>
  <c r="R532" i="4"/>
  <c r="P532" i="4"/>
  <c r="J532" i="4"/>
  <c r="BE532" i="4" s="1"/>
  <c r="BK528" i="4"/>
  <c r="BI528" i="4"/>
  <c r="BH528" i="4"/>
  <c r="BG528" i="4"/>
  <c r="BF528" i="4"/>
  <c r="T528" i="4"/>
  <c r="R528" i="4"/>
  <c r="P528" i="4"/>
  <c r="J528" i="4"/>
  <c r="BE528" i="4" s="1"/>
  <c r="BK524" i="4"/>
  <c r="BI524" i="4"/>
  <c r="BH524" i="4"/>
  <c r="BG524" i="4"/>
  <c r="BF524" i="4"/>
  <c r="BE524" i="4"/>
  <c r="T524" i="4"/>
  <c r="R524" i="4"/>
  <c r="P524" i="4"/>
  <c r="J524" i="4"/>
  <c r="BK520" i="4"/>
  <c r="BI520" i="4"/>
  <c r="BH520" i="4"/>
  <c r="BG520" i="4"/>
  <c r="BF520" i="4"/>
  <c r="BE520" i="4"/>
  <c r="T520" i="4"/>
  <c r="R520" i="4"/>
  <c r="P520" i="4"/>
  <c r="J520" i="4"/>
  <c r="BK516" i="4"/>
  <c r="BI516" i="4"/>
  <c r="BH516" i="4"/>
  <c r="BG516" i="4"/>
  <c r="BF516" i="4"/>
  <c r="T516" i="4"/>
  <c r="R516" i="4"/>
  <c r="P516" i="4"/>
  <c r="J516" i="4"/>
  <c r="BE516" i="4" s="1"/>
  <c r="BK512" i="4"/>
  <c r="BI512" i="4"/>
  <c r="BH512" i="4"/>
  <c r="BG512" i="4"/>
  <c r="BF512" i="4"/>
  <c r="T512" i="4"/>
  <c r="R512" i="4"/>
  <c r="P512" i="4"/>
  <c r="J512" i="4"/>
  <c r="BE512" i="4" s="1"/>
  <c r="BK509" i="4"/>
  <c r="BI509" i="4"/>
  <c r="BH509" i="4"/>
  <c r="BG509" i="4"/>
  <c r="BF509" i="4"/>
  <c r="T509" i="4"/>
  <c r="R509" i="4"/>
  <c r="P509" i="4"/>
  <c r="J509" i="4"/>
  <c r="BE509" i="4" s="1"/>
  <c r="BK507" i="4"/>
  <c r="BI507" i="4"/>
  <c r="BH507" i="4"/>
  <c r="BG507" i="4"/>
  <c r="BF507" i="4"/>
  <c r="BE507" i="4"/>
  <c r="T507" i="4"/>
  <c r="R507" i="4"/>
  <c r="P507" i="4"/>
  <c r="J507" i="4"/>
  <c r="BK503" i="4"/>
  <c r="BI503" i="4"/>
  <c r="BH503" i="4"/>
  <c r="BG503" i="4"/>
  <c r="BF503" i="4"/>
  <c r="T503" i="4"/>
  <c r="T462" i="4" s="1"/>
  <c r="R503" i="4"/>
  <c r="P503" i="4"/>
  <c r="J503" i="4"/>
  <c r="BE503" i="4" s="1"/>
  <c r="BK499" i="4"/>
  <c r="BI499" i="4"/>
  <c r="BH499" i="4"/>
  <c r="BG499" i="4"/>
  <c r="BF499" i="4"/>
  <c r="T499" i="4"/>
  <c r="R499" i="4"/>
  <c r="P499" i="4"/>
  <c r="J499" i="4"/>
  <c r="BE499" i="4" s="1"/>
  <c r="BK495" i="4"/>
  <c r="BI495" i="4"/>
  <c r="BH495" i="4"/>
  <c r="BG495" i="4"/>
  <c r="BF495" i="4"/>
  <c r="T495" i="4"/>
  <c r="R495" i="4"/>
  <c r="P495" i="4"/>
  <c r="J495" i="4"/>
  <c r="BE495" i="4" s="1"/>
  <c r="BK491" i="4"/>
  <c r="BI491" i="4"/>
  <c r="BH491" i="4"/>
  <c r="BG491" i="4"/>
  <c r="BF491" i="4"/>
  <c r="T491" i="4"/>
  <c r="R491" i="4"/>
  <c r="P491" i="4"/>
  <c r="J491" i="4"/>
  <c r="BE491" i="4" s="1"/>
  <c r="BK487" i="4"/>
  <c r="BI487" i="4"/>
  <c r="BH487" i="4"/>
  <c r="BG487" i="4"/>
  <c r="BF487" i="4"/>
  <c r="T487" i="4"/>
  <c r="R487" i="4"/>
  <c r="P487" i="4"/>
  <c r="J487" i="4"/>
  <c r="BE487" i="4" s="1"/>
  <c r="BK483" i="4"/>
  <c r="BI483" i="4"/>
  <c r="BH483" i="4"/>
  <c r="BG483" i="4"/>
  <c r="BF483" i="4"/>
  <c r="T483" i="4"/>
  <c r="R483" i="4"/>
  <c r="P483" i="4"/>
  <c r="J483" i="4"/>
  <c r="BE483" i="4" s="1"/>
  <c r="BK479" i="4"/>
  <c r="BI479" i="4"/>
  <c r="BH479" i="4"/>
  <c r="BG479" i="4"/>
  <c r="BF479" i="4"/>
  <c r="T479" i="4"/>
  <c r="R479" i="4"/>
  <c r="P479" i="4"/>
  <c r="J479" i="4"/>
  <c r="BE479" i="4" s="1"/>
  <c r="BK475" i="4"/>
  <c r="BI475" i="4"/>
  <c r="BH475" i="4"/>
  <c r="BG475" i="4"/>
  <c r="BF475" i="4"/>
  <c r="T475" i="4"/>
  <c r="R475" i="4"/>
  <c r="P475" i="4"/>
  <c r="J475" i="4"/>
  <c r="BE475" i="4" s="1"/>
  <c r="BK471" i="4"/>
  <c r="BI471" i="4"/>
  <c r="BH471" i="4"/>
  <c r="BG471" i="4"/>
  <c r="BF471" i="4"/>
  <c r="T471" i="4"/>
  <c r="R471" i="4"/>
  <c r="P471" i="4"/>
  <c r="J471" i="4"/>
  <c r="BE471" i="4" s="1"/>
  <c r="BK467" i="4"/>
  <c r="BK462" i="4" s="1"/>
  <c r="J462" i="4" s="1"/>
  <c r="J66" i="4" s="1"/>
  <c r="BI467" i="4"/>
  <c r="BH467" i="4"/>
  <c r="BG467" i="4"/>
  <c r="BF467" i="4"/>
  <c r="T467" i="4"/>
  <c r="R467" i="4"/>
  <c r="P467" i="4"/>
  <c r="P462" i="4" s="1"/>
  <c r="J467" i="4"/>
  <c r="BE467" i="4" s="1"/>
  <c r="BK463" i="4"/>
  <c r="BI463" i="4"/>
  <c r="BH463" i="4"/>
  <c r="BG463" i="4"/>
  <c r="BF463" i="4"/>
  <c r="BE463" i="4"/>
  <c r="T463" i="4"/>
  <c r="R463" i="4"/>
  <c r="P463" i="4"/>
  <c r="J463" i="4"/>
  <c r="BK458" i="4"/>
  <c r="BI458" i="4"/>
  <c r="BH458" i="4"/>
  <c r="BG458" i="4"/>
  <c r="BF458" i="4"/>
  <c r="T458" i="4"/>
  <c r="R458" i="4"/>
  <c r="P458" i="4"/>
  <c r="J458" i="4"/>
  <c r="BE458" i="4" s="1"/>
  <c r="BK455" i="4"/>
  <c r="BK454" i="4" s="1"/>
  <c r="J454" i="4" s="1"/>
  <c r="J64" i="4" s="1"/>
  <c r="BI455" i="4"/>
  <c r="BH455" i="4"/>
  <c r="BG455" i="4"/>
  <c r="BF455" i="4"/>
  <c r="T455" i="4"/>
  <c r="R455" i="4"/>
  <c r="R454" i="4" s="1"/>
  <c r="P455" i="4"/>
  <c r="P454" i="4" s="1"/>
  <c r="J455" i="4"/>
  <c r="BE455" i="4" s="1"/>
  <c r="BK451" i="4"/>
  <c r="BI451" i="4"/>
  <c r="BH451" i="4"/>
  <c r="BG451" i="4"/>
  <c r="BF451" i="4"/>
  <c r="BE451" i="4"/>
  <c r="T451" i="4"/>
  <c r="R451" i="4"/>
  <c r="P451" i="4"/>
  <c r="J451" i="4"/>
  <c r="BK448" i="4"/>
  <c r="BI448" i="4"/>
  <c r="BH448" i="4"/>
  <c r="BG448" i="4"/>
  <c r="BF448" i="4"/>
  <c r="T448" i="4"/>
  <c r="R448" i="4"/>
  <c r="P448" i="4"/>
  <c r="J448" i="4"/>
  <c r="BE448" i="4" s="1"/>
  <c r="BK445" i="4"/>
  <c r="BI445" i="4"/>
  <c r="BH445" i="4"/>
  <c r="BG445" i="4"/>
  <c r="BF445" i="4"/>
  <c r="T445" i="4"/>
  <c r="R445" i="4"/>
  <c r="P445" i="4"/>
  <c r="J445" i="4"/>
  <c r="BE445" i="4" s="1"/>
  <c r="BK441" i="4"/>
  <c r="BI441" i="4"/>
  <c r="BH441" i="4"/>
  <c r="BG441" i="4"/>
  <c r="BF441" i="4"/>
  <c r="T441" i="4"/>
  <c r="R441" i="4"/>
  <c r="P441" i="4"/>
  <c r="J441" i="4"/>
  <c r="BE441" i="4" s="1"/>
  <c r="R440" i="4"/>
  <c r="BK437" i="4"/>
  <c r="BI437" i="4"/>
  <c r="BH437" i="4"/>
  <c r="BG437" i="4"/>
  <c r="BF437" i="4"/>
  <c r="BE437" i="4"/>
  <c r="T437" i="4"/>
  <c r="R437" i="4"/>
  <c r="P437" i="4"/>
  <c r="J437" i="4"/>
  <c r="BK434" i="4"/>
  <c r="BI434" i="4"/>
  <c r="BH434" i="4"/>
  <c r="BG434" i="4"/>
  <c r="BF434" i="4"/>
  <c r="T434" i="4"/>
  <c r="R434" i="4"/>
  <c r="P434" i="4"/>
  <c r="J434" i="4"/>
  <c r="BE434" i="4" s="1"/>
  <c r="BK431" i="4"/>
  <c r="BI431" i="4"/>
  <c r="BH431" i="4"/>
  <c r="BG431" i="4"/>
  <c r="BF431" i="4"/>
  <c r="T431" i="4"/>
  <c r="R431" i="4"/>
  <c r="P431" i="4"/>
  <c r="J431" i="4"/>
  <c r="BE431" i="4" s="1"/>
  <c r="BK427" i="4"/>
  <c r="BI427" i="4"/>
  <c r="BH427" i="4"/>
  <c r="BG427" i="4"/>
  <c r="BF427" i="4"/>
  <c r="T427" i="4"/>
  <c r="R427" i="4"/>
  <c r="P427" i="4"/>
  <c r="J427" i="4"/>
  <c r="BE427" i="4" s="1"/>
  <c r="BK421" i="4"/>
  <c r="BK407" i="4" s="1"/>
  <c r="J407" i="4" s="1"/>
  <c r="J62" i="4" s="1"/>
  <c r="BI421" i="4"/>
  <c r="BH421" i="4"/>
  <c r="BG421" i="4"/>
  <c r="BF421" i="4"/>
  <c r="T421" i="4"/>
  <c r="T407" i="4" s="1"/>
  <c r="R421" i="4"/>
  <c r="P421" i="4"/>
  <c r="J421" i="4"/>
  <c r="BE421" i="4" s="1"/>
  <c r="BK417" i="4"/>
  <c r="BI417" i="4"/>
  <c r="BH417" i="4"/>
  <c r="BG417" i="4"/>
  <c r="BF417" i="4"/>
  <c r="T417" i="4"/>
  <c r="R417" i="4"/>
  <c r="P417" i="4"/>
  <c r="J417" i="4"/>
  <c r="BE417" i="4" s="1"/>
  <c r="BK412" i="4"/>
  <c r="BI412" i="4"/>
  <c r="BH412" i="4"/>
  <c r="BG412" i="4"/>
  <c r="BF412" i="4"/>
  <c r="T412" i="4"/>
  <c r="R412" i="4"/>
  <c r="P412" i="4"/>
  <c r="J412" i="4"/>
  <c r="BE412" i="4" s="1"/>
  <c r="BK408" i="4"/>
  <c r="BI408" i="4"/>
  <c r="BH408" i="4"/>
  <c r="BG408" i="4"/>
  <c r="BF408" i="4"/>
  <c r="T408" i="4"/>
  <c r="R408" i="4"/>
  <c r="P408" i="4"/>
  <c r="P407" i="4" s="1"/>
  <c r="J408" i="4"/>
  <c r="BE408" i="4" s="1"/>
  <c r="BK405" i="4"/>
  <c r="BI405" i="4"/>
  <c r="BH405" i="4"/>
  <c r="BG405" i="4"/>
  <c r="BF405" i="4"/>
  <c r="T405" i="4"/>
  <c r="R405" i="4"/>
  <c r="P405" i="4"/>
  <c r="J405" i="4"/>
  <c r="BE405" i="4" s="1"/>
  <c r="BK402" i="4"/>
  <c r="BI402" i="4"/>
  <c r="BH402" i="4"/>
  <c r="BG402" i="4"/>
  <c r="BF402" i="4"/>
  <c r="T402" i="4"/>
  <c r="R402" i="4"/>
  <c r="P402" i="4"/>
  <c r="J402" i="4"/>
  <c r="BE402" i="4" s="1"/>
  <c r="BK399" i="4"/>
  <c r="BI399" i="4"/>
  <c r="BH399" i="4"/>
  <c r="BG399" i="4"/>
  <c r="BF399" i="4"/>
  <c r="T399" i="4"/>
  <c r="R399" i="4"/>
  <c r="P399" i="4"/>
  <c r="J399" i="4"/>
  <c r="BE399" i="4" s="1"/>
  <c r="BK396" i="4"/>
  <c r="BI396" i="4"/>
  <c r="BH396" i="4"/>
  <c r="BG396" i="4"/>
  <c r="BF396" i="4"/>
  <c r="T396" i="4"/>
  <c r="R396" i="4"/>
  <c r="P396" i="4"/>
  <c r="J396" i="4"/>
  <c r="BE396" i="4" s="1"/>
  <c r="BK393" i="4"/>
  <c r="BI393" i="4"/>
  <c r="BH393" i="4"/>
  <c r="BG393" i="4"/>
  <c r="BF393" i="4"/>
  <c r="T393" i="4"/>
  <c r="R393" i="4"/>
  <c r="P393" i="4"/>
  <c r="J393" i="4"/>
  <c r="BE393" i="4" s="1"/>
  <c r="BK390" i="4"/>
  <c r="BI390" i="4"/>
  <c r="BH390" i="4"/>
  <c r="BG390" i="4"/>
  <c r="BF390" i="4"/>
  <c r="T390" i="4"/>
  <c r="R390" i="4"/>
  <c r="P390" i="4"/>
  <c r="J390" i="4"/>
  <c r="BE390" i="4" s="1"/>
  <c r="BK387" i="4"/>
  <c r="BI387" i="4"/>
  <c r="BH387" i="4"/>
  <c r="BG387" i="4"/>
  <c r="BF387" i="4"/>
  <c r="BE387" i="4"/>
  <c r="T387" i="4"/>
  <c r="R387" i="4"/>
  <c r="P387" i="4"/>
  <c r="J387" i="4"/>
  <c r="R386" i="4"/>
  <c r="BK383" i="4"/>
  <c r="BI383" i="4"/>
  <c r="BH383" i="4"/>
  <c r="BG383" i="4"/>
  <c r="BF383" i="4"/>
  <c r="BE383" i="4"/>
  <c r="T383" i="4"/>
  <c r="R383" i="4"/>
  <c r="P383" i="4"/>
  <c r="J383" i="4"/>
  <c r="BK380" i="4"/>
  <c r="BI380" i="4"/>
  <c r="BH380" i="4"/>
  <c r="BG380" i="4"/>
  <c r="BF380" i="4"/>
  <c r="T380" i="4"/>
  <c r="T358" i="4" s="1"/>
  <c r="R380" i="4"/>
  <c r="P380" i="4"/>
  <c r="J380" i="4"/>
  <c r="BE380" i="4" s="1"/>
  <c r="BK376" i="4"/>
  <c r="BI376" i="4"/>
  <c r="BH376" i="4"/>
  <c r="BG376" i="4"/>
  <c r="BF376" i="4"/>
  <c r="T376" i="4"/>
  <c r="R376" i="4"/>
  <c r="P376" i="4"/>
  <c r="J376" i="4"/>
  <c r="BE376" i="4" s="1"/>
  <c r="BK374" i="4"/>
  <c r="BI374" i="4"/>
  <c r="BH374" i="4"/>
  <c r="BG374" i="4"/>
  <c r="BF374" i="4"/>
  <c r="T374" i="4"/>
  <c r="R374" i="4"/>
  <c r="P374" i="4"/>
  <c r="P358" i="4" s="1"/>
  <c r="J374" i="4"/>
  <c r="BE374" i="4" s="1"/>
  <c r="BK371" i="4"/>
  <c r="BK358" i="4" s="1"/>
  <c r="J358" i="4" s="1"/>
  <c r="J60" i="4" s="1"/>
  <c r="BI371" i="4"/>
  <c r="BH371" i="4"/>
  <c r="BG371" i="4"/>
  <c r="BF371" i="4"/>
  <c r="T371" i="4"/>
  <c r="R371" i="4"/>
  <c r="P371" i="4"/>
  <c r="J371" i="4"/>
  <c r="BE371" i="4" s="1"/>
  <c r="BK367" i="4"/>
  <c r="BI367" i="4"/>
  <c r="BH367" i="4"/>
  <c r="BG367" i="4"/>
  <c r="BF367" i="4"/>
  <c r="T367" i="4"/>
  <c r="R367" i="4"/>
  <c r="P367" i="4"/>
  <c r="J367" i="4"/>
  <c r="BE367" i="4" s="1"/>
  <c r="BK363" i="4"/>
  <c r="BI363" i="4"/>
  <c r="BH363" i="4"/>
  <c r="BG363" i="4"/>
  <c r="BF363" i="4"/>
  <c r="T363" i="4"/>
  <c r="R363" i="4"/>
  <c r="P363" i="4"/>
  <c r="J363" i="4"/>
  <c r="BE363" i="4" s="1"/>
  <c r="BK359" i="4"/>
  <c r="BI359" i="4"/>
  <c r="BH359" i="4"/>
  <c r="BG359" i="4"/>
  <c r="BF359" i="4"/>
  <c r="T359" i="4"/>
  <c r="R359" i="4"/>
  <c r="P359" i="4"/>
  <c r="J359" i="4"/>
  <c r="BE359" i="4" s="1"/>
  <c r="BK354" i="4"/>
  <c r="BK353" i="4" s="1"/>
  <c r="J353" i="4" s="1"/>
  <c r="J59" i="4" s="1"/>
  <c r="BI354" i="4"/>
  <c r="BH354" i="4"/>
  <c r="BG354" i="4"/>
  <c r="BF354" i="4"/>
  <c r="T354" i="4"/>
  <c r="T353" i="4" s="1"/>
  <c r="R354" i="4"/>
  <c r="R353" i="4" s="1"/>
  <c r="P354" i="4"/>
  <c r="P353" i="4" s="1"/>
  <c r="J354" i="4"/>
  <c r="BE354" i="4" s="1"/>
  <c r="BK300" i="4"/>
  <c r="BI300" i="4"/>
  <c r="BH300" i="4"/>
  <c r="BG300" i="4"/>
  <c r="BF300" i="4"/>
  <c r="T300" i="4"/>
  <c r="R300" i="4"/>
  <c r="R299" i="4" s="1"/>
  <c r="P300" i="4"/>
  <c r="J300" i="4"/>
  <c r="BE300" i="4" s="1"/>
  <c r="BK299" i="4"/>
  <c r="J299" i="4" s="1"/>
  <c r="J58" i="4" s="1"/>
  <c r="T299" i="4"/>
  <c r="P299" i="4"/>
  <c r="BK296" i="4"/>
  <c r="BI296" i="4"/>
  <c r="BH296" i="4"/>
  <c r="BG296" i="4"/>
  <c r="BF296" i="4"/>
  <c r="T296" i="4"/>
  <c r="R296" i="4"/>
  <c r="P296" i="4"/>
  <c r="J296" i="4"/>
  <c r="BE296" i="4" s="1"/>
  <c r="BK287" i="4"/>
  <c r="BI287" i="4"/>
  <c r="BH287" i="4"/>
  <c r="BG287" i="4"/>
  <c r="BF287" i="4"/>
  <c r="T287" i="4"/>
  <c r="R287" i="4"/>
  <c r="P287" i="4"/>
  <c r="J287" i="4"/>
  <c r="BE287" i="4" s="1"/>
  <c r="BK284" i="4"/>
  <c r="BI284" i="4"/>
  <c r="BH284" i="4"/>
  <c r="BG284" i="4"/>
  <c r="BF284" i="4"/>
  <c r="T284" i="4"/>
  <c r="R284" i="4"/>
  <c r="P284" i="4"/>
  <c r="J284" i="4"/>
  <c r="BE284" i="4" s="1"/>
  <c r="BK281" i="4"/>
  <c r="BI281" i="4"/>
  <c r="BH281" i="4"/>
  <c r="BG281" i="4"/>
  <c r="BF281" i="4"/>
  <c r="T281" i="4"/>
  <c r="R281" i="4"/>
  <c r="P281" i="4"/>
  <c r="J281" i="4"/>
  <c r="BE281" i="4" s="1"/>
  <c r="BK232" i="4"/>
  <c r="BI232" i="4"/>
  <c r="BH232" i="4"/>
  <c r="BG232" i="4"/>
  <c r="BF232" i="4"/>
  <c r="T232" i="4"/>
  <c r="R232" i="4"/>
  <c r="P232" i="4"/>
  <c r="J232" i="4"/>
  <c r="BE232" i="4" s="1"/>
  <c r="BK222" i="4"/>
  <c r="BI222" i="4"/>
  <c r="BH222" i="4"/>
  <c r="BG222" i="4"/>
  <c r="BF222" i="4"/>
  <c r="T222" i="4"/>
  <c r="R222" i="4"/>
  <c r="P222" i="4"/>
  <c r="J222" i="4"/>
  <c r="BE222" i="4" s="1"/>
  <c r="BK219" i="4"/>
  <c r="BI219" i="4"/>
  <c r="BH219" i="4"/>
  <c r="BG219" i="4"/>
  <c r="BF219" i="4"/>
  <c r="T219" i="4"/>
  <c r="R219" i="4"/>
  <c r="P219" i="4"/>
  <c r="J219" i="4"/>
  <c r="BE219" i="4" s="1"/>
  <c r="BK215" i="4"/>
  <c r="BI215" i="4"/>
  <c r="BH215" i="4"/>
  <c r="BG215" i="4"/>
  <c r="BF215" i="4"/>
  <c r="BE215" i="4"/>
  <c r="T215" i="4"/>
  <c r="R215" i="4"/>
  <c r="P215" i="4"/>
  <c r="J215" i="4"/>
  <c r="BK211" i="4"/>
  <c r="BI211" i="4"/>
  <c r="BH211" i="4"/>
  <c r="BG211" i="4"/>
  <c r="BF211" i="4"/>
  <c r="BE211" i="4"/>
  <c r="T211" i="4"/>
  <c r="R211" i="4"/>
  <c r="P211" i="4"/>
  <c r="J211" i="4"/>
  <c r="BK207" i="4"/>
  <c r="BI207" i="4"/>
  <c r="BH207" i="4"/>
  <c r="BG207" i="4"/>
  <c r="BF207" i="4"/>
  <c r="T207" i="4"/>
  <c r="R207" i="4"/>
  <c r="P207" i="4"/>
  <c r="J207" i="4"/>
  <c r="BE207" i="4" s="1"/>
  <c r="BK203" i="4"/>
  <c r="BI203" i="4"/>
  <c r="BH203" i="4"/>
  <c r="BG203" i="4"/>
  <c r="BF203" i="4"/>
  <c r="T203" i="4"/>
  <c r="R203" i="4"/>
  <c r="P203" i="4"/>
  <c r="J203" i="4"/>
  <c r="BE203" i="4" s="1"/>
  <c r="BK200" i="4"/>
  <c r="BI200" i="4"/>
  <c r="BH200" i="4"/>
  <c r="BG200" i="4"/>
  <c r="BF200" i="4"/>
  <c r="T200" i="4"/>
  <c r="R200" i="4"/>
  <c r="P200" i="4"/>
  <c r="J200" i="4"/>
  <c r="BE200" i="4" s="1"/>
  <c r="BK197" i="4"/>
  <c r="BI197" i="4"/>
  <c r="BH197" i="4"/>
  <c r="BG197" i="4"/>
  <c r="BF197" i="4"/>
  <c r="BE197" i="4"/>
  <c r="T197" i="4"/>
  <c r="R197" i="4"/>
  <c r="P197" i="4"/>
  <c r="J197" i="4"/>
  <c r="BK194" i="4"/>
  <c r="BI194" i="4"/>
  <c r="BH194" i="4"/>
  <c r="BG194" i="4"/>
  <c r="BF194" i="4"/>
  <c r="T194" i="4"/>
  <c r="R194" i="4"/>
  <c r="P194" i="4"/>
  <c r="J194" i="4"/>
  <c r="BE194" i="4" s="1"/>
  <c r="BK187" i="4"/>
  <c r="BI187" i="4"/>
  <c r="BH187" i="4"/>
  <c r="BG187" i="4"/>
  <c r="BF187" i="4"/>
  <c r="T187" i="4"/>
  <c r="R187" i="4"/>
  <c r="P187" i="4"/>
  <c r="J187" i="4"/>
  <c r="BE187" i="4" s="1"/>
  <c r="BK182" i="4"/>
  <c r="BI182" i="4"/>
  <c r="BH182" i="4"/>
  <c r="BG182" i="4"/>
  <c r="BF182" i="4"/>
  <c r="T182" i="4"/>
  <c r="R182" i="4"/>
  <c r="P182" i="4"/>
  <c r="J182" i="4"/>
  <c r="BE182" i="4" s="1"/>
  <c r="BK173" i="4"/>
  <c r="BI173" i="4"/>
  <c r="BH173" i="4"/>
  <c r="BG173" i="4"/>
  <c r="BF173" i="4"/>
  <c r="T173" i="4"/>
  <c r="R173" i="4"/>
  <c r="P173" i="4"/>
  <c r="J173" i="4"/>
  <c r="BE173" i="4" s="1"/>
  <c r="BK125" i="4"/>
  <c r="BI125" i="4"/>
  <c r="BH125" i="4"/>
  <c r="BG125" i="4"/>
  <c r="BF125" i="4"/>
  <c r="T125" i="4"/>
  <c r="R125" i="4"/>
  <c r="P125" i="4"/>
  <c r="J125" i="4"/>
  <c r="BE125" i="4" s="1"/>
  <c r="BK121" i="4"/>
  <c r="BI121" i="4"/>
  <c r="BH121" i="4"/>
  <c r="BG121" i="4"/>
  <c r="BF121" i="4"/>
  <c r="T121" i="4"/>
  <c r="R121" i="4"/>
  <c r="P121" i="4"/>
  <c r="J121" i="4"/>
  <c r="BE121" i="4" s="1"/>
  <c r="BK114" i="4"/>
  <c r="BI114" i="4"/>
  <c r="BH114" i="4"/>
  <c r="BG114" i="4"/>
  <c r="BF114" i="4"/>
  <c r="BE114" i="4"/>
  <c r="T114" i="4"/>
  <c r="R114" i="4"/>
  <c r="P114" i="4"/>
  <c r="J114" i="4"/>
  <c r="BK111" i="4"/>
  <c r="BI111" i="4"/>
  <c r="BH111" i="4"/>
  <c r="BG111" i="4"/>
  <c r="BF111" i="4"/>
  <c r="T111" i="4"/>
  <c r="R111" i="4"/>
  <c r="P111" i="4"/>
  <c r="J111" i="4"/>
  <c r="BE111" i="4" s="1"/>
  <c r="BK97" i="4"/>
  <c r="BI97" i="4"/>
  <c r="BH97" i="4"/>
  <c r="BG97" i="4"/>
  <c r="BF97" i="4"/>
  <c r="T97" i="4"/>
  <c r="R97" i="4"/>
  <c r="P97" i="4"/>
  <c r="J97" i="4"/>
  <c r="BE97" i="4" s="1"/>
  <c r="BK93" i="4"/>
  <c r="BI93" i="4"/>
  <c r="BH93" i="4"/>
  <c r="BG93" i="4"/>
  <c r="BF93" i="4"/>
  <c r="T93" i="4"/>
  <c r="R93" i="4"/>
  <c r="P93" i="4"/>
  <c r="J93" i="4"/>
  <c r="BE93" i="4" s="1"/>
  <c r="J87" i="4"/>
  <c r="J86" i="4"/>
  <c r="F84" i="4"/>
  <c r="E82" i="4"/>
  <c r="J51" i="4"/>
  <c r="J50" i="4"/>
  <c r="J48" i="4"/>
  <c r="F48" i="4"/>
  <c r="E46" i="4"/>
  <c r="J35" i="4"/>
  <c r="J34" i="4"/>
  <c r="J33" i="4"/>
  <c r="J16" i="4"/>
  <c r="E16" i="4"/>
  <c r="F87" i="4" s="1"/>
  <c r="J15" i="4"/>
  <c r="J13" i="4"/>
  <c r="E13" i="4"/>
  <c r="F86" i="4" s="1"/>
  <c r="J12" i="4"/>
  <c r="J10" i="4"/>
  <c r="J84" i="4" s="1"/>
  <c r="P797" i="4" l="1"/>
  <c r="P546" i="4"/>
  <c r="R546" i="4"/>
  <c r="R797" i="4"/>
  <c r="R462" i="4"/>
  <c r="P440" i="4"/>
  <c r="J32" i="4"/>
  <c r="BK778" i="4"/>
  <c r="J778" i="4" s="1"/>
  <c r="J70" i="4" s="1"/>
  <c r="BK92" i="4"/>
  <c r="BK91" i="4" s="1"/>
  <c r="R834" i="4"/>
  <c r="T92" i="4"/>
  <c r="R407" i="4"/>
  <c r="F35" i="4"/>
  <c r="P386" i="4"/>
  <c r="T454" i="4"/>
  <c r="R358" i="4"/>
  <c r="BK546" i="4"/>
  <c r="P717" i="4"/>
  <c r="R92" i="4"/>
  <c r="T797" i="4"/>
  <c r="T461" i="4" s="1"/>
  <c r="F34" i="4"/>
  <c r="BK440" i="4"/>
  <c r="J440" i="4" s="1"/>
  <c r="J63" i="4" s="1"/>
  <c r="R717" i="4"/>
  <c r="BK797" i="4"/>
  <c r="J797" i="4" s="1"/>
  <c r="J71" i="4" s="1"/>
  <c r="BK386" i="4"/>
  <c r="J386" i="4" s="1"/>
  <c r="J61" i="4" s="1"/>
  <c r="R647" i="4"/>
  <c r="R778" i="4"/>
  <c r="F33" i="4"/>
  <c r="P92" i="4"/>
  <c r="P91" i="4" s="1"/>
  <c r="P90" i="4" s="1"/>
  <c r="T440" i="4"/>
  <c r="T386" i="4"/>
  <c r="T546" i="4"/>
  <c r="T717" i="4"/>
  <c r="P461" i="4"/>
  <c r="J31" i="4"/>
  <c r="F31" i="4"/>
  <c r="BK461" i="4"/>
  <c r="J461" i="4" s="1"/>
  <c r="J65" i="4" s="1"/>
  <c r="J546" i="4"/>
  <c r="J67" i="4" s="1"/>
  <c r="F50" i="4"/>
  <c r="F51" i="4"/>
  <c r="F32" i="4"/>
  <c r="J92" i="4" l="1"/>
  <c r="J57" i="4" s="1"/>
  <c r="R461" i="4"/>
  <c r="T91" i="4"/>
  <c r="T90" i="4" s="1"/>
  <c r="R91" i="4"/>
  <c r="R90" i="4" s="1"/>
  <c r="J91" i="4"/>
  <c r="J56" i="4" s="1"/>
  <c r="BK90" i="4"/>
  <c r="J90" i="4" s="1"/>
  <c r="J55" i="4" l="1"/>
  <c r="J28" i="4"/>
  <c r="J37" i="4" l="1"/>
  <c r="D10" i="1"/>
  <c r="BK223" i="6"/>
  <c r="BK222" i="6" s="1"/>
  <c r="J222" i="6" s="1"/>
  <c r="J109" i="6" s="1"/>
  <c r="BI223" i="6"/>
  <c r="BH223" i="6"/>
  <c r="BG223" i="6"/>
  <c r="BF223" i="6"/>
  <c r="BE223" i="6"/>
  <c r="T223" i="6"/>
  <c r="T222" i="6" s="1"/>
  <c r="R223" i="6"/>
  <c r="R222" i="6" s="1"/>
  <c r="P223" i="6"/>
  <c r="J223" i="6"/>
  <c r="P222" i="6"/>
  <c r="BK221" i="6"/>
  <c r="BK220" i="6" s="1"/>
  <c r="BI221" i="6"/>
  <c r="BH221" i="6"/>
  <c r="BG221" i="6"/>
  <c r="BF221" i="6"/>
  <c r="BE221" i="6"/>
  <c r="T221" i="6"/>
  <c r="T220" i="6" s="1"/>
  <c r="R221" i="6"/>
  <c r="R220" i="6" s="1"/>
  <c r="P221" i="6"/>
  <c r="P220" i="6" s="1"/>
  <c r="P219" i="6" s="1"/>
  <c r="J221" i="6"/>
  <c r="BK218" i="6"/>
  <c r="BI218" i="6"/>
  <c r="BH218" i="6"/>
  <c r="BG218" i="6"/>
  <c r="BF218" i="6"/>
  <c r="T218" i="6"/>
  <c r="R218" i="6"/>
  <c r="P218" i="6"/>
  <c r="J218" i="6"/>
  <c r="BE218" i="6" s="1"/>
  <c r="BK217" i="6"/>
  <c r="BI217" i="6"/>
  <c r="BH217" i="6"/>
  <c r="BG217" i="6"/>
  <c r="BF217" i="6"/>
  <c r="T217" i="6"/>
  <c r="R217" i="6"/>
  <c r="P217" i="6"/>
  <c r="J217" i="6"/>
  <c r="BE217" i="6" s="1"/>
  <c r="BK216" i="6"/>
  <c r="BI216" i="6"/>
  <c r="BH216" i="6"/>
  <c r="BG216" i="6"/>
  <c r="BF216" i="6"/>
  <c r="T216" i="6"/>
  <c r="R216" i="6"/>
  <c r="P216" i="6"/>
  <c r="J216" i="6"/>
  <c r="BE216" i="6" s="1"/>
  <c r="BK215" i="6"/>
  <c r="BI215" i="6"/>
  <c r="BH215" i="6"/>
  <c r="BG215" i="6"/>
  <c r="BF215" i="6"/>
  <c r="T215" i="6"/>
  <c r="R215" i="6"/>
  <c r="P215" i="6"/>
  <c r="J215" i="6"/>
  <c r="BE215" i="6" s="1"/>
  <c r="BK214" i="6"/>
  <c r="BI214" i="6"/>
  <c r="BH214" i="6"/>
  <c r="BG214" i="6"/>
  <c r="BF214" i="6"/>
  <c r="T214" i="6"/>
  <c r="R214" i="6"/>
  <c r="P214" i="6"/>
  <c r="J214" i="6"/>
  <c r="BE214" i="6" s="1"/>
  <c r="BK213" i="6"/>
  <c r="BI213" i="6"/>
  <c r="BH213" i="6"/>
  <c r="BG213" i="6"/>
  <c r="BF213" i="6"/>
  <c r="T213" i="6"/>
  <c r="R213" i="6"/>
  <c r="P213" i="6"/>
  <c r="J213" i="6"/>
  <c r="BE213" i="6" s="1"/>
  <c r="BK212" i="6"/>
  <c r="BI212" i="6"/>
  <c r="BH212" i="6"/>
  <c r="BG212" i="6"/>
  <c r="BF212" i="6"/>
  <c r="T212" i="6"/>
  <c r="R212" i="6"/>
  <c r="P212" i="6"/>
  <c r="J212" i="6"/>
  <c r="BE212" i="6" s="1"/>
  <c r="BK211" i="6"/>
  <c r="BI211" i="6"/>
  <c r="BH211" i="6"/>
  <c r="BG211" i="6"/>
  <c r="BF211" i="6"/>
  <c r="T211" i="6"/>
  <c r="R211" i="6"/>
  <c r="P211" i="6"/>
  <c r="J211" i="6"/>
  <c r="BE211" i="6" s="1"/>
  <c r="BK210" i="6"/>
  <c r="BI210" i="6"/>
  <c r="BH210" i="6"/>
  <c r="BG210" i="6"/>
  <c r="BF210" i="6"/>
  <c r="T210" i="6"/>
  <c r="R210" i="6"/>
  <c r="P210" i="6"/>
  <c r="J210" i="6"/>
  <c r="BE210" i="6" s="1"/>
  <c r="BK209" i="6"/>
  <c r="BK208" i="6" s="1"/>
  <c r="J208" i="6" s="1"/>
  <c r="J106" i="6" s="1"/>
  <c r="BI209" i="6"/>
  <c r="BH209" i="6"/>
  <c r="BG209" i="6"/>
  <c r="BF209" i="6"/>
  <c r="T209" i="6"/>
  <c r="R209" i="6"/>
  <c r="P209" i="6"/>
  <c r="J209" i="6"/>
  <c r="BE209" i="6" s="1"/>
  <c r="BK207" i="6"/>
  <c r="BI207" i="6"/>
  <c r="BH207" i="6"/>
  <c r="BG207" i="6"/>
  <c r="BF207" i="6"/>
  <c r="T207" i="6"/>
  <c r="R207" i="6"/>
  <c r="P207" i="6"/>
  <c r="J207" i="6"/>
  <c r="BE207" i="6" s="1"/>
  <c r="BK206" i="6"/>
  <c r="BI206" i="6"/>
  <c r="BH206" i="6"/>
  <c r="BG206" i="6"/>
  <c r="BF206" i="6"/>
  <c r="T206" i="6"/>
  <c r="R206" i="6"/>
  <c r="P206" i="6"/>
  <c r="J206" i="6"/>
  <c r="BE206" i="6" s="1"/>
  <c r="BK205" i="6"/>
  <c r="BI205" i="6"/>
  <c r="BH205" i="6"/>
  <c r="BG205" i="6"/>
  <c r="BF205" i="6"/>
  <c r="BE205" i="6"/>
  <c r="T205" i="6"/>
  <c r="R205" i="6"/>
  <c r="P205" i="6"/>
  <c r="J205" i="6"/>
  <c r="BK204" i="6"/>
  <c r="BI204" i="6"/>
  <c r="BH204" i="6"/>
  <c r="BG204" i="6"/>
  <c r="BF204" i="6"/>
  <c r="T204" i="6"/>
  <c r="R204" i="6"/>
  <c r="P204" i="6"/>
  <c r="J204" i="6"/>
  <c r="BE204" i="6" s="1"/>
  <c r="BK203" i="6"/>
  <c r="BI203" i="6"/>
  <c r="BH203" i="6"/>
  <c r="BG203" i="6"/>
  <c r="BF203" i="6"/>
  <c r="T203" i="6"/>
  <c r="R203" i="6"/>
  <c r="P203" i="6"/>
  <c r="J203" i="6"/>
  <c r="BE203" i="6" s="1"/>
  <c r="BK202" i="6"/>
  <c r="BI202" i="6"/>
  <c r="BH202" i="6"/>
  <c r="BG202" i="6"/>
  <c r="BF202" i="6"/>
  <c r="T202" i="6"/>
  <c r="R202" i="6"/>
  <c r="P202" i="6"/>
  <c r="P201" i="6" s="1"/>
  <c r="J202" i="6"/>
  <c r="BE202" i="6" s="1"/>
  <c r="BK200" i="6"/>
  <c r="BI200" i="6"/>
  <c r="BH200" i="6"/>
  <c r="BG200" i="6"/>
  <c r="BF200" i="6"/>
  <c r="T200" i="6"/>
  <c r="R200" i="6"/>
  <c r="P200" i="6"/>
  <c r="J200" i="6"/>
  <c r="BE200" i="6" s="1"/>
  <c r="BK199" i="6"/>
  <c r="BI199" i="6"/>
  <c r="BH199" i="6"/>
  <c r="BG199" i="6"/>
  <c r="BF199" i="6"/>
  <c r="T199" i="6"/>
  <c r="R199" i="6"/>
  <c r="P199" i="6"/>
  <c r="J199" i="6"/>
  <c r="BE199" i="6" s="1"/>
  <c r="BK198" i="6"/>
  <c r="BI198" i="6"/>
  <c r="BH198" i="6"/>
  <c r="BG198" i="6"/>
  <c r="BF198" i="6"/>
  <c r="BE198" i="6"/>
  <c r="T198" i="6"/>
  <c r="R198" i="6"/>
  <c r="P198" i="6"/>
  <c r="J198" i="6"/>
  <c r="BK197" i="6"/>
  <c r="BI197" i="6"/>
  <c r="BH197" i="6"/>
  <c r="BG197" i="6"/>
  <c r="BF197" i="6"/>
  <c r="T197" i="6"/>
  <c r="R197" i="6"/>
  <c r="P197" i="6"/>
  <c r="J197" i="6"/>
  <c r="BE197" i="6" s="1"/>
  <c r="BK196" i="6"/>
  <c r="BI196" i="6"/>
  <c r="BH196" i="6"/>
  <c r="BG196" i="6"/>
  <c r="BF196" i="6"/>
  <c r="T196" i="6"/>
  <c r="R196" i="6"/>
  <c r="P196" i="6"/>
  <c r="J196" i="6"/>
  <c r="BE196" i="6" s="1"/>
  <c r="BK195" i="6"/>
  <c r="BI195" i="6"/>
  <c r="BH195" i="6"/>
  <c r="BG195" i="6"/>
  <c r="BF195" i="6"/>
  <c r="T195" i="6"/>
  <c r="R195" i="6"/>
  <c r="P195" i="6"/>
  <c r="J195" i="6"/>
  <c r="BE195" i="6" s="1"/>
  <c r="BK194" i="6"/>
  <c r="BI194" i="6"/>
  <c r="BH194" i="6"/>
  <c r="BG194" i="6"/>
  <c r="BF194" i="6"/>
  <c r="BE194" i="6"/>
  <c r="T194" i="6"/>
  <c r="T193" i="6" s="1"/>
  <c r="R194" i="6"/>
  <c r="P194" i="6"/>
  <c r="J194" i="6"/>
  <c r="BK192" i="6"/>
  <c r="BI192" i="6"/>
  <c r="BH192" i="6"/>
  <c r="BG192" i="6"/>
  <c r="BF192" i="6"/>
  <c r="BE192" i="6"/>
  <c r="T192" i="6"/>
  <c r="R192" i="6"/>
  <c r="P192" i="6"/>
  <c r="J192" i="6"/>
  <c r="BK191" i="6"/>
  <c r="BI191" i="6"/>
  <c r="BH191" i="6"/>
  <c r="BG191" i="6"/>
  <c r="BF191" i="6"/>
  <c r="T191" i="6"/>
  <c r="R191" i="6"/>
  <c r="P191" i="6"/>
  <c r="J191" i="6"/>
  <c r="BE191" i="6" s="1"/>
  <c r="BK190" i="6"/>
  <c r="BI190" i="6"/>
  <c r="BH190" i="6"/>
  <c r="BG190" i="6"/>
  <c r="BF190" i="6"/>
  <c r="T190" i="6"/>
  <c r="R190" i="6"/>
  <c r="P190" i="6"/>
  <c r="J190" i="6"/>
  <c r="BE190" i="6" s="1"/>
  <c r="BK189" i="6"/>
  <c r="BI189" i="6"/>
  <c r="BH189" i="6"/>
  <c r="BG189" i="6"/>
  <c r="BF189" i="6"/>
  <c r="T189" i="6"/>
  <c r="R189" i="6"/>
  <c r="P189" i="6"/>
  <c r="J189" i="6"/>
  <c r="BE189" i="6" s="1"/>
  <c r="BK188" i="6"/>
  <c r="BI188" i="6"/>
  <c r="BH188" i="6"/>
  <c r="BG188" i="6"/>
  <c r="BF188" i="6"/>
  <c r="BE188" i="6"/>
  <c r="T188" i="6"/>
  <c r="R188" i="6"/>
  <c r="P188" i="6"/>
  <c r="J188" i="6"/>
  <c r="BK187" i="6"/>
  <c r="BI187" i="6"/>
  <c r="BH187" i="6"/>
  <c r="BG187" i="6"/>
  <c r="BF187" i="6"/>
  <c r="BE187" i="6"/>
  <c r="T187" i="6"/>
  <c r="R187" i="6"/>
  <c r="P187" i="6"/>
  <c r="J187" i="6"/>
  <c r="BK186" i="6"/>
  <c r="BI186" i="6"/>
  <c r="BH186" i="6"/>
  <c r="BG186" i="6"/>
  <c r="BF186" i="6"/>
  <c r="T186" i="6"/>
  <c r="R186" i="6"/>
  <c r="P186" i="6"/>
  <c r="J186" i="6"/>
  <c r="BE186" i="6" s="1"/>
  <c r="BK185" i="6"/>
  <c r="BI185" i="6"/>
  <c r="BH185" i="6"/>
  <c r="BG185" i="6"/>
  <c r="BF185" i="6"/>
  <c r="T185" i="6"/>
  <c r="R185" i="6"/>
  <c r="P185" i="6"/>
  <c r="J185" i="6"/>
  <c r="BE185" i="6" s="1"/>
  <c r="BK184" i="6"/>
  <c r="BI184" i="6"/>
  <c r="BH184" i="6"/>
  <c r="BG184" i="6"/>
  <c r="BF184" i="6"/>
  <c r="T184" i="6"/>
  <c r="R184" i="6"/>
  <c r="R182" i="6" s="1"/>
  <c r="P184" i="6"/>
  <c r="P182" i="6" s="1"/>
  <c r="J184" i="6"/>
  <c r="BE184" i="6" s="1"/>
  <c r="BK183" i="6"/>
  <c r="BI183" i="6"/>
  <c r="BH183" i="6"/>
  <c r="BG183" i="6"/>
  <c r="BF183" i="6"/>
  <c r="BE183" i="6"/>
  <c r="T183" i="6"/>
  <c r="T182" i="6" s="1"/>
  <c r="R183" i="6"/>
  <c r="P183" i="6"/>
  <c r="J183" i="6"/>
  <c r="BK180" i="6"/>
  <c r="BK178" i="6" s="1"/>
  <c r="J178" i="6" s="1"/>
  <c r="J101" i="6" s="1"/>
  <c r="BI180" i="6"/>
  <c r="BH180" i="6"/>
  <c r="BG180" i="6"/>
  <c r="BF180" i="6"/>
  <c r="T180" i="6"/>
  <c r="R180" i="6"/>
  <c r="P180" i="6"/>
  <c r="J180" i="6"/>
  <c r="BE180" i="6" s="1"/>
  <c r="BK179" i="6"/>
  <c r="BI179" i="6"/>
  <c r="BH179" i="6"/>
  <c r="BG179" i="6"/>
  <c r="BF179" i="6"/>
  <c r="BE179" i="6"/>
  <c r="T179" i="6"/>
  <c r="R179" i="6"/>
  <c r="R178" i="6" s="1"/>
  <c r="P179" i="6"/>
  <c r="P178" i="6" s="1"/>
  <c r="J179" i="6"/>
  <c r="BK177" i="6"/>
  <c r="BI177" i="6"/>
  <c r="BH177" i="6"/>
  <c r="BG177" i="6"/>
  <c r="BF177" i="6"/>
  <c r="T177" i="6"/>
  <c r="R177" i="6"/>
  <c r="P177" i="6"/>
  <c r="J177" i="6"/>
  <c r="BE177" i="6" s="1"/>
  <c r="BK176" i="6"/>
  <c r="BI176" i="6"/>
  <c r="BH176" i="6"/>
  <c r="BG176" i="6"/>
  <c r="BF176" i="6"/>
  <c r="T176" i="6"/>
  <c r="R176" i="6"/>
  <c r="P176" i="6"/>
  <c r="J176" i="6"/>
  <c r="BE176" i="6" s="1"/>
  <c r="BK175" i="6"/>
  <c r="BI175" i="6"/>
  <c r="BH175" i="6"/>
  <c r="BG175" i="6"/>
  <c r="BF175" i="6"/>
  <c r="T175" i="6"/>
  <c r="R175" i="6"/>
  <c r="P175" i="6"/>
  <c r="J175" i="6"/>
  <c r="BE175" i="6" s="1"/>
  <c r="BK174" i="6"/>
  <c r="BI174" i="6"/>
  <c r="BH174" i="6"/>
  <c r="BG174" i="6"/>
  <c r="BF174" i="6"/>
  <c r="T174" i="6"/>
  <c r="R174" i="6"/>
  <c r="P174" i="6"/>
  <c r="J174" i="6"/>
  <c r="BE174" i="6" s="1"/>
  <c r="BK173" i="6"/>
  <c r="BI173" i="6"/>
  <c r="BH173" i="6"/>
  <c r="BG173" i="6"/>
  <c r="BF173" i="6"/>
  <c r="T173" i="6"/>
  <c r="R173" i="6"/>
  <c r="P173" i="6"/>
  <c r="J173" i="6"/>
  <c r="BE173" i="6" s="1"/>
  <c r="BK172" i="6"/>
  <c r="BI172" i="6"/>
  <c r="BH172" i="6"/>
  <c r="BG172" i="6"/>
  <c r="BF172" i="6"/>
  <c r="BE172" i="6"/>
  <c r="T172" i="6"/>
  <c r="R172" i="6"/>
  <c r="R171" i="6" s="1"/>
  <c r="P172" i="6"/>
  <c r="J172" i="6"/>
  <c r="BK170" i="6"/>
  <c r="BI170" i="6"/>
  <c r="BH170" i="6"/>
  <c r="BG170" i="6"/>
  <c r="BF170" i="6"/>
  <c r="T170" i="6"/>
  <c r="R170" i="6"/>
  <c r="P170" i="6"/>
  <c r="J170" i="6"/>
  <c r="BE170" i="6" s="1"/>
  <c r="BK169" i="6"/>
  <c r="BI169" i="6"/>
  <c r="BH169" i="6"/>
  <c r="BG169" i="6"/>
  <c r="BF169" i="6"/>
  <c r="T169" i="6"/>
  <c r="R169" i="6"/>
  <c r="P169" i="6"/>
  <c r="J169" i="6"/>
  <c r="BE169" i="6" s="1"/>
  <c r="BK168" i="6"/>
  <c r="BI168" i="6"/>
  <c r="BH168" i="6"/>
  <c r="BG168" i="6"/>
  <c r="BF168" i="6"/>
  <c r="T168" i="6"/>
  <c r="R168" i="6"/>
  <c r="P168" i="6"/>
  <c r="J168" i="6"/>
  <c r="BE168" i="6" s="1"/>
  <c r="BK167" i="6"/>
  <c r="BI167" i="6"/>
  <c r="BH167" i="6"/>
  <c r="BG167" i="6"/>
  <c r="BF167" i="6"/>
  <c r="T167" i="6"/>
  <c r="R167" i="6"/>
  <c r="P167" i="6"/>
  <c r="J167" i="6"/>
  <c r="BE167" i="6" s="1"/>
  <c r="BK166" i="6"/>
  <c r="BI166" i="6"/>
  <c r="BH166" i="6"/>
  <c r="BG166" i="6"/>
  <c r="BF166" i="6"/>
  <c r="BE166" i="6"/>
  <c r="T166" i="6"/>
  <c r="R166" i="6"/>
  <c r="P166" i="6"/>
  <c r="J166" i="6"/>
  <c r="BK165" i="6"/>
  <c r="BI165" i="6"/>
  <c r="BH165" i="6"/>
  <c r="BG165" i="6"/>
  <c r="BF165" i="6"/>
  <c r="T165" i="6"/>
  <c r="R165" i="6"/>
  <c r="P165" i="6"/>
  <c r="J165" i="6"/>
  <c r="BE165" i="6" s="1"/>
  <c r="BK164" i="6"/>
  <c r="BI164" i="6"/>
  <c r="BH164" i="6"/>
  <c r="BG164" i="6"/>
  <c r="BF164" i="6"/>
  <c r="T164" i="6"/>
  <c r="R164" i="6"/>
  <c r="P164" i="6"/>
  <c r="J164" i="6"/>
  <c r="BE164" i="6" s="1"/>
  <c r="BK163" i="6"/>
  <c r="BI163" i="6"/>
  <c r="BH163" i="6"/>
  <c r="BG163" i="6"/>
  <c r="BF163" i="6"/>
  <c r="T163" i="6"/>
  <c r="R163" i="6"/>
  <c r="P163" i="6"/>
  <c r="J163" i="6"/>
  <c r="BE163" i="6" s="1"/>
  <c r="BK162" i="6"/>
  <c r="BI162" i="6"/>
  <c r="BH162" i="6"/>
  <c r="BG162" i="6"/>
  <c r="BF162" i="6"/>
  <c r="BE162" i="6"/>
  <c r="T162" i="6"/>
  <c r="R162" i="6"/>
  <c r="P162" i="6"/>
  <c r="P161" i="6" s="1"/>
  <c r="J162" i="6"/>
  <c r="T161" i="6"/>
  <c r="BK160" i="6"/>
  <c r="BI160" i="6"/>
  <c r="BH160" i="6"/>
  <c r="BG160" i="6"/>
  <c r="BF160" i="6"/>
  <c r="BE160" i="6"/>
  <c r="T160" i="6"/>
  <c r="R160" i="6"/>
  <c r="P160" i="6"/>
  <c r="J160" i="6"/>
  <c r="BK159" i="6"/>
  <c r="BI159" i="6"/>
  <c r="BH159" i="6"/>
  <c r="BG159" i="6"/>
  <c r="BF159" i="6"/>
  <c r="T159" i="6"/>
  <c r="R159" i="6"/>
  <c r="P159" i="6"/>
  <c r="J159" i="6"/>
  <c r="BE159" i="6" s="1"/>
  <c r="BK158" i="6"/>
  <c r="BI158" i="6"/>
  <c r="BH158" i="6"/>
  <c r="BG158" i="6"/>
  <c r="BF158" i="6"/>
  <c r="T158" i="6"/>
  <c r="R158" i="6"/>
  <c r="P158" i="6"/>
  <c r="J158" i="6"/>
  <c r="BE158" i="6" s="1"/>
  <c r="BK157" i="6"/>
  <c r="BI157" i="6"/>
  <c r="BH157" i="6"/>
  <c r="BG157" i="6"/>
  <c r="BF157" i="6"/>
  <c r="T157" i="6"/>
  <c r="R157" i="6"/>
  <c r="P157" i="6"/>
  <c r="J157" i="6"/>
  <c r="BE157" i="6" s="1"/>
  <c r="BK156" i="6"/>
  <c r="BI156" i="6"/>
  <c r="BH156" i="6"/>
  <c r="BG156" i="6"/>
  <c r="BF156" i="6"/>
  <c r="T156" i="6"/>
  <c r="R156" i="6"/>
  <c r="P156" i="6"/>
  <c r="J156" i="6"/>
  <c r="BE156" i="6" s="1"/>
  <c r="BK155" i="6"/>
  <c r="BI155" i="6"/>
  <c r="BH155" i="6"/>
  <c r="BG155" i="6"/>
  <c r="BF155" i="6"/>
  <c r="T155" i="6"/>
  <c r="R155" i="6"/>
  <c r="P155" i="6"/>
  <c r="J155" i="6"/>
  <c r="BE155" i="6" s="1"/>
  <c r="BK154" i="6"/>
  <c r="BI154" i="6"/>
  <c r="BH154" i="6"/>
  <c r="BG154" i="6"/>
  <c r="BF154" i="6"/>
  <c r="T154" i="6"/>
  <c r="R154" i="6"/>
  <c r="P154" i="6"/>
  <c r="J154" i="6"/>
  <c r="BE154" i="6" s="1"/>
  <c r="BK153" i="6"/>
  <c r="BI153" i="6"/>
  <c r="BH153" i="6"/>
  <c r="BG153" i="6"/>
  <c r="BF153" i="6"/>
  <c r="T153" i="6"/>
  <c r="R153" i="6"/>
  <c r="P153" i="6"/>
  <c r="J153" i="6"/>
  <c r="BE153" i="6" s="1"/>
  <c r="BK152" i="6"/>
  <c r="BI152" i="6"/>
  <c r="BH152" i="6"/>
  <c r="BG152" i="6"/>
  <c r="BF152" i="6"/>
  <c r="T152" i="6"/>
  <c r="R152" i="6"/>
  <c r="P152" i="6"/>
  <c r="J152" i="6"/>
  <c r="BE152" i="6" s="1"/>
  <c r="BK151" i="6"/>
  <c r="BI151" i="6"/>
  <c r="BH151" i="6"/>
  <c r="BG151" i="6"/>
  <c r="BF151" i="6"/>
  <c r="T151" i="6"/>
  <c r="R151" i="6"/>
  <c r="P151" i="6"/>
  <c r="J151" i="6"/>
  <c r="BE151" i="6" s="1"/>
  <c r="BK150" i="6"/>
  <c r="BI150" i="6"/>
  <c r="BH150" i="6"/>
  <c r="BG150" i="6"/>
  <c r="BF150" i="6"/>
  <c r="T150" i="6"/>
  <c r="R150" i="6"/>
  <c r="P150" i="6"/>
  <c r="J150" i="6"/>
  <c r="BE150" i="6" s="1"/>
  <c r="BK149" i="6"/>
  <c r="BI149" i="6"/>
  <c r="BH149" i="6"/>
  <c r="BG149" i="6"/>
  <c r="BF149" i="6"/>
  <c r="T149" i="6"/>
  <c r="R149" i="6"/>
  <c r="P149" i="6"/>
  <c r="J149" i="6"/>
  <c r="BE149" i="6" s="1"/>
  <c r="BK148" i="6"/>
  <c r="BI148" i="6"/>
  <c r="BH148" i="6"/>
  <c r="BG148" i="6"/>
  <c r="BF148" i="6"/>
  <c r="T148" i="6"/>
  <c r="R148" i="6"/>
  <c r="P148" i="6"/>
  <c r="P144" i="6" s="1"/>
  <c r="J148" i="6"/>
  <c r="BE148" i="6" s="1"/>
  <c r="BK147" i="6"/>
  <c r="BI147" i="6"/>
  <c r="BH147" i="6"/>
  <c r="BG147" i="6"/>
  <c r="BF147" i="6"/>
  <c r="T147" i="6"/>
  <c r="R147" i="6"/>
  <c r="P147" i="6"/>
  <c r="J147" i="6"/>
  <c r="BE147" i="6" s="1"/>
  <c r="BK146" i="6"/>
  <c r="BI146" i="6"/>
  <c r="BH146" i="6"/>
  <c r="BG146" i="6"/>
  <c r="BF146" i="6"/>
  <c r="T146" i="6"/>
  <c r="R146" i="6"/>
  <c r="P146" i="6"/>
  <c r="J146" i="6"/>
  <c r="BE146" i="6" s="1"/>
  <c r="BK145" i="6"/>
  <c r="BK144" i="6" s="1"/>
  <c r="J144" i="6" s="1"/>
  <c r="J98" i="6" s="1"/>
  <c r="BI145" i="6"/>
  <c r="BH145" i="6"/>
  <c r="BG145" i="6"/>
  <c r="BF145" i="6"/>
  <c r="T145" i="6"/>
  <c r="R145" i="6"/>
  <c r="P145" i="6"/>
  <c r="J145" i="6"/>
  <c r="BE145" i="6" s="1"/>
  <c r="BK143" i="6"/>
  <c r="BI143" i="6"/>
  <c r="BH143" i="6"/>
  <c r="BG143" i="6"/>
  <c r="BF143" i="6"/>
  <c r="T143" i="6"/>
  <c r="R143" i="6"/>
  <c r="P143" i="6"/>
  <c r="P142" i="6" s="1"/>
  <c r="J143" i="6"/>
  <c r="BE143" i="6" s="1"/>
  <c r="BK142" i="6"/>
  <c r="J142" i="6" s="1"/>
  <c r="J97" i="6" s="1"/>
  <c r="T142" i="6"/>
  <c r="R142" i="6"/>
  <c r="BK141" i="6"/>
  <c r="BI141" i="6"/>
  <c r="BH141" i="6"/>
  <c r="BG141" i="6"/>
  <c r="BF141" i="6"/>
  <c r="T141" i="6"/>
  <c r="T139" i="6" s="1"/>
  <c r="R141" i="6"/>
  <c r="P141" i="6"/>
  <c r="P139" i="6" s="1"/>
  <c r="J141" i="6"/>
  <c r="BE141" i="6" s="1"/>
  <c r="BK140" i="6"/>
  <c r="BI140" i="6"/>
  <c r="BH140" i="6"/>
  <c r="BG140" i="6"/>
  <c r="BF140" i="6"/>
  <c r="T140" i="6"/>
  <c r="R140" i="6"/>
  <c r="P140" i="6"/>
  <c r="J140" i="6"/>
  <c r="BE140" i="6" s="1"/>
  <c r="BK139" i="6"/>
  <c r="J139" i="6" s="1"/>
  <c r="J96" i="6" s="1"/>
  <c r="F134" i="6"/>
  <c r="F131" i="6"/>
  <c r="E129" i="6"/>
  <c r="BI118" i="6"/>
  <c r="BH118" i="6"/>
  <c r="BG118" i="6"/>
  <c r="BF118" i="6"/>
  <c r="BI117" i="6"/>
  <c r="BH117" i="6"/>
  <c r="BG117" i="6"/>
  <c r="BF117" i="6"/>
  <c r="BE117" i="6"/>
  <c r="BI116" i="6"/>
  <c r="BH116" i="6"/>
  <c r="BG116" i="6"/>
  <c r="BF116" i="6"/>
  <c r="BE116" i="6"/>
  <c r="BI115" i="6"/>
  <c r="BH115" i="6"/>
  <c r="BG115" i="6"/>
  <c r="BF115" i="6"/>
  <c r="BE115" i="6"/>
  <c r="BI114" i="6"/>
  <c r="BH114" i="6"/>
  <c r="BG114" i="6"/>
  <c r="BF114" i="6"/>
  <c r="BE114" i="6"/>
  <c r="BI113" i="6"/>
  <c r="BH113" i="6"/>
  <c r="BG113" i="6"/>
  <c r="BF113" i="6"/>
  <c r="BE113" i="6"/>
  <c r="F90" i="6"/>
  <c r="F87" i="6"/>
  <c r="E85" i="6"/>
  <c r="J37" i="6"/>
  <c r="J36" i="6"/>
  <c r="J35" i="6"/>
  <c r="J134" i="6" s="1"/>
  <c r="J133" i="6" s="1"/>
  <c r="F133" i="6" s="1"/>
  <c r="J131" i="6" s="1"/>
  <c r="F37" i="6" l="1"/>
  <c r="T144" i="6"/>
  <c r="R161" i="6"/>
  <c r="P171" i="6"/>
  <c r="P138" i="6" s="1"/>
  <c r="F35" i="6"/>
  <c r="R193" i="6"/>
  <c r="BK193" i="6"/>
  <c r="J193" i="6" s="1"/>
  <c r="J104" i="6" s="1"/>
  <c r="BK161" i="6"/>
  <c r="J161" i="6" s="1"/>
  <c r="J99" i="6" s="1"/>
  <c r="BK171" i="6"/>
  <c r="J171" i="6" s="1"/>
  <c r="J100" i="6" s="1"/>
  <c r="R201" i="6"/>
  <c r="F34" i="6"/>
  <c r="T171" i="6"/>
  <c r="P208" i="6"/>
  <c r="P181" i="6" s="1"/>
  <c r="R144" i="6"/>
  <c r="R139" i="6"/>
  <c r="BK201" i="6"/>
  <c r="J201" i="6" s="1"/>
  <c r="J105" i="6" s="1"/>
  <c r="J34" i="6"/>
  <c r="P193" i="6"/>
  <c r="BK182" i="6"/>
  <c r="R208" i="6"/>
  <c r="F36" i="6"/>
  <c r="T178" i="6"/>
  <c r="T208" i="6"/>
  <c r="T201" i="6"/>
  <c r="T181" i="6" s="1"/>
  <c r="J220" i="6"/>
  <c r="J108" i="6" s="1"/>
  <c r="BK219" i="6"/>
  <c r="J219" i="6" s="1"/>
  <c r="J107" i="6" s="1"/>
  <c r="R219" i="6"/>
  <c r="R181" i="6"/>
  <c r="J182" i="6"/>
  <c r="J103" i="6" s="1"/>
  <c r="T219" i="6"/>
  <c r="R138" i="6"/>
  <c r="R137" i="6" s="1"/>
  <c r="T138" i="6"/>
  <c r="J90" i="6"/>
  <c r="J87" i="6"/>
  <c r="F89" i="6"/>
  <c r="J89" i="6"/>
  <c r="P137" i="6" l="1"/>
  <c r="BK138" i="6"/>
  <c r="BK181" i="6"/>
  <c r="J181" i="6" s="1"/>
  <c r="J102" i="6" s="1"/>
  <c r="J138" i="6"/>
  <c r="J95" i="6" s="1"/>
  <c r="T137" i="6"/>
  <c r="BK137" i="6" l="1"/>
  <c r="J137" i="6" s="1"/>
  <c r="J94" i="6" s="1"/>
  <c r="J28" i="6" s="1"/>
  <c r="J118" i="6" l="1"/>
  <c r="BE118" i="6" l="1"/>
  <c r="J112" i="6"/>
  <c r="J29" i="6" l="1"/>
  <c r="J30" i="6" s="1"/>
  <c r="D6" i="1" s="1"/>
  <c r="J120" i="6"/>
  <c r="F33" i="6"/>
  <c r="J33" i="6"/>
  <c r="J39" i="6" l="1"/>
  <c r="D21" i="1" l="1"/>
  <c r="D23" i="1" l="1"/>
</calcChain>
</file>

<file path=xl/sharedStrings.xml><?xml version="1.0" encoding="utf-8"?>
<sst xmlns="http://schemas.openxmlformats.org/spreadsheetml/2006/main" count="8528" uniqueCount="1804">
  <si>
    <t>VEDLEJŠÍ A OSTATNÍ NÁKLADY</t>
  </si>
  <si>
    <t/>
  </si>
  <si>
    <t>False</t>
  </si>
  <si>
    <t>{ef71b03c-45b6-4669-a277-cef3501a08ec}</t>
  </si>
  <si>
    <t>&gt;&gt;  skryté sloupce  &lt;&lt;</t>
  </si>
  <si>
    <t>21</t>
  </si>
  <si>
    <t>12</t>
  </si>
  <si>
    <t>v ---  níže se nacházejí doplnkové a pomocné údaje k sestavám  --- v</t>
  </si>
  <si>
    <t>Stavba:</t>
  </si>
  <si>
    <t>Choceň - rekonstrukce ZŠ M. Choceňského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</si>
  <si>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</si>
  <si>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</si>
  <si>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</si>
  <si>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</si>
  <si>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</si>
  <si>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</si>
  <si>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</si>
  <si>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</si>
  <si>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</si>
  <si>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</si>
  <si>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</si>
  <si>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</si>
  <si>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</si>
  <si>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</si>
  <si>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</si>
  <si>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</si>
  <si>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</si>
  <si>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</si>
  <si>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</si>
  <si>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</si>
  <si>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</si>
  <si>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</si>
  <si>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</si>
  <si>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</si>
  <si>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</si>
  <si>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</si>
  <si>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</si>
  <si>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</si>
  <si>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</si>
  <si>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</si>
  <si>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Kód</t>
  </si>
  <si>
    <t>Popis</t>
  </si>
  <si>
    <t>Typ</t>
  </si>
  <si>
    <t>D</t>
  </si>
  <si>
    <t>0</t>
  </si>
  <si>
    <t>1</t>
  </si>
  <si>
    <t>Celkové náklady za stavbu 1) + 2)</t>
  </si>
  <si>
    <t>Choceň - ZŠ M.Choceňského, Kollárova 688, úpravy hygienického zázemí  - Nabídka</t>
  </si>
  <si>
    <t>Cena</t>
  </si>
  <si>
    <t>Hmotnost</t>
  </si>
  <si>
    <t>S</t>
  </si>
  <si>
    <t>S/.</t>
  </si>
  <si>
    <t>.: Světelné a silnoproudé rozvody - třída č. 2</t>
  </si>
  <si>
    <t>S/./006</t>
  </si>
  <si>
    <t>006: Úpravy povrchu</t>
  </si>
  <si>
    <t>S/./009</t>
  </si>
  <si>
    <t>009: Ostatní konstrukce a práce</t>
  </si>
  <si>
    <t>S/./740</t>
  </si>
  <si>
    <t>740: Silnoproud</t>
  </si>
  <si>
    <t>S/..</t>
  </si>
  <si>
    <t>..: Světelné a silnoproudé rozvody- 1.NP + 2.NP</t>
  </si>
  <si>
    <t>S/../001</t>
  </si>
  <si>
    <t>001: Zemní práce</t>
  </si>
  <si>
    <t>S/../005</t>
  </si>
  <si>
    <t>005: Komunikace</t>
  </si>
  <si>
    <t>S/../006</t>
  </si>
  <si>
    <t>S/../009</t>
  </si>
  <si>
    <t>S/../046</t>
  </si>
  <si>
    <t>046: Zemní práce pro montážní práce</t>
  </si>
  <si>
    <t>S/../740</t>
  </si>
  <si>
    <t>{d58dca98-89db-4b36-96e2-73ce7cd9c991}</t>
  </si>
  <si>
    <t>ZŠ M. CHOCEŇSKÉHO, KOLLÁROVA 688, CHOCEŇ, NÁVRH ÚPRAV HYGIENICKÉHO ZÁZEMÍ_D.1.4.1_ZTI</t>
  </si>
  <si>
    <t>Choceň</t>
  </si>
  <si>
    <t>Ing. Horyna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</si>
  <si>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</si>
  <si>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Náklady stavby celkem</t>
  </si>
  <si>
    <t>CELKEM (KČ, BEZ DPH)</t>
  </si>
  <si>
    <t>DPH 21%</t>
  </si>
  <si>
    <t>D.1.1 ARCHITEKTONICKO STAVEBNÍ ŘEŠENÍ</t>
  </si>
  <si>
    <t>D.1.4.1 SVĚTELNÉ A SILNOPROUDÉ ROZVODY</t>
  </si>
  <si>
    <t>D.1.4.2_ZTI</t>
  </si>
  <si>
    <t>D.1.4.4 VZDUCHOTECHNIKA</t>
  </si>
  <si>
    <t>REKAPITULACE STAVEBNÍCH NÁKLADŮ - ZŠ M. CHOCEŇSKÉHO, KOLLÁROVA 688, CHOCEŇ</t>
  </si>
  <si>
    <t>NÁVRH ÚPRAV HYGIENICKÉHO ZÁZEMÍ</t>
  </si>
  <si>
    <t>Uchazeč:</t>
  </si>
  <si>
    <t>Uchazeč</t>
  </si>
  <si>
    <t>Ostatní náklady</t>
  </si>
  <si>
    <t>Účastník:</t>
  </si>
  <si>
    <t>2</t>
  </si>
  <si>
    <t>KRYCÍ LIST SOUPISU PRACÍ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</si>
  <si>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</si>
  <si>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</si>
  <si>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</si>
  <si>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</si>
  <si>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</si>
  <si>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</si>
  <si>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</si>
  <si>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</si>
  <si>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</si>
  <si>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</si>
  <si>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</si>
  <si>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</si>
  <si>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</si>
  <si>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</si>
  <si>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</si>
  <si>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</si>
  <si>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</si>
  <si>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784 - Dokončovací práce - malby a tapety</t>
  </si>
  <si>
    <t>VRN - Vedlejší rozpočtové náklady</t>
  </si>
  <si>
    <t xml:space="preserve">    VRN4 - Inženýrská činnost</t>
  </si>
  <si>
    <t xml:space="preserve">    VRN7 - Provozní vlivy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</si>
  <si>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</si>
  <si>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</si>
  <si>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</si>
  <si>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</si>
  <si>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</si>
  <si>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</si>
  <si>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</si>
  <si>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</si>
  <si>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</si>
  <si>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</si>
  <si>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</si>
  <si>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</si>
  <si>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</si>
  <si>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</si>
  <si>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</si>
  <si>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</si>
  <si>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</si>
  <si>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</si>
  <si>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</si>
  <si>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</si>
  <si>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</si>
  <si>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</si>
  <si>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</si>
  <si>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</si>
  <si>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</si>
  <si>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</si>
  <si>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</si>
  <si>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</si>
  <si>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342272225</t>
  </si>
  <si>
    <t>Příčka z pórobetonových hladkých tvárnic na tenkovrstvou maltu tl 100 mm</t>
  </si>
  <si>
    <t>m2</t>
  </si>
  <si>
    <t>4</t>
  </si>
  <si>
    <t>1680027326</t>
  </si>
  <si>
    <t>342272245</t>
  </si>
  <si>
    <t>Příčka z pórobetonových hladkých tvárnic na tenkovrstvou maltu tl 150 mm</t>
  </si>
  <si>
    <t>1615023034</t>
  </si>
  <si>
    <t>Vodorovné konstrukce</t>
  </si>
  <si>
    <t>411388531</t>
  </si>
  <si>
    <t>Zabetonování otvorů pl do 1 m2 ve stropech</t>
  </si>
  <si>
    <t>m3</t>
  </si>
  <si>
    <t>-1386271586</t>
  </si>
  <si>
    <t>6</t>
  </si>
  <si>
    <t>Úpravy povrchů, podlahy a osazování výplní</t>
  </si>
  <si>
    <t>631311124</t>
  </si>
  <si>
    <t>Mazanina tl přes 80 do 120 mm z betonu prostého bez zvýšených nároků na prostředí tř. C 16/20</t>
  </si>
  <si>
    <t>-1322230892</t>
  </si>
  <si>
    <t>5</t>
  </si>
  <si>
    <t>631319173</t>
  </si>
  <si>
    <t>Příplatek k mazanině tl přes 80 do 120 mm za stržení povrchu spodní vrstvy před vložením výztuže</t>
  </si>
  <si>
    <t>679533399</t>
  </si>
  <si>
    <t>631319012</t>
  </si>
  <si>
    <t>Příplatek k mazanině tl přes 80 do 120 mm za přehlazení povrchu</t>
  </si>
  <si>
    <t>-22584253</t>
  </si>
  <si>
    <t>7</t>
  </si>
  <si>
    <t>631362021</t>
  </si>
  <si>
    <t>Výztuž mazanin svařovanými sítěmi Kari</t>
  </si>
  <si>
    <t>t</t>
  </si>
  <si>
    <t>-625577744</t>
  </si>
  <si>
    <t>8</t>
  </si>
  <si>
    <t>631312141</t>
  </si>
  <si>
    <t>Doplnění rýh v dosavadních mazaninách betonem prostým</t>
  </si>
  <si>
    <t>-331878245</t>
  </si>
  <si>
    <t>9</t>
  </si>
  <si>
    <t>611325402</t>
  </si>
  <si>
    <t>Oprava vnitřní vápenocementové hrubé omítky tl do 20 mm stropů v rozsahu plochy přes 10 do 30 %</t>
  </si>
  <si>
    <t>-1627879363</t>
  </si>
  <si>
    <t>10</t>
  </si>
  <si>
    <t>611325417</t>
  </si>
  <si>
    <t>Oprava vnitřní vápenocementové hladké omítky tl do 20 mm stropů v rozsahu plochy přes 10 do 30 % s celoplošným přeštukováním tl do 3 mm</t>
  </si>
  <si>
    <t>113905006</t>
  </si>
  <si>
    <t>11</t>
  </si>
  <si>
    <t>612325402</t>
  </si>
  <si>
    <t>Oprava vnitřní vápenocementové hrubé omítky tl do 20 mm stěn v rozsahu plochy přes 10 do 30 %</t>
  </si>
  <si>
    <t>59395912</t>
  </si>
  <si>
    <t>612325417</t>
  </si>
  <si>
    <t>Oprava vnitřní vápenocementové hladké omítky tl do 20 mm stěn v rozsahu plochy přes 10 do 30 % s celoplošným přeštukováním tl do 3 mm</t>
  </si>
  <si>
    <t>753997803</t>
  </si>
  <si>
    <t>13</t>
  </si>
  <si>
    <t>612142001</t>
  </si>
  <si>
    <t>Pletivo sklovláknité vnitřních stěn vtlačené do tmelu</t>
  </si>
  <si>
    <t>1438750884</t>
  </si>
  <si>
    <t>14</t>
  </si>
  <si>
    <t>612321141</t>
  </si>
  <si>
    <t>Vápenocementová omítka štuková dvouvrstvá vnitřních stěn nanášená ručně</t>
  </si>
  <si>
    <t>-1126825503</t>
  </si>
  <si>
    <t>15</t>
  </si>
  <si>
    <t>642942111</t>
  </si>
  <si>
    <t>Osazování zárubní nebo rámů dveřních kovových do 2,5 m2 na MC</t>
  </si>
  <si>
    <t>kus</t>
  </si>
  <si>
    <t>-2047385382</t>
  </si>
  <si>
    <t>16</t>
  </si>
  <si>
    <t>M</t>
  </si>
  <si>
    <t>55331482</t>
  </si>
  <si>
    <t>zárubeň jednokřídlá ocelová pro zdění tl stěny 75-100mm rozměru 800/1970, 2100mm</t>
  </si>
  <si>
    <t>-2084874267</t>
  </si>
  <si>
    <t>17</t>
  </si>
  <si>
    <t>55331483</t>
  </si>
  <si>
    <t>zárubeň jednokřídlá ocelová pro zdění tl stěny 75-100mm rozměru 900/1970, 2100mm</t>
  </si>
  <si>
    <t>742917164</t>
  </si>
  <si>
    <t>18</t>
  </si>
  <si>
    <t>642946111</t>
  </si>
  <si>
    <t>Osazování pouzdra posuvných dveří s jednou kapsou pro jedno křídlo š do 800 mm do zděné příčky</t>
  </si>
  <si>
    <t>-1401245112</t>
  </si>
  <si>
    <t>19</t>
  </si>
  <si>
    <t>55331612</t>
  </si>
  <si>
    <t>pouzdro stavební do zdiva pro 1 křídlo posuvných dveří š 800mm v do 2100mm</t>
  </si>
  <si>
    <t>-1413108947</t>
  </si>
  <si>
    <t>Ostatní konstrukce a práce, bourání</t>
  </si>
  <si>
    <t>20</t>
  </si>
  <si>
    <t>949101111</t>
  </si>
  <si>
    <t>Lešení pomocné pro objekty pozemních staveb s lešeňovou podlahou v do 1,9 m zatížení do 150 kg/m2</t>
  </si>
  <si>
    <t>-1084068380</t>
  </si>
  <si>
    <t>952901105</t>
  </si>
  <si>
    <t>Čištění budov omytí dvojitých nebo zdvojených oken nebo balkonových dveří pl do 0,6 m2</t>
  </si>
  <si>
    <t>1595638719</t>
  </si>
  <si>
    <t>22</t>
  </si>
  <si>
    <t>952902031</t>
  </si>
  <si>
    <t>Čištění budov omytí hladkých podlah</t>
  </si>
  <si>
    <t>-1854569780</t>
  </si>
  <si>
    <t>23</t>
  </si>
  <si>
    <t>952902231</t>
  </si>
  <si>
    <t>Čištění budov omytí schodišť</t>
  </si>
  <si>
    <t>1901713374</t>
  </si>
  <si>
    <t>24</t>
  </si>
  <si>
    <t>962031011</t>
  </si>
  <si>
    <t>Bourání příček nebo přizdívek z cihel děrovaných tl do 100 mm</t>
  </si>
  <si>
    <t>1131309231</t>
  </si>
  <si>
    <t>25</t>
  </si>
  <si>
    <t>962031013</t>
  </si>
  <si>
    <t>Bourání příček nebo přizdívek z cihel děrovaných tl přes 100 do 150 mm</t>
  </si>
  <si>
    <t>282109646</t>
  </si>
  <si>
    <t>26</t>
  </si>
  <si>
    <t>962032111</t>
  </si>
  <si>
    <t>Bourání zdiva z keramických děrovaných cihel na MVC do 1 m3</t>
  </si>
  <si>
    <t>-469374465</t>
  </si>
  <si>
    <t>27</t>
  </si>
  <si>
    <t>965042241</t>
  </si>
  <si>
    <t>Bourání podkladů pod dlažby nebo mazanin betonových nebo z litého asfaltu tl přes 100 mm pl přes 4 m2</t>
  </si>
  <si>
    <t>-1999522372</t>
  </si>
  <si>
    <t>28</t>
  </si>
  <si>
    <t>968072455</t>
  </si>
  <si>
    <t>Vybourání kovových dveřních zárubní pl do 2 m2</t>
  </si>
  <si>
    <t>701801721</t>
  </si>
  <si>
    <t>997</t>
  </si>
  <si>
    <t>Doprava suti a vybouraných hmot</t>
  </si>
  <si>
    <t>29</t>
  </si>
  <si>
    <t>997013111</t>
  </si>
  <si>
    <t>Vnitrostaveništní doprava suti a vybouraných hmot pro budovy v do 6 m</t>
  </si>
  <si>
    <t>1427869900</t>
  </si>
  <si>
    <t>30</t>
  </si>
  <si>
    <t>997013311</t>
  </si>
  <si>
    <t>Montáž a demontáž shozu suti v do 10 m</t>
  </si>
  <si>
    <t>m</t>
  </si>
  <si>
    <t>-1293640843</t>
  </si>
  <si>
    <t>31</t>
  </si>
  <si>
    <t>997013321</t>
  </si>
  <si>
    <t>Příplatek k shozu suti v do 10 m za první a ZKD den použití</t>
  </si>
  <si>
    <t>-1976628676</t>
  </si>
  <si>
    <t>32</t>
  </si>
  <si>
    <t>997013511</t>
  </si>
  <si>
    <t>Odvoz suti a vybouraných hmot z meziskládky na skládku do 1 km s naložením a se složením</t>
  </si>
  <si>
    <t>1606237277</t>
  </si>
  <si>
    <t>33</t>
  </si>
  <si>
    <t>997013509</t>
  </si>
  <si>
    <t>Příplatek k odvozu suti a vybouraných hmot na skládku ZKD 1 km přes 1 km</t>
  </si>
  <si>
    <t>-1903873684</t>
  </si>
  <si>
    <t>34</t>
  </si>
  <si>
    <t>997013609</t>
  </si>
  <si>
    <t>Poplatek za uložení na skládce (skládkovné) stavebního odpadu ze směsí nebo oddělených frakcí betonu, cihel a keramických výrobků kód odpadu 17 01 07</t>
  </si>
  <si>
    <t>-2112848782</t>
  </si>
  <si>
    <t>998</t>
  </si>
  <si>
    <t>Přesun hmot</t>
  </si>
  <si>
    <t>35</t>
  </si>
  <si>
    <t>998011001</t>
  </si>
  <si>
    <t>Přesun hmot pro budovy zděné v do 6 m</t>
  </si>
  <si>
    <t>-607530128</t>
  </si>
  <si>
    <t>36</t>
  </si>
  <si>
    <t>998011018</t>
  </si>
  <si>
    <t>Příplatek k přesunu hmot pro budovy zděné za zvětšený přesun do 5000 m</t>
  </si>
  <si>
    <t>1710600323</t>
  </si>
  <si>
    <t>PSV</t>
  </si>
  <si>
    <t>Práce a dodávky PSV</t>
  </si>
  <si>
    <t>766</t>
  </si>
  <si>
    <t>Konstrukce truhlářské</t>
  </si>
  <si>
    <t>37</t>
  </si>
  <si>
    <t>766691924</t>
  </si>
  <si>
    <t>Vyvěšení nebo zavěšení křídel plastových dveří pl do 2 m2</t>
  </si>
  <si>
    <t>870557204</t>
  </si>
  <si>
    <t>38</t>
  </si>
  <si>
    <t>766660001</t>
  </si>
  <si>
    <t>Montáž dveřních křídel otvíravých jednokřídlových š do 0,8 m do ocelové zárubně</t>
  </si>
  <si>
    <t>1028745082</t>
  </si>
  <si>
    <t>39</t>
  </si>
  <si>
    <t>61162074</t>
  </si>
  <si>
    <t>dveře jednokřídlé voštinové povrch laminátový plné 800x1970-2100mm</t>
  </si>
  <si>
    <t>-1689766517</t>
  </si>
  <si>
    <t>40</t>
  </si>
  <si>
    <t>766660002</t>
  </si>
  <si>
    <t>Montáž dveřních křídel otvíravých jednokřídlových š přes 0,8 m do ocelové zárubně</t>
  </si>
  <si>
    <t>-1609544244</t>
  </si>
  <si>
    <t>41</t>
  </si>
  <si>
    <t>61162075</t>
  </si>
  <si>
    <t>dveře jednokřídlé voštinové povrch laminátový plné 900x1970-2100mm</t>
  </si>
  <si>
    <t>-988764548</t>
  </si>
  <si>
    <t>42</t>
  </si>
  <si>
    <t>766660022</t>
  </si>
  <si>
    <t>Montáž dveřních křídel otvíravých jednokřídlových š přes 0,8 m požárních do ocelové zárubně</t>
  </si>
  <si>
    <t>-52003006</t>
  </si>
  <si>
    <t>43</t>
  </si>
  <si>
    <t>SLD.0011250.URS</t>
  </si>
  <si>
    <t>dveře vnitřní požárně odolné, lakovaná MDF,odolnost EI (EW) 30 DP3,1křídlové 90 x 197 cm</t>
  </si>
  <si>
    <t>1746789187</t>
  </si>
  <si>
    <t>44</t>
  </si>
  <si>
    <t>766660311</t>
  </si>
  <si>
    <t>Montáž posuvných dveří jednokřídlových průchozí š do 800 mm do pouzdra s jednou kapsou</t>
  </si>
  <si>
    <t>1527910294</t>
  </si>
  <si>
    <t>45</t>
  </si>
  <si>
    <t>MSN.01</t>
  </si>
  <si>
    <t>dveře interiérové posuvné 80x197</t>
  </si>
  <si>
    <t>-1606631891</t>
  </si>
  <si>
    <t>46</t>
  </si>
  <si>
    <t>998766111</t>
  </si>
  <si>
    <t>Přesun hmot tonážní pro kce truhlářské s omezením mechanizace v objektech v do 6 m</t>
  </si>
  <si>
    <t>-707602412</t>
  </si>
  <si>
    <t>771</t>
  </si>
  <si>
    <t>Podlahy z dlaždic</t>
  </si>
  <si>
    <t>47</t>
  </si>
  <si>
    <t>771573810</t>
  </si>
  <si>
    <t>Demontáž podlah z dlaždic keramických lepených</t>
  </si>
  <si>
    <t>-558457108</t>
  </si>
  <si>
    <t>48</t>
  </si>
  <si>
    <t>771111011</t>
  </si>
  <si>
    <t>Vysátí podkladu před pokládkou dlažby</t>
  </si>
  <si>
    <t>-641007813</t>
  </si>
  <si>
    <t>49</t>
  </si>
  <si>
    <t>771121011</t>
  </si>
  <si>
    <t>Nátěr penetrační na podlahu</t>
  </si>
  <si>
    <t>921947201</t>
  </si>
  <si>
    <t>50</t>
  </si>
  <si>
    <t>771151012</t>
  </si>
  <si>
    <t>Samonivelační stěrka podlah pevnosti 20 MPa tl přes 3 do 5 mm</t>
  </si>
  <si>
    <t>-1111575293</t>
  </si>
  <si>
    <t>51</t>
  </si>
  <si>
    <t>771574416</t>
  </si>
  <si>
    <t>Montáž podlah keramických hladkých lepených cementovým flexibilním lepidlem přes 9 do 12 ks/m2</t>
  </si>
  <si>
    <t>-1317230907</t>
  </si>
  <si>
    <t>52</t>
  </si>
  <si>
    <t>59761160</t>
  </si>
  <si>
    <t>dlažba keramická slinutá mrazuvzdorná povrch hladký/matný tl do 10mm přes 9 do 12ks/m2</t>
  </si>
  <si>
    <t>-901708655</t>
  </si>
  <si>
    <t>53</t>
  </si>
  <si>
    <t>998771111</t>
  </si>
  <si>
    <t>Přesun hmot tonážní pro podlahy z dlaždic s omezením mechanizace v objektech v do 6 m</t>
  </si>
  <si>
    <t>-188387354</t>
  </si>
  <si>
    <t>781</t>
  </si>
  <si>
    <t>Dokončovací práce - obklady</t>
  </si>
  <si>
    <t>54</t>
  </si>
  <si>
    <t>781473810</t>
  </si>
  <si>
    <t>Demontáž obkladů z obkladaček keramických lepených</t>
  </si>
  <si>
    <t>1759615394</t>
  </si>
  <si>
    <t>55</t>
  </si>
  <si>
    <t>781151031</t>
  </si>
  <si>
    <t>Celoplošné vyrovnání podkladu stěrkou tl 3 mm</t>
  </si>
  <si>
    <t>-1059920324</t>
  </si>
  <si>
    <t>56</t>
  </si>
  <si>
    <t>781121011</t>
  </si>
  <si>
    <t>Nátěr penetrační na stěnu</t>
  </si>
  <si>
    <t>1478699786</t>
  </si>
  <si>
    <t>57</t>
  </si>
  <si>
    <t>781472216</t>
  </si>
  <si>
    <t>Montáž obkladů keramických hladkých lepených cementovým flexibilním lepidlem přes 9 do 12 ks/m2</t>
  </si>
  <si>
    <t>1670645363</t>
  </si>
  <si>
    <t>58</t>
  </si>
  <si>
    <t>59761708</t>
  </si>
  <si>
    <t>obklad keramický nemrazuvzdorný povrch hladký/lesklý tl do 10mm přes 6 do 9ks/m2</t>
  </si>
  <si>
    <t>1087599232</t>
  </si>
  <si>
    <t>59</t>
  </si>
  <si>
    <t>998781111</t>
  </si>
  <si>
    <t>Přesun hmot tonážní pro obklady keramické s omezením mechanizace v objektech v do 6 m</t>
  </si>
  <si>
    <t>-1016043945</t>
  </si>
  <si>
    <t>784</t>
  </si>
  <si>
    <t>Dokončovací práce - malby a tapety</t>
  </si>
  <si>
    <t>60</t>
  </si>
  <si>
    <t>784121001</t>
  </si>
  <si>
    <t>Oškrabání malby v místnostech v do 3,80 m</t>
  </si>
  <si>
    <t>259120487</t>
  </si>
  <si>
    <t>61</t>
  </si>
  <si>
    <t>784161411</t>
  </si>
  <si>
    <t>Celoplošné vyrovnání podkladu sádrovou stěrkou v místnostech v do 3,80 m</t>
  </si>
  <si>
    <t>-586494914</t>
  </si>
  <si>
    <t>62</t>
  </si>
  <si>
    <t>784171001</t>
  </si>
  <si>
    <t>Olepování vnitřních ploch páskou v místnostech v do 3,80 m</t>
  </si>
  <si>
    <t>-901854443</t>
  </si>
  <si>
    <t>63</t>
  </si>
  <si>
    <t>58124838</t>
  </si>
  <si>
    <t>páska maskovací krepová pro malířské potřeby š 50mm</t>
  </si>
  <si>
    <t>-1204428865</t>
  </si>
  <si>
    <t>64</t>
  </si>
  <si>
    <t>784171101</t>
  </si>
  <si>
    <t>Zakrytí vnitřních podlah včetně pozdějšího odkrytí</t>
  </si>
  <si>
    <t>-773108715</t>
  </si>
  <si>
    <t>65</t>
  </si>
  <si>
    <t>58124844</t>
  </si>
  <si>
    <t>fólie pro malířské potřeby zakrývací tl 25µ 4x5m</t>
  </si>
  <si>
    <t>733241642</t>
  </si>
  <si>
    <t>66</t>
  </si>
  <si>
    <t>784171111</t>
  </si>
  <si>
    <t>Zakrytí vnitřních ploch stěn v místnostech v do 3,80 m</t>
  </si>
  <si>
    <t>2093294418</t>
  </si>
  <si>
    <t>67</t>
  </si>
  <si>
    <t>28323157</t>
  </si>
  <si>
    <t>fólie pro malířské potřeby zakrývací tl 14µ 4x5m</t>
  </si>
  <si>
    <t>1389859630</t>
  </si>
  <si>
    <t>68</t>
  </si>
  <si>
    <t>784181101</t>
  </si>
  <si>
    <t>Základní akrylátová jednonásobná bezbarvá penetrace podkladu v místnostech v do 3,80 m</t>
  </si>
  <si>
    <t>109358946</t>
  </si>
  <si>
    <t>69</t>
  </si>
  <si>
    <t>784211101</t>
  </si>
  <si>
    <t>Dvojnásobné bílé malby ze směsí za mokra výborně oděruvzdorných v místnostech v do 3,80 m</t>
  </si>
  <si>
    <t>-1245288022</t>
  </si>
  <si>
    <t>Vedlejší rozpočtové náklady</t>
  </si>
  <si>
    <t>VRN4</t>
  </si>
  <si>
    <t>Inženýrská činnost</t>
  </si>
  <si>
    <t>70</t>
  </si>
  <si>
    <t>040001000</t>
  </si>
  <si>
    <t>Inženýrská činnost - práce technika</t>
  </si>
  <si>
    <t>…</t>
  </si>
  <si>
    <t>1024</t>
  </si>
  <si>
    <t>294938690</t>
  </si>
  <si>
    <t>VRN7</t>
  </si>
  <si>
    <t>71</t>
  </si>
  <si>
    <t>070001000</t>
  </si>
  <si>
    <t xml:space="preserve">Olepování a zakrývání </t>
  </si>
  <si>
    <t>1542714156</t>
  </si>
  <si>
    <t xml:space="preserve">    1 - Zemní práce</t>
  </si>
  <si>
    <t xml:space="preserve">    5 - Komunikace pozemní</t>
  </si>
  <si>
    <t xml:space="preserve">    8 - Vedení trubní dálková a přípojná</t>
  </si>
  <si>
    <t xml:space="preserve">    997 - Přesun sutě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</si>
  <si>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</si>
  <si>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</si>
  <si>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</si>
  <si>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</si>
  <si>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</si>
  <si>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</si>
  <si>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783 - Dokončovací práce - nátěry</t>
  </si>
  <si>
    <t>Zemní práce</t>
  </si>
  <si>
    <t>74</t>
  </si>
  <si>
    <t>113106171</t>
  </si>
  <si>
    <t>Rozebrání dlažeb vozovek ze zámkové dlažby s ložem z kameniva ručně</t>
  </si>
  <si>
    <t>CS ÚRS 2025 01</t>
  </si>
  <si>
    <t>-2144213119</t>
  </si>
  <si>
    <t>PP</t>
  </si>
  <si>
    <t>Rozebrání dlažeb vozovek a ploch s přemístěním hmot na skládku na vzdálenost do 3 m nebo s naložením na dopravní prostředek, s jakoukoliv výplní spár ručně ze zámkové dlažby s ložem z kameniva</t>
  </si>
  <si>
    <t>Online PSC</t>
  </si>
  <si>
    <t>https://podminky.urs.cz/item/CS_URS_2025_01/113106171</t>
  </si>
  <si>
    <t>VV</t>
  </si>
  <si>
    <t>30*1,5</t>
  </si>
  <si>
    <t>113107031</t>
  </si>
  <si>
    <t>Odstranění podkladu z betonu prostého tl přes 100 do 150 mm při překopech ručně</t>
  </si>
  <si>
    <t>491288807</t>
  </si>
  <si>
    <t>Odstranění podkladů nebo krytů při překopech inženýrských sítí s přemístěním hmot na skládku ve vzdálenosti do 3 m nebo s naložením na dopravní prostředek ručně z betonu prostého, o tl. vrstvy přes 100 do 150 mm</t>
  </si>
  <si>
    <t>https://podminky.urs.cz/item/CS_URS_2025_01/113107031</t>
  </si>
  <si>
    <t>10*0,6</t>
  </si>
  <si>
    <t>12*1</t>
  </si>
  <si>
    <t>22*0,6</t>
  </si>
  <si>
    <t>2*0,6</t>
  </si>
  <si>
    <t>5*1</t>
  </si>
  <si>
    <t>4*0,6</t>
  </si>
  <si>
    <t>1*0,6</t>
  </si>
  <si>
    <t>37*0,6</t>
  </si>
  <si>
    <t>Součet</t>
  </si>
  <si>
    <t>113107035</t>
  </si>
  <si>
    <t>Odstranění podkladu z betonu vyztuženého sítěmi tl do 100 mm při překopech ručně</t>
  </si>
  <si>
    <t>-1645655169</t>
  </si>
  <si>
    <t>Odstranění podkladů nebo krytů při překopech inženýrských sítí s přemístěním hmot na skládku ve vzdálenosti do 3 m nebo s naložením na dopravní prostředek ručně z betonu vyztuženého sítěmi, o tl. vrstvy do 100 mm</t>
  </si>
  <si>
    <t>https://podminky.urs.cz/item/CS_URS_2025_01/113107035</t>
  </si>
  <si>
    <t>113107135</t>
  </si>
  <si>
    <t>Odstranění podkladu z betonu vyztuženého sítěmi tl do 100 mm ručně</t>
  </si>
  <si>
    <t>-31442896</t>
  </si>
  <si>
    <t>Odstranění podkladů nebo krytů ručně s přemístěním hmot na skládku na vzdálenost do 3 m nebo s naložením na dopravní prostředek z betonu vyztuženého sítěmi, o tl. vrstvy do 100 mm</t>
  </si>
  <si>
    <t>https://podminky.urs.cz/item/CS_URS_2025_01/113107135</t>
  </si>
  <si>
    <t>odstravěví instal. kanálu</t>
  </si>
  <si>
    <t>14*2</t>
  </si>
  <si>
    <t>12*2</t>
  </si>
  <si>
    <t>75</t>
  </si>
  <si>
    <t>113202111</t>
  </si>
  <si>
    <t>Vytrhání obrub krajníků obrubníků stojatých</t>
  </si>
  <si>
    <t>-1800237800</t>
  </si>
  <si>
    <t>Vytrhání obrub s vybouráním lože, s přemístěním hmot na skládku na vzdálenost do 3 m nebo s naložením na dopravní prostředek z krajníků nebo obrubníků stojatých</t>
  </si>
  <si>
    <t>https://podminky.urs.cz/item/CS_URS_2025_01/113202111</t>
  </si>
  <si>
    <t>3+3</t>
  </si>
  <si>
    <t>132112121</t>
  </si>
  <si>
    <t>Hloubení zapažených rýh šířky do 800 mm v soudržných horninách třídy těžitelnosti I skupiny 1 a 2 ručně</t>
  </si>
  <si>
    <t>-1261227175</t>
  </si>
  <si>
    <t>Hloubení zapažených rýh šířky do 800 mm ručně s urovnáním dna do předepsaného profilu a spádu v hornině třídy těžitelnosti I skupiny 1 a 2 soudržných</t>
  </si>
  <si>
    <t>https://podminky.urs.cz/item/CS_URS_2025_01/132112121</t>
  </si>
  <si>
    <t>vnitřní kanalizace</t>
  </si>
  <si>
    <t>1_1</t>
  </si>
  <si>
    <t>10*0,6*0,8</t>
  </si>
  <si>
    <t>2_2</t>
  </si>
  <si>
    <t>12*1*1,9</t>
  </si>
  <si>
    <t>3_3</t>
  </si>
  <si>
    <t>22*0,6*0,8</t>
  </si>
  <si>
    <t>4_4</t>
  </si>
  <si>
    <t>2*0,6*0,8</t>
  </si>
  <si>
    <t>5_5</t>
  </si>
  <si>
    <t>5*1*1,3</t>
  </si>
  <si>
    <t>6_6</t>
  </si>
  <si>
    <t>4*0,6*1</t>
  </si>
  <si>
    <t>7_7</t>
  </si>
  <si>
    <t>8_8</t>
  </si>
  <si>
    <t>1*0,6*0,9</t>
  </si>
  <si>
    <t>9_9</t>
  </si>
  <si>
    <t>3*0,6*0,8</t>
  </si>
  <si>
    <t>10_10</t>
  </si>
  <si>
    <t>2*0,6*0,7</t>
  </si>
  <si>
    <t>11_11</t>
  </si>
  <si>
    <t>12_12</t>
  </si>
  <si>
    <t>1*0,6*0,8</t>
  </si>
  <si>
    <t>13_13</t>
  </si>
  <si>
    <t>1*0,6*0,6</t>
  </si>
  <si>
    <t>14_14</t>
  </si>
  <si>
    <t>7*0,6*0,8</t>
  </si>
  <si>
    <t>15_15</t>
  </si>
  <si>
    <t>9*0,6*0,9</t>
  </si>
  <si>
    <t>16_16</t>
  </si>
  <si>
    <t>17_17</t>
  </si>
  <si>
    <t>18_18</t>
  </si>
  <si>
    <t>19_19_</t>
  </si>
  <si>
    <t>20_20</t>
  </si>
  <si>
    <t>21_</t>
  </si>
  <si>
    <t>2*0,6*0,6</t>
  </si>
  <si>
    <t>132151254</t>
  </si>
  <si>
    <t>Hloubení rýh nezapažených š do 2000 mm v hornině třídy těžitelnosti I skupiny 1 a 2 objem do 500 m3 strojně</t>
  </si>
  <si>
    <t>-122188317</t>
  </si>
  <si>
    <t>Hloubení nezapažených rýh šířky přes 800 do 2 000 mm strojně s urovnáním dna do předepsaného profilu a spádu v hornině třídy těžitelnosti I skupiny 1 a 2 přes 100 do 500 m3</t>
  </si>
  <si>
    <t>https://podminky.urs.cz/item/CS_URS_2025_01/132151254</t>
  </si>
  <si>
    <t>venkovní kanalizace</t>
  </si>
  <si>
    <t>25*1,2*1,9</t>
  </si>
  <si>
    <t>4*1,2*2,5</t>
  </si>
  <si>
    <t>151102101</t>
  </si>
  <si>
    <t>Zřízení příložného pažení a rozepření stěn rýh do 20 m2 hl do 2 m při překopech inženýrských sítí</t>
  </si>
  <si>
    <t>474233936</t>
  </si>
  <si>
    <t>Zřízení pažení a rozepření stěn rýh při překopech inženýrských sítí plochy do 20 m2 pro jakoukoliv mezerovitost příložné, hloubky do 2 m</t>
  </si>
  <si>
    <t>https://podminky.urs.cz/item/CS_URS_2025_01/151102101</t>
  </si>
  <si>
    <t>vnitřní</t>
  </si>
  <si>
    <t>(12+5)*2*2</t>
  </si>
  <si>
    <t>151102102</t>
  </si>
  <si>
    <t>Zřízení příložného pažení a rozepření stěn rýh do 20 m2 hl přes 2 do 4 m při překopech inženýrských sítí</t>
  </si>
  <si>
    <t>237476456</t>
  </si>
  <si>
    <t>Zřízení pažení a rozepření stěn rýh při překopech inženýrských sítí plochy do 20 m2 pro jakoukoliv mezerovitost příložné, hloubky přes 2 do 4 m</t>
  </si>
  <si>
    <t>https://podminky.urs.cz/item/CS_URS_2025_01/151102102</t>
  </si>
  <si>
    <t>venkovní</t>
  </si>
  <si>
    <t>25*2*2</t>
  </si>
  <si>
    <t>4*3*2</t>
  </si>
  <si>
    <t>151102111</t>
  </si>
  <si>
    <t>Odstranění příložného pažení a rozepření stěn rýh do 20 m2 hl do 2 m při překopech inženýrských sítí</t>
  </si>
  <si>
    <t>1561786932</t>
  </si>
  <si>
    <t>Odstranění pažení a rozepření stěn rýh při překopech inženýrských sítí plochy do 20 m2 s uložením materiálu na vzdálenost do 3 m od kraje výkopu příložné, hloubky do 2 m</t>
  </si>
  <si>
    <t>https://podminky.urs.cz/item/CS_URS_2025_01/151102111</t>
  </si>
  <si>
    <t>151102112</t>
  </si>
  <si>
    <t>Odstranění příložného pažení a rozepření stěn rýh do 20 m2 hl přes 2 do 4 m při překopech inženýrských sítí</t>
  </si>
  <si>
    <t>-773536680</t>
  </si>
  <si>
    <t>Odstranění pažení a rozepření stěn rýh při překopech inženýrských sítí plochy do 20 m2 s uložením materiálu na vzdálenost do 3 m od kraje výkopu příložné, hloubky přes 2 do 4 m</t>
  </si>
  <si>
    <t>https://podminky.urs.cz/item/CS_URS_2025_01/151102112</t>
  </si>
  <si>
    <t>162211311</t>
  </si>
  <si>
    <t>Vodorovné přemístění výkopku z horniny třídy těžitelnosti I skupiny 1 až 3 stavebním kolečkem do 10 m</t>
  </si>
  <si>
    <t>-975681754</t>
  </si>
  <si>
    <t>Vodorovné přemístění výkopku nebo sypaniny stavebním kolečkem s vyprázdněním kolečka na hromady nebo do dopravního prostředku na vzdálenost do 10 m z horniny třídy těžitelnosti I, skupiny 1 až 3</t>
  </si>
  <si>
    <t>https://podminky.urs.cz/item/CS_URS_2025_01/162211311</t>
  </si>
  <si>
    <t>162211319</t>
  </si>
  <si>
    <t>Příplatek k vodorovnému přemístění výkopku z horniny třídy těžitelnosti I skupiny 1 až 3 stavebním kolečkem za každých dalších 10 m</t>
  </si>
  <si>
    <t>244978804</t>
  </si>
  <si>
    <t>Vodorovné přemístění výkopku nebo sypaniny stavebním kolečkem s vyprázdněním kolečka na hromady nebo do dopravního prostředku na vzdálenost do 10 m Příplatek za každých dalších 10 m k ceně -1311</t>
  </si>
  <si>
    <t>https://podminky.urs.cz/item/CS_URS_2025_01/162211319</t>
  </si>
  <si>
    <t>68,54*8</t>
  </si>
  <si>
    <t>162751117</t>
  </si>
  <si>
    <t>Vodorovné přemístění přes 9 000 do 10000 m výkopku/sypaniny z horniny třídy těžitelnosti I skupiny 1 až 3</t>
  </si>
  <si>
    <t>48162084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</si>
  <si>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</si>
  <si>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https://podminky.urs.cz/item/CS_URS_2025_01/162751117</t>
  </si>
  <si>
    <t>73,34+69</t>
  </si>
  <si>
    <t>162751119</t>
  </si>
  <si>
    <t>Příplatek k vodorovnému přemístění výkopku/sypaniny z horniny třídy těžitelnosti I skupiny 1 až 3 ZKD 1000 m přes 10000 m</t>
  </si>
  <si>
    <t>736182648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</si>
  <si>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</si>
  <si>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https://podminky.urs.cz/item/CS_URS_2025_01/162751119</t>
  </si>
  <si>
    <t>142,34*8</t>
  </si>
  <si>
    <t>171201231</t>
  </si>
  <si>
    <t>Poplatek za uložení zeminy a kamení na recyklační skládce (skládkovné) kód odpadu 17 05 04</t>
  </si>
  <si>
    <t>-292875453</t>
  </si>
  <si>
    <t>Poplatek za uložení stavebního odpadu na recyklační skládce (skládkovné) zeminy a kamení zatříděného do Katalogu odpadů pod kódem 17 05 04</t>
  </si>
  <si>
    <t>https://podminky.urs.cz/item/CS_URS_2025_01/171201231</t>
  </si>
  <si>
    <t>(73,34+69)*1,80</t>
  </si>
  <si>
    <t>171251201</t>
  </si>
  <si>
    <t>Uložení sypaniny na skládky nebo meziskládky</t>
  </si>
  <si>
    <t>2006149243</t>
  </si>
  <si>
    <t>Uložení sypaniny na skládky nebo meziskládky bez hutnění s upravením uložené sypaniny do předepsaného tvaru</t>
  </si>
  <si>
    <t>https://podminky.urs.cz/item/CS_URS_2025_01/171251201</t>
  </si>
  <si>
    <t>174151101</t>
  </si>
  <si>
    <t>Zásyp jam, šachet rýh nebo kolem objektů sypaninou se zhutněním</t>
  </si>
  <si>
    <t>1356576388</t>
  </si>
  <si>
    <t>Zásyp sypaninou z jakékoliv horniny strojně s uložením výkopku ve vrstvách se zhutněním jam, šachet, rýh nebo kolem objektů v těchto vykopávkách</t>
  </si>
  <si>
    <t>https://podminky.urs.cz/item/CS_URS_2025_01/174151101</t>
  </si>
  <si>
    <t>zásyp venkovní kanalizace</t>
  </si>
  <si>
    <t>25*1,2*1,3</t>
  </si>
  <si>
    <t>4*1,2*1,8</t>
  </si>
  <si>
    <t>175111101</t>
  </si>
  <si>
    <t>Obsypání potrubí ručně sypaninou bez prohození, uloženou do 3 m</t>
  </si>
  <si>
    <t>-1495296423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</si>
  <si>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</si>
  <si>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https://podminky.urs.cz/item/CS_URS_2025_01/175111101</t>
  </si>
  <si>
    <t>10*0,6*0,7</t>
  </si>
  <si>
    <t>12*1*1,8</t>
  </si>
  <si>
    <t>22*0,6*0,7</t>
  </si>
  <si>
    <t>5*1*1,2</t>
  </si>
  <si>
    <t>4*0,6*0,9</t>
  </si>
  <si>
    <t>3*0,6*0,7</t>
  </si>
  <si>
    <t>1*0,6*0,7</t>
  </si>
  <si>
    <t>1*0,6*0,5</t>
  </si>
  <si>
    <t>7*0,6*0,7</t>
  </si>
  <si>
    <t>9*0,6*0,8</t>
  </si>
  <si>
    <t>2*0,6*0,5</t>
  </si>
  <si>
    <t>58337303</t>
  </si>
  <si>
    <t>štěrkopísek frakce 0/8</t>
  </si>
  <si>
    <t>652904643</t>
  </si>
  <si>
    <t>66,24*2 'Přepočtené koeficientem množství</t>
  </si>
  <si>
    <t>58333688</t>
  </si>
  <si>
    <t>kamenivo těžené hrubé frakce 32/63</t>
  </si>
  <si>
    <t>-1910806363</t>
  </si>
  <si>
    <t>47,64*2</t>
  </si>
  <si>
    <t>175151101</t>
  </si>
  <si>
    <t>Obsypání potrubí strojně sypaninou bez prohození, uloženou do 3 m</t>
  </si>
  <si>
    <t>-392609298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</si>
  <si>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</si>
  <si>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https://podminky.urs.cz/item/CS_URS_2025_01/175151101</t>
  </si>
  <si>
    <t>25*1,2*0,6</t>
  </si>
  <si>
    <t>4*1,2*0,6</t>
  </si>
  <si>
    <t>-298101200</t>
  </si>
  <si>
    <t>20,88*2 'Přepočtené koeficientem množství</t>
  </si>
  <si>
    <t>451572111</t>
  </si>
  <si>
    <t>Lože pod potrubí otevřený výkop z kameniva drobného těženého</t>
  </si>
  <si>
    <t>-602186564</t>
  </si>
  <si>
    <t>Lože pod potrubí, stoky a drobné objekty v otevřeném výkopu z kameniva drobného těženého 0 až 4 mm</t>
  </si>
  <si>
    <t>https://podminky.urs.cz/item/CS_URS_2025_01/451572111</t>
  </si>
  <si>
    <t>25*1,2*0,1</t>
  </si>
  <si>
    <t>4*1,2*0,1</t>
  </si>
  <si>
    <t>10*0,6*0,1</t>
  </si>
  <si>
    <t>12*1*0,1</t>
  </si>
  <si>
    <t>10*6*0,1</t>
  </si>
  <si>
    <t>22*0,6*0,1</t>
  </si>
  <si>
    <t>2*0,6*0,1</t>
  </si>
  <si>
    <t>5*1*0,1</t>
  </si>
  <si>
    <t>4*0,6*0,1</t>
  </si>
  <si>
    <t>1*0,6*0,1</t>
  </si>
  <si>
    <t>3*0,6*0,1</t>
  </si>
  <si>
    <t>7*0,6*0,1</t>
  </si>
  <si>
    <t>9*0,6*0,1</t>
  </si>
  <si>
    <t>Komunikace pozemní</t>
  </si>
  <si>
    <t>73</t>
  </si>
  <si>
    <t>596212210</t>
  </si>
  <si>
    <t>Kladení zámkové dlažby pozemních komunikací ručně tl 80 mm skupiny A pl do 50 m2</t>
  </si>
  <si>
    <t>2111233371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</si>
  <si>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</si>
  <si>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https://podminky.urs.cz/item/CS_URS_2025_01/596212210</t>
  </si>
  <si>
    <t>125</t>
  </si>
  <si>
    <t>612135101</t>
  </si>
  <si>
    <t>Hrubá výplň rýh ve stěnách maltou jakékoli šířky rýhy</t>
  </si>
  <si>
    <t>-427648590</t>
  </si>
  <si>
    <t>Hrubá výplň rýh maltou jakékoli šířky rýhy ve stěnách</t>
  </si>
  <si>
    <t>https://podminky.urs.cz/item/CS_URS_2025_01/612135101</t>
  </si>
  <si>
    <t>(104+98)*0,15</t>
  </si>
  <si>
    <t>-1839871242</t>
  </si>
  <si>
    <t>Doplnění dosavadních mazanin prostým betonem s dodáním hmot, bez potěru, plochy jednotlivě rýh v dosavadních mazaninách</t>
  </si>
  <si>
    <t>https://podminky.urs.cz/item/CS_URS_2025_01/631312141</t>
  </si>
  <si>
    <t>71*0,15</t>
  </si>
  <si>
    <t>632451421</t>
  </si>
  <si>
    <t>Doplnění cementového potěru hlazeného pl do 1 m2 tl přes 10 do 20 mm</t>
  </si>
  <si>
    <t>1567678613</t>
  </si>
  <si>
    <t>Doplnění cementového potěru na mazaninách a betonových podkladech (s dodáním hmot), hlazeného dřevěným nebo ocelovým hladítkem, plochy jednotlivě do 1 m2 a tl. přes 10 do 20 mm</t>
  </si>
  <si>
    <t>https://podminky.urs.cz/item/CS_URS_2025_01/632451421</t>
  </si>
  <si>
    <t>632902111</t>
  </si>
  <si>
    <t>Příprava zatvrdlého povrchu betonových mazanin pro cementový potěr cementovým mlékem</t>
  </si>
  <si>
    <t>-254249595</t>
  </si>
  <si>
    <t>https://podminky.urs.cz/item/CS_URS_2025_01/632902111</t>
  </si>
  <si>
    <t>126</t>
  </si>
  <si>
    <t>55347200</t>
  </si>
  <si>
    <t>dvířka vanová nerezová 300x300mm</t>
  </si>
  <si>
    <t>-2063859693</t>
  </si>
  <si>
    <t>636411001</t>
  </si>
  <si>
    <t>Kladení keramické dlažby 600x600 mm na rektifikační terče výšky do 30 mm</t>
  </si>
  <si>
    <t>1518934668</t>
  </si>
  <si>
    <t>Kladení dlažby z keramických dlaždic na sucho na terče standardní rozměr dlažby 600x600 mm, na rektifikační terče výšky do 30 mm</t>
  </si>
  <si>
    <t>https://podminky.urs.cz/item/CS_URS_2025_01/636411001</t>
  </si>
  <si>
    <t>59761144</t>
  </si>
  <si>
    <t>dlažba keramická slinutá mrazuvzdorná R11/B povrch reliéfní/matný tl přes 15 do 20mm přes 2 do 4ks/m2</t>
  </si>
  <si>
    <t>-1331360106</t>
  </si>
  <si>
    <t>dlažba keramická slinutá mrazuvzdorná R11/B povrch reliéfní/matný tl přes 15 do 20mm přes 2 do 4ks/m2, protiskuzová - obdoba dlažby</t>
  </si>
  <si>
    <t>71*1,15 'Přepočtené koeficientem množství</t>
  </si>
  <si>
    <t>X631021</t>
  </si>
  <si>
    <t>371567799</t>
  </si>
  <si>
    <t>Vyspravení hydroizolace v podlaze</t>
  </si>
  <si>
    <t>71*2</t>
  </si>
  <si>
    <t>Vedení trubní dálková a přípojná</t>
  </si>
  <si>
    <t>894812317</t>
  </si>
  <si>
    <t>Revizní a čistící šachta z PP typ DN 600/200 šachtové dno s přítokem tvaru T</t>
  </si>
  <si>
    <t>-1892168993</t>
  </si>
  <si>
    <t>Revizní a čistící šachta z polypropylenu PP pro hladké trouby DN 600 šachtové dno (DN šachty / DN trubního vedení) DN 600/200 s přítokem tvaru T</t>
  </si>
  <si>
    <t>https://podminky.urs.cz/item/CS_URS_2025_01/894812317</t>
  </si>
  <si>
    <t>894812318</t>
  </si>
  <si>
    <t>Revizní a čistící šachta z PP typ DN 600/200 šachtové dno s přítokem tvaru X</t>
  </si>
  <si>
    <t>-2077807575</t>
  </si>
  <si>
    <t>Revizní a čistící šachta z polypropylenu PP pro hladké trouby DN 600 šachtové dno (DN šachty / DN trubního vedení) DN 600/200 sběrné tvaru X</t>
  </si>
  <si>
    <t>https://podminky.urs.cz/item/CS_URS_2025_01/894812318</t>
  </si>
  <si>
    <t>894812332</t>
  </si>
  <si>
    <t>Revizní a čistící šachta z PP DN 600 šachtová roura korugovaná světlé hloubky 2000 mm</t>
  </si>
  <si>
    <t>-261071535</t>
  </si>
  <si>
    <t>Revizní a čistící šachta z polypropylenu PP pro hladké trouby DN 600 roura šachtová korugovaná, světlé hloubky 2 000 mm</t>
  </si>
  <si>
    <t>https://podminky.urs.cz/item/CS_URS_2025_01/894812332</t>
  </si>
  <si>
    <t>894812333</t>
  </si>
  <si>
    <t>Revizní a čistící šachta z PP DN 600 šachtová roura korugovaná světlé hloubky 3000 mm</t>
  </si>
  <si>
    <t>559203847</t>
  </si>
  <si>
    <t>Revizní a čistící šachta z polypropylenu PP pro hladké trouby DN 600 roura šachtová korugovaná, světlé hloubky 3 000 mm</t>
  </si>
  <si>
    <t>https://podminky.urs.cz/item/CS_URS_2025_01/894812333</t>
  </si>
  <si>
    <t>894812339</t>
  </si>
  <si>
    <t>Příplatek k rourám revizní a čistící šachty z PP DN 600 za uříznutí šachtové roury</t>
  </si>
  <si>
    <t>-2052598382</t>
  </si>
  <si>
    <t>Revizní a čistící šachta z polypropylenu PP pro hladké trouby DN 600 Příplatek k cenám 2331 - 2334 za uříznutí šachtové roury</t>
  </si>
  <si>
    <t>https://podminky.urs.cz/item/CS_URS_2025_01/894812339</t>
  </si>
  <si>
    <t>894812376</t>
  </si>
  <si>
    <t>Revizní a čistící šachta z PP DN 600 poklop litinový pro třídu zatížení D400 s betonovým prstencem</t>
  </si>
  <si>
    <t>-2048918259</t>
  </si>
  <si>
    <t>Revizní a čistící šachta z polypropylenu PP pro hladké trouby DN 600 poklop (mříž) litinový pro třídu zatížení D400 s betonovým prstencem</t>
  </si>
  <si>
    <t>https://podminky.urs.cz/item/CS_URS_2025_01/894812376</t>
  </si>
  <si>
    <t>166</t>
  </si>
  <si>
    <t>X899021510</t>
  </si>
  <si>
    <t>2094265984</t>
  </si>
  <si>
    <t>Prefabrikovaná revizní šachta hl. 2,37m, nátok PVC 200, výtok BET DN300stávající, vedlejší přítok PVC 200 na 90°, vštně poklopu D 400- viz. příloha TZ</t>
  </si>
  <si>
    <t>122</t>
  </si>
  <si>
    <t>974031143</t>
  </si>
  <si>
    <t>Vysekání rýh ve zdivu cihelném hl do 70 mm š do 100 mm</t>
  </si>
  <si>
    <t>-1570405696</t>
  </si>
  <si>
    <t>Vysekání rýh ve zdivu cihelném na maltu vápennou nebo vápenocementovou do hl. 70 mm a šířky do 100 mm</t>
  </si>
  <si>
    <t>https://podminky.urs.cz/item/CS_URS_2025_01/974031143</t>
  </si>
  <si>
    <t>10+40+12+20+4+6+6+6</t>
  </si>
  <si>
    <t>124</t>
  </si>
  <si>
    <t>974031253</t>
  </si>
  <si>
    <t>Vysekání rýh ve zdivu cihelném u stropu hl do 100 mm š do 100 mm</t>
  </si>
  <si>
    <t>1944562190</t>
  </si>
  <si>
    <t>Vysekání rýh ve zdivu cihelném na maltu vápennou nebo vápenocementovou v prostoru přilehlém ke stropní konstrukci do hl. 100 mm a šířky do 100 mm</t>
  </si>
  <si>
    <t>https://podminky.urs.cz/item/CS_URS_2025_01/974031253</t>
  </si>
  <si>
    <t>kanalizace</t>
  </si>
  <si>
    <t>4+10+20+16+6+6+6+6+6+6+6+6</t>
  </si>
  <si>
    <t>977151122</t>
  </si>
  <si>
    <t>Jádrové vrty diamantovými korunkami do stavebních materiálů D přes 120 do 130 mm</t>
  </si>
  <si>
    <t>-1310244653</t>
  </si>
  <si>
    <t>Jádrové vrty diamantovými korunkami do stavebních materiálů (železobetonu, betonu, cihel, obkladů, dlažeb, kamene) průměru přes 120 do 130 mm</t>
  </si>
  <si>
    <t>https://podminky.urs.cz/item/CS_URS_2025_01/977151122</t>
  </si>
  <si>
    <t>8*0,4</t>
  </si>
  <si>
    <t>977151125</t>
  </si>
  <si>
    <t>Jádrové vrty diamantovými korunkami do stavebních materiálů D přes 180 do 200 mm</t>
  </si>
  <si>
    <t>-521532350</t>
  </si>
  <si>
    <t>Jádrové vrty diamantovými korunkami do stavebních materiálů (železobetonu, betonu, cihel, obkladů, dlažeb, kamene) průměru přes 180 do 200 mm</t>
  </si>
  <si>
    <t>https://podminky.urs.cz/item/CS_URS_2025_01/977151125</t>
  </si>
  <si>
    <t>prostup základy</t>
  </si>
  <si>
    <t>tl. 0,6</t>
  </si>
  <si>
    <t>0,6*12</t>
  </si>
  <si>
    <t>977311112</t>
  </si>
  <si>
    <t>Řezání stávajících betonových mazanin nevyztužených hl do 100 mm</t>
  </si>
  <si>
    <t>-808774342</t>
  </si>
  <si>
    <t>Řezání stávajících betonových mazanin bez vyztužení hloubky přes 50 do 100 mm</t>
  </si>
  <si>
    <t>https://podminky.urs.cz/item/CS_URS_2025_01/977311112</t>
  </si>
  <si>
    <t>(4+4+4+2+4+2+6+2+6+20+20+3+8+6+2+5+5+6+4+4)*2</t>
  </si>
  <si>
    <t>977312112</t>
  </si>
  <si>
    <t>Řezání stávajících betonových mazanin vyztužených hl do 100 mm</t>
  </si>
  <si>
    <t>-454989460</t>
  </si>
  <si>
    <t>Řezání stávajících betonových mazanin s vyztužením hloubky přes 50 do 100 mm</t>
  </si>
  <si>
    <t>https://podminky.urs.cz/item/CS_URS_2025_01/977312112</t>
  </si>
  <si>
    <t>76</t>
  </si>
  <si>
    <t>979021113</t>
  </si>
  <si>
    <t>Očištění vybouraných obrubníků a krajníků silničních při překopech inženýrských sítí</t>
  </si>
  <si>
    <t>-1289741053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</si>
  <si>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</si>
  <si>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https://podminky.urs.cz/item/CS_URS_2025_01/979021113</t>
  </si>
  <si>
    <t>77</t>
  </si>
  <si>
    <t>979051121</t>
  </si>
  <si>
    <t>Očištění zámkových dlaždic se spárováním z kameniva těženého při překopech inženýrských sítí</t>
  </si>
  <si>
    <t>1483717461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</si>
  <si>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</si>
  <si>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https://podminky.urs.cz/item/CS_URS_2025_01/979051121</t>
  </si>
  <si>
    <t>Přesun sutě</t>
  </si>
  <si>
    <t>997002519</t>
  </si>
  <si>
    <t>Příplatek ZKD 1 km přemístění suti a vybouraných hmot</t>
  </si>
  <si>
    <t>CS ÚRS 2023 01</t>
  </si>
  <si>
    <t>936243399</t>
  </si>
  <si>
    <t>Vodorovné přemístění suti a vybouraných hmot bez naložení, se složením a hrubým urovnáním Příplatek k ceně za každý další i započatý 1 km přes 1 km</t>
  </si>
  <si>
    <t>https://podminky.urs.cz/item/CS_URS_2023_01/997002519</t>
  </si>
  <si>
    <t>75,844*17</t>
  </si>
  <si>
    <t>997013151</t>
  </si>
  <si>
    <t>Vnitrostaveništní doprava suti a vybouraných hmot pro budovy v do 6 m s omezením mechanizace</t>
  </si>
  <si>
    <t>-357167380</t>
  </si>
  <si>
    <t>Vnitrostaveništní doprava suti a vybouraných hmot vodorovně do 50 m svisle s omezením mechanizace pro budovy a haly výšky do 6 m</t>
  </si>
  <si>
    <t>https://podminky.urs.cz/item/CS_URS_2023_01/997013151</t>
  </si>
  <si>
    <t>-1912725180</t>
  </si>
  <si>
    <t>Poplatek za uložení stavebního odpadu na skládce (skládkovné) ze směsí nebo oddělených frakcí betonu, cihel a keramických výrobků zatříděného do Katalogu odpadů pod kódem 17 01 07</t>
  </si>
  <si>
    <t>https://podminky.urs.cz/item/CS_URS_2023_01/997013609</t>
  </si>
  <si>
    <t>997002511</t>
  </si>
  <si>
    <t>Vodorovné přemístění suti a vybouraných hmot bez naložení ale se složením a urovnáním do 1 km</t>
  </si>
  <si>
    <t>1180927939</t>
  </si>
  <si>
    <t>Vodorovné přemístění suti a vybouraných hmot bez naložení, se složením a hrubým urovnáním na vzdálenost do 1 km</t>
  </si>
  <si>
    <t>https://podminky.urs.cz/item/CS_URS_2023_01/997002511</t>
  </si>
  <si>
    <t>998273102</t>
  </si>
  <si>
    <t>Přesun hmot pro trubní vedení z trub litinových otevřený výkop</t>
  </si>
  <si>
    <t>CS ÚRS 2024 01</t>
  </si>
  <si>
    <t>-1198556862</t>
  </si>
  <si>
    <t>Přesun hmot pro trubní vedení hloubené z trub litinových pro vodovody nebo kanalizace v otevřeném výkopu dopravní vzdálenost do 15 m</t>
  </si>
  <si>
    <t>https://podminky.urs.cz/item/CS_URS_2024_01/998273102</t>
  </si>
  <si>
    <t>998276101</t>
  </si>
  <si>
    <t>Přesun hmot pro trubní vedení z trub z plastických hmot otevřený výkop</t>
  </si>
  <si>
    <t>-687974628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</si>
  <si>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</si>
  <si>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https://podminky.urs.cz/item/CS_URS_2025_01/998276101</t>
  </si>
  <si>
    <t>721</t>
  </si>
  <si>
    <t>Zdravotechnika - vnitřní kanalizace</t>
  </si>
  <si>
    <t>721100902</t>
  </si>
  <si>
    <t>Přetěsnění potrubí hrdlového DN do 100</t>
  </si>
  <si>
    <t>877689330</t>
  </si>
  <si>
    <t>Opravy potrubí hrdlového přetěsnění hrdla odpadního potrubí do DN 100</t>
  </si>
  <si>
    <t>https://podminky.urs.cz/item/CS_URS_2025_01/721100902</t>
  </si>
  <si>
    <t>1+1+1+1</t>
  </si>
  <si>
    <t>721100906</t>
  </si>
  <si>
    <t>Přetěsnění potrubí hrdlového DN přes 100 do 200</t>
  </si>
  <si>
    <t>-860875535</t>
  </si>
  <si>
    <t>Opravy potrubí hrdlového přetěsnění hrdla odpadního potrubí přes 100 do DN 200</t>
  </si>
  <si>
    <t>https://podminky.urs.cz/item/CS_URS_2025_01/721100906</t>
  </si>
  <si>
    <t>1+1+1+1+2</t>
  </si>
  <si>
    <t>721140802</t>
  </si>
  <si>
    <t>Demontáž potrubí litinové DN do 100</t>
  </si>
  <si>
    <t>1614139132</t>
  </si>
  <si>
    <t>Demontáž potrubí z litinových trub odpadních nebo dešťových do DN 100</t>
  </si>
  <si>
    <t>https://podminky.urs.cz/item/CS_URS_2025_01/721140802</t>
  </si>
  <si>
    <t>8+8+6+6</t>
  </si>
  <si>
    <t>721140806</t>
  </si>
  <si>
    <t>Demontáž potrubí litinové DN přes 100 do 200</t>
  </si>
  <si>
    <t>441071177</t>
  </si>
  <si>
    <t>Demontáž potrubí z litinových trub odpadních nebo dešťových přes 100 do DN 200</t>
  </si>
  <si>
    <t>https://podminky.urs.cz/item/CS_URS_2025_01/721140806</t>
  </si>
  <si>
    <t>6+6+8+8+4+4+4+4</t>
  </si>
  <si>
    <t>721140915</t>
  </si>
  <si>
    <t>Potrubí litinové propojení potrubí DN 100</t>
  </si>
  <si>
    <t>-226421146</t>
  </si>
  <si>
    <t>Opravy odpadního potrubí litinového propojení dosavadního potrubí DN 100</t>
  </si>
  <si>
    <t>https://podminky.urs.cz/item/CS_URS_2025_01/721140915</t>
  </si>
  <si>
    <t>4+4</t>
  </si>
  <si>
    <t>721140916</t>
  </si>
  <si>
    <t>Potrubí litinové propojení potrubí DN 125</t>
  </si>
  <si>
    <t>-1838150768</t>
  </si>
  <si>
    <t>Opravy odpadního potrubí litinového propojení dosavadního potrubí DN 125</t>
  </si>
  <si>
    <t>https://podminky.urs.cz/item/CS_URS_2025_01/721140916</t>
  </si>
  <si>
    <t>2+2</t>
  </si>
  <si>
    <t>721173401</t>
  </si>
  <si>
    <t>Potrubí kanalizační z PVC SN 4 svodné DN 110</t>
  </si>
  <si>
    <t>-1517882312</t>
  </si>
  <si>
    <t>Potrubí z trub PVC SN4 svodné (ležaté) DN 110</t>
  </si>
  <si>
    <t>https://podminky.urs.cz/item/CS_URS_2025_01/721173401</t>
  </si>
  <si>
    <t>6+1+2+2</t>
  </si>
  <si>
    <t>721173402</t>
  </si>
  <si>
    <t>Potrubí kanalizační z PVC SN 4 svodné DN 125</t>
  </si>
  <si>
    <t>-2094852350</t>
  </si>
  <si>
    <t>Potrubí z trub PVC SN4 svodné (ležaté) DN 125</t>
  </si>
  <si>
    <t>https://podminky.urs.cz/item/CS_URS_2025_01/721173402</t>
  </si>
  <si>
    <t>6+2+1+1+1+1+10+1+3+2+4+2+2</t>
  </si>
  <si>
    <t>721173403</t>
  </si>
  <si>
    <t>Potrubí kanalizační z PVC SN 4 svodné DN 160</t>
  </si>
  <si>
    <t>-672686938</t>
  </si>
  <si>
    <t>Potrubí z trub PVC SN4 svodné (ležaté) DN 160</t>
  </si>
  <si>
    <t>https://podminky.urs.cz/item/CS_URS_2025_01/721173403</t>
  </si>
  <si>
    <t>8+18+4+26+3+2+2+1+2+7+3</t>
  </si>
  <si>
    <t>721173404</t>
  </si>
  <si>
    <t>Potrubí kanalizační z PVC SN 4 svodné DN 200</t>
  </si>
  <si>
    <t>-1966206883</t>
  </si>
  <si>
    <t>Potrubí z trub PVC SN4 svodné (ležaté) DN 200</t>
  </si>
  <si>
    <t>https://podminky.urs.cz/item/CS_URS_2025_01/721173404</t>
  </si>
  <si>
    <t>22+12+2</t>
  </si>
  <si>
    <t>721174024</t>
  </si>
  <si>
    <t>Potrubí kanalizační z PP odpadní DN 75</t>
  </si>
  <si>
    <t>548125799</t>
  </si>
  <si>
    <t>Potrubí z trub polypropylenových odpadní (svislé) DN 75</t>
  </si>
  <si>
    <t>https://podminky.urs.cz/item/CS_URS_2025_01/721174024</t>
  </si>
  <si>
    <t>5+5+5</t>
  </si>
  <si>
    <t>28615604</t>
  </si>
  <si>
    <t>čistící tvarovka odpadní pro vysoké teploty HTRE DN 125</t>
  </si>
  <si>
    <t>-86044588</t>
  </si>
  <si>
    <t>28615603</t>
  </si>
  <si>
    <t>čistící tvarovka odpadní pro vysoké teploty HTRE DN 110</t>
  </si>
  <si>
    <t>1315053042</t>
  </si>
  <si>
    <t>721174025</t>
  </si>
  <si>
    <t>Potrubí kanalizační z PP odpadní DN 110</t>
  </si>
  <si>
    <t>513556491</t>
  </si>
  <si>
    <t>Potrubí z trub polypropylenových odpadní (svislé) DN 110</t>
  </si>
  <si>
    <t>https://podminky.urs.cz/item/CS_URS_2025_01/721174025</t>
  </si>
  <si>
    <t>6+1+1+1+1+5+5+5+5+5+2+5+5+5+5+5+5+1+1+1+1+1</t>
  </si>
  <si>
    <t>721174026</t>
  </si>
  <si>
    <t>Potrubí kanalizační z PP odpadní DN 125</t>
  </si>
  <si>
    <t>-1657782606</t>
  </si>
  <si>
    <t>Potrubí z trub polypropylenových odpadní (svislé) DN 125</t>
  </si>
  <si>
    <t>https://podminky.urs.cz/item/CS_URS_2025_01/721174026</t>
  </si>
  <si>
    <t>5+5+4+4+5+2+1+5+5+5</t>
  </si>
  <si>
    <t>721174042</t>
  </si>
  <si>
    <t>Potrubí kanalizační z PP připojovací DN 40</t>
  </si>
  <si>
    <t>623451885</t>
  </si>
  <si>
    <t>Potrubí z trub polypropylenových připojovací DN 40</t>
  </si>
  <si>
    <t>https://podminky.urs.cz/item/CS_URS_2025_01/721174042</t>
  </si>
  <si>
    <t>4+1+2+1+2+2+2+2+2</t>
  </si>
  <si>
    <t>721174043</t>
  </si>
  <si>
    <t>Potrubí kanalizační z PP připojovací DN 50</t>
  </si>
  <si>
    <t>210749351</t>
  </si>
  <si>
    <t>Potrubí z trub polypropylenových připojovací DN 50</t>
  </si>
  <si>
    <t>https://podminky.urs.cz/item/CS_URS_2025_01/721174043</t>
  </si>
  <si>
    <t>4+2+2+1+3+4+4+4</t>
  </si>
  <si>
    <t>721174044</t>
  </si>
  <si>
    <t>Potrubí kanalizační z PP připojovací DN 75</t>
  </si>
  <si>
    <t>-784443365</t>
  </si>
  <si>
    <t>Potrubí z trub polypropylenových připojovací DN 75</t>
  </si>
  <si>
    <t>https://podminky.urs.cz/item/CS_URS_2025_01/721174044</t>
  </si>
  <si>
    <t>2+2+2+2+2</t>
  </si>
  <si>
    <t>721174045</t>
  </si>
  <si>
    <t>Potrubí kanalizační z PP připojovací DN 110</t>
  </si>
  <si>
    <t>1585225253</t>
  </si>
  <si>
    <t>Potrubí z trub polypropylenových připojovací DN 110</t>
  </si>
  <si>
    <t>https://podminky.urs.cz/item/CS_URS_2025_01/721174045</t>
  </si>
  <si>
    <t>721274122</t>
  </si>
  <si>
    <t>Přivzdušňovací ventil vnitřní odpadních potrubí DN 70</t>
  </si>
  <si>
    <t>1838402020</t>
  </si>
  <si>
    <t>Ventily přivzdušňovací odpadních potrubí vnitřní DN 70</t>
  </si>
  <si>
    <t>https://podminky.urs.cz/item/CS_URS_2025_01/721274122</t>
  </si>
  <si>
    <t>721274123</t>
  </si>
  <si>
    <t>Přivzdušňovací ventil vnitřní odpadních potrubí DN 100</t>
  </si>
  <si>
    <t>118108192</t>
  </si>
  <si>
    <t>Ventily přivzdušňovací odpadních potrubí vnitřní DN 100</t>
  </si>
  <si>
    <t>https://podminky.urs.cz/item/CS_URS_2025_01/721274123</t>
  </si>
  <si>
    <t>1+1</t>
  </si>
  <si>
    <t>998721102</t>
  </si>
  <si>
    <t>Přesun hmot tonážní pro vnitřní kanalizaci v objektech v přes 6 do 12 m</t>
  </si>
  <si>
    <t>-418795607</t>
  </si>
  <si>
    <t>Přesun hmot pro vnitřní kanalizaci stanovený z hmotnosti přesunovaného materiálu vodorovná dopravní vzdálenost do 50 m základní v objektech výšky přes 6 do 12 m</t>
  </si>
  <si>
    <t>https://podminky.urs.cz/item/CS_URS_2025_01/998721102</t>
  </si>
  <si>
    <t>722</t>
  </si>
  <si>
    <t>Zdravotechnika - vnitřní vodovod</t>
  </si>
  <si>
    <t>104</t>
  </si>
  <si>
    <t>722130238</t>
  </si>
  <si>
    <t>Potrubí vodovodní ocelové závitové pozinkované svařované běžné DN 80</t>
  </si>
  <si>
    <t>78203269</t>
  </si>
  <si>
    <t>Potrubí z ocelových trubek pozinkovaných závitových svařovaných běžných DN 80</t>
  </si>
  <si>
    <t>https://podminky.urs.cz/item/CS_URS_2025_01/722130238</t>
  </si>
  <si>
    <t>103</t>
  </si>
  <si>
    <t>722130239</t>
  </si>
  <si>
    <t>Potrubí vodovodní ocelové závitové pozinkované svařované běžné DN 100</t>
  </si>
  <si>
    <t>-289689135</t>
  </si>
  <si>
    <t>Potrubí z ocelových trubek pozinkovaných závitových svařovaných běžných DN 100</t>
  </si>
  <si>
    <t>https://podminky.urs.cz/item/CS_URS_2025_01/722130239</t>
  </si>
  <si>
    <t>99</t>
  </si>
  <si>
    <t>722130801</t>
  </si>
  <si>
    <t>Demontáž potrubí ocelové pozinkované závitové DN do 25</t>
  </si>
  <si>
    <t>-1359424892</t>
  </si>
  <si>
    <t>Demontáž potrubí z ocelových trubek pozinkovaných závitových do DN 25</t>
  </si>
  <si>
    <t>https://podminky.urs.cz/item/CS_URS_2025_01/722130801</t>
  </si>
  <si>
    <t>40+20+20</t>
  </si>
  <si>
    <t>100</t>
  </si>
  <si>
    <t>722130803</t>
  </si>
  <si>
    <t>Demontáž potrubí ocelové pozinkované závitové DN přes 40 do 50</t>
  </si>
  <si>
    <t>-559336385</t>
  </si>
  <si>
    <t>Demontáž potrubí z ocelových trubek pozinkovaných závitových přes 40 do DN 50</t>
  </si>
  <si>
    <t>https://podminky.urs.cz/item/CS_URS_2025_01/722130803</t>
  </si>
  <si>
    <t>40+10</t>
  </si>
  <si>
    <t>101</t>
  </si>
  <si>
    <t>722130806</t>
  </si>
  <si>
    <t>Demontáž potrubí ocelové pozinkované závitové DN do 100</t>
  </si>
  <si>
    <t>-1513858100</t>
  </si>
  <si>
    <t>Demontáž potrubí z ocelových trubek pozinkovaných závitových DN 100</t>
  </si>
  <si>
    <t>https://podminky.urs.cz/item/CS_URS_2025_01/722130806</t>
  </si>
  <si>
    <t>20+10</t>
  </si>
  <si>
    <t>111</t>
  </si>
  <si>
    <t>722130913</t>
  </si>
  <si>
    <t>Potrubí pozinkované závitové přeřezání ocelové trubky DN do 25</t>
  </si>
  <si>
    <t>-1004292650</t>
  </si>
  <si>
    <t>Opravy vodovodního potrubí z ocelových trubek pozinkovaných závitových přeřezání ocelové trubky do DN 25</t>
  </si>
  <si>
    <t>https://podminky.urs.cz/item/CS_URS_2025_01/722130913</t>
  </si>
  <si>
    <t>112</t>
  </si>
  <si>
    <t>722130916</t>
  </si>
  <si>
    <t>Potrubí pozinkované závitové přeřezání ocelové trubky DN od 25 do 50</t>
  </si>
  <si>
    <t>-1989400744</t>
  </si>
  <si>
    <t>Opravy vodovodního potrubí z ocelových trubek pozinkovaných závitových přeřezání ocelové trubky přes 25 do DN 50</t>
  </si>
  <si>
    <t>https://podminky.urs.cz/item/CS_URS_2025_01/722130916</t>
  </si>
  <si>
    <t>113</t>
  </si>
  <si>
    <t>722130919</t>
  </si>
  <si>
    <t>Potrubí pozinkované závitové přeřezání ocelové trubky DN přes 50 do 100</t>
  </si>
  <si>
    <t>-347392651</t>
  </si>
  <si>
    <t>Opravy vodovodního potrubí z ocelových trubek pozinkovaných závitových přeřezání ocelové trubky přes 50 do DN 100</t>
  </si>
  <si>
    <t>https://podminky.urs.cz/item/CS_URS_2025_01/722130919</t>
  </si>
  <si>
    <t>116</t>
  </si>
  <si>
    <t>722131934</t>
  </si>
  <si>
    <t>Potrubí pozinkované závitové propojení potrubí DN 32</t>
  </si>
  <si>
    <t>-1458127906</t>
  </si>
  <si>
    <t>Opravy vodovodního potrubí z ocelových trubek pozinkovaných závitových propojení dosavadního potrubí DN 32</t>
  </si>
  <si>
    <t>https://podminky.urs.cz/item/CS_URS_2025_01/722131934</t>
  </si>
  <si>
    <t>115</t>
  </si>
  <si>
    <t>722131936</t>
  </si>
  <si>
    <t>Potrubí pozinkované závitové propojení potrubí DN 50</t>
  </si>
  <si>
    <t>586040963</t>
  </si>
  <si>
    <t>Opravy vodovodního potrubí z ocelových trubek pozinkovaných závitových propojení dosavadního potrubí DN 50</t>
  </si>
  <si>
    <t>https://podminky.urs.cz/item/CS_URS_2025_01/722131936</t>
  </si>
  <si>
    <t>114</t>
  </si>
  <si>
    <t>722131938</t>
  </si>
  <si>
    <t>Potrubí pozinkované závitové propojení potrubí DN 80</t>
  </si>
  <si>
    <t>2142430951</t>
  </si>
  <si>
    <t>Opravy vodovodního potrubí z ocelových trubek pozinkovaných závitových propojení dosavadního potrubí DN 80</t>
  </si>
  <si>
    <t>https://podminky.urs.cz/item/CS_URS_2025_01/722131938</t>
  </si>
  <si>
    <t>108</t>
  </si>
  <si>
    <t>722174022</t>
  </si>
  <si>
    <t>Potrubí vodovodní plastové PPR svar polyfúze PN 20 D 20x3,4 mm</t>
  </si>
  <si>
    <t>-543608130</t>
  </si>
  <si>
    <t>Potrubí z plastových trubek z polypropylenu PPR svařovaných polyfúzně PN 20 (SDR 6) D 20 x 3,4</t>
  </si>
  <si>
    <t>https://podminky.urs.cz/item/CS_URS_2025_01/722174022</t>
  </si>
  <si>
    <t>2+2+6+6+2+2+15+15+4+4+6+6+6+6</t>
  </si>
  <si>
    <t>107</t>
  </si>
  <si>
    <t>722174023</t>
  </si>
  <si>
    <t>Potrubí vodovodní plastové PPR svar polyfúze PN 20 D 25x4,2 mm</t>
  </si>
  <si>
    <t>-300075091</t>
  </si>
  <si>
    <t>Potrubí z plastových trubek z polypropylenu PPR svařovaných polyfúzně PN 20 (SDR 6) D 25 x 4,2</t>
  </si>
  <si>
    <t>https://podminky.urs.cz/item/CS_URS_2025_01/722174023</t>
  </si>
  <si>
    <t>10+10+3+3+2+2+15+15+4+6+6</t>
  </si>
  <si>
    <t>106</t>
  </si>
  <si>
    <t>722174024</t>
  </si>
  <si>
    <t>Potrubí vodovodní plastové PPR svar polyfúze PN 20 D 32x5,4 mm</t>
  </si>
  <si>
    <t>316867488</t>
  </si>
  <si>
    <t>Potrubí z plastových trubek z polypropylenu PPR svařovaných polyfúzně PN 20 (SDR 6) D 32 x 5,4</t>
  </si>
  <si>
    <t>https://podminky.urs.cz/item/CS_URS_2025_01/722174024</t>
  </si>
  <si>
    <t>15+10</t>
  </si>
  <si>
    <t>105</t>
  </si>
  <si>
    <t>722174026</t>
  </si>
  <si>
    <t>Potrubí vodovodní plastové PPR svar polyfúze PN 20 D 50x8,4 mm</t>
  </si>
  <si>
    <t>1849697233</t>
  </si>
  <si>
    <t>Potrubí z plastových trubek z polypropylenu PPR svařovaných polyfúzně PN 20 (SDR 6) D 50 x 8,3</t>
  </si>
  <si>
    <t>https://podminky.urs.cz/item/CS_URS_2025_01/722174026</t>
  </si>
  <si>
    <t>121</t>
  </si>
  <si>
    <t>722181251</t>
  </si>
  <si>
    <t>Ochrana vodovodního potrubí přilepenými termoizolačními trubicemi z PE tl přes 20 do 25 mm DN do 22 mm</t>
  </si>
  <si>
    <t>449861598</t>
  </si>
  <si>
    <t>Ochrana potrubí termoizolačními trubicemi z pěnového polyetylenu PE přilepenými v příčných a podélných spojích, tloušťky izolace přes 20 do 25 mm, vnitřního průměru izolace DN do 22 mm</t>
  </si>
  <si>
    <t>https://podminky.urs.cz/item/CS_URS_2025_01/722181251</t>
  </si>
  <si>
    <t>120</t>
  </si>
  <si>
    <t>722181252</t>
  </si>
  <si>
    <t>Ochrana vodovodního potrubí přilepenými termoizolačními trubicemi z PE tl přes 20 do 25 mm DN přes 22 do 45 mm</t>
  </si>
  <si>
    <t>-1696843573</t>
  </si>
  <si>
    <t>Ochrana potrubí termoizolačními trubicemi z pěnového polyetylenu PE přilepenými v příčných a podélných spojích, tloušťky izolace přes 20 do 25 mm, vnitřního průměru izolace DN přes 22 do 45 mm</t>
  </si>
  <si>
    <t>https://podminky.urs.cz/item/CS_URS_2025_01/722181252</t>
  </si>
  <si>
    <t>76+25</t>
  </si>
  <si>
    <t>119</t>
  </si>
  <si>
    <t>722181253</t>
  </si>
  <si>
    <t>Ochrana vodovodního potrubí přilepenými termoizolačními trubicemi z PE tl přes 20 do 25 mm DN přes 45 do 63 mm</t>
  </si>
  <si>
    <t>-476781397</t>
  </si>
  <si>
    <t>Ochrana potrubí termoizolačními trubicemi z pěnového polyetylenu PE přilepenými v příčných a podélných spojích, tloušťky izolace přes 20 do 25 mm, vnitřního průměru izolace DN přes 45 do 63 mm</t>
  </si>
  <si>
    <t>https://podminky.urs.cz/item/CS_URS_2025_01/722181253</t>
  </si>
  <si>
    <t>118</t>
  </si>
  <si>
    <t>722181254</t>
  </si>
  <si>
    <t>Ochrana vodovodního potrubí přilepenými termoizolačními trubicemi z PE tl přes 20 do 25 mm DN přes 63 do 89 mm</t>
  </si>
  <si>
    <t>-192159112</t>
  </si>
  <si>
    <t>Ochrana potrubí termoizolačními trubicemi z pěnového polyetylenu PE přilepenými v příčných a podélných spojích, tloušťky izolace přes 20 do 25 mm, vnitřního průměru izolace DN přes 63 do 89 mm</t>
  </si>
  <si>
    <t>https://podminky.urs.cz/item/CS_URS_2025_01/722181254</t>
  </si>
  <si>
    <t>117</t>
  </si>
  <si>
    <t>722181256</t>
  </si>
  <si>
    <t>Ochrana vodovodního potrubí přilepenými termoizolačními trubicemi z PE tl přes 20 do 25 mm DN přes 110 mm</t>
  </si>
  <si>
    <t>2141546032</t>
  </si>
  <si>
    <t>Ochrana potrubí termoizolačními trubicemi z pěnového polyetylenu PE přilepenými v příčných a podélných spojích, tloušťky izolace přes 20 do 25 mm, vnitřního průměru izolace DN přes 110 mm</t>
  </si>
  <si>
    <t>https://podminky.urs.cz/item/CS_URS_2025_01/722181256</t>
  </si>
  <si>
    <t>102</t>
  </si>
  <si>
    <t>722181817</t>
  </si>
  <si>
    <t>Demontáž plstěných pásů z trub D přes 50 do 150</t>
  </si>
  <si>
    <t>-1510641656</t>
  </si>
  <si>
    <t>Demontáž ochrany potrubí plstěných pásů z trub, průměru přes 50 do 150 mm</t>
  </si>
  <si>
    <t>https://podminky.urs.cz/item/CS_URS_2025_01/722181817</t>
  </si>
  <si>
    <t>96</t>
  </si>
  <si>
    <t>722220152</t>
  </si>
  <si>
    <t>Nástěnka závitová plastová PPR PN 20 DN 20 x G 1/2"</t>
  </si>
  <si>
    <t>1359007913</t>
  </si>
  <si>
    <t>Armatury s jedním závitem plastové (PPR) PN 20 (SDR 6) DN 20 x G 1/2"</t>
  </si>
  <si>
    <t>https://podminky.urs.cz/item/CS_URS_2025_01/722220152</t>
  </si>
  <si>
    <t>9+3+28+3+2+2</t>
  </si>
  <si>
    <t>110</t>
  </si>
  <si>
    <t>722220212</t>
  </si>
  <si>
    <t>Koleno přechodové 90° PPR PN 20 D 25 x G 3/4" s kovovým vnitřním závitem</t>
  </si>
  <si>
    <t>513625998</t>
  </si>
  <si>
    <t>Armatury s jedním závitem přechodové tvarovky PPR, PN 20 (SDR 6) s kovovým závitem vnitřním kolena 90° D 25 x G 3/4"</t>
  </si>
  <si>
    <t>https://podminky.urs.cz/item/CS_URS_2025_01/722220212</t>
  </si>
  <si>
    <t>109</t>
  </si>
  <si>
    <t>722220213</t>
  </si>
  <si>
    <t>Koleno přechodové 90° PPR PN 20 D 32 x G 1" s kovovým vnitřním závitem</t>
  </si>
  <si>
    <t>2009812947</t>
  </si>
  <si>
    <t>Armatury s jedním závitem přechodové tvarovky PPR, PN 20 (SDR 6) s kovovým závitem vnitřním kolena 90° D 32 x G 1"</t>
  </si>
  <si>
    <t>https://podminky.urs.cz/item/CS_URS_2025_01/722220213</t>
  </si>
  <si>
    <t>1+2+2+3+2+2+1</t>
  </si>
  <si>
    <t>128</t>
  </si>
  <si>
    <t>722290229</t>
  </si>
  <si>
    <t>Zkouška těsnosti vodovodního potrubí závitového DN přes 50 do 100</t>
  </si>
  <si>
    <t>1787914987</t>
  </si>
  <si>
    <t>Zkoušky, proplach a desinfekce vodovodního potrubí zkoušky těsnosti vodovodního potrubí závitového přes DN 50 do DN 100</t>
  </si>
  <si>
    <t>https://podminky.urs.cz/item/CS_URS_2025_01/722290229</t>
  </si>
  <si>
    <t>130</t>
  </si>
  <si>
    <t>722290234</t>
  </si>
  <si>
    <t>Proplach a dezinfekce vodovodního potrubí DN do 80</t>
  </si>
  <si>
    <t>1510201221</t>
  </si>
  <si>
    <t>Zkoušky, proplach a desinfekce vodovodního potrubí proplach a desinfekce vodovodního potrubí do DN 80</t>
  </si>
  <si>
    <t>https://podminky.urs.cz/item/CS_URS_2025_01/722290234</t>
  </si>
  <si>
    <t>131</t>
  </si>
  <si>
    <t>722290237</t>
  </si>
  <si>
    <t>Proplach a dezinfekce vodovodního potrubí DN přes 80 do 200</t>
  </si>
  <si>
    <t>1870841135</t>
  </si>
  <si>
    <t>Zkoušky, proplach a desinfekce vodovodního potrubí proplach a desinfekce vodovodního potrubí přes DN 80 do DN 200</t>
  </si>
  <si>
    <t>https://podminky.urs.cz/item/CS_URS_2025_01/722290237</t>
  </si>
  <si>
    <t>129</t>
  </si>
  <si>
    <t>722290246</t>
  </si>
  <si>
    <t>Zkouška těsnosti vodovodního potrubí plastového DN do 40</t>
  </si>
  <si>
    <t>-863517513</t>
  </si>
  <si>
    <t>Zkoušky, proplach a desinfekce vodovodního potrubí zkoušky těsnosti vodovodního potrubí plastového do DN 40</t>
  </si>
  <si>
    <t>https://podminky.urs.cz/item/CS_URS_2025_01/722290246</t>
  </si>
  <si>
    <t>25+25+76+82</t>
  </si>
  <si>
    <t>998722102</t>
  </si>
  <si>
    <t>Přesun hmot tonážní pro vnitřní vodovod v objektech v přes 6 do 12 m</t>
  </si>
  <si>
    <t>886704039</t>
  </si>
  <si>
    <t>Přesun hmot pro vnitřní vodovod stanovený z hmotnosti přesunovaného materiálu vodorovná dopravní vzdálenost do 50 m základní v objektech výšky přes 6 do 12 m</t>
  </si>
  <si>
    <t>https://podminky.urs.cz/item/CS_URS_2025_01/998722102</t>
  </si>
  <si>
    <t>127</t>
  </si>
  <si>
    <t>X7220221</t>
  </si>
  <si>
    <t>-315924148</t>
  </si>
  <si>
    <t>Směšovací ventil pro TUV s max. teplotou T max= 38°C, DN20, D+M</t>
  </si>
  <si>
    <t>725</t>
  </si>
  <si>
    <t>Zdravotechnika - zařizovací předměty</t>
  </si>
  <si>
    <t>97</t>
  </si>
  <si>
    <t>725110814</t>
  </si>
  <si>
    <t>Demontáž klozetu Kombi</t>
  </si>
  <si>
    <t>soubor</t>
  </si>
  <si>
    <t>-1023561426</t>
  </si>
  <si>
    <t>Demontáž klozetů kombi</t>
  </si>
  <si>
    <t>https://podminky.urs.cz/item/CS_URS_2025_01/725110814</t>
  </si>
  <si>
    <t>79</t>
  </si>
  <si>
    <t>725112171</t>
  </si>
  <si>
    <t>Kombi klozet s hlubokým splachováním odpad vodorovný</t>
  </si>
  <si>
    <t>-389660198</t>
  </si>
  <si>
    <t>Zařízení záchodů kombi klozety s hlubokým splachováním odpad vodorovný</t>
  </si>
  <si>
    <t>https://podminky.urs.cz/item/CS_URS_2025_01/725112171</t>
  </si>
  <si>
    <t>81</t>
  </si>
  <si>
    <t>725112173</t>
  </si>
  <si>
    <t>Kombi klozet s hlubokým splachováním pro handicapované odpad svislý</t>
  </si>
  <si>
    <t>-823188770</t>
  </si>
  <si>
    <t>Zařízení záchodů kombi klozety s hlubokým splachováním pro handicapované odpad svislý</t>
  </si>
  <si>
    <t>https://podminky.urs.cz/item/CS_URS_2025_01/725112173</t>
  </si>
  <si>
    <t>80</t>
  </si>
  <si>
    <t>725112182</t>
  </si>
  <si>
    <t>Kombi klozet s úspornou armaturou odpad svislý</t>
  </si>
  <si>
    <t>-1995972769</t>
  </si>
  <si>
    <t>Zařízení záchodů kombi klozety s úspornou armaturou odpad svislý</t>
  </si>
  <si>
    <t>https://podminky.urs.cz/item/CS_URS_2025_01/725112182</t>
  </si>
  <si>
    <t>4+4+1</t>
  </si>
  <si>
    <t>98</t>
  </si>
  <si>
    <t>725210821</t>
  </si>
  <si>
    <t>Demontáž umyvadel bez výtokových armatur</t>
  </si>
  <si>
    <t>-501033721</t>
  </si>
  <si>
    <t>Demontáž umyvadel bez výtokových armatur umyvadel</t>
  </si>
  <si>
    <t>https://podminky.urs.cz/item/CS_URS_2025_01/725210821</t>
  </si>
  <si>
    <t>6+6</t>
  </si>
  <si>
    <t>82</t>
  </si>
  <si>
    <t>725211602</t>
  </si>
  <si>
    <t>Umyvadlo keramické bílé šířky 550 mm bez krytu na sifon připevněné na stěnu šrouby</t>
  </si>
  <si>
    <t>1422823506</t>
  </si>
  <si>
    <t>Umyvadla keramická bílá bez výtokových armatur připevněná na stěnu šrouby bez sloupu nebo krytu na sifon, šířka umyvadla 550 mm</t>
  </si>
  <si>
    <t>https://podminky.urs.cz/item/CS_URS_2025_01/725211602</t>
  </si>
  <si>
    <t>1+1+1+3+3+1</t>
  </si>
  <si>
    <t>84</t>
  </si>
  <si>
    <t>725211681</t>
  </si>
  <si>
    <t>Umyvadlo keramické bílé zdravotní šířky 640 mm připevněné na stěnu šrouby</t>
  </si>
  <si>
    <t>-163204828</t>
  </si>
  <si>
    <t>Umyvadla keramická bílá bez výtokových armatur připevněná na stěnu šrouby zdravotní, šířka umyvadla 640 mm</t>
  </si>
  <si>
    <t>https://podminky.urs.cz/item/CS_URS_2025_01/725211681</t>
  </si>
  <si>
    <t>87</t>
  </si>
  <si>
    <t>725311121</t>
  </si>
  <si>
    <t>Dřez jednoduchý nerezový se zápachovou uzávěrkou s odkapávací plochou 560x480 mm a miskou</t>
  </si>
  <si>
    <t>1244574381</t>
  </si>
  <si>
    <t>Dřezy bez výtokových armatur jednoduché se zápachovou uzávěrkou nerezové s odkapávací plochou 560x480 mm a miskou</t>
  </si>
  <si>
    <t>https://podminky.urs.cz/item/CS_URS_2025_01/725311121</t>
  </si>
  <si>
    <t>89</t>
  </si>
  <si>
    <t>725331111</t>
  </si>
  <si>
    <t>Výlevka bez výtokových armatur keramická se sklopnou plastovou mřížkou stojící výšky 425 mm</t>
  </si>
  <si>
    <t>-1315385807</t>
  </si>
  <si>
    <t>Výlevky bez výtokových armatur a splachovací nádrže keramické se sklopnou plastovou mřížkou stojící, výšky 460 mm</t>
  </si>
  <si>
    <t>https://podminky.urs.cz/item/CS_URS_2025_01/725331111</t>
  </si>
  <si>
    <t>90</t>
  </si>
  <si>
    <t>725339111</t>
  </si>
  <si>
    <t>Montáž výlevky</t>
  </si>
  <si>
    <t>275224791</t>
  </si>
  <si>
    <t>Výlevky montáž výlevky</t>
  </si>
  <si>
    <t>https://podminky.urs.cz/item/CS_URS_2025_01/725339111</t>
  </si>
  <si>
    <t>94</t>
  </si>
  <si>
    <t>725813111</t>
  </si>
  <si>
    <t>Ventil rohový bez připojovací trubičky nebo flexi hadičky G 1/2"</t>
  </si>
  <si>
    <t>-1153211308</t>
  </si>
  <si>
    <t>Ventily rohové bez připojovací trubičky nebo flexi hadičky G 1/2"</t>
  </si>
  <si>
    <t>https://podminky.urs.cz/item/CS_URS_2025_01/725813111</t>
  </si>
  <si>
    <t>9+2+1+14+14</t>
  </si>
  <si>
    <t>95</t>
  </si>
  <si>
    <t>725813112</t>
  </si>
  <si>
    <t>Ventil rohový pračkový G 3/4"</t>
  </si>
  <si>
    <t>1132663888</t>
  </si>
  <si>
    <t>Ventily rohové bez připojovací trubičky nebo flexi hadičky pračkové G 3/4"</t>
  </si>
  <si>
    <t>https://podminky.urs.cz/item/CS_URS_2025_01/725813112</t>
  </si>
  <si>
    <t>92</t>
  </si>
  <si>
    <t>725821312</t>
  </si>
  <si>
    <t>Baterie dřezová nástěnná páková s otáčivým kulatým ústím a délkou ramínka 300 mm</t>
  </si>
  <si>
    <t>-156157005</t>
  </si>
  <si>
    <t>Baterie dřezové nástěnné pákové s otáčivým kulatým ústím a délkou ramínka 300 mm</t>
  </si>
  <si>
    <t>https://podminky.urs.cz/item/CS_URS_2025_01/725821312</t>
  </si>
  <si>
    <t>88</t>
  </si>
  <si>
    <t>725821329</t>
  </si>
  <si>
    <t>Baterie dřezová stojánková páková s vytahovací sprškou</t>
  </si>
  <si>
    <t>493418131</t>
  </si>
  <si>
    <t>Baterie dřezové stojánkové pákové s otáčivým ústím a délkou ramínka s vytahovací sprškou</t>
  </si>
  <si>
    <t>https://podminky.urs.cz/item/CS_URS_2025_01/725821329</t>
  </si>
  <si>
    <t>85</t>
  </si>
  <si>
    <t>725822611</t>
  </si>
  <si>
    <t>Baterie umyvadlová stojánková páková bez výpusti</t>
  </si>
  <si>
    <t>-1462985697</t>
  </si>
  <si>
    <t>Baterie umyvadlové stojánkové pákové bez výpusti, s prdlouženou ručkou pro imobilní</t>
  </si>
  <si>
    <t>https://podminky.urs.cz/item/CS_URS_2025_01/725822611</t>
  </si>
  <si>
    <t>86</t>
  </si>
  <si>
    <t>SNL.SLW03PA</t>
  </si>
  <si>
    <t>Antivandalový splachovač WC s oddáleným splachováním</t>
  </si>
  <si>
    <t>1862086545</t>
  </si>
  <si>
    <t>83</t>
  </si>
  <si>
    <t>725822613</t>
  </si>
  <si>
    <t>Baterie umyvadlová stojánková páková s výpustí</t>
  </si>
  <si>
    <t>675250316</t>
  </si>
  <si>
    <t>Baterie umyvadlové stojánkové pákové s výpustí</t>
  </si>
  <si>
    <t>https://podminky.urs.cz/item/CS_URS_2025_01/725822613</t>
  </si>
  <si>
    <t>93</t>
  </si>
  <si>
    <t>725865502</t>
  </si>
  <si>
    <t>Odpadní souprava DN 40 s přívodem vody G 3/4</t>
  </si>
  <si>
    <t>1569154082</t>
  </si>
  <si>
    <t>Zápachové uzávěrky zařizovacích předmětů odpadní soupravy se zápachovou uzávěrkou DN 40 s přívodem vody G 3/4</t>
  </si>
  <si>
    <t>https://podminky.urs.cz/item/CS_URS_2025_01/725865502</t>
  </si>
  <si>
    <t>725980123</t>
  </si>
  <si>
    <t>Dvířka 30/30</t>
  </si>
  <si>
    <t>-1543576205</t>
  </si>
  <si>
    <t>https://podminky.urs.cz/item/CS_URS_2025_01/725980123</t>
  </si>
  <si>
    <t>2+1+2+2+4</t>
  </si>
  <si>
    <t>998725102</t>
  </si>
  <si>
    <t>Přesun hmot tonážní pro zařizovací předměty v objektech v přes 6 do 12 m</t>
  </si>
  <si>
    <t>1670313316</t>
  </si>
  <si>
    <t>Přesun hmot pro zařizovací předměty stanovený z hmotnosti přesunovaného materiálu vodorovná dopravní vzdálenost do 50 m základní v objektech výšky přes 6 do 12 m</t>
  </si>
  <si>
    <t>https://podminky.urs.cz/item/CS_URS_2025_01/998725102</t>
  </si>
  <si>
    <t>78</t>
  </si>
  <si>
    <t>X7250211</t>
  </si>
  <si>
    <t>581929378</t>
  </si>
  <si>
    <t>Demontáž a zpětná montáž stávajícího WC kombi ve 2.NP s přechodovou manžetou - přepojení na nové potrubí skrz strop PP 100, D+M</t>
  </si>
  <si>
    <t>91</t>
  </si>
  <si>
    <t>X7252214</t>
  </si>
  <si>
    <t>497849509</t>
  </si>
  <si>
    <t>Plastová výlevka na šrouby do zdiva s plastovou mřížkou , odpad DN 50, D+M</t>
  </si>
  <si>
    <t>733</t>
  </si>
  <si>
    <t>Ústřední vytápění - rozvodné potrubí</t>
  </si>
  <si>
    <t>133</t>
  </si>
  <si>
    <t>733110806</t>
  </si>
  <si>
    <t>Demontáž potrubí ocelového závitového DN přes 15 do 32</t>
  </si>
  <si>
    <t>-236371015</t>
  </si>
  <si>
    <t>Demontáž potrubí z trubek ocelových závitových DN přes 15 do 32</t>
  </si>
  <si>
    <t>https://podminky.urs.cz/item/CS_URS_2025_01/733110806</t>
  </si>
  <si>
    <t>10+10+10+10+2+2+2+2+2+2+2</t>
  </si>
  <si>
    <t>132</t>
  </si>
  <si>
    <t>733110808</t>
  </si>
  <si>
    <t>Demontáž potrubí ocelového závitového DN přes 32 do 50</t>
  </si>
  <si>
    <t>-398058474</t>
  </si>
  <si>
    <t>Demontáž potrubí z trubek ocelových závitových DN přes 32 do 50</t>
  </si>
  <si>
    <t>https://podminky.urs.cz/item/CS_URS_2025_01/733110808</t>
  </si>
  <si>
    <t>20+20+6+6+10+10+4+4+16+16</t>
  </si>
  <si>
    <t>142</t>
  </si>
  <si>
    <t>733111104</t>
  </si>
  <si>
    <t>Potrubí ocelové závitové černé bezešvé běžné nízkotlaké DN 20</t>
  </si>
  <si>
    <t>1585235182</t>
  </si>
  <si>
    <t>Potrubí z trubek ocelových závitových černých spojovaných svařováním bezešvých běžných nízkotlakých PN 16 do 115°C DN 20</t>
  </si>
  <si>
    <t>https://podminky.urs.cz/item/CS_URS_2025_01/733111104</t>
  </si>
  <si>
    <t>2+2+2+2+4+2+2+2+4+2+4+4</t>
  </si>
  <si>
    <t>141</t>
  </si>
  <si>
    <t>733111105</t>
  </si>
  <si>
    <t>Potrubí ocelové závitové černé bezešvé běžné nízkotlaké DN 25</t>
  </si>
  <si>
    <t>1650756183</t>
  </si>
  <si>
    <t>Potrubí z trubek ocelových závitových černých spojovaných svařováním bezešvých běžných nízkotlakých PN 16 do 115°C DN 25</t>
  </si>
  <si>
    <t>https://podminky.urs.cz/item/CS_URS_2025_01/733111105</t>
  </si>
  <si>
    <t>4+4+4+4</t>
  </si>
  <si>
    <t>140</t>
  </si>
  <si>
    <t>733111106</t>
  </si>
  <si>
    <t>Potrubí ocelové závitové černé bezešvé běžné nízkotlaké DN 32</t>
  </si>
  <si>
    <t>749906168</t>
  </si>
  <si>
    <t>Potrubí z trubek ocelových závitových černých spojovaných svařováním bezešvých běžných nízkotlakých PN 16 do 115°C DN 32</t>
  </si>
  <si>
    <t>https://podminky.urs.cz/item/CS_URS_2025_01/733111106</t>
  </si>
  <si>
    <t>10+10+10+10</t>
  </si>
  <si>
    <t>139</t>
  </si>
  <si>
    <t>733111107</t>
  </si>
  <si>
    <t>Potrubí ocelové závitové černé bezešvé běžné nízkotlaké DN 40</t>
  </si>
  <si>
    <t>1478676987</t>
  </si>
  <si>
    <t>Potrubí z trubek ocelových závitových černých spojovaných svařováním bezešvých běžných nízkotlakých PN 16 do 115°C DN 40</t>
  </si>
  <si>
    <t>https://podminky.urs.cz/item/CS_URS_2025_01/733111107</t>
  </si>
  <si>
    <t>16+16</t>
  </si>
  <si>
    <t>138</t>
  </si>
  <si>
    <t>733111108</t>
  </si>
  <si>
    <t>Potrubí ocelové závitové černé bezešvé běžné nízkotlaké DN 50</t>
  </si>
  <si>
    <t>-14304701</t>
  </si>
  <si>
    <t>Potrubí z trubek ocelových závitových černých spojovaných svařováním bezešvých běžných nízkotlakých PN 16 do 115°C DN 50</t>
  </si>
  <si>
    <t>https://podminky.urs.cz/item/CS_URS_2025_01/733111108</t>
  </si>
  <si>
    <t>20+20</t>
  </si>
  <si>
    <t>164</t>
  </si>
  <si>
    <t>733190107</t>
  </si>
  <si>
    <t>Zkouška těsnosti potrubí ocelové závitové DN do 40</t>
  </si>
  <si>
    <t>1984753188</t>
  </si>
  <si>
    <t>Zkoušky těsnosti potrubí, manžety prostupové z trubek ocelových zkoušky těsnosti potrubí (za provozu) z trubek ocelových závitových DN do 40</t>
  </si>
  <si>
    <t>https://podminky.urs.cz/item/CS_URS_2025_01/733190107</t>
  </si>
  <si>
    <t>32+40+16+32</t>
  </si>
  <si>
    <t>165</t>
  </si>
  <si>
    <t>733190108</t>
  </si>
  <si>
    <t>Zkouška těsnosti potrubí ocelové závitové DN přes 40 do 50</t>
  </si>
  <si>
    <t>1155443671</t>
  </si>
  <si>
    <t>Zkoušky těsnosti potrubí, manžety prostupové z trubek ocelových zkoušky těsnosti potrubí (za provozu) z trubek ocelových závitových DN 40 do 50</t>
  </si>
  <si>
    <t>https://podminky.urs.cz/item/CS_URS_2025_01/733190108</t>
  </si>
  <si>
    <t>137</t>
  </si>
  <si>
    <t>733191925</t>
  </si>
  <si>
    <t>Navaření odbočky na potrubí ocelové závitové DN 25</t>
  </si>
  <si>
    <t>-604730729</t>
  </si>
  <si>
    <t>Opravy rozvodů potrubí z trubek ocelových závitových normálních i zesílených navaření odbočky na stávající potrubí, odbočka DN 25</t>
  </si>
  <si>
    <t>https://podminky.urs.cz/item/CS_URS_2025_01/733191925</t>
  </si>
  <si>
    <t>136</t>
  </si>
  <si>
    <t>733191926</t>
  </si>
  <si>
    <t>Navaření odbočky na potrubí ocelové závitové DN 32</t>
  </si>
  <si>
    <t>-16545663</t>
  </si>
  <si>
    <t>Opravy rozvodů potrubí z trubek ocelových závitových normálních i zesílených navaření odbočky na stávající potrubí, odbočka DN 32</t>
  </si>
  <si>
    <t>https://podminky.urs.cz/item/CS_URS_2025_01/733191926</t>
  </si>
  <si>
    <t>135</t>
  </si>
  <si>
    <t>733191927</t>
  </si>
  <si>
    <t>Navaření odbočky na potrubí ocelové závitové DN 40</t>
  </si>
  <si>
    <t>-767323439</t>
  </si>
  <si>
    <t>Opravy rozvodů potrubí z trubek ocelových závitových normálních i zesílených navaření odbočky na stávající potrubí, odbočka DN 40</t>
  </si>
  <si>
    <t>https://podminky.urs.cz/item/CS_URS_2025_01/733191927</t>
  </si>
  <si>
    <t>134</t>
  </si>
  <si>
    <t>733191928</t>
  </si>
  <si>
    <t>Navaření odbočky na potrubí ocelové závitové DN 50</t>
  </si>
  <si>
    <t>214357878</t>
  </si>
  <si>
    <t>Opravy rozvodů potrubí z trubek ocelových závitových normálních i zesílených navaření odbočky na stávající potrubí, odbočka DN 50</t>
  </si>
  <si>
    <t>https://podminky.urs.cz/item/CS_URS_2025_01/733191928</t>
  </si>
  <si>
    <t>145</t>
  </si>
  <si>
    <t>733811241</t>
  </si>
  <si>
    <t>Ochrana potrubí ústředního vytápění termoizolačními trubicemi z PE tl přes 13 do 20 mm DN do 22 mm</t>
  </si>
  <si>
    <t>-1329209067</t>
  </si>
  <si>
    <t>Ochrana potrubí termoizolačními trubicemi z pěnového polyetylenu PE přilepenými v příčných a podélných spojích, tloušťky izolace přes 13 do 20 mm, vnitřního průměru izolace DN do 22 mm</t>
  </si>
  <si>
    <t>https://podminky.urs.cz/item/CS_URS_2025_01/733811241</t>
  </si>
  <si>
    <t>144</t>
  </si>
  <si>
    <t>733811242</t>
  </si>
  <si>
    <t>Ochrana potrubí ústředního vytápění termoizolačními trubicemi z PE tl přes 13 do 20 mm DN přes 22 do 45 mm</t>
  </si>
  <si>
    <t>870219129</t>
  </si>
  <si>
    <t>Ochrana potrubí termoizolačními trubicemi z pěnového polyetylenu PE přilepenými v příčných a podélných spojích, tloušťky izolace přes 13 do 20 mm, vnitřního průměru izolace DN přes 22 do 45 mm</t>
  </si>
  <si>
    <t>https://podminky.urs.cz/item/CS_URS_2025_01/733811242</t>
  </si>
  <si>
    <t>32+40+16</t>
  </si>
  <si>
    <t>143</t>
  </si>
  <si>
    <t>733811243</t>
  </si>
  <si>
    <t>Ochrana potrubí ústředního vytápění termoizolačními trubicemi z PE tl přes 13 do 20 mm DN přes 45 do 63 mm</t>
  </si>
  <si>
    <t>-144841695</t>
  </si>
  <si>
    <t>Ochrana potrubí termoizolačními trubicemi z pěnového polyetylenu PE přilepenými v příčných a podélných spojích, tloušťky izolace přes 13 do 20 mm, vnitřního průměru izolace DN přes 45 do 63 mm</t>
  </si>
  <si>
    <t>https://podminky.urs.cz/item/CS_URS_2025_01/733811243</t>
  </si>
  <si>
    <t>998733102</t>
  </si>
  <si>
    <t>Přesun hmot tonážní pro rozvody potrubí v objektech v přes 6 do 12 m</t>
  </si>
  <si>
    <t>1639774408</t>
  </si>
  <si>
    <t>Přesun hmot pro rozvody potrubí stanovený z hmotnosti přesunovaného materiálu vodorovná dopravní vzdálenost do 50 m základní v objektech výšky přes 6 do 12 m</t>
  </si>
  <si>
    <t>https://podminky.urs.cz/item/CS_URS_2025_01/998733102</t>
  </si>
  <si>
    <t>734</t>
  </si>
  <si>
    <t>Ústřední vytápění - armatury</t>
  </si>
  <si>
    <t>162</t>
  </si>
  <si>
    <t>734220002</t>
  </si>
  <si>
    <t>Ventil závitový regulační přímý G 3/4 PN 16 do 90°C vyvažovací bez vypouštění</t>
  </si>
  <si>
    <t>1544853225</t>
  </si>
  <si>
    <t>Ventily regulační závitové vyvažovací přímé bez vypouštění PN 16 do 90°C G 3/4</t>
  </si>
  <si>
    <t>https://podminky.urs.cz/item/CS_URS_2025_01/734220002</t>
  </si>
  <si>
    <t>161</t>
  </si>
  <si>
    <t>734221681</t>
  </si>
  <si>
    <t>Termostatická hlavice kapalinová PN 10 do 110°C s vestavěným čidlem</t>
  </si>
  <si>
    <t>-71919718</t>
  </si>
  <si>
    <t>Ventily regulační závitové hlavice termostatické pro ovládání ventilů PN 10 do 110°C kapalinové s vestavěným čidlem</t>
  </si>
  <si>
    <t>https://podminky.urs.cz/item/CS_URS_2025_01/734221681</t>
  </si>
  <si>
    <t>158</t>
  </si>
  <si>
    <t>734221682</t>
  </si>
  <si>
    <t>Termostatická hlavice kapalinová PN 10 do 110°C otopných těles VK</t>
  </si>
  <si>
    <t>-172778064</t>
  </si>
  <si>
    <t>Ventily regulační závitové hlavice termostatické pro ovládání ventilů PN 10 do 110°C kapalinové otopných těles VK</t>
  </si>
  <si>
    <t>https://podminky.urs.cz/item/CS_URS_2025_01/734221682</t>
  </si>
  <si>
    <t>160</t>
  </si>
  <si>
    <t>734261233</t>
  </si>
  <si>
    <t>Šroubení topenářské přímé G 1/2 PN 16 do 120°C</t>
  </si>
  <si>
    <t>-2002967511</t>
  </si>
  <si>
    <t>Šroubení topenářské PN 16 do 120°C přímé G 1/2</t>
  </si>
  <si>
    <t>https://podminky.urs.cz/item/CS_URS_2025_01/734261233</t>
  </si>
  <si>
    <t>159</t>
  </si>
  <si>
    <t>734261407</t>
  </si>
  <si>
    <t>Armatura připojovací přímá G 3/4x18 PN 10 do 110°C radiátorů typu VK</t>
  </si>
  <si>
    <t>-1335257786</t>
  </si>
  <si>
    <t>Šroubení připojovací armatury radiátorů VK PN 10 do 110°C, regulační uzavíratelné přímé G 3/4 x 18</t>
  </si>
  <si>
    <t>https://podminky.urs.cz/item/CS_URS_2025_01/734261407</t>
  </si>
  <si>
    <t>163</t>
  </si>
  <si>
    <t>734261417</t>
  </si>
  <si>
    <t>Šroubení regulační radiátorové rohové G 1/2 s vypouštěním</t>
  </si>
  <si>
    <t>-1549274557</t>
  </si>
  <si>
    <t>Šroubení regulační radiátorové rohové s vypouštěním G 1/2</t>
  </si>
  <si>
    <t>https://podminky.urs.cz/item/CS_URS_2025_01/734261417</t>
  </si>
  <si>
    <t>735</t>
  </si>
  <si>
    <t>Ústřední vytápění - otopná tělesa</t>
  </si>
  <si>
    <t>157</t>
  </si>
  <si>
    <t>735000912</t>
  </si>
  <si>
    <t>Vyregulování ventilu nebo kohoutu dvojregulačního s termostatickým ovládáním</t>
  </si>
  <si>
    <t>706593879</t>
  </si>
  <si>
    <t>Regulace otopného systému při opravách vyregulování dvojregulačních ventilů a kohoutů s termostatickým ovládáním</t>
  </si>
  <si>
    <t>https://podminky.urs.cz/item/CS_URS_2025_01/735000912</t>
  </si>
  <si>
    <t>149</t>
  </si>
  <si>
    <t>735121810</t>
  </si>
  <si>
    <t>Demontáž otopného tělesa ocelového článkového</t>
  </si>
  <si>
    <t>-1081244748</t>
  </si>
  <si>
    <t>Demontáž otopných těles ocelových článkových</t>
  </si>
  <si>
    <t>https://podminky.urs.cz/item/CS_URS_2025_01/735121810</t>
  </si>
  <si>
    <t>4*6</t>
  </si>
  <si>
    <t>6*6</t>
  </si>
  <si>
    <t>156</t>
  </si>
  <si>
    <t>735152575</t>
  </si>
  <si>
    <t>Otopné těleso panelové VK dvoudeskové 2 přídavné přestupní plochy výška/délka 600/800 mm výkon 1343 W</t>
  </si>
  <si>
    <t>1038685537</t>
  </si>
  <si>
    <t>Otopná tělesa panelová VK dvoudesková PN 1,0 MPa, T do 110°C se dvěma přídavnými přestupními plochami výšky tělesa 600 mm stavební délky / výkonu 800 mm / 1343 W</t>
  </si>
  <si>
    <t>https://podminky.urs.cz/item/CS_URS_2025_01/735152575</t>
  </si>
  <si>
    <t>2+1</t>
  </si>
  <si>
    <t>155</t>
  </si>
  <si>
    <t>735152577</t>
  </si>
  <si>
    <t>Otopné těleso panelové VK dvoudeskové 2 přídavné přestupní plochy výška/délka 600/1000 mm výkon 1679 W</t>
  </si>
  <si>
    <t>-809237829</t>
  </si>
  <si>
    <t>Otopná tělesa panelová VK dvoudesková PN 1,0 MPa, T do 110°C se dvěma přídavnými přestupními plochami výšky tělesa 600 mm stavební délky / výkonu 1000 mm / 1679 W</t>
  </si>
  <si>
    <t>https://podminky.urs.cz/item/CS_URS_2025_01/735152577</t>
  </si>
  <si>
    <t>154</t>
  </si>
  <si>
    <t>735152579</t>
  </si>
  <si>
    <t>Otopné těleso panelové VK dvoudeskové 2 přídavné přestupní plochy výška/délka 600/1200 mm výkon 2015 W</t>
  </si>
  <si>
    <t>1937366806</t>
  </si>
  <si>
    <t>Otopná tělesa panelová VK dvoudesková PN 1,0 MPa, T do 110°C se dvěma přídavnými přestupními plochami výšky tělesa 600 mm stavební délky / výkonu 1200 mm / 2015 W</t>
  </si>
  <si>
    <t>https://podminky.urs.cz/item/CS_URS_2025_01/735152579</t>
  </si>
  <si>
    <t>151</t>
  </si>
  <si>
    <t>735191905</t>
  </si>
  <si>
    <t>Odvzdušnění otopných těles</t>
  </si>
  <si>
    <t>1299016150</t>
  </si>
  <si>
    <t>Ostatní opravy otopných těles odvzdušnění tělesa</t>
  </si>
  <si>
    <t>https://podminky.urs.cz/item/CS_URS_2025_01/735191905</t>
  </si>
  <si>
    <t>153</t>
  </si>
  <si>
    <t>735191910</t>
  </si>
  <si>
    <t>Napuštění vody do otopných těles</t>
  </si>
  <si>
    <t>163651882</t>
  </si>
  <si>
    <t>Ostatní opravy otopných těles napuštění vody do otopného systému včetně potrubí (bez kotle a ohříváků) otopných těles</t>
  </si>
  <si>
    <t>https://podminky.urs.cz/item/CS_URS_2025_01/735191910</t>
  </si>
  <si>
    <t>152</t>
  </si>
  <si>
    <t>735192912</t>
  </si>
  <si>
    <t>Zpětná montáž otopných těles článkových ocelových</t>
  </si>
  <si>
    <t>-1379952636</t>
  </si>
  <si>
    <t>Ostatní opravy otopných těles zpětná montáž otopných těles článkových ocelových</t>
  </si>
  <si>
    <t>https://podminky.urs.cz/item/CS_URS_2025_01/735192912</t>
  </si>
  <si>
    <t>150</t>
  </si>
  <si>
    <t>735494811</t>
  </si>
  <si>
    <t>Vypuštění vody z otopných těles</t>
  </si>
  <si>
    <t>-317572599</t>
  </si>
  <si>
    <t>Vypuštění vody z otopných soustav bez kotlů, ohříváků, zásobníků a nádrží</t>
  </si>
  <si>
    <t>https://podminky.urs.cz/item/CS_URS_2025_01/735494811</t>
  </si>
  <si>
    <t>998735102</t>
  </si>
  <si>
    <t>Přesun hmot tonážní pro otopná tělesa v objektech v přes 6 do 12 m</t>
  </si>
  <si>
    <t>-1232292200</t>
  </si>
  <si>
    <t>Přesun hmot pro otopná tělesa stanovený z hmotnosti přesunovaného materiálu vodorovná dopravní vzdálenost do 50 m základní v objektech výšky přes 6 do 12 m</t>
  </si>
  <si>
    <t>https://podminky.urs.cz/item/CS_URS_2025_01/998735102</t>
  </si>
  <si>
    <t>783</t>
  </si>
  <si>
    <t>Dokončovací práce - nátěry</t>
  </si>
  <si>
    <t>147</t>
  </si>
  <si>
    <t>783614651</t>
  </si>
  <si>
    <t>Základní antikorozní jednonásobný syntetický potrubí DN do 50 mm</t>
  </si>
  <si>
    <t>1389058416</t>
  </si>
  <si>
    <t>Základní antikorozní nátěr armatur a kovových potrubí jednonásobný potrubí do DN 50 mm syntetický standardní</t>
  </si>
  <si>
    <t>https://podminky.urs.cz/item/CS_URS_2025_01/783614651</t>
  </si>
  <si>
    <t>23+88+40</t>
  </si>
  <si>
    <t>146</t>
  </si>
  <si>
    <t>783664551</t>
  </si>
  <si>
    <t>Základní jednonásobný olejový nátěr potrubí DN do 50 mm</t>
  </si>
  <si>
    <t>163970562</t>
  </si>
  <si>
    <t>Základní nátěr armatur a kovových potrubí jednonásobný potrubí do DN 50 mm olejový</t>
  </si>
  <si>
    <t>https://podminky.urs.cz/item/CS_URS_2025_01/783664551</t>
  </si>
  <si>
    <t>148</t>
  </si>
  <si>
    <t>783667601</t>
  </si>
  <si>
    <t>Krycí jednonásobný olejový nátěr potrubí DN do 50 mm</t>
  </si>
  <si>
    <t>-373726287</t>
  </si>
  <si>
    <t>Krycí nátěr (email) armatur a kovových potrubí potrubí do DN 50 mm jednonásobný olejový</t>
  </si>
  <si>
    <t>https://podminky.urs.cz/item/CS_URS_2025_01/783667601</t>
  </si>
  <si>
    <t>Zařízení č.1 - větrání</t>
  </si>
  <si>
    <t>1.1</t>
  </si>
  <si>
    <t>Radiální ventilátor pro zabudování do podhledu JS 100mm, zpětná klapka, kuličková ložiska, časový doběh - Vod=50m3/hod, pext=100Pa - 230V/25W</t>
  </si>
  <si>
    <t>ks</t>
  </si>
  <si>
    <t>vlastní</t>
  </si>
  <si>
    <t>1.2</t>
  </si>
  <si>
    <t>Nástěnný radiální ventilátor s AC motorem, kuličková ložiska, zpětná klapka, časový doběh  JS 100mm- V=150m3/hod, pext=120Pa, 230V/46W</t>
  </si>
  <si>
    <t>1.3</t>
  </si>
  <si>
    <t>Nástěnný axiální ventilátor s AC motorem,  zpětná klapka, časový doběh  JS 100mm- V=60m3/hod, pext=80Pa, 230V/35W</t>
  </si>
  <si>
    <t>1.4</t>
  </si>
  <si>
    <t>Ohebné hliníkové potrubí JS 100mm - 5m</t>
  </si>
  <si>
    <t>1.5</t>
  </si>
  <si>
    <t>Výfuková hlavice JS 100mm</t>
  </si>
  <si>
    <t>1.6</t>
  </si>
  <si>
    <t xml:space="preserve">Koncový kryt s  odvodem kondenzátu DR 100mm </t>
  </si>
  <si>
    <t>1.7</t>
  </si>
  <si>
    <t>OBJ 90 100 100</t>
  </si>
  <si>
    <t>1.8</t>
  </si>
  <si>
    <t>OS 90 100</t>
  </si>
  <si>
    <t>1.9</t>
  </si>
  <si>
    <t>Potrubí Spiro 100/3m</t>
  </si>
  <si>
    <t>1.-</t>
  </si>
  <si>
    <r>
      <t>Tepelná izolace ze syntetického kaučuku tl.20mm - samolepící povrch se zvýšenou přilnavostí , povrchová úprava hliníkovou fólií se sklenou mřížkou (</t>
    </r>
    <r>
      <rPr>
        <sz val="11"/>
        <color theme="1"/>
        <rFont val="Symbol"/>
        <family val="1"/>
        <charset val="2"/>
      </rPr>
      <t>l£0,038</t>
    </r>
    <r>
      <rPr>
        <sz val="11"/>
        <color theme="1"/>
        <rFont val="Calibri"/>
        <family val="2"/>
        <charset val="238"/>
        <scheme val="minor"/>
      </rPr>
      <t xml:space="preserve">W/(mK) dle EN 12667) </t>
    </r>
  </si>
  <si>
    <t>Montážní a těsnící materiál, materiál na závěsy</t>
  </si>
  <si>
    <t>kg</t>
  </si>
  <si>
    <t>Celkem</t>
  </si>
  <si>
    <t>Poř.</t>
  </si>
  <si>
    <t>Výměra</t>
  </si>
  <si>
    <t>Jedn. Cena</t>
  </si>
  <si>
    <t>Jedn. hmotn.</t>
  </si>
  <si>
    <t>Jedn. suť</t>
  </si>
  <si>
    <t>Suť</t>
  </si>
  <si>
    <t>Sazba DPH</t>
  </si>
  <si>
    <t>Stavba</t>
  </si>
  <si>
    <t>Objekt</t>
  </si>
  <si>
    <t>Oddíl</t>
  </si>
  <si>
    <t>SP</t>
  </si>
  <si>
    <t>973031714</t>
  </si>
  <si>
    <t>Vysekání kapes v klenbách z cihel na MV nebo MVC pro špalíky do 50x50x50 mm</t>
  </si>
  <si>
    <t>973031716</t>
  </si>
  <si>
    <t>Vysekání kapes v klenbách z cihel na MV nebo MVC pro špalíky do 100x100x50 mm</t>
  </si>
  <si>
    <t>974031121</t>
  </si>
  <si>
    <t>Vysekání rýh ve zdivu cihelném hl do 30 mm š do 30 mm</t>
  </si>
  <si>
    <t>974031122</t>
  </si>
  <si>
    <t>Vysekání rýh ve zdivu cihelném hl do 30 mm š do 70 mm</t>
  </si>
  <si>
    <t>H</t>
  </si>
  <si>
    <t>34111005</t>
  </si>
  <si>
    <t>kabel instalační jádro Cu plné izolace PVC plášť PVC 450/750V (CYKY) 2x1,5mm2</t>
  </si>
  <si>
    <t>34111030</t>
  </si>
  <si>
    <t>kabel instalační jádro Cu plné izolace PVC plášť PVC 450/750V (CYKY) 3x1,5mm2</t>
  </si>
  <si>
    <t>Výkaz výměr:</t>
  </si>
  <si>
    <t>72+5</t>
  </si>
  <si>
    <t>3C+3A</t>
  </si>
  <si>
    <t>34111036</t>
  </si>
  <si>
    <t>kabel instalační jádro Cu plné izolace PVC plášť PVC 450/750V (CYKY) 3x2,5mm2</t>
  </si>
  <si>
    <t>34111100</t>
  </si>
  <si>
    <t>kabel instalační jádro Cu plné izolace PVC plášť PVC 450/750V (CYKY) 5x6mm2</t>
  </si>
  <si>
    <t>34140844</t>
  </si>
  <si>
    <t>vodič propojovací jádro Cu lanované izolace PVC 450/750V (H07V-R) 1x6mm2</t>
  </si>
  <si>
    <t>34535000</t>
  </si>
  <si>
    <t>spínač kompletní, zápustný, jednopólový, řazení 1, šroubové svorky</t>
  </si>
  <si>
    <t>34535002</t>
  </si>
  <si>
    <t>přepínač sériový kompletní, zápustný, řazení 5, šroubové svorky</t>
  </si>
  <si>
    <t>34555202</t>
  </si>
  <si>
    <t>zásuvka zápustná jednonásobná chráněná, šroubové svorky</t>
  </si>
  <si>
    <t>34571043</t>
  </si>
  <si>
    <t>lišta podlahová přechodová oblá pro vedení kabelů běžný provoz plast š 75mm</t>
  </si>
  <si>
    <t>34571074</t>
  </si>
  <si>
    <t>trubka elektroinstalační ohebná z PVC oranžová d 32mm</t>
  </si>
  <si>
    <t>34571451</t>
  </si>
  <si>
    <t>krabice pod omítku PVC přístrojová kruhová D 70mm hluboká</t>
  </si>
  <si>
    <t>34571482</t>
  </si>
  <si>
    <t>krabice v uzavřeném provedení PVC s krytím IP 54 čtvercová 100x100mm</t>
  </si>
  <si>
    <t>vč. svorkovnice S 66</t>
  </si>
  <si>
    <t>34571484</t>
  </si>
  <si>
    <t>krabice v uzavřeném provedení PVC s krytím IP 54 čtvercová 170x170mm</t>
  </si>
  <si>
    <t>vč. svorkovnice SP 96</t>
  </si>
  <si>
    <t>34571521</t>
  </si>
  <si>
    <t>krabice pod omítku PVC odbočná kruhová D 70mm s víčkem a svorkovnicí</t>
  </si>
  <si>
    <t>35441895</t>
  </si>
  <si>
    <t>svorka připojovací k připojení kovových částí</t>
  </si>
  <si>
    <t>741110042</t>
  </si>
  <si>
    <t>Montáž trubka plastová ohebná D přes 23 do 35 mm uložená pevně</t>
  </si>
  <si>
    <t>741110512</t>
  </si>
  <si>
    <t>Montáž lišta a kanálek vkládací šířky přes 60 do 120 mm s víčkem</t>
  </si>
  <si>
    <t>741112001</t>
  </si>
  <si>
    <t>Montáž krabice zapuštěná plastová kruhová</t>
  </si>
  <si>
    <t>741112021</t>
  </si>
  <si>
    <t>Montáž krabice nástěnná plastová čtyřhranná do 100x100 mm</t>
  </si>
  <si>
    <t>741112023</t>
  </si>
  <si>
    <t>Montáž krabice nástěnná plastová čtyřhranná do 250x250 mm</t>
  </si>
  <si>
    <t>741112061</t>
  </si>
  <si>
    <t>Montáž krabice přístrojová zapuštěná plastová kruhová</t>
  </si>
  <si>
    <t>741120001</t>
  </si>
  <si>
    <t>Montáž vodič Cu izolovaný plný a laněný žíla 0,35-6 mm2 pod omítku (např. CY)</t>
  </si>
  <si>
    <t>741122601</t>
  </si>
  <si>
    <t>Montáž kabel Cu plný kulatý žíla 2x1,5 až 6 mm2 uložený pevně (např. CYKY)</t>
  </si>
  <si>
    <t>741122611</t>
  </si>
  <si>
    <t>Montáž kabel Cu plný kulatý žíla 3x1,5 až 6 mm2 uložený pevně (např. CYKY)</t>
  </si>
  <si>
    <t>741122642</t>
  </si>
  <si>
    <t>Montáž kabel Cu plný kulatý žíla 5x4 až 6 mm2 uložený pevně (např. CYKY)</t>
  </si>
  <si>
    <t>741130001</t>
  </si>
  <si>
    <t>Ukončení vodič izolovaný do 2,5 mm2 v rozváděči nebo na přístroji</t>
  </si>
  <si>
    <t>741130003</t>
  </si>
  <si>
    <t>Ukončení vodič izolovaný do 4 mm2 v rozváděči nebo na přístroji</t>
  </si>
  <si>
    <t>741310101</t>
  </si>
  <si>
    <t>Montáž spínač (polo)zapuštěný bezšroubové připojení 1-jednopólový se zapojením vodičů</t>
  </si>
  <si>
    <t>741310121</t>
  </si>
  <si>
    <t>Montáž přepínač (polo)zapuštěný bezšroubové připojení 5-sériový se zapojením vodičů</t>
  </si>
  <si>
    <t>741313002</t>
  </si>
  <si>
    <t>Montáž zásuvka (polo)zapuštěná bezšroubové připojení 2P+PE dvojí zapojení - průběžná se zapojením vodičů</t>
  </si>
  <si>
    <t>741420022</t>
  </si>
  <si>
    <t>Montáž svorka hromosvodná se 3 a více šrouby</t>
  </si>
  <si>
    <t>XE00421</t>
  </si>
  <si>
    <t xml:space="preserve">N12 - NOUZOVÉ svítidlo s piktogramem, PALAS LED-1-M2-ST, 1h., </t>
  </si>
  <si>
    <t>XE00463</t>
  </si>
  <si>
    <t>E8 - svítidlo_GRIFON-LED-AS-7000-4K, interior lighting, 24W, 2791 lm</t>
  </si>
  <si>
    <t>E10 - svítidlo_GRIFON-LED-MP-6400-4K, interior lighting, 48W, 5582 lm</t>
  </si>
  <si>
    <t>MP</t>
  </si>
  <si>
    <t>XE0053</t>
  </si>
  <si>
    <t>Recyklace svítidel velkých</t>
  </si>
  <si>
    <t>XE00541</t>
  </si>
  <si>
    <t>Montáž svítidel</t>
  </si>
  <si>
    <t>XE0502</t>
  </si>
  <si>
    <t>Zásuvka 45x45 s ochranným kolíkem, 16A,230V, instalace do parapetního kanálu, vč. montáže a zapojení</t>
  </si>
  <si>
    <t>XE0503</t>
  </si>
  <si>
    <t>Zásuvka 45x45mm, s ochr.před přepětím ,16A,230V, instal.do parapetního kanálu,vč. montáže a zapojení</t>
  </si>
  <si>
    <t>XE0504</t>
  </si>
  <si>
    <t>Zásuvka datová RJ 45, instal.do parapetního kanálu,vč. montáže a zapojení</t>
  </si>
  <si>
    <t>XE062</t>
  </si>
  <si>
    <t>Parapetní kanál 160x65 D mm</t>
  </si>
  <si>
    <t>XE07</t>
  </si>
  <si>
    <t>Přepážka PEKE 60</t>
  </si>
  <si>
    <t>XE09</t>
  </si>
  <si>
    <t>Propojovací lanko PLSK</t>
  </si>
  <si>
    <t>XE10</t>
  </si>
  <si>
    <t>Kryt koncový 8481, spojovací 8482</t>
  </si>
  <si>
    <t>XE11</t>
  </si>
  <si>
    <t>Roh vnitřní 8485, vnější 8466</t>
  </si>
  <si>
    <t>XE12</t>
  </si>
  <si>
    <t>Montáž parapetního kanálu</t>
  </si>
  <si>
    <t>XE13</t>
  </si>
  <si>
    <t>Pomocné konstrukce - pro instalaci par. kanálu na stoly, mat. + montáž</t>
  </si>
  <si>
    <t>Pomocné konstrukce - vymezení vzdálenosti stolů od radiátoru, mat. + montáž</t>
  </si>
  <si>
    <t>XE36</t>
  </si>
  <si>
    <t>Rozvodnice RSM 1 - cena dle specifikace</t>
  </si>
  <si>
    <t>XE461</t>
  </si>
  <si>
    <t>Protipožární tmel , ucpávky</t>
  </si>
  <si>
    <t>XE601</t>
  </si>
  <si>
    <t>Montáž a zapojení rozvaděče</t>
  </si>
  <si>
    <t>XE605</t>
  </si>
  <si>
    <t>Demontáž stávající el. instalace v učebně, vč. odvozu</t>
  </si>
  <si>
    <t>hod</t>
  </si>
  <si>
    <t>XE902</t>
  </si>
  <si>
    <t>Podružný materiál</t>
  </si>
  <si>
    <t>XE91</t>
  </si>
  <si>
    <t>Komplexní vyzkoušení</t>
  </si>
  <si>
    <t>XE93</t>
  </si>
  <si>
    <t>Provedení revizních zkoušek, vč. revizní zprávy dle ČSN 33 1500, ČSN 33 2000-6 ed.2</t>
  </si>
  <si>
    <t>113106123</t>
  </si>
  <si>
    <t>Rozebrání dlažeb ze zámkových dlaždic komunikací pro pěší ručně</t>
  </si>
  <si>
    <t>113107162</t>
  </si>
  <si>
    <t>Odstranění podkladu z kameniva drceného tl přes 100 do 200 mm strojně pl přes 50 do 200 m2</t>
  </si>
  <si>
    <t>564251011</t>
  </si>
  <si>
    <t>Podklad nebo podsyp ze štěrkopísku ŠP plochy do 100 m2 tl 150 mm</t>
  </si>
  <si>
    <t>596212312</t>
  </si>
  <si>
    <t>Kladení zámkové dlažby pozemních komunikací ručně tl do 100 mm skupiny A pl do 300 m2</t>
  </si>
  <si>
    <t>979054451</t>
  </si>
  <si>
    <t>Očištění vybouraných zámkových dlaždic s původním spárováním z kameniva těženého</t>
  </si>
  <si>
    <t>460171162</t>
  </si>
  <si>
    <t>Hloubení kabelových nezapažených rýh strojně š 35 cm hl 70 cm v hornině tř I skupiny 3</t>
  </si>
  <si>
    <t>460451172</t>
  </si>
  <si>
    <t>Zásyp kabelových rýh strojně se zhutněním š 35 cm hl 70 cm z horniny tř I skupiny 3</t>
  </si>
  <si>
    <t>343+640</t>
  </si>
  <si>
    <t>3A+3C</t>
  </si>
  <si>
    <t>34111090</t>
  </si>
  <si>
    <t>kabel instalační jádro Cu plné izolace PVC plášť PVC 450/750V (CYKY) 5x1,5mm2</t>
  </si>
  <si>
    <t>34140850</t>
  </si>
  <si>
    <t>vodič propojovací jádro Cu lanované izolace PVC 450/750V (H07V-R) 1x25mm2</t>
  </si>
  <si>
    <t>34535003</t>
  </si>
  <si>
    <t>přepínač střídavý kompletní, zápustný, řazení 6, šroubové svorky</t>
  </si>
  <si>
    <t>34535004</t>
  </si>
  <si>
    <t>přepínač křížový kompletní, zápustný, řazení 7, šroubové svorky</t>
  </si>
  <si>
    <t>34535008</t>
  </si>
  <si>
    <t>ovládač zapínací kompletní, zápustný, řazení 1/0, šroubové svorky</t>
  </si>
  <si>
    <t>34555203</t>
  </si>
  <si>
    <t>zásuvka zápustná dvojnásobná, s optickou přepěťovou ochranou, šroubové svorky</t>
  </si>
  <si>
    <t>34555238</t>
  </si>
  <si>
    <t>zásuvka zápustná dvojnásobná, šroubové svorky</t>
  </si>
  <si>
    <t>34571075</t>
  </si>
  <si>
    <t>trubka elektroinstalační ohebná z PVC oranžová d 40mm</t>
  </si>
  <si>
    <t>34571563</t>
  </si>
  <si>
    <t>krabice pod omítku PVC odbočná kruhová D 100mm s víčkem a svorkovnicí</t>
  </si>
  <si>
    <t>35441073</t>
  </si>
  <si>
    <t>drát D 10mm FeZn</t>
  </si>
  <si>
    <t>35441885</t>
  </si>
  <si>
    <t>svorka spojovací pro lano D 8-10mm</t>
  </si>
  <si>
    <t>35441997</t>
  </si>
  <si>
    <t>svorka na potrubí 1/2" - 22mm, FeZn</t>
  </si>
  <si>
    <t>741110043</t>
  </si>
  <si>
    <t>Montáž trubka plastová ohebná D přes 35 mm uložená pevně</t>
  </si>
  <si>
    <t>741120005</t>
  </si>
  <si>
    <t>Montáž vodič Cu izolovaný plný a laněný žíla 25-35 mm2 pod omítku (např. CY)</t>
  </si>
  <si>
    <t>741122641</t>
  </si>
  <si>
    <t>Montáž kabel Cu plný kulatý žíla 5x1,5 až 2,5 mm2 uložený pevně (např. CYKY)</t>
  </si>
  <si>
    <t>741310112</t>
  </si>
  <si>
    <t>Montáž ovladač (polo)zapuštěný bezšroubové připojení 1/0-tlačítkový zapínací se zapojením vodičů</t>
  </si>
  <si>
    <t>741310122</t>
  </si>
  <si>
    <t>Montáž přepínač (polo)zapuštěný bezšroubové připojení 6-střídavý se zapojením vodičů</t>
  </si>
  <si>
    <t>741310126</t>
  </si>
  <si>
    <t>Montáž přepínač (polo)zapuštěný bezšroubové připojení 7-křížový se zapojením vodičů</t>
  </si>
  <si>
    <t>741313003</t>
  </si>
  <si>
    <t>Montáž zásuvka (polo)zapuštěná bezšroubové připojení 2x(2P+PE) dvojnásobná se zapojením vodičů</t>
  </si>
  <si>
    <t>741410041</t>
  </si>
  <si>
    <t>Montáž drátu nebo lana uzemňovacího průměru do 10 mm v městské zástavbě v zemi</t>
  </si>
  <si>
    <t>741420031</t>
  </si>
  <si>
    <t>Montáž svorka hromosvodná na potrubí D do 200 mm se zhotovením</t>
  </si>
  <si>
    <t>XE0041</t>
  </si>
  <si>
    <t xml:space="preserve">N1 - NOUZOVÉ svítidlo DIOS20-R-COR-C2-ST, 1h., </t>
  </si>
  <si>
    <t>XE00411</t>
  </si>
  <si>
    <t xml:space="preserve">N2 - NOUZOVÉ svítidlo DIOS20-R-M2-ST, 1h., </t>
  </si>
  <si>
    <t>XE00422</t>
  </si>
  <si>
    <t>E3 - svítidlo_FOX-LED-2900-4K, interior lighting, 19W, 2312 lm</t>
  </si>
  <si>
    <t>XE00423</t>
  </si>
  <si>
    <t>E4 - svítidlo_FOX-LED-3700-4K, interior lighting, 24W, 2827 lm</t>
  </si>
  <si>
    <t>XE00424</t>
  </si>
  <si>
    <t>E5 - svítidlo_FOX-LED-5300-4K, interior lighting, 37W, 4622 lm</t>
  </si>
  <si>
    <t>XE00425</t>
  </si>
  <si>
    <t>E6 - svítidlo_FOX-LED-7400-4K, interior lighting, 49W, 5899 lm</t>
  </si>
  <si>
    <t>XE00426</t>
  </si>
  <si>
    <t>E7 - svítidlo_FOX-LED-9500-4K, interior lighting, 63W, 7406 lm</t>
  </si>
  <si>
    <t>XE00427</t>
  </si>
  <si>
    <t>E9 - svítidlo_GRIFON-LED-MP-3200-4K, interior lighting, 24W, 2791 lm</t>
  </si>
  <si>
    <t>XE00464</t>
  </si>
  <si>
    <t>E11 - svítidlo_GRIFON-LED-MP-8200-4K, interior lighting, 59W, 7083 lm</t>
  </si>
  <si>
    <t>XE00465</t>
  </si>
  <si>
    <t>E13 - svítidlo_PULI6-LED-PC-3890-4K, IP 54, interior lighting, 27W</t>
  </si>
  <si>
    <t>XE00466</t>
  </si>
  <si>
    <t>E14 - svítidlo_PULI6-LED-PC-5070-4K, IP54,  interior lighting, 33W, 3345 lm</t>
  </si>
  <si>
    <t>XE00467</t>
  </si>
  <si>
    <t>E15 - svítidlo_PULI7-LED-PC-7640-4K, IP54,  interior lighting, 52W, 4876 lm</t>
  </si>
  <si>
    <t>XE029</t>
  </si>
  <si>
    <t>Snímač pohybu - 1 relé</t>
  </si>
  <si>
    <t>XE030</t>
  </si>
  <si>
    <t>Snímač pohybu - 2 relé ( ovládání ventilátoru)</t>
  </si>
  <si>
    <t>Zásuvka datová RJ 45, instalace pod omítku ,vč. montáže a zapojení</t>
  </si>
  <si>
    <t>XE322</t>
  </si>
  <si>
    <t>Ekvipotenciální přípojnice EP-R15-B - do krabice KT250.,vč.montáže</t>
  </si>
  <si>
    <t>Rozvodnice R3-2  ( 1.NP-vpravo) - cena dle specifikace</t>
  </si>
  <si>
    <t>XE37</t>
  </si>
  <si>
    <t>Rozvodnice R4-2  ( 2.NP-vpravo) - cena dle specifikace</t>
  </si>
  <si>
    <t>XE38</t>
  </si>
  <si>
    <t>Rozvodnice R5-2  ( 1.NP-vlevo) - cena dle specifikace</t>
  </si>
  <si>
    <t>XE39</t>
  </si>
  <si>
    <t>Rozvodnice R6-2  ( 2.NP-vlevo) - cena dle specifikace</t>
  </si>
  <si>
    <t>XE40</t>
  </si>
  <si>
    <t>Montáž požár. odolných dveří rozvaděče, vč. výměny přístrojových vložek</t>
  </si>
  <si>
    <t>Dveře rozvodnice s požárním uzávěrem - SZ L-0706-EI30 DPI1-S, rám s dveřmi pod omítku</t>
  </si>
  <si>
    <t>vnitřní rozměry 495 x 695 mm ( šxv ), vnější rozměry 560 x 750 mm ( š x v )</t>
  </si>
  <si>
    <t>Montáž a zapojení rozvaděče - přepojení stávajících vývodů + zapojení nových ( R3-2, R4-2, R5-2, R6-2 )</t>
  </si>
  <si>
    <t>Demontáž stávající el. instalace, vč. odvozu</t>
  </si>
  <si>
    <t>XE606</t>
  </si>
  <si>
    <t>Montáž a zapojení ventilátoru</t>
  </si>
  <si>
    <t>19. 6. 2025</t>
  </si>
  <si>
    <t>Vyplň údaj</t>
  </si>
  <si>
    <t>{607ea316-52da-4d7b-bc61-4e12e7d8c6b5}</t>
  </si>
  <si>
    <t>Objekt:</t>
  </si>
  <si>
    <t>VRN - VRN</t>
  </si>
  <si>
    <t>Zhotovitel:</t>
  </si>
  <si>
    <t>Zhotovitel</t>
  </si>
  <si>
    <t>010001000</t>
  </si>
  <si>
    <t>1120396468</t>
  </si>
  <si>
    <t>030001000</t>
  </si>
  <si>
    <t>261446599</t>
  </si>
  <si>
    <t>050001000</t>
  </si>
  <si>
    <t>-1936426786</t>
  </si>
  <si>
    <t>060001000</t>
  </si>
  <si>
    <t>Zabezpečení staveniště</t>
  </si>
  <si>
    <t>350537908</t>
  </si>
  <si>
    <t>1335934197</t>
  </si>
  <si>
    <t>070001000R</t>
  </si>
  <si>
    <t>Úklid staveniště</t>
  </si>
  <si>
    <t>1099577102</t>
  </si>
  <si>
    <t>070001000R1</t>
  </si>
  <si>
    <t>Zakrývání folií</t>
  </si>
  <si>
    <t>1072379831</t>
  </si>
  <si>
    <t>Výrobní dokumentace</t>
  </si>
  <si>
    <t>Dokumentace skutečného provedení</t>
  </si>
  <si>
    <t>Provozní vlivy investora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</si>
</sst>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%"/>
    <numFmt numFmtId="165" formatCode="dd\.mm\.yyyy"/>
    <numFmt numFmtId="166" formatCode="#,##0.00000"/>
    <numFmt numFmtId="167" formatCode="_(#,##0_);[Red]\-\ #,##0_);&quot;–&quot;??;_(@_)"/>
    <numFmt numFmtId="168" formatCode="_(#,##0.000_);[Red]\-\ #,##0.000_);&quot;–&quot;??;_(@_)"/>
    <numFmt numFmtId="169" formatCode="#,##0_ ;\-#,##0\ "/>
    <numFmt numFmtId="170" formatCode="#,##0.000"/>
    <numFmt numFmtId="171" formatCode="0.000"/>
    <numFmt numFmtId="172" formatCode="_(#,##0.00_);[Red]\-\ #,##0.00_);&quot;–&quot;??;_(@_)"/>
  </numFmts>
  <fonts count="5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sz val="10"/>
      <color rgb="FF464646"/>
      <name val="Arial CE"/>
    </font>
    <font>
      <b/>
      <sz val="10"/>
      <name val="Arial CE"/>
    </font>
    <font>
      <b/>
      <sz val="12"/>
      <name val="Arial CE"/>
    </font>
    <font>
      <b/>
      <sz val="10"/>
      <color rgb="FF46464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u/>
      <sz val="11"/>
      <color theme="10"/>
      <name val="Calibri"/>
      <scheme val="minor"/>
    </font>
    <font>
      <sz val="6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6"/>
      <color rgb="FFC00000"/>
      <name val="Arial"/>
      <family val="2"/>
      <charset val="238"/>
    </font>
    <font>
      <sz val="6"/>
      <color rgb="FF0070C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 CE"/>
      <family val="2"/>
    </font>
    <font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9"/>
      <name val="Trebuchet MS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6"/>
      <color rgb="FF777777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rgb="FF008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/>
      <top/>
      <bottom style="thin">
        <color rgb="FFDB30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28" fillId="0" borderId="0"/>
    <xf numFmtId="0" fontId="30" fillId="0" borderId="0"/>
  </cellStyleXfs>
  <cellXfs count="307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49" fontId="1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/>
    <xf numFmtId="49" fontId="4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4" fillId="0" borderId="0" xfId="0" applyFont="1"/>
    <xf numFmtId="49" fontId="5" fillId="0" borderId="0" xfId="0" applyNumberFormat="1" applyFont="1"/>
    <xf numFmtId="3" fontId="6" fillId="0" borderId="0" xfId="0" applyNumberFormat="1" applyFont="1"/>
    <xf numFmtId="0" fontId="5" fillId="0" borderId="1" xfId="0" applyFont="1" applyBorder="1"/>
    <xf numFmtId="3" fontId="5" fillId="0" borderId="1" xfId="0" applyNumberFormat="1" applyFont="1" applyBorder="1"/>
    <xf numFmtId="49" fontId="0" fillId="0" borderId="0" xfId="0" applyNumberFormat="1"/>
    <xf numFmtId="3" fontId="0" fillId="0" borderId="0" xfId="0" applyNumberFormat="1"/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 vertical="top"/>
    </xf>
    <xf numFmtId="167" fontId="21" fillId="0" borderId="0" xfId="0" applyNumberFormat="1" applyFont="1"/>
    <xf numFmtId="168" fontId="21" fillId="0" borderId="0" xfId="0" applyNumberFormat="1" applyFont="1"/>
    <xf numFmtId="0" fontId="23" fillId="0" borderId="0" xfId="0" applyFont="1"/>
    <xf numFmtId="49" fontId="21" fillId="0" borderId="0" xfId="0" applyNumberFormat="1" applyFont="1"/>
    <xf numFmtId="168" fontId="24" fillId="0" borderId="0" xfId="0" applyNumberFormat="1" applyFont="1"/>
    <xf numFmtId="167" fontId="24" fillId="0" borderId="0" xfId="0" applyNumberFormat="1" applyFont="1"/>
    <xf numFmtId="0" fontId="24" fillId="0" borderId="0" xfId="0" applyFont="1"/>
    <xf numFmtId="0" fontId="25" fillId="0" borderId="23" xfId="0" applyFont="1" applyBorder="1" applyAlignment="1">
      <alignment horizontal="center"/>
    </xf>
    <xf numFmtId="49" fontId="25" fillId="0" borderId="23" xfId="0" applyNumberFormat="1" applyFont="1" applyBorder="1" applyAlignment="1">
      <alignment horizontal="center"/>
    </xf>
    <xf numFmtId="167" fontId="25" fillId="0" borderId="23" xfId="0" applyNumberFormat="1" applyFont="1" applyBorder="1" applyAlignment="1">
      <alignment horizontal="center"/>
    </xf>
    <xf numFmtId="168" fontId="25" fillId="0" borderId="23" xfId="0" applyNumberFormat="1" applyFont="1" applyBorder="1" applyAlignment="1">
      <alignment horizontal="center"/>
    </xf>
    <xf numFmtId="0" fontId="26" fillId="0" borderId="0" xfId="0" applyFont="1" applyAlignment="1">
      <alignment horizontal="right" vertical="top"/>
    </xf>
    <xf numFmtId="49" fontId="26" fillId="0" borderId="0" xfId="0" applyNumberFormat="1" applyFont="1" applyAlignment="1">
      <alignment horizontal="left" vertical="top" wrapText="1"/>
    </xf>
    <xf numFmtId="167" fontId="26" fillId="0" borderId="0" xfId="0" applyNumberFormat="1" applyFont="1" applyAlignment="1">
      <alignment horizontal="right" vertical="top"/>
    </xf>
    <xf numFmtId="168" fontId="26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right" vertical="top"/>
    </xf>
    <xf numFmtId="167" fontId="27" fillId="0" borderId="0" xfId="0" applyNumberFormat="1" applyFont="1" applyAlignment="1">
      <alignment horizontal="right" vertical="top"/>
    </xf>
    <xf numFmtId="168" fontId="27" fillId="0" borderId="0" xfId="0" applyNumberFormat="1" applyFont="1" applyAlignment="1">
      <alignment horizontal="right" vertical="top"/>
    </xf>
    <xf numFmtId="0" fontId="25" fillId="0" borderId="0" xfId="0" applyFont="1" applyAlignment="1">
      <alignment horizontal="right" vertical="top"/>
    </xf>
    <xf numFmtId="167" fontId="25" fillId="0" borderId="0" xfId="0" applyNumberFormat="1" applyFont="1" applyAlignment="1">
      <alignment horizontal="right" vertical="top"/>
    </xf>
    <xf numFmtId="168" fontId="25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19" fillId="0" borderId="0" xfId="0" applyFont="1" applyAlignment="1">
      <alignment horizontal="left" vertical="center"/>
    </xf>
    <xf numFmtId="169" fontId="5" fillId="0" borderId="0" xfId="0" applyNumberFormat="1" applyFont="1"/>
    <xf numFmtId="3" fontId="3" fillId="0" borderId="0" xfId="0" applyNumberFormat="1" applyFont="1"/>
    <xf numFmtId="49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 applyAlignment="1">
      <alignment horizontal="right"/>
    </xf>
    <xf numFmtId="169" fontId="0" fillId="0" borderId="0" xfId="0" applyNumberFormat="1"/>
    <xf numFmtId="169" fontId="6" fillId="0" borderId="0" xfId="0" applyNumberFormat="1" applyFont="1"/>
    <xf numFmtId="4" fontId="13" fillId="0" borderId="6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4" borderId="0" xfId="0" applyFont="1" applyFill="1" applyAlignment="1" applyProtection="1">
      <alignment horizontal="left" vertical="center"/>
      <protection locked="0"/>
    </xf>
    <xf numFmtId="0" fontId="0" fillId="0" borderId="2" xfId="0" applyBorder="1"/>
    <xf numFmtId="0" fontId="0" fillId="0" borderId="3" xfId="0" applyBorder="1"/>
    <xf numFmtId="0" fontId="3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4" fontId="1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1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14" fillId="3" borderId="8" xfId="0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center" vertical="center"/>
    </xf>
    <xf numFmtId="4" fontId="1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17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4" xfId="0" applyFont="1" applyBorder="1" applyAlignment="1">
      <alignment vertical="center"/>
    </xf>
    <xf numFmtId="0" fontId="34" fillId="0" borderId="21" xfId="0" applyFont="1" applyBorder="1" applyAlignment="1">
      <alignment horizontal="left" vertical="center"/>
    </xf>
    <xf numFmtId="0" fontId="34" fillId="0" borderId="21" xfId="0" applyFont="1" applyBorder="1" applyAlignment="1">
      <alignment vertical="center"/>
    </xf>
    <xf numFmtId="4" fontId="34" fillId="0" borderId="21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4" xfId="0" applyFont="1" applyBorder="1" applyAlignment="1">
      <alignment vertical="center"/>
    </xf>
    <xf numFmtId="0" fontId="31" fillId="0" borderId="21" xfId="0" applyFont="1" applyBorder="1" applyAlignment="1">
      <alignment horizontal="left" vertical="center"/>
    </xf>
    <xf numFmtId="0" fontId="31" fillId="0" borderId="21" xfId="0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1" fillId="0" borderId="0" xfId="0" applyFont="1" applyAlignment="1" applyProtection="1">
      <alignment horizontal="left" vertical="center"/>
      <protection locked="0"/>
    </xf>
    <xf numFmtId="4" fontId="31" fillId="4" borderId="0" xfId="0" applyNumberFormat="1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19" fillId="3" borderId="0" xfId="0" applyFont="1" applyFill="1" applyAlignment="1">
      <alignment horizontal="left" vertical="center"/>
    </xf>
    <xf numFmtId="4" fontId="19" fillId="3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4" fontId="19" fillId="0" borderId="0" xfId="0" applyNumberFormat="1" applyFont="1"/>
    <xf numFmtId="166" fontId="35" fillId="0" borderId="13" xfId="0" applyNumberFormat="1" applyFont="1" applyBorder="1"/>
    <xf numFmtId="166" fontId="35" fillId="0" borderId="14" xfId="0" applyNumberFormat="1" applyFont="1" applyBorder="1"/>
    <xf numFmtId="4" fontId="36" fillId="0" borderId="0" xfId="0" applyNumberFormat="1" applyFont="1" applyAlignment="1">
      <alignment vertical="center"/>
    </xf>
    <xf numFmtId="0" fontId="37" fillId="0" borderId="0" xfId="0" applyFont="1"/>
    <xf numFmtId="0" fontId="37" fillId="0" borderId="4" xfId="0" applyFont="1" applyBorder="1"/>
    <xf numFmtId="0" fontId="37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7" fillId="0" borderId="0" xfId="0" applyFont="1" applyProtection="1">
      <protection locked="0"/>
    </xf>
    <xf numFmtId="4" fontId="34" fillId="0" borderId="0" xfId="0" applyNumberFormat="1" applyFont="1"/>
    <xf numFmtId="0" fontId="37" fillId="0" borderId="15" xfId="0" applyFont="1" applyBorder="1"/>
    <xf numFmtId="166" fontId="37" fillId="0" borderId="0" xfId="0" applyNumberFormat="1" applyFont="1"/>
    <xf numFmtId="166" fontId="37" fillId="0" borderId="16" xfId="0" applyNumberFormat="1" applyFont="1" applyBorder="1"/>
    <xf numFmtId="0" fontId="37" fillId="0" borderId="0" xfId="0" applyFont="1" applyAlignment="1">
      <alignment horizontal="center"/>
    </xf>
    <xf numFmtId="4" fontId="37" fillId="0" borderId="0" xfId="0" applyNumberFormat="1" applyFont="1" applyAlignment="1">
      <alignment vertical="center"/>
    </xf>
    <xf numFmtId="0" fontId="31" fillId="0" borderId="0" xfId="0" applyFont="1" applyAlignment="1">
      <alignment horizontal="left"/>
    </xf>
    <xf numFmtId="4" fontId="31" fillId="0" borderId="0" xfId="0" applyNumberFormat="1" applyFont="1"/>
    <xf numFmtId="0" fontId="17" fillId="0" borderId="26" xfId="0" applyFont="1" applyBorder="1" applyAlignment="1" applyProtection="1">
      <alignment horizontal="center" vertical="center"/>
      <protection locked="0"/>
    </xf>
    <xf numFmtId="49" fontId="17" fillId="0" borderId="26" xfId="0" applyNumberFormat="1" applyFont="1" applyBorder="1" applyAlignment="1" applyProtection="1">
      <alignment horizontal="left" vertical="center" wrapText="1"/>
      <protection locked="0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17" fillId="0" borderId="26" xfId="0" applyFont="1" applyBorder="1" applyAlignment="1" applyProtection="1">
      <alignment horizontal="center" vertical="center" wrapText="1"/>
      <protection locked="0"/>
    </xf>
    <xf numFmtId="170" fontId="17" fillId="0" borderId="26" xfId="0" applyNumberFormat="1" applyFont="1" applyBorder="1" applyAlignment="1" applyProtection="1">
      <alignment vertical="center"/>
      <protection locked="0"/>
    </xf>
    <xf numFmtId="4" fontId="17" fillId="4" borderId="26" xfId="0" applyNumberFormat="1" applyFont="1" applyFill="1" applyBorder="1" applyAlignment="1" applyProtection="1">
      <alignment vertical="center"/>
      <protection locked="0"/>
    </xf>
    <xf numFmtId="4" fontId="17" fillId="0" borderId="26" xfId="0" applyNumberFormat="1" applyFont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18" fillId="4" borderId="15" xfId="0" applyFont="1" applyFill="1" applyBorder="1" applyAlignment="1" applyProtection="1">
      <alignment horizontal="left" vertical="center"/>
      <protection locked="0"/>
    </xf>
    <xf numFmtId="166" fontId="18" fillId="0" borderId="0" xfId="0" applyNumberFormat="1" applyFont="1" applyAlignment="1">
      <alignment vertical="center"/>
    </xf>
    <xf numFmtId="166" fontId="18" fillId="0" borderId="16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8" fillId="0" borderId="26" xfId="0" applyFont="1" applyBorder="1" applyAlignment="1" applyProtection="1">
      <alignment horizontal="center" vertical="center"/>
      <protection locked="0"/>
    </xf>
    <xf numFmtId="49" fontId="38" fillId="0" borderId="26" xfId="0" applyNumberFormat="1" applyFont="1" applyBorder="1" applyAlignment="1" applyProtection="1">
      <alignment horizontal="left" vertical="center" wrapText="1"/>
      <protection locked="0"/>
    </xf>
    <xf numFmtId="0" fontId="38" fillId="0" borderId="26" xfId="0" applyFont="1" applyBorder="1" applyAlignment="1" applyProtection="1">
      <alignment horizontal="left" vertical="center" wrapText="1"/>
      <protection locked="0"/>
    </xf>
    <xf numFmtId="0" fontId="38" fillId="0" borderId="26" xfId="0" applyFont="1" applyBorder="1" applyAlignment="1" applyProtection="1">
      <alignment horizontal="center" vertical="center" wrapText="1"/>
      <protection locked="0"/>
    </xf>
    <xf numFmtId="170" fontId="38" fillId="0" borderId="26" xfId="0" applyNumberFormat="1" applyFont="1" applyBorder="1" applyAlignment="1" applyProtection="1">
      <alignment vertical="center"/>
      <protection locked="0"/>
    </xf>
    <xf numFmtId="4" fontId="38" fillId="4" borderId="26" xfId="0" applyNumberFormat="1" applyFont="1" applyFill="1" applyBorder="1" applyAlignment="1" applyProtection="1">
      <alignment vertical="center"/>
      <protection locked="0"/>
    </xf>
    <xf numFmtId="4" fontId="38" fillId="0" borderId="26" xfId="0" applyNumberFormat="1" applyFont="1" applyBorder="1" applyAlignment="1" applyProtection="1">
      <alignment vertical="center"/>
      <protection locked="0"/>
    </xf>
    <xf numFmtId="0" fontId="39" fillId="0" borderId="26" xfId="0" applyFont="1" applyBorder="1" applyAlignment="1" applyProtection="1">
      <alignment vertical="center"/>
      <protection locked="0"/>
    </xf>
    <xf numFmtId="0" fontId="39" fillId="0" borderId="4" xfId="0" applyFont="1" applyBorder="1" applyAlignment="1">
      <alignment vertical="center"/>
    </xf>
    <xf numFmtId="0" fontId="38" fillId="4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8" fillId="4" borderId="20" xfId="0" applyFont="1" applyFill="1" applyBorder="1" applyAlignment="1" applyProtection="1">
      <alignment horizontal="left" vertical="center"/>
      <protection locked="0"/>
    </xf>
    <xf numFmtId="0" fontId="18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  <xf numFmtId="0" fontId="17" fillId="0" borderId="26" xfId="0" applyFont="1" applyBorder="1" applyAlignment="1">
      <alignment horizontal="center" vertical="center"/>
    </xf>
    <xf numFmtId="49" fontId="17" fillId="0" borderId="26" xfId="0" applyNumberFormat="1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center" vertical="center" wrapText="1"/>
    </xf>
    <xf numFmtId="170" fontId="17" fillId="0" borderId="26" xfId="0" applyNumberFormat="1" applyFont="1" applyBorder="1" applyAlignment="1">
      <alignment vertical="center"/>
    </xf>
    <xf numFmtId="4" fontId="17" fillId="0" borderId="26" xfId="0" applyNumberFormat="1" applyFont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3" fillId="0" borderId="0" xfId="1" applyFont="1" applyAlignment="1" applyProtection="1">
      <alignment vertical="center" wrapText="1"/>
    </xf>
    <xf numFmtId="0" fontId="44" fillId="0" borderId="0" xfId="0" applyFont="1" applyAlignment="1">
      <alignment vertical="center"/>
    </xf>
    <xf numFmtId="0" fontId="44" fillId="0" borderId="4" xfId="0" applyFont="1" applyBorder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 wrapText="1"/>
    </xf>
    <xf numFmtId="170" fontId="44" fillId="0" borderId="0" xfId="0" applyNumberFormat="1" applyFont="1" applyAlignment="1">
      <alignment vertical="center"/>
    </xf>
    <xf numFmtId="0" fontId="44" fillId="0" borderId="0" xfId="0" applyFont="1" applyAlignment="1" applyProtection="1">
      <alignment vertical="center"/>
      <protection locked="0"/>
    </xf>
    <xf numFmtId="0" fontId="44" fillId="0" borderId="15" xfId="0" applyFont="1" applyBorder="1" applyAlignment="1">
      <alignment vertical="center"/>
    </xf>
    <xf numFmtId="0" fontId="44" fillId="0" borderId="16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45" fillId="0" borderId="4" xfId="0" applyFont="1" applyBorder="1" applyAlignment="1">
      <alignment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 wrapText="1"/>
    </xf>
    <xf numFmtId="170" fontId="45" fillId="0" borderId="0" xfId="0" applyNumberFormat="1" applyFont="1" applyAlignment="1">
      <alignment vertical="center"/>
    </xf>
    <xf numFmtId="0" fontId="45" fillId="0" borderId="0" xfId="0" applyFont="1" applyAlignment="1" applyProtection="1">
      <alignment vertical="center"/>
      <protection locked="0"/>
    </xf>
    <xf numFmtId="0" fontId="45" fillId="0" borderId="15" xfId="0" applyFont="1" applyBorder="1" applyAlignment="1">
      <alignment vertical="center"/>
    </xf>
    <xf numFmtId="0" fontId="45" fillId="0" borderId="16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46" fillId="0" borderId="4" xfId="0" applyFont="1" applyBorder="1" applyAlignment="1">
      <alignment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 applyProtection="1">
      <alignment vertical="center"/>
      <protection locked="0"/>
    </xf>
    <xf numFmtId="0" fontId="46" fillId="0" borderId="15" xfId="0" applyFont="1" applyBorder="1" applyAlignment="1">
      <alignment vertical="center"/>
    </xf>
    <xf numFmtId="0" fontId="46" fillId="0" borderId="16" xfId="0" applyFont="1" applyBorder="1" applyAlignment="1">
      <alignment vertical="center"/>
    </xf>
    <xf numFmtId="0" fontId="38" fillId="0" borderId="26" xfId="0" applyFont="1" applyBorder="1" applyAlignment="1">
      <alignment horizontal="center" vertical="center"/>
    </xf>
    <xf numFmtId="49" fontId="38" fillId="0" borderId="26" xfId="0" applyNumberFormat="1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center" vertical="center" wrapText="1"/>
    </xf>
    <xf numFmtId="170" fontId="38" fillId="0" borderId="26" xfId="0" applyNumberFormat="1" applyFont="1" applyBorder="1" applyAlignment="1">
      <alignment vertical="center"/>
    </xf>
    <xf numFmtId="4" fontId="38" fillId="0" borderId="26" xfId="0" applyNumberFormat="1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7" fillId="3" borderId="18" xfId="0" applyFont="1" applyFill="1" applyBorder="1" applyAlignment="1">
      <alignment horizontal="center" vertical="center" wrapText="1"/>
    </xf>
    <xf numFmtId="0" fontId="47" fillId="3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5" borderId="0" xfId="0" applyFill="1"/>
    <xf numFmtId="0" fontId="0" fillId="0" borderId="25" xfId="0" applyBorder="1" applyAlignment="1">
      <alignment horizontal="left" vertical="center"/>
    </xf>
    <xf numFmtId="49" fontId="29" fillId="0" borderId="25" xfId="0" applyNumberFormat="1" applyFont="1" applyBorder="1" applyAlignment="1">
      <alignment horizontal="center" vertical="center"/>
    </xf>
    <xf numFmtId="0" fontId="48" fillId="0" borderId="25" xfId="0" applyFont="1" applyBorder="1" applyAlignment="1">
      <alignment vertical="top" wrapText="1"/>
    </xf>
    <xf numFmtId="0" fontId="49" fillId="0" borderId="25" xfId="0" applyFont="1" applyBorder="1" applyAlignment="1">
      <alignment horizontal="center" vertical="center" wrapText="1" shrinkToFit="1"/>
    </xf>
    <xf numFmtId="171" fontId="0" fillId="0" borderId="25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/>
    <xf numFmtId="49" fontId="29" fillId="0" borderId="24" xfId="0" applyNumberFormat="1" applyFont="1" applyBorder="1" applyAlignment="1">
      <alignment horizontal="center" vertical="center"/>
    </xf>
    <xf numFmtId="0" fontId="28" fillId="0" borderId="25" xfId="0" applyFont="1" applyBorder="1" applyAlignment="1">
      <alignment vertical="top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vertical="top" wrapText="1"/>
    </xf>
    <xf numFmtId="0" fontId="28" fillId="0" borderId="25" xfId="0" applyFont="1" applyBorder="1" applyAlignment="1">
      <alignment vertical="top" wrapText="1" shrinkToFit="1"/>
    </xf>
    <xf numFmtId="2" fontId="0" fillId="5" borderId="25" xfId="0" applyNumberFormat="1" applyFill="1" applyBorder="1" applyAlignment="1">
      <alignment horizontal="right" vertical="center"/>
    </xf>
    <xf numFmtId="0" fontId="0" fillId="0" borderId="25" xfId="0" applyBorder="1" applyAlignment="1">
      <alignment wrapText="1"/>
    </xf>
    <xf numFmtId="1" fontId="21" fillId="0" borderId="0" xfId="0" applyNumberFormat="1" applyFont="1"/>
    <xf numFmtId="172" fontId="21" fillId="0" borderId="0" xfId="0" applyNumberFormat="1" applyFont="1"/>
    <xf numFmtId="0" fontId="51" fillId="0" borderId="0" xfId="0" applyFont="1"/>
    <xf numFmtId="0" fontId="21" fillId="0" borderId="0" xfId="0" applyFont="1" applyAlignment="1">
      <alignment horizontal="center"/>
    </xf>
    <xf numFmtId="1" fontId="23" fillId="0" borderId="0" xfId="0" applyNumberFormat="1" applyFont="1"/>
    <xf numFmtId="49" fontId="24" fillId="0" borderId="0" xfId="0" applyNumberFormat="1" applyFont="1"/>
    <xf numFmtId="1" fontId="25" fillId="0" borderId="23" xfId="0" applyNumberFormat="1" applyFont="1" applyBorder="1" applyAlignment="1">
      <alignment horizontal="center"/>
    </xf>
    <xf numFmtId="172" fontId="25" fillId="0" borderId="23" xfId="0" applyNumberFormat="1" applyFont="1" applyBorder="1" applyAlignment="1">
      <alignment horizontal="center"/>
    </xf>
    <xf numFmtId="1" fontId="26" fillId="0" borderId="0" xfId="0" applyNumberFormat="1" applyFont="1" applyAlignment="1">
      <alignment horizontal="right" vertical="top"/>
    </xf>
    <xf numFmtId="1" fontId="26" fillId="0" borderId="0" xfId="0" applyNumberFormat="1" applyFont="1"/>
    <xf numFmtId="49" fontId="26" fillId="0" borderId="0" xfId="0" applyNumberFormat="1" applyFont="1"/>
    <xf numFmtId="168" fontId="26" fillId="0" borderId="0" xfId="0" applyNumberFormat="1" applyFont="1"/>
    <xf numFmtId="172" fontId="26" fillId="0" borderId="0" xfId="0" applyNumberFormat="1" applyFont="1"/>
    <xf numFmtId="167" fontId="26" fillId="0" borderId="0" xfId="0" applyNumberFormat="1" applyFont="1"/>
    <xf numFmtId="1" fontId="27" fillId="0" borderId="0" xfId="0" applyNumberFormat="1" applyFont="1" applyAlignment="1">
      <alignment horizontal="right" vertical="top"/>
    </xf>
    <xf numFmtId="1" fontId="27" fillId="0" borderId="0" xfId="0" applyNumberFormat="1" applyFont="1"/>
    <xf numFmtId="49" fontId="27" fillId="0" borderId="0" xfId="0" applyNumberFormat="1" applyFont="1"/>
    <xf numFmtId="49" fontId="27" fillId="0" borderId="0" xfId="0" applyNumberFormat="1" applyFont="1" applyAlignment="1">
      <alignment horizontal="left" vertical="top" wrapText="1"/>
    </xf>
    <xf numFmtId="168" fontId="27" fillId="0" borderId="0" xfId="0" applyNumberFormat="1" applyFont="1"/>
    <xf numFmtId="172" fontId="27" fillId="0" borderId="0" xfId="0" applyNumberFormat="1" applyFont="1"/>
    <xf numFmtId="167" fontId="27" fillId="0" borderId="0" xfId="0" applyNumberFormat="1" applyFont="1"/>
    <xf numFmtId="1" fontId="25" fillId="0" borderId="0" xfId="0" applyNumberFormat="1" applyFont="1" applyAlignment="1">
      <alignment horizontal="right" vertical="top"/>
    </xf>
    <xf numFmtId="1" fontId="25" fillId="0" borderId="0" xfId="0" applyNumberFormat="1" applyFont="1"/>
    <xf numFmtId="49" fontId="25" fillId="0" borderId="0" xfId="0" applyNumberFormat="1" applyFont="1"/>
    <xf numFmtId="49" fontId="25" fillId="0" borderId="0" xfId="0" applyNumberFormat="1" applyFont="1" applyAlignment="1">
      <alignment horizontal="left" vertical="top" wrapText="1"/>
    </xf>
    <xf numFmtId="168" fontId="25" fillId="0" borderId="0" xfId="0" applyNumberFormat="1" applyFont="1"/>
    <xf numFmtId="172" fontId="25" fillId="0" borderId="0" xfId="0" applyNumberFormat="1" applyFont="1"/>
    <xf numFmtId="167" fontId="25" fillId="0" borderId="0" xfId="0" applyNumberFormat="1" applyFont="1"/>
    <xf numFmtId="0" fontId="52" fillId="0" borderId="0" xfId="0" applyFont="1"/>
    <xf numFmtId="1" fontId="52" fillId="0" borderId="0" xfId="0" applyNumberFormat="1" applyFont="1" applyAlignment="1">
      <alignment horizontal="right" vertical="top"/>
    </xf>
    <xf numFmtId="1" fontId="52" fillId="0" borderId="8" xfId="0" applyNumberFormat="1" applyFont="1" applyBorder="1" applyAlignment="1">
      <alignment horizontal="center" vertical="top"/>
    </xf>
    <xf numFmtId="49" fontId="52" fillId="0" borderId="7" xfId="0" applyNumberFormat="1" applyFont="1" applyBorder="1" applyAlignment="1">
      <alignment horizontal="center" vertical="top"/>
    </xf>
    <xf numFmtId="49" fontId="52" fillId="0" borderId="7" xfId="0" applyNumberFormat="1" applyFont="1" applyBorder="1" applyAlignment="1">
      <alignment horizontal="right" vertical="top"/>
    </xf>
    <xf numFmtId="49" fontId="52" fillId="0" borderId="7" xfId="0" applyNumberFormat="1" applyFont="1" applyBorder="1" applyAlignment="1">
      <alignment horizontal="left" vertical="top" wrapText="1"/>
    </xf>
    <xf numFmtId="168" fontId="52" fillId="0" borderId="7" xfId="0" applyNumberFormat="1" applyFont="1" applyBorder="1" applyAlignment="1">
      <alignment horizontal="right" vertical="top"/>
    </xf>
    <xf numFmtId="172" fontId="52" fillId="0" borderId="7" xfId="0" applyNumberFormat="1" applyFont="1" applyBorder="1" applyAlignment="1" applyProtection="1">
      <alignment horizontal="right" vertical="top"/>
      <protection locked="0"/>
    </xf>
    <xf numFmtId="167" fontId="52" fillId="0" borderId="7" xfId="0" applyNumberFormat="1" applyFont="1" applyBorder="1" applyAlignment="1">
      <alignment horizontal="right" vertical="top"/>
    </xf>
    <xf numFmtId="0" fontId="53" fillId="0" borderId="0" xfId="0" applyFont="1"/>
    <xf numFmtId="1" fontId="53" fillId="0" borderId="0" xfId="0" applyNumberFormat="1" applyFont="1" applyAlignment="1">
      <alignment horizontal="right" vertical="top"/>
    </xf>
    <xf numFmtId="49" fontId="53" fillId="0" borderId="0" xfId="0" applyNumberFormat="1" applyFont="1" applyAlignment="1">
      <alignment horizontal="center" vertical="top"/>
    </xf>
    <xf numFmtId="49" fontId="53" fillId="0" borderId="0" xfId="0" applyNumberFormat="1" applyFont="1" applyAlignment="1">
      <alignment horizontal="right" vertical="top"/>
    </xf>
    <xf numFmtId="49" fontId="53" fillId="0" borderId="0" xfId="0" applyNumberFormat="1" applyFont="1" applyAlignment="1">
      <alignment horizontal="left" vertical="top" wrapText="1"/>
    </xf>
    <xf numFmtId="168" fontId="53" fillId="0" borderId="0" xfId="0" applyNumberFormat="1" applyFont="1" applyAlignment="1">
      <alignment horizontal="right" vertical="top"/>
    </xf>
    <xf numFmtId="172" fontId="53" fillId="0" borderId="0" xfId="0" applyNumberFormat="1" applyFont="1" applyAlignment="1">
      <alignment horizontal="right" vertical="top"/>
    </xf>
    <xf numFmtId="167" fontId="53" fillId="0" borderId="0" xfId="0" applyNumberFormat="1" applyFont="1" applyAlignment="1">
      <alignment horizontal="right" vertical="top"/>
    </xf>
    <xf numFmtId="1" fontId="51" fillId="0" borderId="0" xfId="0" applyNumberFormat="1" applyFont="1" applyAlignment="1">
      <alignment horizontal="right" vertical="top"/>
    </xf>
    <xf numFmtId="1" fontId="21" fillId="0" borderId="0" xfId="0" applyNumberFormat="1" applyFont="1" applyAlignment="1">
      <alignment horizontal="right" vertical="top"/>
    </xf>
    <xf numFmtId="49" fontId="21" fillId="0" borderId="0" xfId="0" applyNumberFormat="1" applyFont="1" applyAlignment="1">
      <alignment horizontal="center" vertical="top"/>
    </xf>
    <xf numFmtId="49" fontId="21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horizontal="left" vertical="top"/>
    </xf>
    <xf numFmtId="168" fontId="23" fillId="0" borderId="0" xfId="0" applyNumberFormat="1" applyFont="1" applyAlignment="1">
      <alignment horizontal="right" vertical="top"/>
    </xf>
    <xf numFmtId="172" fontId="21" fillId="0" borderId="0" xfId="0" applyNumberFormat="1" applyFont="1" applyAlignment="1">
      <alignment horizontal="right" vertical="top"/>
    </xf>
    <xf numFmtId="167" fontId="21" fillId="0" borderId="0" xfId="0" applyNumberFormat="1" applyFont="1" applyAlignment="1">
      <alignment horizontal="right" vertical="top"/>
    </xf>
    <xf numFmtId="168" fontId="2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/>
    </xf>
    <xf numFmtId="0" fontId="31" fillId="4" borderId="0" xfId="0" applyFont="1" applyFill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10" fillId="4" borderId="0" xfId="0" applyFont="1" applyFill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</cellXfs>
  <cellStyles count="4">
    <cellStyle name="Hypertextový odkaz" xfId="1" builtinId="8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.%20DOKUMENTACE%20STAVBY/D.1.4%20TECHNIKA%20PROST&#344;ED&#205;%20STAVEB/D.1.4.1%20SV&#282;TELN&#201;%20A%20SILNOPROUD&#201;%20ROZVODY/Rozpo&#269;et%20s%20V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ZEMACI/Kr&#253;dov&#225;/CHOCE&#327;/Choce&#328;%20-%20Z&#352;%20Koll&#225;rova%20-%20hygienick&#233;%20z&#225;zem&#237;%202024/JINDRA%20DSP/ROZPO&#268;ET%20ZAD&#193;N&#205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OZ_AKCE\VYPAL\VM-ECOS%20-%20VYROBNI%20HALA%202025\_PD%20PRO%20VYBER%20ZHOTOVITELE\ROZPOCTY%20-%20PLNE%20+%20SLEPE\25-010%20-%20Vysok&#233;%20M&#253;to%20-%20ECOS%20-%20v&#253;robn&#237;%20hala.xlsx" TargetMode="External"/><Relationship Id="rId1" Type="http://schemas.openxmlformats.org/officeDocument/2006/relationships/externalLinkPath" Target="/POZ_AKCE/VYPAL/VM-ECOS%20-%20VYROBNI%20HALA%202025/_PD%20PRO%20VYBER%20ZHOTOVITELE/ROZPOCTY%20-%20PLNE%20+%20SLEPE/25-010%20-%20Vysok&#233;%20M&#253;to%20-%20ECOS%20-%20v&#253;robn&#237;%20ha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Zakázka"/>
      <sheetName val="Figury"/>
    </sheetNames>
    <sheetDataSet>
      <sheetData sheetId="0" refreshError="1"/>
      <sheetData sheetId="1" refreshError="1"/>
      <sheetData sheetId="2">
        <row r="1">
          <cell r="F1" t="str">
            <v>Choceň - ZŠ M.Choceňského, Kollárova 688, úpravy hygienického zázemí  - Nabídka</v>
          </cell>
        </row>
        <row r="6">
          <cell r="B6">
            <v>1</v>
          </cell>
          <cell r="J6">
            <v>1063250.0307457922</v>
          </cell>
        </row>
        <row r="7">
          <cell r="B7">
            <v>2</v>
          </cell>
          <cell r="J7">
            <v>194208.98</v>
          </cell>
        </row>
        <row r="8">
          <cell r="B8">
            <v>3</v>
          </cell>
          <cell r="J8">
            <v>657.78</v>
          </cell>
        </row>
        <row r="9">
          <cell r="B9">
            <v>0</v>
          </cell>
          <cell r="J9">
            <v>657.78</v>
          </cell>
        </row>
        <row r="10">
          <cell r="B10">
            <v>0</v>
          </cell>
          <cell r="J10">
            <v>0</v>
          </cell>
        </row>
        <row r="11">
          <cell r="B11">
            <v>3</v>
          </cell>
          <cell r="J11">
            <v>2917.2</v>
          </cell>
        </row>
        <row r="12">
          <cell r="B12">
            <v>0</v>
          </cell>
          <cell r="J12">
            <v>317.2</v>
          </cell>
        </row>
        <row r="13">
          <cell r="B13">
            <v>0</v>
          </cell>
          <cell r="J13">
            <v>504</v>
          </cell>
        </row>
        <row r="14">
          <cell r="B14">
            <v>0</v>
          </cell>
          <cell r="J14">
            <v>884</v>
          </cell>
        </row>
        <row r="15">
          <cell r="B15">
            <v>0</v>
          </cell>
          <cell r="J15">
            <v>1212</v>
          </cell>
        </row>
        <row r="16">
          <cell r="B16">
            <v>0</v>
          </cell>
          <cell r="J16">
            <v>0</v>
          </cell>
        </row>
        <row r="17">
          <cell r="B17">
            <v>3</v>
          </cell>
          <cell r="J17">
            <v>190634</v>
          </cell>
        </row>
        <row r="18">
          <cell r="B18">
            <v>0</v>
          </cell>
          <cell r="J18">
            <v>61.999999999999986</v>
          </cell>
        </row>
        <row r="19">
          <cell r="B19">
            <v>0</v>
          </cell>
          <cell r="J19">
            <v>1332.1000000000001</v>
          </cell>
        </row>
        <row r="20">
          <cell r="B20">
            <v>0</v>
          </cell>
          <cell r="J20">
            <v>0</v>
          </cell>
        </row>
        <row r="21">
          <cell r="B21">
            <v>0</v>
          </cell>
          <cell r="J21">
            <v>0</v>
          </cell>
        </row>
        <row r="22">
          <cell r="B22">
            <v>0</v>
          </cell>
          <cell r="J22">
            <v>0</v>
          </cell>
        </row>
        <row r="23">
          <cell r="B23">
            <v>0</v>
          </cell>
          <cell r="J23">
            <v>5425.2</v>
          </cell>
        </row>
        <row r="24">
          <cell r="B24">
            <v>0</v>
          </cell>
          <cell r="J24">
            <v>2260</v>
          </cell>
        </row>
        <row r="25">
          <cell r="B25">
            <v>0</v>
          </cell>
          <cell r="J25">
            <v>762</v>
          </cell>
        </row>
        <row r="26">
          <cell r="B26">
            <v>0</v>
          </cell>
          <cell r="J26">
            <v>75.5</v>
          </cell>
        </row>
        <row r="27">
          <cell r="B27">
            <v>0</v>
          </cell>
          <cell r="J27">
            <v>138</v>
          </cell>
        </row>
        <row r="28">
          <cell r="B28">
            <v>0</v>
          </cell>
          <cell r="J28">
            <v>163.19999999999999</v>
          </cell>
        </row>
        <row r="29">
          <cell r="B29">
            <v>0</v>
          </cell>
          <cell r="J29">
            <v>1284</v>
          </cell>
        </row>
        <row r="30">
          <cell r="B30">
            <v>0</v>
          </cell>
          <cell r="J30">
            <v>474</v>
          </cell>
        </row>
        <row r="31">
          <cell r="B31">
            <v>0</v>
          </cell>
          <cell r="J31">
            <v>122</v>
          </cell>
        </row>
        <row r="32">
          <cell r="B32">
            <v>0</v>
          </cell>
          <cell r="J32">
            <v>396</v>
          </cell>
        </row>
        <row r="33">
          <cell r="B33">
            <v>0</v>
          </cell>
          <cell r="J33">
            <v>0</v>
          </cell>
        </row>
        <row r="34">
          <cell r="B34">
            <v>0</v>
          </cell>
          <cell r="J34">
            <v>0</v>
          </cell>
        </row>
        <row r="35">
          <cell r="B35">
            <v>0</v>
          </cell>
          <cell r="J35">
            <v>0</v>
          </cell>
        </row>
        <row r="36">
          <cell r="B36">
            <v>0</v>
          </cell>
          <cell r="J36">
            <v>197</v>
          </cell>
        </row>
        <row r="37">
          <cell r="B37">
            <v>0</v>
          </cell>
          <cell r="J37">
            <v>0</v>
          </cell>
        </row>
        <row r="38">
          <cell r="B38">
            <v>0</v>
          </cell>
          <cell r="J38">
            <v>0</v>
          </cell>
        </row>
        <row r="39">
          <cell r="B39">
            <v>0</v>
          </cell>
          <cell r="J39">
            <v>0</v>
          </cell>
        </row>
        <row r="40">
          <cell r="B40">
            <v>0</v>
          </cell>
          <cell r="J40">
            <v>222.8</v>
          </cell>
        </row>
        <row r="41">
          <cell r="B41">
            <v>0</v>
          </cell>
          <cell r="J41">
            <v>34</v>
          </cell>
        </row>
        <row r="42">
          <cell r="B42">
            <v>0</v>
          </cell>
          <cell r="J42">
            <v>988</v>
          </cell>
        </row>
        <row r="43">
          <cell r="B43">
            <v>0</v>
          </cell>
          <cell r="J43">
            <v>630</v>
          </cell>
        </row>
        <row r="44">
          <cell r="B44">
            <v>0</v>
          </cell>
          <cell r="J44">
            <v>372.4</v>
          </cell>
        </row>
        <row r="45">
          <cell r="B45">
            <v>0</v>
          </cell>
          <cell r="J45">
            <v>280.79999999999995</v>
          </cell>
        </row>
        <row r="46">
          <cell r="B46">
            <v>0</v>
          </cell>
          <cell r="J46">
            <v>126</v>
          </cell>
        </row>
        <row r="47">
          <cell r="B47">
            <v>0</v>
          </cell>
          <cell r="J47">
            <v>169.6</v>
          </cell>
        </row>
        <row r="48">
          <cell r="B48">
            <v>0</v>
          </cell>
          <cell r="J48">
            <v>1044</v>
          </cell>
        </row>
        <row r="49">
          <cell r="B49">
            <v>0</v>
          </cell>
          <cell r="J49">
            <v>249.5</v>
          </cell>
        </row>
        <row r="50">
          <cell r="B50">
            <v>0</v>
          </cell>
          <cell r="J50">
            <v>14221.5</v>
          </cell>
        </row>
        <row r="51">
          <cell r="B51">
            <v>0</v>
          </cell>
          <cell r="J51">
            <v>1064</v>
          </cell>
        </row>
        <row r="52">
          <cell r="B52">
            <v>0</v>
          </cell>
          <cell r="J52">
            <v>1129.8</v>
          </cell>
        </row>
        <row r="53">
          <cell r="B53">
            <v>0</v>
          </cell>
          <cell r="J53">
            <v>301</v>
          </cell>
        </row>
        <row r="54">
          <cell r="B54">
            <v>0</v>
          </cell>
          <cell r="J54">
            <v>62.4</v>
          </cell>
        </row>
        <row r="55">
          <cell r="B55">
            <v>0</v>
          </cell>
          <cell r="J55">
            <v>71.7</v>
          </cell>
        </row>
        <row r="56">
          <cell r="B56">
            <v>0</v>
          </cell>
          <cell r="J56">
            <v>276</v>
          </cell>
        </row>
        <row r="57">
          <cell r="B57">
            <v>0</v>
          </cell>
          <cell r="J57">
            <v>328</v>
          </cell>
        </row>
        <row r="58">
          <cell r="B58">
            <v>0</v>
          </cell>
          <cell r="J58">
            <v>1122</v>
          </cell>
        </row>
        <row r="59">
          <cell r="B59">
            <v>0</v>
          </cell>
          <cell r="J59">
            <v>3369.9999999999995</v>
          </cell>
        </row>
        <row r="60">
          <cell r="B60">
            <v>0</v>
          </cell>
          <cell r="J60">
            <v>12200</v>
          </cell>
        </row>
        <row r="61">
          <cell r="B61">
            <v>0</v>
          </cell>
          <cell r="J61">
            <v>57</v>
          </cell>
        </row>
        <row r="62">
          <cell r="B62">
            <v>0</v>
          </cell>
          <cell r="J62">
            <v>1800</v>
          </cell>
        </row>
        <row r="63">
          <cell r="B63">
            <v>0</v>
          </cell>
          <cell r="J63">
            <v>1875</v>
          </cell>
        </row>
        <row r="64">
          <cell r="B64">
            <v>0</v>
          </cell>
          <cell r="J64">
            <v>16500</v>
          </cell>
        </row>
        <row r="65">
          <cell r="B65">
            <v>0</v>
          </cell>
          <cell r="J65">
            <v>7249.9999999999991</v>
          </cell>
        </row>
        <row r="66">
          <cell r="B66">
            <v>0</v>
          </cell>
          <cell r="J66">
            <v>17759.999999999996</v>
          </cell>
        </row>
        <row r="67">
          <cell r="B67">
            <v>0</v>
          </cell>
          <cell r="J67">
            <v>2592</v>
          </cell>
        </row>
        <row r="68">
          <cell r="B68">
            <v>0</v>
          </cell>
          <cell r="J68">
            <v>517.5</v>
          </cell>
        </row>
        <row r="69">
          <cell r="B69">
            <v>0</v>
          </cell>
          <cell r="J69">
            <v>2980</v>
          </cell>
        </row>
        <row r="70">
          <cell r="B70">
            <v>0</v>
          </cell>
          <cell r="J70">
            <v>3585</v>
          </cell>
        </row>
        <row r="71">
          <cell r="B71">
            <v>0</v>
          </cell>
          <cell r="J71">
            <v>9000</v>
          </cell>
        </row>
        <row r="72">
          <cell r="B72">
            <v>0</v>
          </cell>
          <cell r="J72">
            <v>4400</v>
          </cell>
        </row>
        <row r="73">
          <cell r="B73">
            <v>0</v>
          </cell>
          <cell r="J73">
            <v>2400</v>
          </cell>
        </row>
        <row r="74">
          <cell r="B74">
            <v>0</v>
          </cell>
          <cell r="J74">
            <v>48953</v>
          </cell>
        </row>
        <row r="75">
          <cell r="B75">
            <v>0</v>
          </cell>
          <cell r="J75">
            <v>410</v>
          </cell>
        </row>
        <row r="76">
          <cell r="B76">
            <v>0</v>
          </cell>
          <cell r="J76">
            <v>5000</v>
          </cell>
        </row>
        <row r="77">
          <cell r="B77">
            <v>0</v>
          </cell>
          <cell r="J77">
            <v>3600</v>
          </cell>
        </row>
        <row r="78">
          <cell r="B78">
            <v>0</v>
          </cell>
          <cell r="J78">
            <v>5000</v>
          </cell>
        </row>
        <row r="79">
          <cell r="B79">
            <v>0</v>
          </cell>
          <cell r="J79">
            <v>2000</v>
          </cell>
        </row>
        <row r="80">
          <cell r="B80">
            <v>0</v>
          </cell>
          <cell r="J80">
            <v>4000</v>
          </cell>
        </row>
        <row r="81">
          <cell r="B81">
            <v>0</v>
          </cell>
          <cell r="J81">
            <v>0</v>
          </cell>
        </row>
        <row r="82">
          <cell r="B82">
            <v>2</v>
          </cell>
          <cell r="J82">
            <v>869041.05074579199</v>
          </cell>
        </row>
        <row r="83">
          <cell r="B83">
            <v>3</v>
          </cell>
          <cell r="J83">
            <v>822</v>
          </cell>
        </row>
        <row r="84">
          <cell r="B84">
            <v>0</v>
          </cell>
          <cell r="J84">
            <v>515</v>
          </cell>
        </row>
        <row r="85">
          <cell r="B85">
            <v>0</v>
          </cell>
          <cell r="J85">
            <v>307</v>
          </cell>
        </row>
        <row r="86">
          <cell r="B86">
            <v>0</v>
          </cell>
          <cell r="J86">
            <v>0</v>
          </cell>
        </row>
        <row r="87">
          <cell r="B87">
            <v>3</v>
          </cell>
          <cell r="J87">
            <v>2905</v>
          </cell>
        </row>
        <row r="88">
          <cell r="B88">
            <v>0</v>
          </cell>
          <cell r="J88">
            <v>935</v>
          </cell>
        </row>
        <row r="89">
          <cell r="B89">
            <v>0</v>
          </cell>
          <cell r="J89">
            <v>1970</v>
          </cell>
        </row>
        <row r="90">
          <cell r="B90">
            <v>0</v>
          </cell>
          <cell r="J90">
            <v>0</v>
          </cell>
        </row>
        <row r="91">
          <cell r="B91">
            <v>3</v>
          </cell>
          <cell r="J91">
            <v>6462.4</v>
          </cell>
        </row>
        <row r="92">
          <cell r="B92">
            <v>0</v>
          </cell>
          <cell r="J92">
            <v>6462.4</v>
          </cell>
        </row>
        <row r="93">
          <cell r="B93">
            <v>0</v>
          </cell>
          <cell r="J93">
            <v>0</v>
          </cell>
        </row>
        <row r="94">
          <cell r="B94">
            <v>3</v>
          </cell>
          <cell r="J94">
            <v>40551.300000000003</v>
          </cell>
        </row>
        <row r="95">
          <cell r="B95">
            <v>0</v>
          </cell>
          <cell r="J95">
            <v>9595.2999999999993</v>
          </cell>
        </row>
        <row r="96">
          <cell r="B96">
            <v>0</v>
          </cell>
          <cell r="J96">
            <v>8064</v>
          </cell>
        </row>
        <row r="97">
          <cell r="B97">
            <v>0</v>
          </cell>
          <cell r="J97">
            <v>12376</v>
          </cell>
        </row>
        <row r="98">
          <cell r="B98">
            <v>0</v>
          </cell>
          <cell r="J98">
            <v>10100</v>
          </cell>
        </row>
        <row r="99">
          <cell r="B99">
            <v>0</v>
          </cell>
          <cell r="J99">
            <v>416</v>
          </cell>
        </row>
        <row r="100">
          <cell r="B100">
            <v>0</v>
          </cell>
          <cell r="J100">
            <v>0</v>
          </cell>
        </row>
        <row r="101">
          <cell r="B101">
            <v>3</v>
          </cell>
          <cell r="J101">
            <v>3096</v>
          </cell>
        </row>
        <row r="102">
          <cell r="B102">
            <v>0</v>
          </cell>
          <cell r="J102">
            <v>2160</v>
          </cell>
        </row>
        <row r="103">
          <cell r="B103">
            <v>0</v>
          </cell>
          <cell r="J103">
            <v>936</v>
          </cell>
        </row>
        <row r="104">
          <cell r="B104">
            <v>0</v>
          </cell>
          <cell r="J104">
            <v>0</v>
          </cell>
        </row>
        <row r="105">
          <cell r="B105">
            <v>3</v>
          </cell>
          <cell r="J105">
            <v>815204.35074579204</v>
          </cell>
        </row>
        <row r="106">
          <cell r="B106">
            <v>0</v>
          </cell>
          <cell r="J106">
            <v>1797.9999999999995</v>
          </cell>
        </row>
        <row r="107">
          <cell r="B107">
            <v>0</v>
          </cell>
          <cell r="J107">
            <v>17005.900000000001</v>
          </cell>
        </row>
        <row r="108">
          <cell r="B108">
            <v>0</v>
          </cell>
          <cell r="J108">
            <v>0</v>
          </cell>
        </row>
        <row r="109">
          <cell r="B109">
            <v>0</v>
          </cell>
          <cell r="J109">
            <v>0</v>
          </cell>
        </row>
        <row r="110">
          <cell r="B110">
            <v>0</v>
          </cell>
          <cell r="J110">
            <v>0</v>
          </cell>
        </row>
        <row r="111">
          <cell r="B111">
            <v>0</v>
          </cell>
          <cell r="J111">
            <v>12001.199999999999</v>
          </cell>
        </row>
        <row r="112">
          <cell r="B112">
            <v>0</v>
          </cell>
          <cell r="J112">
            <v>3124</v>
          </cell>
        </row>
        <row r="113">
          <cell r="B113">
            <v>0</v>
          </cell>
          <cell r="J113">
            <v>2032</v>
          </cell>
        </row>
        <row r="114">
          <cell r="B114">
            <v>0</v>
          </cell>
          <cell r="J114">
            <v>3892</v>
          </cell>
        </row>
        <row r="115">
          <cell r="B115">
            <v>0</v>
          </cell>
          <cell r="J115">
            <v>679.5</v>
          </cell>
        </row>
        <row r="116">
          <cell r="B116">
            <v>0</v>
          </cell>
          <cell r="J116">
            <v>138</v>
          </cell>
        </row>
        <row r="117">
          <cell r="B117">
            <v>0</v>
          </cell>
          <cell r="J117">
            <v>1143.8</v>
          </cell>
        </row>
        <row r="118">
          <cell r="B118">
            <v>0</v>
          </cell>
          <cell r="J118">
            <v>1340</v>
          </cell>
        </row>
        <row r="119">
          <cell r="B119">
            <v>0</v>
          </cell>
          <cell r="J119">
            <v>435</v>
          </cell>
        </row>
        <row r="120">
          <cell r="B120">
            <v>0</v>
          </cell>
          <cell r="J120">
            <v>1958.3999999999999</v>
          </cell>
        </row>
        <row r="121">
          <cell r="B121">
            <v>0</v>
          </cell>
          <cell r="J121">
            <v>6060</v>
          </cell>
        </row>
        <row r="122">
          <cell r="B122">
            <v>0</v>
          </cell>
          <cell r="J122">
            <v>1323</v>
          </cell>
        </row>
        <row r="123">
          <cell r="B123">
            <v>0</v>
          </cell>
          <cell r="J123">
            <v>846</v>
          </cell>
        </row>
        <row r="124">
          <cell r="B124">
            <v>0</v>
          </cell>
          <cell r="J124">
            <v>3690.5</v>
          </cell>
        </row>
        <row r="125">
          <cell r="B125">
            <v>0</v>
          </cell>
          <cell r="J125">
            <v>3342</v>
          </cell>
        </row>
        <row r="126">
          <cell r="B126">
            <v>0</v>
          </cell>
          <cell r="J126">
            <v>596</v>
          </cell>
        </row>
        <row r="127">
          <cell r="B127">
            <v>0</v>
          </cell>
          <cell r="J127">
            <v>824</v>
          </cell>
        </row>
        <row r="128">
          <cell r="B128">
            <v>0</v>
          </cell>
          <cell r="J128">
            <v>54.4</v>
          </cell>
        </row>
        <row r="129">
          <cell r="B129">
            <v>0</v>
          </cell>
          <cell r="J129">
            <v>272</v>
          </cell>
        </row>
        <row r="130">
          <cell r="B130">
            <v>0</v>
          </cell>
          <cell r="J130">
            <v>238.4</v>
          </cell>
        </row>
        <row r="131">
          <cell r="B131">
            <v>0</v>
          </cell>
          <cell r="J131">
            <v>1650</v>
          </cell>
        </row>
        <row r="132">
          <cell r="B132">
            <v>0</v>
          </cell>
          <cell r="J132">
            <v>5958.4</v>
          </cell>
        </row>
        <row r="133">
          <cell r="B133">
            <v>0</v>
          </cell>
          <cell r="J133">
            <v>5130.3999999999996</v>
          </cell>
        </row>
        <row r="134">
          <cell r="B134">
            <v>0</v>
          </cell>
          <cell r="J134">
            <v>2784</v>
          </cell>
        </row>
        <row r="135">
          <cell r="B135">
            <v>0</v>
          </cell>
          <cell r="J135">
            <v>1547.7507457919999</v>
          </cell>
        </row>
        <row r="136">
          <cell r="B136">
            <v>0</v>
          </cell>
          <cell r="J136">
            <v>7235.5</v>
          </cell>
        </row>
        <row r="137">
          <cell r="B137">
            <v>0</v>
          </cell>
          <cell r="J137">
            <v>70907.899999999994</v>
          </cell>
        </row>
        <row r="138">
          <cell r="B138">
            <v>0</v>
          </cell>
          <cell r="J138">
            <v>5489</v>
          </cell>
        </row>
        <row r="139">
          <cell r="B139">
            <v>0</v>
          </cell>
          <cell r="J139">
            <v>6778.7999999999993</v>
          </cell>
        </row>
        <row r="140">
          <cell r="B140">
            <v>0</v>
          </cell>
          <cell r="J140">
            <v>561.6</v>
          </cell>
        </row>
        <row r="141">
          <cell r="B141">
            <v>0</v>
          </cell>
          <cell r="J141">
            <v>374.4</v>
          </cell>
        </row>
        <row r="142">
          <cell r="B142">
            <v>0</v>
          </cell>
          <cell r="J142">
            <v>71.7</v>
          </cell>
        </row>
        <row r="143">
          <cell r="B143">
            <v>0</v>
          </cell>
          <cell r="J143">
            <v>1003.8000000000001</v>
          </cell>
        </row>
        <row r="144">
          <cell r="B144">
            <v>0</v>
          </cell>
          <cell r="J144">
            <v>806</v>
          </cell>
        </row>
        <row r="145">
          <cell r="B145">
            <v>0</v>
          </cell>
          <cell r="J145">
            <v>3312</v>
          </cell>
        </row>
        <row r="146">
          <cell r="B146">
            <v>0</v>
          </cell>
          <cell r="J146">
            <v>1573</v>
          </cell>
        </row>
        <row r="147">
          <cell r="B147">
            <v>0</v>
          </cell>
          <cell r="J147">
            <v>1432.5</v>
          </cell>
        </row>
        <row r="148">
          <cell r="B148">
            <v>0</v>
          </cell>
          <cell r="J148">
            <v>3280</v>
          </cell>
        </row>
        <row r="149">
          <cell r="B149">
            <v>0</v>
          </cell>
          <cell r="J149">
            <v>1664</v>
          </cell>
        </row>
        <row r="150">
          <cell r="B150">
            <v>0</v>
          </cell>
          <cell r="J150">
            <v>9900</v>
          </cell>
        </row>
        <row r="151">
          <cell r="B151">
            <v>0</v>
          </cell>
          <cell r="J151">
            <v>10150</v>
          </cell>
        </row>
        <row r="152">
          <cell r="B152">
            <v>0</v>
          </cell>
          <cell r="J152">
            <v>32538</v>
          </cell>
        </row>
        <row r="153">
          <cell r="B153">
            <v>0</v>
          </cell>
          <cell r="J153">
            <v>2665.9999999999995</v>
          </cell>
        </row>
        <row r="154">
          <cell r="B154">
            <v>0</v>
          </cell>
          <cell r="J154">
            <v>19935</v>
          </cell>
        </row>
        <row r="155">
          <cell r="B155">
            <v>0</v>
          </cell>
          <cell r="J155">
            <v>19216.999999999996</v>
          </cell>
        </row>
        <row r="156">
          <cell r="B156">
            <v>0</v>
          </cell>
          <cell r="J156">
            <v>1746.9999999999998</v>
          </cell>
        </row>
        <row r="157">
          <cell r="B157">
            <v>0</v>
          </cell>
          <cell r="J157">
            <v>4748</v>
          </cell>
        </row>
        <row r="158">
          <cell r="B158">
            <v>0</v>
          </cell>
          <cell r="J158">
            <v>20800</v>
          </cell>
        </row>
        <row r="159">
          <cell r="B159">
            <v>0</v>
          </cell>
          <cell r="J159">
            <v>6100</v>
          </cell>
        </row>
        <row r="160">
          <cell r="B160">
            <v>0</v>
          </cell>
          <cell r="J160">
            <v>3450</v>
          </cell>
        </row>
        <row r="161">
          <cell r="B161">
            <v>0</v>
          </cell>
          <cell r="J161">
            <v>3599.9999999999995</v>
          </cell>
        </row>
        <row r="162">
          <cell r="B162">
            <v>0</v>
          </cell>
          <cell r="J162">
            <v>83306.999999999985</v>
          </cell>
        </row>
        <row r="163">
          <cell r="B163">
            <v>0</v>
          </cell>
          <cell r="J163">
            <v>21749.999999999996</v>
          </cell>
        </row>
        <row r="164">
          <cell r="B164">
            <v>0</v>
          </cell>
          <cell r="J164">
            <v>1054.5</v>
          </cell>
        </row>
        <row r="165">
          <cell r="B165">
            <v>0</v>
          </cell>
          <cell r="J165">
            <v>33300</v>
          </cell>
        </row>
        <row r="166">
          <cell r="B166">
            <v>0</v>
          </cell>
          <cell r="J166">
            <v>41950</v>
          </cell>
        </row>
        <row r="167">
          <cell r="B167">
            <v>0</v>
          </cell>
          <cell r="J167">
            <v>13860</v>
          </cell>
        </row>
        <row r="168">
          <cell r="B168">
            <v>0</v>
          </cell>
          <cell r="J168">
            <v>3839.9999999999991</v>
          </cell>
        </row>
        <row r="169">
          <cell r="B169">
            <v>0</v>
          </cell>
          <cell r="J169">
            <v>1260</v>
          </cell>
        </row>
        <row r="170">
          <cell r="B170">
            <v>0</v>
          </cell>
          <cell r="J170">
            <v>30748</v>
          </cell>
        </row>
        <row r="171">
          <cell r="B171">
            <v>0</v>
          </cell>
          <cell r="J171">
            <v>31874</v>
          </cell>
        </row>
        <row r="172">
          <cell r="B172">
            <v>0</v>
          </cell>
          <cell r="J172">
            <v>30227</v>
          </cell>
        </row>
        <row r="173">
          <cell r="B173">
            <v>0</v>
          </cell>
          <cell r="J173">
            <v>39532</v>
          </cell>
        </row>
        <row r="174">
          <cell r="B174">
            <v>0</v>
          </cell>
          <cell r="J174">
            <v>8000</v>
          </cell>
        </row>
        <row r="175">
          <cell r="B175">
            <v>0</v>
          </cell>
          <cell r="J175">
            <v>37696</v>
          </cell>
        </row>
        <row r="176">
          <cell r="B176">
            <v>0</v>
          </cell>
          <cell r="J176">
            <v>0</v>
          </cell>
        </row>
        <row r="177">
          <cell r="B177">
            <v>0</v>
          </cell>
          <cell r="J177">
            <v>0</v>
          </cell>
        </row>
        <row r="178">
          <cell r="B178">
            <v>0</v>
          </cell>
          <cell r="J178">
            <v>0</v>
          </cell>
        </row>
        <row r="179">
          <cell r="B179">
            <v>0</v>
          </cell>
          <cell r="J179">
            <v>4100</v>
          </cell>
        </row>
        <row r="180">
          <cell r="B180">
            <v>0</v>
          </cell>
          <cell r="J180">
            <v>56000</v>
          </cell>
        </row>
        <row r="181">
          <cell r="B181">
            <v>0</v>
          </cell>
          <cell r="J181">
            <v>20000</v>
          </cell>
        </row>
        <row r="182">
          <cell r="B182">
            <v>0</v>
          </cell>
          <cell r="J182">
            <v>3500</v>
          </cell>
        </row>
        <row r="183">
          <cell r="B183">
            <v>0</v>
          </cell>
          <cell r="J183">
            <v>15000</v>
          </cell>
        </row>
        <row r="184">
          <cell r="B184">
            <v>0</v>
          </cell>
          <cell r="J184">
            <v>4000</v>
          </cell>
        </row>
        <row r="185">
          <cell r="B185">
            <v>0</v>
          </cell>
          <cell r="J185">
            <v>15000</v>
          </cell>
        </row>
        <row r="186">
          <cell r="B186">
            <v>0</v>
          </cell>
          <cell r="J186">
            <v>0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itulace stavby"/>
      <sheetName val="05_2025 - ZŠ M. CHOCEŇSKÉ..."/>
      <sheetName val="Pokyny pro vyplnění"/>
    </sheetNames>
    <sheetDataSet>
      <sheetData sheetId="0">
        <row r="8">
          <cell r="AN8" t="str">
            <v>13. 2. 2025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>Vyplň údaj</v>
          </cell>
        </row>
        <row r="14">
          <cell r="E14" t="str">
            <v>Vyplň údaj</v>
          </cell>
          <cell r="AN14" t="str">
            <v>Vyplň údaj</v>
          </cell>
        </row>
      </sheetData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itulace stavby"/>
      <sheetName val="1 - Stavební část"/>
      <sheetName val="09_2025_ZTI - D.1.4.3_ZTI"/>
      <sheetName val="09_2025_UT - D.1.4.6_ÚSTŘ..."/>
      <sheetName val="09_2025_OPZ - D.1.4.4_OPZ"/>
      <sheetName val="09_2025_SO_02_KP - D.2_KA..."/>
      <sheetName val="09_2025_SO_03_VP - D.3_VO..."/>
      <sheetName val="SO-01a1 - Specifikace roz..."/>
      <sheetName val="SO-01a - Svařovna - SSR"/>
      <sheetName val="SO-01b - Svařovna - EL.PŘ..."/>
      <sheetName val="SO-01c - Svařovna - LPS"/>
      <sheetName val="VRN - VRN"/>
      <sheetName val="D14b - Vzduchotechnika"/>
    </sheetNames>
    <sheetDataSet>
      <sheetData sheetId="0">
        <row r="8">
          <cell r="AN8" t="str">
            <v>26. 2. 2025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5_01/733110808" TargetMode="External"/><Relationship Id="rId21" Type="http://schemas.openxmlformats.org/officeDocument/2006/relationships/hyperlink" Target="https://podminky.urs.cz/item/CS_URS_2025_01/451572111" TargetMode="External"/><Relationship Id="rId42" Type="http://schemas.openxmlformats.org/officeDocument/2006/relationships/hyperlink" Target="https://podminky.urs.cz/item/CS_URS_2023_01/997002519" TargetMode="External"/><Relationship Id="rId63" Type="http://schemas.openxmlformats.org/officeDocument/2006/relationships/hyperlink" Target="https://podminky.urs.cz/item/CS_URS_2025_01/721174044" TargetMode="External"/><Relationship Id="rId84" Type="http://schemas.openxmlformats.org/officeDocument/2006/relationships/hyperlink" Target="https://podminky.urs.cz/item/CS_URS_2025_01/722181252" TargetMode="External"/><Relationship Id="rId138" Type="http://schemas.openxmlformats.org/officeDocument/2006/relationships/hyperlink" Target="https://podminky.urs.cz/item/CS_URS_2025_01/734261417" TargetMode="External"/><Relationship Id="rId107" Type="http://schemas.openxmlformats.org/officeDocument/2006/relationships/hyperlink" Target="https://podminky.urs.cz/item/CS_URS_2025_01/725813111" TargetMode="External"/><Relationship Id="rId11" Type="http://schemas.openxmlformats.org/officeDocument/2006/relationships/hyperlink" Target="https://podminky.urs.cz/item/CS_URS_2025_01/151102112" TargetMode="External"/><Relationship Id="rId32" Type="http://schemas.openxmlformats.org/officeDocument/2006/relationships/hyperlink" Target="https://podminky.urs.cz/item/CS_URS_2025_01/894812339" TargetMode="External"/><Relationship Id="rId53" Type="http://schemas.openxmlformats.org/officeDocument/2006/relationships/hyperlink" Target="https://podminky.urs.cz/item/CS_URS_2025_01/721140916" TargetMode="External"/><Relationship Id="rId74" Type="http://schemas.openxmlformats.org/officeDocument/2006/relationships/hyperlink" Target="https://podminky.urs.cz/item/CS_URS_2025_01/722130916" TargetMode="External"/><Relationship Id="rId128" Type="http://schemas.openxmlformats.org/officeDocument/2006/relationships/hyperlink" Target="https://podminky.urs.cz/item/CS_URS_2025_01/733191928" TargetMode="External"/><Relationship Id="rId149" Type="http://schemas.openxmlformats.org/officeDocument/2006/relationships/hyperlink" Target="https://podminky.urs.cz/item/CS_URS_2025_01/783614651" TargetMode="External"/><Relationship Id="rId5" Type="http://schemas.openxmlformats.org/officeDocument/2006/relationships/hyperlink" Target="https://podminky.urs.cz/item/CS_URS_2025_01/113202111" TargetMode="External"/><Relationship Id="rId95" Type="http://schemas.openxmlformats.org/officeDocument/2006/relationships/hyperlink" Target="https://podminky.urs.cz/item/CS_URS_2025_01/722290246" TargetMode="External"/><Relationship Id="rId22" Type="http://schemas.openxmlformats.org/officeDocument/2006/relationships/hyperlink" Target="https://podminky.urs.cz/item/CS_URS_2025_01/596212210" TargetMode="External"/><Relationship Id="rId27" Type="http://schemas.openxmlformats.org/officeDocument/2006/relationships/hyperlink" Target="https://podminky.urs.cz/item/CS_URS_2025_01/636411001" TargetMode="External"/><Relationship Id="rId43" Type="http://schemas.openxmlformats.org/officeDocument/2006/relationships/hyperlink" Target="https://podminky.urs.cz/item/CS_URS_2023_01/997013151" TargetMode="External"/><Relationship Id="rId48" Type="http://schemas.openxmlformats.org/officeDocument/2006/relationships/hyperlink" Target="https://podminky.urs.cz/item/CS_URS_2025_01/721100902" TargetMode="External"/><Relationship Id="rId64" Type="http://schemas.openxmlformats.org/officeDocument/2006/relationships/hyperlink" Target="https://podminky.urs.cz/item/CS_URS_2025_01/721174045" TargetMode="External"/><Relationship Id="rId69" Type="http://schemas.openxmlformats.org/officeDocument/2006/relationships/hyperlink" Target="https://podminky.urs.cz/item/CS_URS_2025_01/722130239" TargetMode="External"/><Relationship Id="rId113" Type="http://schemas.openxmlformats.org/officeDocument/2006/relationships/hyperlink" Target="https://podminky.urs.cz/item/CS_URS_2025_01/725865502" TargetMode="External"/><Relationship Id="rId118" Type="http://schemas.openxmlformats.org/officeDocument/2006/relationships/hyperlink" Target="https://podminky.urs.cz/item/CS_URS_2025_01/733111104" TargetMode="External"/><Relationship Id="rId134" Type="http://schemas.openxmlformats.org/officeDocument/2006/relationships/hyperlink" Target="https://podminky.urs.cz/item/CS_URS_2025_01/734221681" TargetMode="External"/><Relationship Id="rId139" Type="http://schemas.openxmlformats.org/officeDocument/2006/relationships/hyperlink" Target="https://podminky.urs.cz/item/CS_URS_2025_01/735000912" TargetMode="External"/><Relationship Id="rId80" Type="http://schemas.openxmlformats.org/officeDocument/2006/relationships/hyperlink" Target="https://podminky.urs.cz/item/CS_URS_2025_01/722174023" TargetMode="External"/><Relationship Id="rId85" Type="http://schemas.openxmlformats.org/officeDocument/2006/relationships/hyperlink" Target="https://podminky.urs.cz/item/CS_URS_2025_01/722181253" TargetMode="External"/><Relationship Id="rId150" Type="http://schemas.openxmlformats.org/officeDocument/2006/relationships/hyperlink" Target="https://podminky.urs.cz/item/CS_URS_2025_01/783664551" TargetMode="External"/><Relationship Id="rId12" Type="http://schemas.openxmlformats.org/officeDocument/2006/relationships/hyperlink" Target="https://podminky.urs.cz/item/CS_URS_2025_01/162211311" TargetMode="External"/><Relationship Id="rId17" Type="http://schemas.openxmlformats.org/officeDocument/2006/relationships/hyperlink" Target="https://podminky.urs.cz/item/CS_URS_2025_01/171251201" TargetMode="External"/><Relationship Id="rId33" Type="http://schemas.openxmlformats.org/officeDocument/2006/relationships/hyperlink" Target="https://podminky.urs.cz/item/CS_URS_2025_01/894812376" TargetMode="External"/><Relationship Id="rId38" Type="http://schemas.openxmlformats.org/officeDocument/2006/relationships/hyperlink" Target="https://podminky.urs.cz/item/CS_URS_2025_01/977311112" TargetMode="External"/><Relationship Id="rId59" Type="http://schemas.openxmlformats.org/officeDocument/2006/relationships/hyperlink" Target="https://podminky.urs.cz/item/CS_URS_2025_01/721174025" TargetMode="External"/><Relationship Id="rId103" Type="http://schemas.openxmlformats.org/officeDocument/2006/relationships/hyperlink" Target="https://podminky.urs.cz/item/CS_URS_2025_01/725211681" TargetMode="External"/><Relationship Id="rId108" Type="http://schemas.openxmlformats.org/officeDocument/2006/relationships/hyperlink" Target="https://podminky.urs.cz/item/CS_URS_2025_01/725813112" TargetMode="External"/><Relationship Id="rId124" Type="http://schemas.openxmlformats.org/officeDocument/2006/relationships/hyperlink" Target="https://podminky.urs.cz/item/CS_URS_2025_01/733190108" TargetMode="External"/><Relationship Id="rId129" Type="http://schemas.openxmlformats.org/officeDocument/2006/relationships/hyperlink" Target="https://podminky.urs.cz/item/CS_URS_2025_01/733811241" TargetMode="External"/><Relationship Id="rId54" Type="http://schemas.openxmlformats.org/officeDocument/2006/relationships/hyperlink" Target="https://podminky.urs.cz/item/CS_URS_2025_01/721173401" TargetMode="External"/><Relationship Id="rId70" Type="http://schemas.openxmlformats.org/officeDocument/2006/relationships/hyperlink" Target="https://podminky.urs.cz/item/CS_URS_2025_01/722130801" TargetMode="External"/><Relationship Id="rId75" Type="http://schemas.openxmlformats.org/officeDocument/2006/relationships/hyperlink" Target="https://podminky.urs.cz/item/CS_URS_2025_01/722130919" TargetMode="External"/><Relationship Id="rId91" Type="http://schemas.openxmlformats.org/officeDocument/2006/relationships/hyperlink" Target="https://podminky.urs.cz/item/CS_URS_2025_01/722220213" TargetMode="External"/><Relationship Id="rId96" Type="http://schemas.openxmlformats.org/officeDocument/2006/relationships/hyperlink" Target="https://podminky.urs.cz/item/CS_URS_2025_01/998722102" TargetMode="External"/><Relationship Id="rId140" Type="http://schemas.openxmlformats.org/officeDocument/2006/relationships/hyperlink" Target="https://podminky.urs.cz/item/CS_URS_2025_01/735121810" TargetMode="External"/><Relationship Id="rId145" Type="http://schemas.openxmlformats.org/officeDocument/2006/relationships/hyperlink" Target="https://podminky.urs.cz/item/CS_URS_2025_01/735191910" TargetMode="External"/><Relationship Id="rId1" Type="http://schemas.openxmlformats.org/officeDocument/2006/relationships/hyperlink" Target="https://podminky.urs.cz/item/CS_URS_2025_01/113106171" TargetMode="External"/><Relationship Id="rId6" Type="http://schemas.openxmlformats.org/officeDocument/2006/relationships/hyperlink" Target="https://podminky.urs.cz/item/CS_URS_2025_01/132112121" TargetMode="External"/><Relationship Id="rId23" Type="http://schemas.openxmlformats.org/officeDocument/2006/relationships/hyperlink" Target="https://podminky.urs.cz/item/CS_URS_2025_01/612135101" TargetMode="External"/><Relationship Id="rId28" Type="http://schemas.openxmlformats.org/officeDocument/2006/relationships/hyperlink" Target="https://podminky.urs.cz/item/CS_URS_2025_01/894812317" TargetMode="External"/><Relationship Id="rId49" Type="http://schemas.openxmlformats.org/officeDocument/2006/relationships/hyperlink" Target="https://podminky.urs.cz/item/CS_URS_2025_01/721100906" TargetMode="External"/><Relationship Id="rId114" Type="http://schemas.openxmlformats.org/officeDocument/2006/relationships/hyperlink" Target="https://podminky.urs.cz/item/CS_URS_2025_01/725980123" TargetMode="External"/><Relationship Id="rId119" Type="http://schemas.openxmlformats.org/officeDocument/2006/relationships/hyperlink" Target="https://podminky.urs.cz/item/CS_URS_2025_01/733111105" TargetMode="External"/><Relationship Id="rId44" Type="http://schemas.openxmlformats.org/officeDocument/2006/relationships/hyperlink" Target="https://podminky.urs.cz/item/CS_URS_2023_01/997013609" TargetMode="External"/><Relationship Id="rId60" Type="http://schemas.openxmlformats.org/officeDocument/2006/relationships/hyperlink" Target="https://podminky.urs.cz/item/CS_URS_2025_01/721174026" TargetMode="External"/><Relationship Id="rId65" Type="http://schemas.openxmlformats.org/officeDocument/2006/relationships/hyperlink" Target="https://podminky.urs.cz/item/CS_URS_2025_01/721274122" TargetMode="External"/><Relationship Id="rId81" Type="http://schemas.openxmlformats.org/officeDocument/2006/relationships/hyperlink" Target="https://podminky.urs.cz/item/CS_URS_2025_01/722174024" TargetMode="External"/><Relationship Id="rId86" Type="http://schemas.openxmlformats.org/officeDocument/2006/relationships/hyperlink" Target="https://podminky.urs.cz/item/CS_URS_2025_01/722181254" TargetMode="External"/><Relationship Id="rId130" Type="http://schemas.openxmlformats.org/officeDocument/2006/relationships/hyperlink" Target="https://podminky.urs.cz/item/CS_URS_2025_01/733811242" TargetMode="External"/><Relationship Id="rId135" Type="http://schemas.openxmlformats.org/officeDocument/2006/relationships/hyperlink" Target="https://podminky.urs.cz/item/CS_URS_2025_01/734221682" TargetMode="External"/><Relationship Id="rId151" Type="http://schemas.openxmlformats.org/officeDocument/2006/relationships/hyperlink" Target="https://podminky.urs.cz/item/CS_URS_2025_01/783667601" TargetMode="External"/><Relationship Id="rId13" Type="http://schemas.openxmlformats.org/officeDocument/2006/relationships/hyperlink" Target="https://podminky.urs.cz/item/CS_URS_2025_01/162211319" TargetMode="External"/><Relationship Id="rId18" Type="http://schemas.openxmlformats.org/officeDocument/2006/relationships/hyperlink" Target="https://podminky.urs.cz/item/CS_URS_2025_01/174151101" TargetMode="External"/><Relationship Id="rId39" Type="http://schemas.openxmlformats.org/officeDocument/2006/relationships/hyperlink" Target="https://podminky.urs.cz/item/CS_URS_2025_01/977312112" TargetMode="External"/><Relationship Id="rId109" Type="http://schemas.openxmlformats.org/officeDocument/2006/relationships/hyperlink" Target="https://podminky.urs.cz/item/CS_URS_2025_01/725821312" TargetMode="External"/><Relationship Id="rId34" Type="http://schemas.openxmlformats.org/officeDocument/2006/relationships/hyperlink" Target="https://podminky.urs.cz/item/CS_URS_2025_01/974031143" TargetMode="External"/><Relationship Id="rId50" Type="http://schemas.openxmlformats.org/officeDocument/2006/relationships/hyperlink" Target="https://podminky.urs.cz/item/CS_URS_2025_01/721140802" TargetMode="External"/><Relationship Id="rId55" Type="http://schemas.openxmlformats.org/officeDocument/2006/relationships/hyperlink" Target="https://podminky.urs.cz/item/CS_URS_2025_01/721173402" TargetMode="External"/><Relationship Id="rId76" Type="http://schemas.openxmlformats.org/officeDocument/2006/relationships/hyperlink" Target="https://podminky.urs.cz/item/CS_URS_2025_01/722131934" TargetMode="External"/><Relationship Id="rId97" Type="http://schemas.openxmlformats.org/officeDocument/2006/relationships/hyperlink" Target="https://podminky.urs.cz/item/CS_URS_2025_01/725110814" TargetMode="External"/><Relationship Id="rId104" Type="http://schemas.openxmlformats.org/officeDocument/2006/relationships/hyperlink" Target="https://podminky.urs.cz/item/CS_URS_2025_01/725311121" TargetMode="External"/><Relationship Id="rId120" Type="http://schemas.openxmlformats.org/officeDocument/2006/relationships/hyperlink" Target="https://podminky.urs.cz/item/CS_URS_2025_01/733111106" TargetMode="External"/><Relationship Id="rId125" Type="http://schemas.openxmlformats.org/officeDocument/2006/relationships/hyperlink" Target="https://podminky.urs.cz/item/CS_URS_2025_01/733191925" TargetMode="External"/><Relationship Id="rId141" Type="http://schemas.openxmlformats.org/officeDocument/2006/relationships/hyperlink" Target="https://podminky.urs.cz/item/CS_URS_2025_01/735152575" TargetMode="External"/><Relationship Id="rId146" Type="http://schemas.openxmlformats.org/officeDocument/2006/relationships/hyperlink" Target="https://podminky.urs.cz/item/CS_URS_2025_01/735192912" TargetMode="External"/><Relationship Id="rId7" Type="http://schemas.openxmlformats.org/officeDocument/2006/relationships/hyperlink" Target="https://podminky.urs.cz/item/CS_URS_2025_01/132151254" TargetMode="External"/><Relationship Id="rId71" Type="http://schemas.openxmlformats.org/officeDocument/2006/relationships/hyperlink" Target="https://podminky.urs.cz/item/CS_URS_2025_01/722130803" TargetMode="External"/><Relationship Id="rId92" Type="http://schemas.openxmlformats.org/officeDocument/2006/relationships/hyperlink" Target="https://podminky.urs.cz/item/CS_URS_2025_01/722290229" TargetMode="External"/><Relationship Id="rId2" Type="http://schemas.openxmlformats.org/officeDocument/2006/relationships/hyperlink" Target="https://podminky.urs.cz/item/CS_URS_2025_01/113107031" TargetMode="External"/><Relationship Id="rId29" Type="http://schemas.openxmlformats.org/officeDocument/2006/relationships/hyperlink" Target="https://podminky.urs.cz/item/CS_URS_2025_01/894812318" TargetMode="External"/><Relationship Id="rId24" Type="http://schemas.openxmlformats.org/officeDocument/2006/relationships/hyperlink" Target="https://podminky.urs.cz/item/CS_URS_2025_01/631312141" TargetMode="External"/><Relationship Id="rId40" Type="http://schemas.openxmlformats.org/officeDocument/2006/relationships/hyperlink" Target="https://podminky.urs.cz/item/CS_URS_2025_01/979021113" TargetMode="External"/><Relationship Id="rId45" Type="http://schemas.openxmlformats.org/officeDocument/2006/relationships/hyperlink" Target="https://podminky.urs.cz/item/CS_URS_2023_01/997002511" TargetMode="External"/><Relationship Id="rId66" Type="http://schemas.openxmlformats.org/officeDocument/2006/relationships/hyperlink" Target="https://podminky.urs.cz/item/CS_URS_2025_01/721274123" TargetMode="External"/><Relationship Id="rId87" Type="http://schemas.openxmlformats.org/officeDocument/2006/relationships/hyperlink" Target="https://podminky.urs.cz/item/CS_URS_2025_01/722181256" TargetMode="External"/><Relationship Id="rId110" Type="http://schemas.openxmlformats.org/officeDocument/2006/relationships/hyperlink" Target="https://podminky.urs.cz/item/CS_URS_2025_01/725821329" TargetMode="External"/><Relationship Id="rId115" Type="http://schemas.openxmlformats.org/officeDocument/2006/relationships/hyperlink" Target="https://podminky.urs.cz/item/CS_URS_2025_01/998725102" TargetMode="External"/><Relationship Id="rId131" Type="http://schemas.openxmlformats.org/officeDocument/2006/relationships/hyperlink" Target="https://podminky.urs.cz/item/CS_URS_2025_01/733811243" TargetMode="External"/><Relationship Id="rId136" Type="http://schemas.openxmlformats.org/officeDocument/2006/relationships/hyperlink" Target="https://podminky.urs.cz/item/CS_URS_2025_01/734261233" TargetMode="External"/><Relationship Id="rId61" Type="http://schemas.openxmlformats.org/officeDocument/2006/relationships/hyperlink" Target="https://podminky.urs.cz/item/CS_URS_2025_01/721174042" TargetMode="External"/><Relationship Id="rId82" Type="http://schemas.openxmlformats.org/officeDocument/2006/relationships/hyperlink" Target="https://podminky.urs.cz/item/CS_URS_2025_01/722174026" TargetMode="External"/><Relationship Id="rId19" Type="http://schemas.openxmlformats.org/officeDocument/2006/relationships/hyperlink" Target="https://podminky.urs.cz/item/CS_URS_2025_01/175111101" TargetMode="External"/><Relationship Id="rId14" Type="http://schemas.openxmlformats.org/officeDocument/2006/relationships/hyperlink" Target="https://podminky.urs.cz/item/CS_URS_2025_01/162751117" TargetMode="External"/><Relationship Id="rId30" Type="http://schemas.openxmlformats.org/officeDocument/2006/relationships/hyperlink" Target="https://podminky.urs.cz/item/CS_URS_2025_01/894812332" TargetMode="External"/><Relationship Id="rId35" Type="http://schemas.openxmlformats.org/officeDocument/2006/relationships/hyperlink" Target="https://podminky.urs.cz/item/CS_URS_2025_01/974031253" TargetMode="External"/><Relationship Id="rId56" Type="http://schemas.openxmlformats.org/officeDocument/2006/relationships/hyperlink" Target="https://podminky.urs.cz/item/CS_URS_2025_01/721173403" TargetMode="External"/><Relationship Id="rId77" Type="http://schemas.openxmlformats.org/officeDocument/2006/relationships/hyperlink" Target="https://podminky.urs.cz/item/CS_URS_2025_01/722131936" TargetMode="External"/><Relationship Id="rId100" Type="http://schemas.openxmlformats.org/officeDocument/2006/relationships/hyperlink" Target="https://podminky.urs.cz/item/CS_URS_2025_01/725112182" TargetMode="External"/><Relationship Id="rId105" Type="http://schemas.openxmlformats.org/officeDocument/2006/relationships/hyperlink" Target="https://podminky.urs.cz/item/CS_URS_2025_01/725331111" TargetMode="External"/><Relationship Id="rId126" Type="http://schemas.openxmlformats.org/officeDocument/2006/relationships/hyperlink" Target="https://podminky.urs.cz/item/CS_URS_2025_01/733191926" TargetMode="External"/><Relationship Id="rId147" Type="http://schemas.openxmlformats.org/officeDocument/2006/relationships/hyperlink" Target="https://podminky.urs.cz/item/CS_URS_2025_01/735494811" TargetMode="External"/><Relationship Id="rId8" Type="http://schemas.openxmlformats.org/officeDocument/2006/relationships/hyperlink" Target="https://podminky.urs.cz/item/CS_URS_2025_01/151102101" TargetMode="External"/><Relationship Id="rId51" Type="http://schemas.openxmlformats.org/officeDocument/2006/relationships/hyperlink" Target="https://podminky.urs.cz/item/CS_URS_2025_01/721140806" TargetMode="External"/><Relationship Id="rId72" Type="http://schemas.openxmlformats.org/officeDocument/2006/relationships/hyperlink" Target="https://podminky.urs.cz/item/CS_URS_2025_01/722130806" TargetMode="External"/><Relationship Id="rId93" Type="http://schemas.openxmlformats.org/officeDocument/2006/relationships/hyperlink" Target="https://podminky.urs.cz/item/CS_URS_2025_01/722290234" TargetMode="External"/><Relationship Id="rId98" Type="http://schemas.openxmlformats.org/officeDocument/2006/relationships/hyperlink" Target="https://podminky.urs.cz/item/CS_URS_2025_01/725112171" TargetMode="External"/><Relationship Id="rId121" Type="http://schemas.openxmlformats.org/officeDocument/2006/relationships/hyperlink" Target="https://podminky.urs.cz/item/CS_URS_2025_01/733111107" TargetMode="External"/><Relationship Id="rId142" Type="http://schemas.openxmlformats.org/officeDocument/2006/relationships/hyperlink" Target="https://podminky.urs.cz/item/CS_URS_2025_01/735152577" TargetMode="External"/><Relationship Id="rId3" Type="http://schemas.openxmlformats.org/officeDocument/2006/relationships/hyperlink" Target="https://podminky.urs.cz/item/CS_URS_2025_01/113107035" TargetMode="External"/><Relationship Id="rId25" Type="http://schemas.openxmlformats.org/officeDocument/2006/relationships/hyperlink" Target="https://podminky.urs.cz/item/CS_URS_2025_01/632451421" TargetMode="External"/><Relationship Id="rId46" Type="http://schemas.openxmlformats.org/officeDocument/2006/relationships/hyperlink" Target="https://podminky.urs.cz/item/CS_URS_2024_01/998273102" TargetMode="External"/><Relationship Id="rId67" Type="http://schemas.openxmlformats.org/officeDocument/2006/relationships/hyperlink" Target="https://podminky.urs.cz/item/CS_URS_2025_01/998721102" TargetMode="External"/><Relationship Id="rId116" Type="http://schemas.openxmlformats.org/officeDocument/2006/relationships/hyperlink" Target="https://podminky.urs.cz/item/CS_URS_2025_01/733110806" TargetMode="External"/><Relationship Id="rId137" Type="http://schemas.openxmlformats.org/officeDocument/2006/relationships/hyperlink" Target="https://podminky.urs.cz/item/CS_URS_2025_01/734261407" TargetMode="External"/><Relationship Id="rId20" Type="http://schemas.openxmlformats.org/officeDocument/2006/relationships/hyperlink" Target="https://podminky.urs.cz/item/CS_URS_2025_01/175151101" TargetMode="External"/><Relationship Id="rId41" Type="http://schemas.openxmlformats.org/officeDocument/2006/relationships/hyperlink" Target="https://podminky.urs.cz/item/CS_URS_2025_01/979051121" TargetMode="External"/><Relationship Id="rId62" Type="http://schemas.openxmlformats.org/officeDocument/2006/relationships/hyperlink" Target="https://podminky.urs.cz/item/CS_URS_2025_01/721174043" TargetMode="External"/><Relationship Id="rId83" Type="http://schemas.openxmlformats.org/officeDocument/2006/relationships/hyperlink" Target="https://podminky.urs.cz/item/CS_URS_2025_01/722181251" TargetMode="External"/><Relationship Id="rId88" Type="http://schemas.openxmlformats.org/officeDocument/2006/relationships/hyperlink" Target="https://podminky.urs.cz/item/CS_URS_2025_01/722181817" TargetMode="External"/><Relationship Id="rId111" Type="http://schemas.openxmlformats.org/officeDocument/2006/relationships/hyperlink" Target="https://podminky.urs.cz/item/CS_URS_2025_01/725822611" TargetMode="External"/><Relationship Id="rId132" Type="http://schemas.openxmlformats.org/officeDocument/2006/relationships/hyperlink" Target="https://podminky.urs.cz/item/CS_URS_2025_01/998733102" TargetMode="External"/><Relationship Id="rId15" Type="http://schemas.openxmlformats.org/officeDocument/2006/relationships/hyperlink" Target="https://podminky.urs.cz/item/CS_URS_2025_01/162751119" TargetMode="External"/><Relationship Id="rId36" Type="http://schemas.openxmlformats.org/officeDocument/2006/relationships/hyperlink" Target="https://podminky.urs.cz/item/CS_URS_2025_01/977151122" TargetMode="External"/><Relationship Id="rId57" Type="http://schemas.openxmlformats.org/officeDocument/2006/relationships/hyperlink" Target="https://podminky.urs.cz/item/CS_URS_2025_01/721173404" TargetMode="External"/><Relationship Id="rId106" Type="http://schemas.openxmlformats.org/officeDocument/2006/relationships/hyperlink" Target="https://podminky.urs.cz/item/CS_URS_2025_01/725339111" TargetMode="External"/><Relationship Id="rId127" Type="http://schemas.openxmlformats.org/officeDocument/2006/relationships/hyperlink" Target="https://podminky.urs.cz/item/CS_URS_2025_01/733191927" TargetMode="External"/><Relationship Id="rId10" Type="http://schemas.openxmlformats.org/officeDocument/2006/relationships/hyperlink" Target="https://podminky.urs.cz/item/CS_URS_2025_01/151102111" TargetMode="External"/><Relationship Id="rId31" Type="http://schemas.openxmlformats.org/officeDocument/2006/relationships/hyperlink" Target="https://podminky.urs.cz/item/CS_URS_2025_01/894812333" TargetMode="External"/><Relationship Id="rId52" Type="http://schemas.openxmlformats.org/officeDocument/2006/relationships/hyperlink" Target="https://podminky.urs.cz/item/CS_URS_2025_01/721140915" TargetMode="External"/><Relationship Id="rId73" Type="http://schemas.openxmlformats.org/officeDocument/2006/relationships/hyperlink" Target="https://podminky.urs.cz/item/CS_URS_2025_01/722130913" TargetMode="External"/><Relationship Id="rId78" Type="http://schemas.openxmlformats.org/officeDocument/2006/relationships/hyperlink" Target="https://podminky.urs.cz/item/CS_URS_2025_01/722131938" TargetMode="External"/><Relationship Id="rId94" Type="http://schemas.openxmlformats.org/officeDocument/2006/relationships/hyperlink" Target="https://podminky.urs.cz/item/CS_URS_2025_01/722290237" TargetMode="External"/><Relationship Id="rId99" Type="http://schemas.openxmlformats.org/officeDocument/2006/relationships/hyperlink" Target="https://podminky.urs.cz/item/CS_URS_2025_01/725112173" TargetMode="External"/><Relationship Id="rId101" Type="http://schemas.openxmlformats.org/officeDocument/2006/relationships/hyperlink" Target="https://podminky.urs.cz/item/CS_URS_2025_01/725210821" TargetMode="External"/><Relationship Id="rId122" Type="http://schemas.openxmlformats.org/officeDocument/2006/relationships/hyperlink" Target="https://podminky.urs.cz/item/CS_URS_2025_01/733111108" TargetMode="External"/><Relationship Id="rId143" Type="http://schemas.openxmlformats.org/officeDocument/2006/relationships/hyperlink" Target="https://podminky.urs.cz/item/CS_URS_2025_01/735152579" TargetMode="External"/><Relationship Id="rId148" Type="http://schemas.openxmlformats.org/officeDocument/2006/relationships/hyperlink" Target="https://podminky.urs.cz/item/CS_URS_2025_01/998735102" TargetMode="External"/><Relationship Id="rId4" Type="http://schemas.openxmlformats.org/officeDocument/2006/relationships/hyperlink" Target="https://podminky.urs.cz/item/CS_URS_2025_01/113107135" TargetMode="External"/><Relationship Id="rId9" Type="http://schemas.openxmlformats.org/officeDocument/2006/relationships/hyperlink" Target="https://podminky.urs.cz/item/CS_URS_2025_01/151102102" TargetMode="External"/><Relationship Id="rId26" Type="http://schemas.openxmlformats.org/officeDocument/2006/relationships/hyperlink" Target="https://podminky.urs.cz/item/CS_URS_2025_01/632902111" TargetMode="External"/><Relationship Id="rId47" Type="http://schemas.openxmlformats.org/officeDocument/2006/relationships/hyperlink" Target="https://podminky.urs.cz/item/CS_URS_2025_01/998276101" TargetMode="External"/><Relationship Id="rId68" Type="http://schemas.openxmlformats.org/officeDocument/2006/relationships/hyperlink" Target="https://podminky.urs.cz/item/CS_URS_2025_01/722130238" TargetMode="External"/><Relationship Id="rId89" Type="http://schemas.openxmlformats.org/officeDocument/2006/relationships/hyperlink" Target="https://podminky.urs.cz/item/CS_URS_2025_01/722220152" TargetMode="External"/><Relationship Id="rId112" Type="http://schemas.openxmlformats.org/officeDocument/2006/relationships/hyperlink" Target="https://podminky.urs.cz/item/CS_URS_2025_01/725822613" TargetMode="External"/><Relationship Id="rId133" Type="http://schemas.openxmlformats.org/officeDocument/2006/relationships/hyperlink" Target="https://podminky.urs.cz/item/CS_URS_2025_01/734220002" TargetMode="External"/><Relationship Id="rId16" Type="http://schemas.openxmlformats.org/officeDocument/2006/relationships/hyperlink" Target="https://podminky.urs.cz/item/CS_URS_2025_01/171201231" TargetMode="External"/><Relationship Id="rId37" Type="http://schemas.openxmlformats.org/officeDocument/2006/relationships/hyperlink" Target="https://podminky.urs.cz/item/CS_URS_2025_01/977151125" TargetMode="External"/><Relationship Id="rId58" Type="http://schemas.openxmlformats.org/officeDocument/2006/relationships/hyperlink" Target="https://podminky.urs.cz/item/CS_URS_2025_01/721174024" TargetMode="External"/><Relationship Id="rId79" Type="http://schemas.openxmlformats.org/officeDocument/2006/relationships/hyperlink" Target="https://podminky.urs.cz/item/CS_URS_2025_01/722174022" TargetMode="External"/><Relationship Id="rId102" Type="http://schemas.openxmlformats.org/officeDocument/2006/relationships/hyperlink" Target="https://podminky.urs.cz/item/CS_URS_2025_01/725211602" TargetMode="External"/><Relationship Id="rId123" Type="http://schemas.openxmlformats.org/officeDocument/2006/relationships/hyperlink" Target="https://podminky.urs.cz/item/CS_URS_2025_01/733190107" TargetMode="External"/><Relationship Id="rId144" Type="http://schemas.openxmlformats.org/officeDocument/2006/relationships/hyperlink" Target="https://podminky.urs.cz/item/CS_URS_2025_01/735191905" TargetMode="External"/><Relationship Id="rId90" Type="http://schemas.openxmlformats.org/officeDocument/2006/relationships/hyperlink" Target="https://podminky.urs.cz/item/CS_URS_2025_01/72222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workbookViewId="0">
      <selection activeCell="C27" sqref="C27"/>
    </sheetView>
  </sheetViews>
  <sheetFormatPr defaultRowHeight="15" x14ac:dyDescent="0.25"/>
  <cols>
    <col min="1" max="1" width="5.7109375" style="15" customWidth="1"/>
    <col min="2" max="2" width="25" customWidth="1"/>
    <col min="3" max="3" width="73.28515625" customWidth="1"/>
    <col min="4" max="4" width="27.42578125" style="16" customWidth="1"/>
    <col min="8" max="8" width="23.42578125" customWidth="1"/>
  </cols>
  <sheetData>
    <row r="2" spans="1:12" s="3" customFormat="1" ht="21" x14ac:dyDescent="0.35">
      <c r="A2" s="1"/>
      <c r="B2" s="293" t="s">
        <v>82</v>
      </c>
      <c r="C2" s="293"/>
      <c r="D2" s="293"/>
      <c r="E2" s="2"/>
    </row>
    <row r="3" spans="1:12" s="6" customFormat="1" ht="18.75" x14ac:dyDescent="0.3">
      <c r="A3" s="4"/>
      <c r="B3" s="5"/>
      <c r="C3" s="5" t="s">
        <v>83</v>
      </c>
      <c r="D3" s="24"/>
      <c r="E3" s="5"/>
    </row>
    <row r="4" spans="1:12" s="3" customFormat="1" ht="21" x14ac:dyDescent="0.35">
      <c r="A4" s="1"/>
      <c r="D4" s="25"/>
      <c r="E4" s="2"/>
    </row>
    <row r="5" spans="1:12" x14ac:dyDescent="0.25">
      <c r="D5" s="66"/>
    </row>
    <row r="6" spans="1:12" s="10" customFormat="1" ht="15.75" x14ac:dyDescent="0.25">
      <c r="A6" s="7"/>
      <c r="B6" s="8" t="s">
        <v>78</v>
      </c>
      <c r="C6" s="8"/>
      <c r="D6" s="61">
        <f>'Arch stav'!J30</f>
        <v>0</v>
      </c>
    </row>
    <row r="7" spans="1:12" s="8" customFormat="1" ht="15.75" x14ac:dyDescent="0.25">
      <c r="A7" s="11"/>
      <c r="D7" s="61"/>
    </row>
    <row r="8" spans="1:12" s="10" customFormat="1" ht="15.75" x14ac:dyDescent="0.25">
      <c r="A8" s="7"/>
      <c r="B8" s="8" t="s">
        <v>79</v>
      </c>
      <c r="C8" s="8"/>
      <c r="D8" s="61">
        <f>'Světel. a silnop. rozvody'!J6</f>
        <v>0</v>
      </c>
    </row>
    <row r="9" spans="1:12" s="8" customFormat="1" ht="15.75" x14ac:dyDescent="0.25">
      <c r="A9" s="11"/>
      <c r="D9" s="67"/>
    </row>
    <row r="10" spans="1:12" s="10" customFormat="1" ht="15.75" x14ac:dyDescent="0.25">
      <c r="A10" s="7"/>
      <c r="B10" s="8" t="s">
        <v>80</v>
      </c>
      <c r="C10" s="8"/>
      <c r="D10" s="61">
        <f>Zti!J28</f>
        <v>0</v>
      </c>
    </row>
    <row r="11" spans="1:12" s="8" customFormat="1" ht="15.75" x14ac:dyDescent="0.25">
      <c r="A11" s="11"/>
      <c r="D11" s="67"/>
      <c r="H11" s="68"/>
      <c r="I11" s="22"/>
      <c r="J11" s="22"/>
      <c r="K11" s="22"/>
      <c r="L11" s="22"/>
    </row>
    <row r="12" spans="1:12" s="10" customFormat="1" ht="15.75" x14ac:dyDescent="0.25">
      <c r="A12" s="7"/>
      <c r="B12" s="8" t="s">
        <v>81</v>
      </c>
      <c r="C12" s="8"/>
      <c r="D12" s="67">
        <f>Vzduchotechnika!G15</f>
        <v>0</v>
      </c>
    </row>
    <row r="13" spans="1:12" s="8" customFormat="1" ht="15.75" x14ac:dyDescent="0.25">
      <c r="A13" s="11"/>
      <c r="D13" s="67"/>
    </row>
    <row r="14" spans="1:12" s="10" customFormat="1" ht="15.75" x14ac:dyDescent="0.25">
      <c r="A14" s="7"/>
      <c r="B14" s="8"/>
      <c r="C14" s="8"/>
      <c r="D14" s="12"/>
    </row>
    <row r="15" spans="1:12" s="8" customFormat="1" ht="15.75" x14ac:dyDescent="0.25">
      <c r="A15" s="11"/>
      <c r="D15" s="9"/>
    </row>
    <row r="16" spans="1:12" s="8" customFormat="1" ht="15.75" x14ac:dyDescent="0.25">
      <c r="A16" s="11"/>
      <c r="D16" s="12"/>
      <c r="K16" s="12"/>
    </row>
    <row r="17" spans="1:4" s="8" customFormat="1" ht="15.75" x14ac:dyDescent="0.25">
      <c r="A17" s="11"/>
      <c r="D17" s="9"/>
    </row>
    <row r="18" spans="1:4" s="8" customFormat="1" ht="15.75" x14ac:dyDescent="0.25">
      <c r="A18" s="11"/>
      <c r="B18" s="8" t="s">
        <v>0</v>
      </c>
      <c r="D18" s="9">
        <f>VRN!J102</f>
        <v>0</v>
      </c>
    </row>
    <row r="19" spans="1:4" s="8" customFormat="1" ht="16.5" thickBot="1" x14ac:dyDescent="0.3">
      <c r="A19" s="11"/>
      <c r="B19" s="13"/>
      <c r="C19" s="13"/>
      <c r="D19" s="14"/>
    </row>
    <row r="20" spans="1:4" s="8" customFormat="1" ht="16.5" thickTop="1" x14ac:dyDescent="0.25">
      <c r="A20" s="11"/>
      <c r="D20" s="9"/>
    </row>
    <row r="21" spans="1:4" s="8" customFormat="1" ht="15.75" x14ac:dyDescent="0.25">
      <c r="A21" s="11"/>
      <c r="B21" s="8" t="s">
        <v>76</v>
      </c>
      <c r="D21" s="9">
        <f>D6+D8+D10+D12+D14+D16+D18</f>
        <v>0</v>
      </c>
    </row>
    <row r="22" spans="1:4" s="8" customFormat="1" ht="15.75" x14ac:dyDescent="0.25">
      <c r="A22" s="11"/>
      <c r="D22" s="9"/>
    </row>
    <row r="23" spans="1:4" s="8" customFormat="1" ht="15.75" x14ac:dyDescent="0.25">
      <c r="A23" s="11"/>
      <c r="B23" s="8" t="s">
        <v>77</v>
      </c>
      <c r="D23" s="9">
        <f>D21*0.21</f>
        <v>0</v>
      </c>
    </row>
    <row r="26" spans="1:4" s="6" customFormat="1" ht="18.75" x14ac:dyDescent="0.3">
      <c r="A26" s="4"/>
      <c r="B26" s="17"/>
      <c r="D26" s="62"/>
    </row>
    <row r="28" spans="1:4" s="17" customFormat="1" ht="21" x14ac:dyDescent="0.35">
      <c r="A28" s="63"/>
      <c r="B28" s="3"/>
      <c r="C28" s="3"/>
      <c r="D28" s="62"/>
    </row>
    <row r="29" spans="1:4" s="10" customFormat="1" ht="15.75" x14ac:dyDescent="0.25">
      <c r="A29" s="7"/>
      <c r="D29" s="64"/>
    </row>
    <row r="30" spans="1:4" s="10" customFormat="1" ht="15.75" x14ac:dyDescent="0.25">
      <c r="A30" s="7"/>
      <c r="B30" s="8"/>
      <c r="C30" s="8"/>
      <c r="D30" s="65"/>
    </row>
    <row r="31" spans="1:4" s="10" customFormat="1" ht="15.75" x14ac:dyDescent="0.25">
      <c r="A31" s="7"/>
      <c r="B31" s="8"/>
      <c r="C31" s="8"/>
      <c r="D31" s="9"/>
    </row>
    <row r="32" spans="1:4" s="10" customFormat="1" ht="15.75" x14ac:dyDescent="0.25">
      <c r="A32" s="7"/>
      <c r="B32" s="8"/>
      <c r="C32" s="8"/>
      <c r="D32" s="9"/>
    </row>
    <row r="33" spans="1:4" s="8" customFormat="1" ht="15.75" x14ac:dyDescent="0.25">
      <c r="A33" s="11"/>
      <c r="D33" s="9"/>
    </row>
    <row r="34" spans="1:4" s="8" customFormat="1" ht="15.75" x14ac:dyDescent="0.25">
      <c r="A34" s="11"/>
      <c r="D34" s="9"/>
    </row>
    <row r="35" spans="1:4" s="8" customFormat="1" ht="15.75" x14ac:dyDescent="0.25">
      <c r="A35" s="11"/>
      <c r="D35" s="9"/>
    </row>
    <row r="36" spans="1:4" s="8" customFormat="1" ht="15.75" x14ac:dyDescent="0.25">
      <c r="A36" s="11"/>
      <c r="D36" s="9"/>
    </row>
    <row r="37" spans="1:4" s="8" customFormat="1" ht="15.75" x14ac:dyDescent="0.25">
      <c r="A37" s="11"/>
      <c r="D37" s="9"/>
    </row>
    <row r="38" spans="1:4" s="10" customFormat="1" ht="15.75" x14ac:dyDescent="0.25">
      <c r="A38" s="7"/>
      <c r="B38" s="8"/>
      <c r="C38" s="8"/>
      <c r="D38" s="9"/>
    </row>
    <row r="39" spans="1:4" s="8" customFormat="1" ht="15.75" x14ac:dyDescent="0.25">
      <c r="A39" s="11"/>
      <c r="D39" s="9"/>
    </row>
    <row r="40" spans="1:4" s="8" customFormat="1" ht="15.75" x14ac:dyDescent="0.25">
      <c r="A40" s="11"/>
      <c r="D40" s="65"/>
    </row>
    <row r="44" spans="1:4" ht="18.75" x14ac:dyDescent="0.3">
      <c r="B44" s="17"/>
      <c r="D44" s="62"/>
    </row>
  </sheetData>
  <mergeCells count="1">
    <mergeCell ref="B2:D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M224"/>
  <sheetViews>
    <sheetView topLeftCell="A104" workbookViewId="0">
      <selection activeCell="I209" sqref="I209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298" t="s">
        <v>4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3</v>
      </c>
    </row>
    <row r="3" spans="2:46" ht="6.95" customHeight="1" x14ac:dyDescent="0.25">
      <c r="B3" s="74"/>
      <c r="C3" s="75"/>
      <c r="D3" s="75"/>
      <c r="E3" s="75"/>
      <c r="F3" s="75"/>
      <c r="G3" s="75"/>
      <c r="H3" s="75"/>
      <c r="I3" s="75"/>
      <c r="J3" s="75"/>
      <c r="K3" s="75"/>
      <c r="L3" s="19"/>
      <c r="AT3" s="18" t="s">
        <v>88</v>
      </c>
    </row>
    <row r="4" spans="2:46" ht="24.95" customHeight="1" x14ac:dyDescent="0.25">
      <c r="B4" s="19"/>
      <c r="D4" s="49" t="s">
        <v>89</v>
      </c>
      <c r="L4" s="19"/>
      <c r="M4" s="76" t="s">
        <v>7</v>
      </c>
      <c r="AT4" s="18" t="s">
        <v>2</v>
      </c>
    </row>
    <row r="5" spans="2:46" ht="6.95" customHeight="1" x14ac:dyDescent="0.25">
      <c r="B5" s="19"/>
      <c r="L5" s="19"/>
    </row>
    <row r="6" spans="2:46" s="20" customFormat="1" ht="12" customHeight="1" x14ac:dyDescent="0.25">
      <c r="B6" s="21"/>
      <c r="D6" s="50" t="s">
        <v>8</v>
      </c>
      <c r="L6" s="21"/>
    </row>
    <row r="7" spans="2:46" s="20" customFormat="1" ht="16.5" customHeight="1" x14ac:dyDescent="0.25">
      <c r="B7" s="21"/>
      <c r="E7" s="296" t="s">
        <v>9</v>
      </c>
      <c r="F7" s="297"/>
      <c r="G7" s="297"/>
      <c r="H7" s="297"/>
      <c r="L7" s="21"/>
    </row>
    <row r="8" spans="2:46" s="20" customFormat="1" x14ac:dyDescent="0.25">
      <c r="B8" s="21"/>
      <c r="L8" s="21"/>
    </row>
    <row r="9" spans="2:46" s="20" customFormat="1" ht="12" customHeight="1" x14ac:dyDescent="0.25">
      <c r="B9" s="21"/>
      <c r="D9" s="50" t="s">
        <v>10</v>
      </c>
      <c r="F9" s="71" t="s">
        <v>1</v>
      </c>
      <c r="I9" s="50" t="s">
        <v>11</v>
      </c>
      <c r="J9" s="71" t="s">
        <v>1</v>
      </c>
      <c r="L9" s="21"/>
    </row>
    <row r="10" spans="2:46" s="20" customFormat="1" ht="12" customHeight="1" x14ac:dyDescent="0.25">
      <c r="B10" s="21"/>
      <c r="D10" s="50" t="s">
        <v>12</v>
      </c>
      <c r="F10" s="71" t="s">
        <v>13</v>
      </c>
      <c r="I10" s="50" t="s">
        <v>14</v>
      </c>
      <c r="J10" s="70" t="s">
        <v>1778</v>
      </c>
      <c r="L10" s="21"/>
    </row>
    <row r="11" spans="2:46" s="20" customFormat="1" ht="10.9" customHeight="1" x14ac:dyDescent="0.25">
      <c r="B11" s="21"/>
      <c r="L11" s="21"/>
    </row>
    <row r="12" spans="2:46" s="20" customFormat="1" ht="12" customHeight="1" x14ac:dyDescent="0.25">
      <c r="B12" s="21"/>
      <c r="D12" s="50" t="s">
        <v>15</v>
      </c>
      <c r="I12" s="50" t="s">
        <v>16</v>
      </c>
      <c r="J12" s="71" t="s">
        <v>1</v>
      </c>
      <c r="L12" s="21"/>
    </row>
    <row r="13" spans="2:46" s="20" customFormat="1" ht="18" customHeight="1" x14ac:dyDescent="0.25">
      <c r="B13" s="21"/>
      <c r="E13" s="71" t="s">
        <v>13</v>
      </c>
      <c r="I13" s="50" t="s">
        <v>17</v>
      </c>
      <c r="J13" s="71" t="s">
        <v>1</v>
      </c>
      <c r="L13" s="21"/>
    </row>
    <row r="14" spans="2:46" s="20" customFormat="1" ht="6.95" customHeight="1" x14ac:dyDescent="0.25">
      <c r="B14" s="21"/>
      <c r="L14" s="21"/>
    </row>
    <row r="15" spans="2:46" s="20" customFormat="1" ht="12" customHeight="1" x14ac:dyDescent="0.25">
      <c r="B15" s="21"/>
      <c r="D15" s="50" t="s">
        <v>84</v>
      </c>
      <c r="I15" s="50" t="s">
        <v>16</v>
      </c>
      <c r="J15" s="73" t="s">
        <v>1779</v>
      </c>
      <c r="L15" s="21"/>
    </row>
    <row r="16" spans="2:46" s="20" customFormat="1" ht="18" customHeight="1" x14ac:dyDescent="0.25">
      <c r="B16" s="21"/>
      <c r="E16" s="300" t="s">
        <v>1779</v>
      </c>
      <c r="F16" s="301"/>
      <c r="G16" s="301"/>
      <c r="H16" s="301"/>
      <c r="I16" s="50" t="s">
        <v>17</v>
      </c>
      <c r="J16" s="73" t="s">
        <v>1779</v>
      </c>
      <c r="L16" s="21"/>
    </row>
    <row r="17" spans="2:12" s="20" customFormat="1" ht="6.95" customHeight="1" x14ac:dyDescent="0.25">
      <c r="B17" s="21"/>
      <c r="L17" s="21"/>
    </row>
    <row r="18" spans="2:12" s="20" customFormat="1" ht="12" customHeight="1" x14ac:dyDescent="0.25">
      <c r="B18" s="21"/>
      <c r="D18" s="50" t="s">
        <v>18</v>
      </c>
      <c r="I18" s="50" t="s">
        <v>16</v>
      </c>
      <c r="J18" s="71" t="s">
        <v>1</v>
      </c>
      <c r="L18" s="21"/>
    </row>
    <row r="19" spans="2:12" s="20" customFormat="1" ht="18" customHeight="1" x14ac:dyDescent="0.25">
      <c r="B19" s="21"/>
      <c r="E19" s="71" t="s">
        <v>13</v>
      </c>
      <c r="I19" s="50" t="s">
        <v>17</v>
      </c>
      <c r="J19" s="71" t="s">
        <v>1</v>
      </c>
      <c r="L19" s="21"/>
    </row>
    <row r="20" spans="2:12" s="20" customFormat="1" ht="6.95" customHeight="1" x14ac:dyDescent="0.25">
      <c r="B20" s="21"/>
      <c r="L20" s="21"/>
    </row>
    <row r="21" spans="2:12" s="20" customFormat="1" ht="12" customHeight="1" x14ac:dyDescent="0.25">
      <c r="B21" s="21"/>
      <c r="D21" s="50" t="s">
        <v>20</v>
      </c>
      <c r="I21" s="50" t="s">
        <v>16</v>
      </c>
      <c r="J21" s="71" t="s">
        <v>1</v>
      </c>
      <c r="L21" s="21"/>
    </row>
    <row r="22" spans="2:12" s="20" customFormat="1" ht="18" customHeight="1" x14ac:dyDescent="0.25">
      <c r="B22" s="21"/>
      <c r="E22" s="71" t="s">
        <v>13</v>
      </c>
      <c r="I22" s="50" t="s">
        <v>17</v>
      </c>
      <c r="J22" s="71" t="s">
        <v>1</v>
      </c>
      <c r="L22" s="21"/>
    </row>
    <row r="23" spans="2:12" s="20" customFormat="1" ht="6.95" customHeight="1" x14ac:dyDescent="0.25">
      <c r="B23" s="21"/>
      <c r="L23" s="21"/>
    </row>
    <row r="24" spans="2:12" s="20" customFormat="1" ht="12" customHeight="1" x14ac:dyDescent="0.25">
      <c r="B24" s="21"/>
      <c r="D24" s="50" t="s">
        <v>21</v>
      </c>
      <c r="L24" s="21"/>
    </row>
    <row r="25" spans="2:12" s="77" customFormat="1" ht="16.5" customHeight="1" x14ac:dyDescent="0.25">
      <c r="B25" s="78"/>
      <c r="E25" s="302" t="s">
        <v>1</v>
      </c>
      <c r="F25" s="302"/>
      <c r="G25" s="302"/>
      <c r="H25" s="302"/>
      <c r="L25" s="78"/>
    </row>
    <row r="26" spans="2:12" s="20" customFormat="1" ht="6.95" customHeight="1" x14ac:dyDescent="0.25">
      <c r="B26" s="21"/>
      <c r="L26" s="21"/>
    </row>
    <row r="27" spans="2:12" s="20" customFormat="1" ht="6.95" customHeight="1" x14ac:dyDescent="0.25">
      <c r="B27" s="21"/>
      <c r="D27" s="23"/>
      <c r="E27" s="23"/>
      <c r="F27" s="23"/>
      <c r="G27" s="23"/>
      <c r="H27" s="23"/>
      <c r="I27" s="23"/>
      <c r="J27" s="23"/>
      <c r="K27" s="23"/>
      <c r="L27" s="21"/>
    </row>
    <row r="28" spans="2:12" s="20" customFormat="1" ht="14.45" customHeight="1" x14ac:dyDescent="0.25">
      <c r="B28" s="21"/>
      <c r="D28" s="71" t="s">
        <v>90</v>
      </c>
      <c r="J28" s="79">
        <f>J94</f>
        <v>0</v>
      </c>
      <c r="L28" s="21"/>
    </row>
    <row r="29" spans="2:12" s="20" customFormat="1" ht="14.45" customHeight="1" x14ac:dyDescent="0.25">
      <c r="B29" s="21"/>
      <c r="D29" s="80" t="s">
        <v>86</v>
      </c>
      <c r="J29" s="79">
        <f>J112</f>
        <v>0</v>
      </c>
      <c r="L29" s="21"/>
    </row>
    <row r="30" spans="2:12" s="20" customFormat="1" ht="25.35" customHeight="1" x14ac:dyDescent="0.25">
      <c r="B30" s="21"/>
      <c r="D30" s="81" t="s">
        <v>22</v>
      </c>
      <c r="J30" s="69">
        <f>ROUND(J28 + J29, 2)</f>
        <v>0</v>
      </c>
      <c r="L30" s="21"/>
    </row>
    <row r="31" spans="2:12" s="20" customFormat="1" ht="6.95" customHeight="1" x14ac:dyDescent="0.25">
      <c r="B31" s="21"/>
      <c r="D31" s="23"/>
      <c r="E31" s="23"/>
      <c r="F31" s="23"/>
      <c r="G31" s="23"/>
      <c r="H31" s="23"/>
      <c r="I31" s="23"/>
      <c r="J31" s="23"/>
      <c r="K31" s="23"/>
      <c r="L31" s="21"/>
    </row>
    <row r="32" spans="2:12" s="20" customFormat="1" ht="14.45" customHeight="1" x14ac:dyDescent="0.25">
      <c r="B32" s="21"/>
      <c r="F32" s="82" t="s">
        <v>24</v>
      </c>
      <c r="I32" s="82" t="s">
        <v>23</v>
      </c>
      <c r="J32" s="82" t="s">
        <v>25</v>
      </c>
      <c r="L32" s="21"/>
    </row>
    <row r="33" spans="2:12" s="20" customFormat="1" ht="14.45" customHeight="1" x14ac:dyDescent="0.25">
      <c r="B33" s="21"/>
      <c r="D33" s="83" t="s">
        <v>26</v>
      </c>
      <c r="E33" s="50" t="s">
        <v>27</v>
      </c>
      <c r="F33" s="84">
        <f>ROUND((SUM(BE112:BE119) + SUM(BE137:BE223)),  2)</f>
        <v>0</v>
      </c>
      <c r="I33" s="85">
        <v>0.21</v>
      </c>
      <c r="J33" s="84">
        <f>ROUND(((SUM(BE112:BE119) + SUM(BE137:BE223))*I33),  2)</f>
        <v>0</v>
      </c>
      <c r="L33" s="21"/>
    </row>
    <row r="34" spans="2:12" s="20" customFormat="1" ht="14.45" customHeight="1" x14ac:dyDescent="0.25">
      <c r="B34" s="21"/>
      <c r="E34" s="50" t="s">
        <v>28</v>
      </c>
      <c r="F34" s="84">
        <f>ROUND((SUM(BF112:BF119) + SUM(BF137:BF223)),  2)</f>
        <v>0</v>
      </c>
      <c r="I34" s="85">
        <v>0.12</v>
      </c>
      <c r="J34" s="84">
        <f>ROUND(((SUM(BF112:BF119) + SUM(BF137:BF223))*I34),  2)</f>
        <v>0</v>
      </c>
      <c r="L34" s="21"/>
    </row>
    <row r="35" spans="2:12" s="20" customFormat="1" ht="14.45" hidden="1" customHeight="1" x14ac:dyDescent="0.25">
      <c r="B35" s="21"/>
      <c r="E35" s="50" t="s">
        <v>29</v>
      </c>
      <c r="F35" s="84">
        <f>ROUND((SUM(BG112:BG119) + SUM(BG137:BG223)),  2)</f>
        <v>0</v>
      </c>
      <c r="I35" s="85">
        <v>0.21</v>
      </c>
      <c r="J35" s="84">
        <f>0</f>
        <v>0</v>
      </c>
      <c r="L35" s="21"/>
    </row>
    <row r="36" spans="2:12" s="20" customFormat="1" ht="14.45" hidden="1" customHeight="1" x14ac:dyDescent="0.25">
      <c r="B36" s="21"/>
      <c r="E36" s="50" t="s">
        <v>30</v>
      </c>
      <c r="F36" s="84">
        <f>ROUND((SUM(BH112:BH119) + SUM(BH137:BH223)),  2)</f>
        <v>0</v>
      </c>
      <c r="I36" s="85">
        <v>0.12</v>
      </c>
      <c r="J36" s="84">
        <f>0</f>
        <v>0</v>
      </c>
      <c r="L36" s="21"/>
    </row>
    <row r="37" spans="2:12" s="20" customFormat="1" ht="14.45" hidden="1" customHeight="1" x14ac:dyDescent="0.25">
      <c r="B37" s="21"/>
      <c r="E37" s="50" t="s">
        <v>31</v>
      </c>
      <c r="F37" s="84">
        <f>ROUND((SUM(BI112:BI119) + SUM(BI137:BI223)),  2)</f>
        <v>0</v>
      </c>
      <c r="I37" s="85">
        <v>0</v>
      </c>
      <c r="J37" s="84">
        <f>0</f>
        <v>0</v>
      </c>
      <c r="L37" s="21"/>
    </row>
    <row r="38" spans="2:12" s="20" customFormat="1" ht="6.95" customHeight="1" x14ac:dyDescent="0.25">
      <c r="B38" s="21"/>
      <c r="L38" s="21"/>
    </row>
    <row r="39" spans="2:12" s="20" customFormat="1" ht="25.35" customHeight="1" x14ac:dyDescent="0.25">
      <c r="B39" s="21"/>
      <c r="C39" s="86"/>
      <c r="D39" s="87" t="s">
        <v>32</v>
      </c>
      <c r="E39" s="88"/>
      <c r="F39" s="88"/>
      <c r="G39" s="89" t="s">
        <v>33</v>
      </c>
      <c r="H39" s="90" t="s">
        <v>34</v>
      </c>
      <c r="I39" s="88"/>
      <c r="J39" s="91">
        <f>SUM(J30:J37)</f>
        <v>0</v>
      </c>
      <c r="K39" s="92"/>
      <c r="L39" s="21"/>
    </row>
    <row r="40" spans="2:12" s="20" customFormat="1" ht="14.45" customHeight="1" x14ac:dyDescent="0.25">
      <c r="B40" s="21"/>
      <c r="L40" s="21"/>
    </row>
    <row r="41" spans="2:12" ht="14.45" customHeight="1" x14ac:dyDescent="0.25">
      <c r="B41" s="19"/>
      <c r="L41" s="19"/>
    </row>
    <row r="42" spans="2:12" ht="14.45" customHeight="1" x14ac:dyDescent="0.25">
      <c r="B42" s="19"/>
      <c r="L42" s="19"/>
    </row>
    <row r="43" spans="2:12" ht="14.45" customHeight="1" x14ac:dyDescent="0.25">
      <c r="B43" s="19"/>
      <c r="L43" s="19"/>
    </row>
    <row r="44" spans="2:12" ht="14.45" customHeight="1" x14ac:dyDescent="0.25">
      <c r="B44" s="19"/>
      <c r="L44" s="19"/>
    </row>
    <row r="45" spans="2:12" ht="14.45" customHeight="1" x14ac:dyDescent="0.25">
      <c r="B45" s="19"/>
      <c r="L45" s="19"/>
    </row>
    <row r="46" spans="2:12" ht="14.45" customHeight="1" x14ac:dyDescent="0.25">
      <c r="B46" s="19"/>
      <c r="L46" s="19"/>
    </row>
    <row r="47" spans="2:12" ht="14.45" customHeight="1" x14ac:dyDescent="0.25">
      <c r="B47" s="19"/>
      <c r="L47" s="19"/>
    </row>
    <row r="48" spans="2:12" ht="14.45" customHeight="1" x14ac:dyDescent="0.25">
      <c r="B48" s="19"/>
      <c r="L48" s="19"/>
    </row>
    <row r="49" spans="2:12" ht="14.45" customHeight="1" x14ac:dyDescent="0.25">
      <c r="B49" s="19"/>
      <c r="L49" s="19"/>
    </row>
    <row r="50" spans="2:12" s="20" customFormat="1" ht="14.45" customHeight="1" x14ac:dyDescent="0.25">
      <c r="B50" s="21"/>
      <c r="D50" s="93" t="s">
        <v>35</v>
      </c>
      <c r="E50" s="94"/>
      <c r="F50" s="94"/>
      <c r="G50" s="93" t="s">
        <v>36</v>
      </c>
      <c r="H50" s="94"/>
      <c r="I50" s="94"/>
      <c r="J50" s="94"/>
      <c r="K50" s="94"/>
      <c r="L50" s="21"/>
    </row>
    <row r="51" spans="2:12" x14ac:dyDescent="0.25">
      <c r="B51" s="19"/>
      <c r="L51" s="19"/>
    </row>
    <row r="52" spans="2:12" x14ac:dyDescent="0.25">
      <c r="B52" s="19"/>
      <c r="L52" s="19"/>
    </row>
    <row r="53" spans="2:12" x14ac:dyDescent="0.25">
      <c r="B53" s="19"/>
      <c r="L53" s="19"/>
    </row>
    <row r="54" spans="2:12" x14ac:dyDescent="0.25">
      <c r="B54" s="19"/>
      <c r="L54" s="19"/>
    </row>
    <row r="55" spans="2:12" x14ac:dyDescent="0.25">
      <c r="B55" s="19"/>
      <c r="L55" s="19"/>
    </row>
    <row r="56" spans="2:12" x14ac:dyDescent="0.25">
      <c r="B56" s="19"/>
      <c r="L56" s="19"/>
    </row>
    <row r="57" spans="2:12" x14ac:dyDescent="0.25">
      <c r="B57" s="19"/>
      <c r="L57" s="19"/>
    </row>
    <row r="58" spans="2:12" x14ac:dyDescent="0.25">
      <c r="B58" s="19"/>
      <c r="L58" s="19"/>
    </row>
    <row r="59" spans="2:12" x14ac:dyDescent="0.25">
      <c r="B59" s="19"/>
      <c r="L59" s="19"/>
    </row>
    <row r="60" spans="2:12" x14ac:dyDescent="0.25">
      <c r="B60" s="19"/>
      <c r="L60" s="19"/>
    </row>
    <row r="61" spans="2:12" s="20" customFormat="1" x14ac:dyDescent="0.25">
      <c r="B61" s="21"/>
      <c r="D61" s="95" t="s">
        <v>37</v>
      </c>
      <c r="E61" s="22"/>
      <c r="F61" s="96" t="s">
        <v>38</v>
      </c>
      <c r="G61" s="95" t="s">
        <v>37</v>
      </c>
      <c r="H61" s="22"/>
      <c r="I61" s="22"/>
      <c r="J61" s="97" t="s">
        <v>38</v>
      </c>
      <c r="K61" s="22"/>
      <c r="L61" s="21"/>
    </row>
    <row r="62" spans="2:12" x14ac:dyDescent="0.25">
      <c r="B62" s="19"/>
      <c r="L62" s="19"/>
    </row>
    <row r="63" spans="2:12" x14ac:dyDescent="0.25">
      <c r="B63" s="19"/>
      <c r="L63" s="19"/>
    </row>
    <row r="64" spans="2:12" x14ac:dyDescent="0.25">
      <c r="B64" s="19"/>
      <c r="L64" s="19"/>
    </row>
    <row r="65" spans="2:12" s="20" customFormat="1" x14ac:dyDescent="0.25">
      <c r="B65" s="21"/>
      <c r="D65" s="93" t="s">
        <v>39</v>
      </c>
      <c r="E65" s="94"/>
      <c r="F65" s="94"/>
      <c r="G65" s="93" t="s">
        <v>85</v>
      </c>
      <c r="H65" s="94"/>
      <c r="I65" s="94"/>
      <c r="J65" s="94"/>
      <c r="K65" s="94"/>
      <c r="L65" s="21"/>
    </row>
    <row r="66" spans="2:12" x14ac:dyDescent="0.25">
      <c r="B66" s="19"/>
      <c r="L66" s="19"/>
    </row>
    <row r="67" spans="2:12" x14ac:dyDescent="0.25">
      <c r="B67" s="19"/>
      <c r="L67" s="19"/>
    </row>
    <row r="68" spans="2:12" x14ac:dyDescent="0.25">
      <c r="B68" s="19"/>
      <c r="L68" s="19"/>
    </row>
    <row r="69" spans="2:12" x14ac:dyDescent="0.25">
      <c r="B69" s="19"/>
      <c r="L69" s="19"/>
    </row>
    <row r="70" spans="2:12" x14ac:dyDescent="0.25">
      <c r="B70" s="19"/>
      <c r="L70" s="19"/>
    </row>
    <row r="71" spans="2:12" x14ac:dyDescent="0.25">
      <c r="B71" s="19"/>
      <c r="L71" s="19"/>
    </row>
    <row r="72" spans="2:12" x14ac:dyDescent="0.25">
      <c r="B72" s="19"/>
      <c r="L72" s="19"/>
    </row>
    <row r="73" spans="2:12" x14ac:dyDescent="0.25">
      <c r="B73" s="19"/>
      <c r="L73" s="19"/>
    </row>
    <row r="74" spans="2:12" x14ac:dyDescent="0.25">
      <c r="B74" s="19"/>
      <c r="L74" s="19"/>
    </row>
    <row r="75" spans="2:12" x14ac:dyDescent="0.25">
      <c r="B75" s="19"/>
      <c r="L75" s="19"/>
    </row>
    <row r="76" spans="2:12" s="20" customFormat="1" x14ac:dyDescent="0.25">
      <c r="B76" s="21"/>
      <c r="D76" s="95" t="s">
        <v>37</v>
      </c>
      <c r="E76" s="22"/>
      <c r="F76" s="96" t="s">
        <v>38</v>
      </c>
      <c r="G76" s="95" t="s">
        <v>37</v>
      </c>
      <c r="H76" s="22"/>
      <c r="I76" s="22"/>
      <c r="J76" s="97" t="s">
        <v>38</v>
      </c>
      <c r="K76" s="22"/>
      <c r="L76" s="21"/>
    </row>
    <row r="77" spans="2:12" s="20" customFormat="1" ht="14.45" customHeight="1" x14ac:dyDescent="0.25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21"/>
    </row>
    <row r="81" spans="2:47" s="20" customFormat="1" ht="6.95" customHeight="1" x14ac:dyDescent="0.25"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21"/>
    </row>
    <row r="82" spans="2:47" s="20" customFormat="1" ht="24.95" customHeight="1" x14ac:dyDescent="0.25">
      <c r="B82" s="21"/>
      <c r="C82" s="49" t="s">
        <v>91</v>
      </c>
      <c r="L82" s="21"/>
    </row>
    <row r="83" spans="2:47" s="20" customFormat="1" ht="6.95" customHeight="1" x14ac:dyDescent="0.25">
      <c r="B83" s="21"/>
      <c r="L83" s="21"/>
    </row>
    <row r="84" spans="2:47" s="20" customFormat="1" ht="12" customHeight="1" x14ac:dyDescent="0.25">
      <c r="B84" s="21"/>
      <c r="C84" s="50" t="s">
        <v>8</v>
      </c>
      <c r="L84" s="21"/>
    </row>
    <row r="85" spans="2:47" s="20" customFormat="1" ht="16.5" customHeight="1" x14ac:dyDescent="0.25">
      <c r="B85" s="21"/>
      <c r="E85" s="296" t="str">
        <f>E7</f>
        <v>Choceň - rekonstrukce ZŠ M. Choceňského</v>
      </c>
      <c r="F85" s="297"/>
      <c r="G85" s="297"/>
      <c r="H85" s="297"/>
      <c r="L85" s="21"/>
    </row>
    <row r="86" spans="2:47" s="20" customFormat="1" ht="6.95" customHeight="1" x14ac:dyDescent="0.25">
      <c r="B86" s="21"/>
      <c r="L86" s="21"/>
    </row>
    <row r="87" spans="2:47" s="20" customFormat="1" ht="12" customHeight="1" x14ac:dyDescent="0.25">
      <c r="B87" s="21"/>
      <c r="C87" s="50" t="s">
        <v>12</v>
      </c>
      <c r="F87" s="71" t="str">
        <f>F10</f>
        <v xml:space="preserve"> </v>
      </c>
      <c r="I87" s="50" t="s">
        <v>14</v>
      </c>
      <c r="J87" s="70" t="str">
        <f>IF(J10="","",J10)</f>
        <v>19. 6. 2025</v>
      </c>
      <c r="L87" s="21"/>
    </row>
    <row r="88" spans="2:47" s="20" customFormat="1" ht="6.95" customHeight="1" x14ac:dyDescent="0.25">
      <c r="B88" s="21"/>
      <c r="L88" s="21"/>
    </row>
    <row r="89" spans="2:47" s="20" customFormat="1" ht="15.2" customHeight="1" x14ac:dyDescent="0.25">
      <c r="B89" s="21"/>
      <c r="C89" s="50" t="s">
        <v>15</v>
      </c>
      <c r="F89" s="71" t="str">
        <f>E13</f>
        <v xml:space="preserve"> </v>
      </c>
      <c r="I89" s="50" t="s">
        <v>18</v>
      </c>
      <c r="J89" s="72" t="str">
        <f>E19</f>
        <v xml:space="preserve"> </v>
      </c>
      <c r="L89" s="21"/>
    </row>
    <row r="90" spans="2:47" s="20" customFormat="1" ht="15.2" customHeight="1" x14ac:dyDescent="0.25">
      <c r="B90" s="21"/>
      <c r="C90" s="50" t="s">
        <v>84</v>
      </c>
      <c r="F90" s="71" t="str">
        <f>IF(E16="","",E16)</f>
        <v>Vyplň údaj</v>
      </c>
      <c r="I90" s="50" t="s">
        <v>20</v>
      </c>
      <c r="J90" s="72" t="str">
        <f>E22</f>
        <v xml:space="preserve"> </v>
      </c>
      <c r="L90" s="21"/>
    </row>
    <row r="91" spans="2:47" s="20" customFormat="1" ht="10.35" customHeight="1" x14ac:dyDescent="0.25">
      <c r="B91" s="21"/>
      <c r="L91" s="21"/>
    </row>
    <row r="92" spans="2:47" s="20" customFormat="1" ht="29.25" customHeight="1" x14ac:dyDescent="0.25">
      <c r="B92" s="21"/>
      <c r="C92" s="98" t="s">
        <v>92</v>
      </c>
      <c r="D92" s="86"/>
      <c r="E92" s="86"/>
      <c r="F92" s="86"/>
      <c r="G92" s="86"/>
      <c r="H92" s="86"/>
      <c r="I92" s="86"/>
      <c r="J92" s="99" t="s">
        <v>93</v>
      </c>
      <c r="K92" s="86"/>
      <c r="L92" s="21"/>
    </row>
    <row r="93" spans="2:47" s="20" customFormat="1" ht="10.35" customHeight="1" x14ac:dyDescent="0.25">
      <c r="B93" s="21"/>
      <c r="L93" s="21"/>
    </row>
    <row r="94" spans="2:47" s="20" customFormat="1" ht="22.9" customHeight="1" x14ac:dyDescent="0.25">
      <c r="B94" s="21"/>
      <c r="C94" s="100" t="s">
        <v>94</v>
      </c>
      <c r="J94" s="69">
        <f>J137</f>
        <v>0</v>
      </c>
      <c r="L94" s="21"/>
      <c r="AU94" s="18" t="s">
        <v>95</v>
      </c>
    </row>
    <row r="95" spans="2:47" s="101" customFormat="1" ht="24.95" customHeight="1" x14ac:dyDescent="0.25">
      <c r="B95" s="102"/>
      <c r="D95" s="103" t="s">
        <v>96</v>
      </c>
      <c r="E95" s="104"/>
      <c r="F95" s="104"/>
      <c r="G95" s="104"/>
      <c r="H95" s="104"/>
      <c r="I95" s="104"/>
      <c r="J95" s="105">
        <f>J138</f>
        <v>0</v>
      </c>
      <c r="L95" s="102"/>
    </row>
    <row r="96" spans="2:47" s="106" customFormat="1" ht="19.899999999999999" customHeight="1" x14ac:dyDescent="0.25">
      <c r="B96" s="107"/>
      <c r="D96" s="108" t="s">
        <v>97</v>
      </c>
      <c r="E96" s="109"/>
      <c r="F96" s="109"/>
      <c r="G96" s="109"/>
      <c r="H96" s="109"/>
      <c r="I96" s="109"/>
      <c r="J96" s="110">
        <f>J139</f>
        <v>0</v>
      </c>
      <c r="L96" s="107"/>
    </row>
    <row r="97" spans="2:14" s="106" customFormat="1" ht="19.899999999999999" customHeight="1" x14ac:dyDescent="0.25">
      <c r="B97" s="107"/>
      <c r="D97" s="108" t="s">
        <v>98</v>
      </c>
      <c r="E97" s="109"/>
      <c r="F97" s="109"/>
      <c r="G97" s="109"/>
      <c r="H97" s="109"/>
      <c r="I97" s="109"/>
      <c r="J97" s="110">
        <f>J142</f>
        <v>0</v>
      </c>
      <c r="L97" s="107"/>
    </row>
    <row r="98" spans="2:14" s="106" customFormat="1" ht="19.899999999999999" customHeight="1" x14ac:dyDescent="0.25">
      <c r="B98" s="107"/>
      <c r="D98" s="108" t="s">
        <v>99</v>
      </c>
      <c r="E98" s="109"/>
      <c r="F98" s="109"/>
      <c r="G98" s="109"/>
      <c r="H98" s="109"/>
      <c r="I98" s="109"/>
      <c r="J98" s="110">
        <f>J144</f>
        <v>0</v>
      </c>
      <c r="L98" s="107"/>
    </row>
    <row r="99" spans="2:14" s="106" customFormat="1" ht="19.899999999999999" customHeight="1" x14ac:dyDescent="0.25">
      <c r="B99" s="107"/>
      <c r="D99" s="108" t="s">
        <v>100</v>
      </c>
      <c r="E99" s="109"/>
      <c r="F99" s="109"/>
      <c r="G99" s="109"/>
      <c r="H99" s="109"/>
      <c r="I99" s="109"/>
      <c r="J99" s="110">
        <f>J161</f>
        <v>0</v>
      </c>
      <c r="L99" s="107"/>
    </row>
    <row r="100" spans="2:14" s="106" customFormat="1" ht="19.899999999999999" customHeight="1" x14ac:dyDescent="0.25">
      <c r="B100" s="107"/>
      <c r="D100" s="108" t="s">
        <v>101</v>
      </c>
      <c r="E100" s="109"/>
      <c r="F100" s="109"/>
      <c r="G100" s="109"/>
      <c r="H100" s="109"/>
      <c r="I100" s="109"/>
      <c r="J100" s="110">
        <f>J171</f>
        <v>0</v>
      </c>
      <c r="L100" s="107"/>
    </row>
    <row r="101" spans="2:14" s="106" customFormat="1" ht="19.899999999999999" customHeight="1" x14ac:dyDescent="0.25">
      <c r="B101" s="107"/>
      <c r="D101" s="108" t="s">
        <v>102</v>
      </c>
      <c r="E101" s="109"/>
      <c r="F101" s="109"/>
      <c r="G101" s="109"/>
      <c r="H101" s="109"/>
      <c r="I101" s="109"/>
      <c r="J101" s="110">
        <f>J178</f>
        <v>0</v>
      </c>
      <c r="L101" s="107"/>
    </row>
    <row r="102" spans="2:14" s="101" customFormat="1" ht="24.95" customHeight="1" x14ac:dyDescent="0.25">
      <c r="B102" s="102"/>
      <c r="D102" s="103" t="s">
        <v>103</v>
      </c>
      <c r="E102" s="104"/>
      <c r="F102" s="104"/>
      <c r="G102" s="104"/>
      <c r="H102" s="104"/>
      <c r="I102" s="104"/>
      <c r="J102" s="105">
        <f>J181</f>
        <v>0</v>
      </c>
      <c r="L102" s="102"/>
    </row>
    <row r="103" spans="2:14" s="106" customFormat="1" ht="19.899999999999999" customHeight="1" x14ac:dyDescent="0.25">
      <c r="B103" s="107"/>
      <c r="D103" s="108" t="s">
        <v>104</v>
      </c>
      <c r="E103" s="109"/>
      <c r="F103" s="109"/>
      <c r="G103" s="109"/>
      <c r="H103" s="109"/>
      <c r="I103" s="109"/>
      <c r="J103" s="110">
        <f>J182</f>
        <v>0</v>
      </c>
      <c r="L103" s="107"/>
    </row>
    <row r="104" spans="2:14" s="106" customFormat="1" ht="19.899999999999999" customHeight="1" x14ac:dyDescent="0.25">
      <c r="B104" s="107"/>
      <c r="D104" s="108" t="s">
        <v>105</v>
      </c>
      <c r="E104" s="109"/>
      <c r="F104" s="109"/>
      <c r="G104" s="109"/>
      <c r="H104" s="109"/>
      <c r="I104" s="109"/>
      <c r="J104" s="110">
        <f>J193</f>
        <v>0</v>
      </c>
      <c r="L104" s="107"/>
    </row>
    <row r="105" spans="2:14" s="106" customFormat="1" ht="19.899999999999999" customHeight="1" x14ac:dyDescent="0.25">
      <c r="B105" s="107"/>
      <c r="D105" s="108" t="s">
        <v>106</v>
      </c>
      <c r="E105" s="109"/>
      <c r="F105" s="109"/>
      <c r="G105" s="109"/>
      <c r="H105" s="109"/>
      <c r="I105" s="109"/>
      <c r="J105" s="110">
        <f>J201</f>
        <v>0</v>
      </c>
      <c r="L105" s="107"/>
    </row>
    <row r="106" spans="2:14" s="106" customFormat="1" ht="19.899999999999999" customHeight="1" x14ac:dyDescent="0.25">
      <c r="B106" s="107"/>
      <c r="D106" s="108" t="s">
        <v>107</v>
      </c>
      <c r="E106" s="109"/>
      <c r="F106" s="109"/>
      <c r="G106" s="109"/>
      <c r="H106" s="109"/>
      <c r="I106" s="109"/>
      <c r="J106" s="110">
        <f>J208</f>
        <v>0</v>
      </c>
      <c r="L106" s="107"/>
    </row>
    <row r="107" spans="2:14" s="101" customFormat="1" ht="24.95" customHeight="1" x14ac:dyDescent="0.25">
      <c r="B107" s="102"/>
      <c r="D107" s="103" t="s">
        <v>108</v>
      </c>
      <c r="E107" s="104"/>
      <c r="F107" s="104"/>
      <c r="G107" s="104"/>
      <c r="H107" s="104"/>
      <c r="I107" s="104"/>
      <c r="J107" s="105">
        <f>J219</f>
        <v>0</v>
      </c>
      <c r="L107" s="102"/>
    </row>
    <row r="108" spans="2:14" s="106" customFormat="1" ht="19.899999999999999" customHeight="1" x14ac:dyDescent="0.25">
      <c r="B108" s="107"/>
      <c r="D108" s="108" t="s">
        <v>109</v>
      </c>
      <c r="E108" s="109"/>
      <c r="F108" s="109"/>
      <c r="G108" s="109"/>
      <c r="H108" s="109"/>
      <c r="I108" s="109"/>
      <c r="J108" s="110">
        <f>J220</f>
        <v>0</v>
      </c>
      <c r="L108" s="107"/>
    </row>
    <row r="109" spans="2:14" s="106" customFormat="1" ht="19.899999999999999" customHeight="1" x14ac:dyDescent="0.25">
      <c r="B109" s="107"/>
      <c r="D109" s="108" t="s">
        <v>110</v>
      </c>
      <c r="E109" s="109"/>
      <c r="F109" s="109"/>
      <c r="G109" s="109"/>
      <c r="H109" s="109"/>
      <c r="I109" s="109"/>
      <c r="J109" s="110">
        <f>J222</f>
        <v>0</v>
      </c>
      <c r="L109" s="107"/>
    </row>
    <row r="110" spans="2:14" s="20" customFormat="1" ht="21.75" customHeight="1" x14ac:dyDescent="0.25">
      <c r="B110" s="21"/>
      <c r="L110" s="21"/>
    </row>
    <row r="111" spans="2:14" s="20" customFormat="1" ht="6.95" customHeight="1" x14ac:dyDescent="0.25">
      <c r="B111" s="21"/>
      <c r="L111" s="21"/>
    </row>
    <row r="112" spans="2:14" s="20" customFormat="1" ht="29.25" customHeight="1" x14ac:dyDescent="0.25">
      <c r="B112" s="21"/>
      <c r="C112" s="100" t="s">
        <v>111</v>
      </c>
      <c r="J112" s="111">
        <f>ROUND(J113 + J114 + J115 + J116 + J117 + J118,2)</f>
        <v>0</v>
      </c>
      <c r="L112" s="21"/>
      <c r="N112" s="112" t="s">
        <v>26</v>
      </c>
    </row>
    <row r="113" spans="2:65" s="20" customFormat="1" ht="18" customHeight="1" x14ac:dyDescent="0.25">
      <c r="B113" s="113"/>
      <c r="C113" s="114"/>
      <c r="D113" s="294" t="s">
        <v>112</v>
      </c>
      <c r="E113" s="295"/>
      <c r="F113" s="295"/>
      <c r="G113" s="114"/>
      <c r="H113" s="114"/>
      <c r="I113" s="114"/>
      <c r="J113" s="116">
        <v>0</v>
      </c>
      <c r="K113" s="114"/>
      <c r="L113" s="113"/>
      <c r="M113" s="114"/>
      <c r="N113" s="117" t="s">
        <v>27</v>
      </c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8" t="s">
        <v>113</v>
      </c>
      <c r="AZ113" s="114"/>
      <c r="BA113" s="114"/>
      <c r="BB113" s="114"/>
      <c r="BC113" s="114"/>
      <c r="BD113" s="114"/>
      <c r="BE113" s="119">
        <f t="shared" ref="BE113:BE118" si="0">IF(N113="základní",J113,0)</f>
        <v>0</v>
      </c>
      <c r="BF113" s="119">
        <f t="shared" ref="BF113:BF118" si="1">IF(N113="snížená",J113,0)</f>
        <v>0</v>
      </c>
      <c r="BG113" s="119">
        <f t="shared" ref="BG113:BG118" si="2">IF(N113="zákl. přenesená",J113,0)</f>
        <v>0</v>
      </c>
      <c r="BH113" s="119">
        <f t="shared" ref="BH113:BH118" si="3">IF(N113="sníž. přenesená",J113,0)</f>
        <v>0</v>
      </c>
      <c r="BI113" s="119">
        <f t="shared" ref="BI113:BI118" si="4">IF(N113="nulová",J113,0)</f>
        <v>0</v>
      </c>
      <c r="BJ113" s="118" t="s">
        <v>45</v>
      </c>
      <c r="BK113" s="114"/>
      <c r="BL113" s="114"/>
      <c r="BM113" s="114"/>
    </row>
    <row r="114" spans="2:65" s="20" customFormat="1" ht="18" customHeight="1" x14ac:dyDescent="0.25">
      <c r="B114" s="113"/>
      <c r="C114" s="114"/>
      <c r="D114" s="294" t="s">
        <v>114</v>
      </c>
      <c r="E114" s="295"/>
      <c r="F114" s="295"/>
      <c r="G114" s="114"/>
      <c r="H114" s="114"/>
      <c r="I114" s="114"/>
      <c r="J114" s="116">
        <v>0</v>
      </c>
      <c r="K114" s="114"/>
      <c r="L114" s="113"/>
      <c r="M114" s="114"/>
      <c r="N114" s="117" t="s">
        <v>27</v>
      </c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8" t="s">
        <v>113</v>
      </c>
      <c r="AZ114" s="114"/>
      <c r="BA114" s="114"/>
      <c r="BB114" s="114"/>
      <c r="BC114" s="114"/>
      <c r="BD114" s="114"/>
      <c r="BE114" s="119">
        <f t="shared" si="0"/>
        <v>0</v>
      </c>
      <c r="BF114" s="119">
        <f t="shared" si="1"/>
        <v>0</v>
      </c>
      <c r="BG114" s="119">
        <f t="shared" si="2"/>
        <v>0</v>
      </c>
      <c r="BH114" s="119">
        <f t="shared" si="3"/>
        <v>0</v>
      </c>
      <c r="BI114" s="119">
        <f t="shared" si="4"/>
        <v>0</v>
      </c>
      <c r="BJ114" s="118" t="s">
        <v>45</v>
      </c>
      <c r="BK114" s="114"/>
      <c r="BL114" s="114"/>
      <c r="BM114" s="114"/>
    </row>
    <row r="115" spans="2:65" s="20" customFormat="1" ht="18" customHeight="1" x14ac:dyDescent="0.25">
      <c r="B115" s="113"/>
      <c r="C115" s="114"/>
      <c r="D115" s="294" t="s">
        <v>115</v>
      </c>
      <c r="E115" s="295"/>
      <c r="F115" s="295"/>
      <c r="G115" s="114"/>
      <c r="H115" s="114"/>
      <c r="I115" s="114"/>
      <c r="J115" s="116">
        <v>0</v>
      </c>
      <c r="K115" s="114"/>
      <c r="L115" s="113"/>
      <c r="M115" s="114"/>
      <c r="N115" s="117" t="s">
        <v>27</v>
      </c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8" t="s">
        <v>113</v>
      </c>
      <c r="AZ115" s="114"/>
      <c r="BA115" s="114"/>
      <c r="BB115" s="114"/>
      <c r="BC115" s="114"/>
      <c r="BD115" s="114"/>
      <c r="BE115" s="119">
        <f t="shared" si="0"/>
        <v>0</v>
      </c>
      <c r="BF115" s="119">
        <f t="shared" si="1"/>
        <v>0</v>
      </c>
      <c r="BG115" s="119">
        <f t="shared" si="2"/>
        <v>0</v>
      </c>
      <c r="BH115" s="119">
        <f t="shared" si="3"/>
        <v>0</v>
      </c>
      <c r="BI115" s="119">
        <f t="shared" si="4"/>
        <v>0</v>
      </c>
      <c r="BJ115" s="118" t="s">
        <v>45</v>
      </c>
      <c r="BK115" s="114"/>
      <c r="BL115" s="114"/>
      <c r="BM115" s="114"/>
    </row>
    <row r="116" spans="2:65" s="20" customFormat="1" ht="18" customHeight="1" x14ac:dyDescent="0.25">
      <c r="B116" s="113"/>
      <c r="C116" s="114"/>
      <c r="D116" s="294" t="s">
        <v>116</v>
      </c>
      <c r="E116" s="295"/>
      <c r="F116" s="295"/>
      <c r="G116" s="114"/>
      <c r="H116" s="114"/>
      <c r="I116" s="114"/>
      <c r="J116" s="116">
        <v>0</v>
      </c>
      <c r="K116" s="114"/>
      <c r="L116" s="113"/>
      <c r="M116" s="114"/>
      <c r="N116" s="117" t="s">
        <v>27</v>
      </c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8" t="s">
        <v>113</v>
      </c>
      <c r="AZ116" s="114"/>
      <c r="BA116" s="114"/>
      <c r="BB116" s="114"/>
      <c r="BC116" s="114"/>
      <c r="BD116" s="114"/>
      <c r="BE116" s="119">
        <f t="shared" si="0"/>
        <v>0</v>
      </c>
      <c r="BF116" s="119">
        <f t="shared" si="1"/>
        <v>0</v>
      </c>
      <c r="BG116" s="119">
        <f t="shared" si="2"/>
        <v>0</v>
      </c>
      <c r="BH116" s="119">
        <f t="shared" si="3"/>
        <v>0</v>
      </c>
      <c r="BI116" s="119">
        <f t="shared" si="4"/>
        <v>0</v>
      </c>
      <c r="BJ116" s="118" t="s">
        <v>45</v>
      </c>
      <c r="BK116" s="114"/>
      <c r="BL116" s="114"/>
      <c r="BM116" s="114"/>
    </row>
    <row r="117" spans="2:65" s="20" customFormat="1" ht="18" customHeight="1" x14ac:dyDescent="0.25">
      <c r="B117" s="113"/>
      <c r="C117" s="114"/>
      <c r="D117" s="294" t="s">
        <v>117</v>
      </c>
      <c r="E117" s="295"/>
      <c r="F117" s="295"/>
      <c r="G117" s="114"/>
      <c r="H117" s="114"/>
      <c r="I117" s="114"/>
      <c r="J117" s="116">
        <v>0</v>
      </c>
      <c r="K117" s="114"/>
      <c r="L117" s="113"/>
      <c r="M117" s="114"/>
      <c r="N117" s="117" t="s">
        <v>27</v>
      </c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8" t="s">
        <v>113</v>
      </c>
      <c r="AZ117" s="114"/>
      <c r="BA117" s="114"/>
      <c r="BB117" s="114"/>
      <c r="BC117" s="114"/>
      <c r="BD117" s="114"/>
      <c r="BE117" s="119">
        <f t="shared" si="0"/>
        <v>0</v>
      </c>
      <c r="BF117" s="119">
        <f t="shared" si="1"/>
        <v>0</v>
      </c>
      <c r="BG117" s="119">
        <f t="shared" si="2"/>
        <v>0</v>
      </c>
      <c r="BH117" s="119">
        <f t="shared" si="3"/>
        <v>0</v>
      </c>
      <c r="BI117" s="119">
        <f t="shared" si="4"/>
        <v>0</v>
      </c>
      <c r="BJ117" s="118" t="s">
        <v>45</v>
      </c>
      <c r="BK117" s="114"/>
      <c r="BL117" s="114"/>
      <c r="BM117" s="114"/>
    </row>
    <row r="118" spans="2:65" s="20" customFormat="1" ht="18" customHeight="1" x14ac:dyDescent="0.25">
      <c r="B118" s="113"/>
      <c r="C118" s="114"/>
      <c r="D118" s="115" t="s">
        <v>118</v>
      </c>
      <c r="E118" s="114"/>
      <c r="F118" s="114"/>
      <c r="G118" s="114"/>
      <c r="H118" s="114"/>
      <c r="I118" s="114"/>
      <c r="J118" s="116">
        <f>ROUND(J28*T118,2)</f>
        <v>0</v>
      </c>
      <c r="K118" s="114"/>
      <c r="L118" s="113"/>
      <c r="M118" s="114"/>
      <c r="N118" s="117" t="s">
        <v>27</v>
      </c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8" t="s">
        <v>119</v>
      </c>
      <c r="AZ118" s="114"/>
      <c r="BA118" s="114"/>
      <c r="BB118" s="114"/>
      <c r="BC118" s="114"/>
      <c r="BD118" s="114"/>
      <c r="BE118" s="119">
        <f t="shared" si="0"/>
        <v>0</v>
      </c>
      <c r="BF118" s="119">
        <f t="shared" si="1"/>
        <v>0</v>
      </c>
      <c r="BG118" s="119">
        <f t="shared" si="2"/>
        <v>0</v>
      </c>
      <c r="BH118" s="119">
        <f t="shared" si="3"/>
        <v>0</v>
      </c>
      <c r="BI118" s="119">
        <f t="shared" si="4"/>
        <v>0</v>
      </c>
      <c r="BJ118" s="118" t="s">
        <v>45</v>
      </c>
      <c r="BK118" s="114"/>
      <c r="BL118" s="114"/>
      <c r="BM118" s="114"/>
    </row>
    <row r="119" spans="2:65" s="20" customFormat="1" x14ac:dyDescent="0.25">
      <c r="B119" s="21"/>
      <c r="L119" s="21"/>
    </row>
    <row r="120" spans="2:65" s="20" customFormat="1" ht="29.25" customHeight="1" x14ac:dyDescent="0.25">
      <c r="B120" s="21"/>
      <c r="C120" s="120" t="s">
        <v>46</v>
      </c>
      <c r="D120" s="86"/>
      <c r="E120" s="86"/>
      <c r="F120" s="86"/>
      <c r="G120" s="86"/>
      <c r="H120" s="86"/>
      <c r="I120" s="86"/>
      <c r="J120" s="121">
        <f>ROUND(J94+J112,2)</f>
        <v>0</v>
      </c>
      <c r="K120" s="86"/>
      <c r="L120" s="21"/>
    </row>
    <row r="121" spans="2:65" s="20" customFormat="1" ht="6.95" customHeight="1" x14ac:dyDescent="0.25">
      <c r="B121" s="51"/>
      <c r="C121" s="52"/>
      <c r="D121" s="52"/>
      <c r="E121" s="52"/>
      <c r="F121" s="52"/>
      <c r="G121" s="52"/>
      <c r="H121" s="52"/>
      <c r="I121" s="52"/>
      <c r="J121" s="52"/>
      <c r="K121" s="52"/>
      <c r="L121" s="21"/>
    </row>
    <row r="125" spans="2:65" s="20" customFormat="1" ht="6.95" customHeight="1" x14ac:dyDescent="0.25">
      <c r="B125" s="53"/>
      <c r="C125" s="54"/>
      <c r="D125" s="54"/>
      <c r="E125" s="54"/>
      <c r="F125" s="54"/>
      <c r="G125" s="54"/>
      <c r="H125" s="54"/>
      <c r="I125" s="54"/>
      <c r="J125" s="54"/>
      <c r="K125" s="54"/>
      <c r="L125" s="21"/>
    </row>
    <row r="126" spans="2:65" s="20" customFormat="1" ht="24.95" customHeight="1" x14ac:dyDescent="0.25">
      <c r="B126" s="21"/>
      <c r="C126" s="49" t="s">
        <v>120</v>
      </c>
      <c r="L126" s="21"/>
    </row>
    <row r="127" spans="2:65" s="20" customFormat="1" ht="6.95" customHeight="1" x14ac:dyDescent="0.25">
      <c r="B127" s="21"/>
      <c r="L127" s="21"/>
    </row>
    <row r="128" spans="2:65" s="20" customFormat="1" ht="12" customHeight="1" x14ac:dyDescent="0.25">
      <c r="B128" s="21"/>
      <c r="C128" s="50" t="s">
        <v>8</v>
      </c>
      <c r="L128" s="21"/>
    </row>
    <row r="129" spans="2:65" s="20" customFormat="1" ht="16.5" customHeight="1" x14ac:dyDescent="0.25">
      <c r="B129" s="21"/>
      <c r="E129" s="296" t="str">
        <f>E7</f>
        <v>Choceň - rekonstrukce ZŠ M. Choceňského</v>
      </c>
      <c r="F129" s="297"/>
      <c r="G129" s="297"/>
      <c r="H129" s="297"/>
      <c r="L129" s="21"/>
    </row>
    <row r="130" spans="2:65" s="20" customFormat="1" ht="6.95" customHeight="1" x14ac:dyDescent="0.25">
      <c r="B130" s="21"/>
      <c r="L130" s="21"/>
    </row>
    <row r="131" spans="2:65" s="20" customFormat="1" ht="12" customHeight="1" x14ac:dyDescent="0.25">
      <c r="B131" s="21"/>
      <c r="C131" s="50" t="s">
        <v>12</v>
      </c>
      <c r="F131" s="71" t="str">
        <f>F10</f>
        <v xml:space="preserve"> </v>
      </c>
      <c r="I131" s="50" t="s">
        <v>14</v>
      </c>
      <c r="J131" s="70" t="str">
        <f>IF(J10="","",J10)</f>
        <v>19. 6. 2025</v>
      </c>
      <c r="L131" s="21"/>
    </row>
    <row r="132" spans="2:65" s="20" customFormat="1" ht="6.95" customHeight="1" x14ac:dyDescent="0.25">
      <c r="B132" s="21"/>
      <c r="L132" s="21"/>
    </row>
    <row r="133" spans="2:65" s="20" customFormat="1" ht="15.2" customHeight="1" x14ac:dyDescent="0.25">
      <c r="B133" s="21"/>
      <c r="C133" s="50" t="s">
        <v>15</v>
      </c>
      <c r="F133" s="71" t="str">
        <f>E13</f>
        <v xml:space="preserve"> </v>
      </c>
      <c r="I133" s="50" t="s">
        <v>18</v>
      </c>
      <c r="J133" s="72" t="str">
        <f>E19</f>
        <v xml:space="preserve"> </v>
      </c>
      <c r="L133" s="21"/>
    </row>
    <row r="134" spans="2:65" s="20" customFormat="1" ht="15.2" customHeight="1" x14ac:dyDescent="0.25">
      <c r="B134" s="21"/>
      <c r="C134" s="50" t="s">
        <v>84</v>
      </c>
      <c r="F134" s="71" t="str">
        <f>IF(E16="","",E16)</f>
        <v>Vyplň údaj</v>
      </c>
      <c r="I134" s="50" t="s">
        <v>20</v>
      </c>
      <c r="J134" s="72" t="str">
        <f>E22</f>
        <v xml:space="preserve"> </v>
      </c>
      <c r="L134" s="21"/>
    </row>
    <row r="135" spans="2:65" s="20" customFormat="1" ht="10.35" customHeight="1" x14ac:dyDescent="0.25">
      <c r="B135" s="21"/>
      <c r="L135" s="21"/>
    </row>
    <row r="136" spans="2:65" s="122" customFormat="1" ht="29.25" customHeight="1" x14ac:dyDescent="0.25">
      <c r="B136" s="123"/>
      <c r="C136" s="124" t="s">
        <v>121</v>
      </c>
      <c r="D136" s="125" t="s">
        <v>42</v>
      </c>
      <c r="E136" s="125" t="s">
        <v>40</v>
      </c>
      <c r="F136" s="125" t="s">
        <v>41</v>
      </c>
      <c r="G136" s="125" t="s">
        <v>122</v>
      </c>
      <c r="H136" s="125" t="s">
        <v>123</v>
      </c>
      <c r="I136" s="125" t="s">
        <v>124</v>
      </c>
      <c r="J136" s="126" t="s">
        <v>93</v>
      </c>
      <c r="K136" s="127" t="s">
        <v>125</v>
      </c>
      <c r="L136" s="123"/>
      <c r="M136" s="56" t="s">
        <v>1</v>
      </c>
      <c r="N136" s="57" t="s">
        <v>26</v>
      </c>
      <c r="O136" s="57" t="s">
        <v>126</v>
      </c>
      <c r="P136" s="57" t="s">
        <v>127</v>
      </c>
      <c r="Q136" s="57" t="s">
        <v>128</v>
      </c>
      <c r="R136" s="57" t="s">
        <v>129</v>
      </c>
      <c r="S136" s="57" t="s">
        <v>130</v>
      </c>
      <c r="T136" s="58" t="s">
        <v>131</v>
      </c>
    </row>
    <row r="137" spans="2:65" s="20" customFormat="1" ht="22.9" customHeight="1" x14ac:dyDescent="0.25">
      <c r="B137" s="21"/>
      <c r="C137" s="60" t="s">
        <v>132</v>
      </c>
      <c r="J137" s="128">
        <f>BK137</f>
        <v>0</v>
      </c>
      <c r="L137" s="21"/>
      <c r="M137" s="59"/>
      <c r="N137" s="23"/>
      <c r="O137" s="23"/>
      <c r="P137" s="129">
        <f>P138+P181+P219</f>
        <v>0</v>
      </c>
      <c r="Q137" s="23"/>
      <c r="R137" s="129">
        <f>R138+R181+R219</f>
        <v>75.179975999999982</v>
      </c>
      <c r="S137" s="23"/>
      <c r="T137" s="130">
        <f>T138+T181+T219</f>
        <v>69.542029999999997</v>
      </c>
      <c r="AT137" s="18" t="s">
        <v>43</v>
      </c>
      <c r="AU137" s="18" t="s">
        <v>95</v>
      </c>
      <c r="BK137" s="131">
        <f>BK138+BK181+BK219</f>
        <v>0</v>
      </c>
    </row>
    <row r="138" spans="2:65" s="132" customFormat="1" ht="25.9" customHeight="1" x14ac:dyDescent="0.2">
      <c r="B138" s="133"/>
      <c r="D138" s="134" t="s">
        <v>43</v>
      </c>
      <c r="E138" s="135" t="s">
        <v>133</v>
      </c>
      <c r="F138" s="135" t="s">
        <v>134</v>
      </c>
      <c r="I138" s="136"/>
      <c r="J138" s="137">
        <f>BK138</f>
        <v>0</v>
      </c>
      <c r="L138" s="133"/>
      <c r="M138" s="138"/>
      <c r="P138" s="139">
        <f>P139+P142+P144+P161+P171+P178</f>
        <v>0</v>
      </c>
      <c r="R138" s="139">
        <f>R139+R142+R144+R161+R171+R178</f>
        <v>61.456515999999979</v>
      </c>
      <c r="T138" s="140">
        <f>T139+T142+T144+T161+T171+T178</f>
        <v>63.011600000000001</v>
      </c>
      <c r="AR138" s="134" t="s">
        <v>45</v>
      </c>
      <c r="AT138" s="141" t="s">
        <v>43</v>
      </c>
      <c r="AU138" s="141" t="s">
        <v>44</v>
      </c>
      <c r="AY138" s="134" t="s">
        <v>135</v>
      </c>
      <c r="BK138" s="142">
        <f>BK139+BK142+BK144+BK161+BK171+BK178</f>
        <v>0</v>
      </c>
    </row>
    <row r="139" spans="2:65" s="132" customFormat="1" ht="22.9" customHeight="1" x14ac:dyDescent="0.2">
      <c r="B139" s="133"/>
      <c r="D139" s="134" t="s">
        <v>43</v>
      </c>
      <c r="E139" s="143" t="s">
        <v>136</v>
      </c>
      <c r="F139" s="143" t="s">
        <v>137</v>
      </c>
      <c r="I139" s="136"/>
      <c r="J139" s="144">
        <f>BK139</f>
        <v>0</v>
      </c>
      <c r="L139" s="133"/>
      <c r="M139" s="138"/>
      <c r="P139" s="139">
        <f>SUM(P140:P141)</f>
        <v>0</v>
      </c>
      <c r="R139" s="139">
        <f>SUM(R140:R141)</f>
        <v>4.5498539999999998</v>
      </c>
      <c r="T139" s="140">
        <f>SUM(T140:T141)</f>
        <v>0</v>
      </c>
      <c r="AR139" s="134" t="s">
        <v>45</v>
      </c>
      <c r="AT139" s="141" t="s">
        <v>43</v>
      </c>
      <c r="AU139" s="141" t="s">
        <v>45</v>
      </c>
      <c r="AY139" s="134" t="s">
        <v>135</v>
      </c>
      <c r="BK139" s="142">
        <f>SUM(BK140:BK141)</f>
        <v>0</v>
      </c>
    </row>
    <row r="140" spans="2:65" s="20" customFormat="1" ht="24.2" customHeight="1" x14ac:dyDescent="0.25">
      <c r="B140" s="113"/>
      <c r="C140" s="145" t="s">
        <v>45</v>
      </c>
      <c r="D140" s="145" t="s">
        <v>138</v>
      </c>
      <c r="E140" s="146" t="s">
        <v>139</v>
      </c>
      <c r="F140" s="147" t="s">
        <v>140</v>
      </c>
      <c r="G140" s="148" t="s">
        <v>141</v>
      </c>
      <c r="H140" s="149">
        <v>44.2</v>
      </c>
      <c r="I140" s="150"/>
      <c r="J140" s="151">
        <f>ROUND(I140*H140,2)</f>
        <v>0</v>
      </c>
      <c r="K140" s="152"/>
      <c r="L140" s="21"/>
      <c r="M140" s="153" t="s">
        <v>1</v>
      </c>
      <c r="N140" s="112" t="s">
        <v>27</v>
      </c>
      <c r="P140" s="154">
        <f>O140*H140</f>
        <v>0</v>
      </c>
      <c r="Q140" s="154">
        <v>6.1719999999999997E-2</v>
      </c>
      <c r="R140" s="154">
        <f>Q140*H140</f>
        <v>2.728024</v>
      </c>
      <c r="S140" s="154">
        <v>0</v>
      </c>
      <c r="T140" s="155">
        <f>S140*H140</f>
        <v>0</v>
      </c>
      <c r="AR140" s="156" t="s">
        <v>142</v>
      </c>
      <c r="AT140" s="156" t="s">
        <v>138</v>
      </c>
      <c r="AU140" s="156" t="s">
        <v>88</v>
      </c>
      <c r="AY140" s="18" t="s">
        <v>135</v>
      </c>
      <c r="BE140" s="157">
        <f>IF(N140="základní",J140,0)</f>
        <v>0</v>
      </c>
      <c r="BF140" s="157">
        <f>IF(N140="snížená",J140,0)</f>
        <v>0</v>
      </c>
      <c r="BG140" s="157">
        <f>IF(N140="zákl. přenesená",J140,0)</f>
        <v>0</v>
      </c>
      <c r="BH140" s="157">
        <f>IF(N140="sníž. přenesená",J140,0)</f>
        <v>0</v>
      </c>
      <c r="BI140" s="157">
        <f>IF(N140="nulová",J140,0)</f>
        <v>0</v>
      </c>
      <c r="BJ140" s="18" t="s">
        <v>45</v>
      </c>
      <c r="BK140" s="157">
        <f>ROUND(I140*H140,2)</f>
        <v>0</v>
      </c>
      <c r="BL140" s="18" t="s">
        <v>142</v>
      </c>
      <c r="BM140" s="156" t="s">
        <v>143</v>
      </c>
    </row>
    <row r="141" spans="2:65" s="20" customFormat="1" ht="24.2" customHeight="1" x14ac:dyDescent="0.25">
      <c r="B141" s="113"/>
      <c r="C141" s="145" t="s">
        <v>88</v>
      </c>
      <c r="D141" s="145" t="s">
        <v>138</v>
      </c>
      <c r="E141" s="146" t="s">
        <v>144</v>
      </c>
      <c r="F141" s="147" t="s">
        <v>145</v>
      </c>
      <c r="G141" s="148" t="s">
        <v>141</v>
      </c>
      <c r="H141" s="149">
        <v>23</v>
      </c>
      <c r="I141" s="150"/>
      <c r="J141" s="151">
        <f>ROUND(I141*H141,2)</f>
        <v>0</v>
      </c>
      <c r="K141" s="152"/>
      <c r="L141" s="21"/>
      <c r="M141" s="153" t="s">
        <v>1</v>
      </c>
      <c r="N141" s="112" t="s">
        <v>27</v>
      </c>
      <c r="P141" s="154">
        <f>O141*H141</f>
        <v>0</v>
      </c>
      <c r="Q141" s="154">
        <v>7.9210000000000003E-2</v>
      </c>
      <c r="R141" s="154">
        <f>Q141*H141</f>
        <v>1.8218300000000001</v>
      </c>
      <c r="S141" s="154">
        <v>0</v>
      </c>
      <c r="T141" s="155">
        <f>S141*H141</f>
        <v>0</v>
      </c>
      <c r="AR141" s="156" t="s">
        <v>142</v>
      </c>
      <c r="AT141" s="156" t="s">
        <v>138</v>
      </c>
      <c r="AU141" s="156" t="s">
        <v>88</v>
      </c>
      <c r="AY141" s="18" t="s">
        <v>135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8" t="s">
        <v>45</v>
      </c>
      <c r="BK141" s="157">
        <f>ROUND(I141*H141,2)</f>
        <v>0</v>
      </c>
      <c r="BL141" s="18" t="s">
        <v>142</v>
      </c>
      <c r="BM141" s="156" t="s">
        <v>146</v>
      </c>
    </row>
    <row r="142" spans="2:65" s="132" customFormat="1" ht="22.9" customHeight="1" x14ac:dyDescent="0.2">
      <c r="B142" s="133"/>
      <c r="D142" s="134" t="s">
        <v>43</v>
      </c>
      <c r="E142" s="143" t="s">
        <v>142</v>
      </c>
      <c r="F142" s="143" t="s">
        <v>147</v>
      </c>
      <c r="I142" s="136"/>
      <c r="J142" s="144">
        <f>BK142</f>
        <v>0</v>
      </c>
      <c r="L142" s="133"/>
      <c r="M142" s="138"/>
      <c r="P142" s="139">
        <f>P143</f>
        <v>0</v>
      </c>
      <c r="R142" s="139">
        <f>R143</f>
        <v>2.4941222999999999</v>
      </c>
      <c r="T142" s="140">
        <f>T143</f>
        <v>0</v>
      </c>
      <c r="AR142" s="134" t="s">
        <v>45</v>
      </c>
      <c r="AT142" s="141" t="s">
        <v>43</v>
      </c>
      <c r="AU142" s="141" t="s">
        <v>45</v>
      </c>
      <c r="AY142" s="134" t="s">
        <v>135</v>
      </c>
      <c r="BK142" s="142">
        <f>BK143</f>
        <v>0</v>
      </c>
    </row>
    <row r="143" spans="2:65" s="20" customFormat="1" ht="16.5" customHeight="1" x14ac:dyDescent="0.25">
      <c r="B143" s="113"/>
      <c r="C143" s="145" t="s">
        <v>136</v>
      </c>
      <c r="D143" s="145" t="s">
        <v>138</v>
      </c>
      <c r="E143" s="146" t="s">
        <v>148</v>
      </c>
      <c r="F143" s="147" t="s">
        <v>149</v>
      </c>
      <c r="G143" s="148" t="s">
        <v>150</v>
      </c>
      <c r="H143" s="149">
        <v>1.0349999999999999</v>
      </c>
      <c r="I143" s="150"/>
      <c r="J143" s="151">
        <f>ROUND(I143*H143,2)</f>
        <v>0</v>
      </c>
      <c r="K143" s="152"/>
      <c r="L143" s="21"/>
      <c r="M143" s="153" t="s">
        <v>1</v>
      </c>
      <c r="N143" s="112" t="s">
        <v>27</v>
      </c>
      <c r="P143" s="154">
        <f>O143*H143</f>
        <v>0</v>
      </c>
      <c r="Q143" s="154">
        <v>2.40978</v>
      </c>
      <c r="R143" s="154">
        <f>Q143*H143</f>
        <v>2.4941222999999999</v>
      </c>
      <c r="S143" s="154">
        <v>0</v>
      </c>
      <c r="T143" s="155">
        <f>S143*H143</f>
        <v>0</v>
      </c>
      <c r="AR143" s="156" t="s">
        <v>142</v>
      </c>
      <c r="AT143" s="156" t="s">
        <v>138</v>
      </c>
      <c r="AU143" s="156" t="s">
        <v>88</v>
      </c>
      <c r="AY143" s="18" t="s">
        <v>135</v>
      </c>
      <c r="BE143" s="157">
        <f>IF(N143="základní",J143,0)</f>
        <v>0</v>
      </c>
      <c r="BF143" s="157">
        <f>IF(N143="snížená",J143,0)</f>
        <v>0</v>
      </c>
      <c r="BG143" s="157">
        <f>IF(N143="zákl. přenesená",J143,0)</f>
        <v>0</v>
      </c>
      <c r="BH143" s="157">
        <f>IF(N143="sníž. přenesená",J143,0)</f>
        <v>0</v>
      </c>
      <c r="BI143" s="157">
        <f>IF(N143="nulová",J143,0)</f>
        <v>0</v>
      </c>
      <c r="BJ143" s="18" t="s">
        <v>45</v>
      </c>
      <c r="BK143" s="157">
        <f>ROUND(I143*H143,2)</f>
        <v>0</v>
      </c>
      <c r="BL143" s="18" t="s">
        <v>142</v>
      </c>
      <c r="BM143" s="156" t="s">
        <v>151</v>
      </c>
    </row>
    <row r="144" spans="2:65" s="132" customFormat="1" ht="22.9" customHeight="1" x14ac:dyDescent="0.2">
      <c r="B144" s="133"/>
      <c r="D144" s="134" t="s">
        <v>43</v>
      </c>
      <c r="E144" s="143" t="s">
        <v>152</v>
      </c>
      <c r="F144" s="143" t="s">
        <v>153</v>
      </c>
      <c r="I144" s="136"/>
      <c r="J144" s="144">
        <f>BK144</f>
        <v>0</v>
      </c>
      <c r="L144" s="133"/>
      <c r="M144" s="138"/>
      <c r="P144" s="139">
        <f>SUM(P145:P160)</f>
        <v>0</v>
      </c>
      <c r="R144" s="139">
        <f>SUM(R145:R160)</f>
        <v>54.402849699999983</v>
      </c>
      <c r="T144" s="140">
        <f>SUM(T145:T160)</f>
        <v>0</v>
      </c>
      <c r="AR144" s="134" t="s">
        <v>45</v>
      </c>
      <c r="AT144" s="141" t="s">
        <v>43</v>
      </c>
      <c r="AU144" s="141" t="s">
        <v>45</v>
      </c>
      <c r="AY144" s="134" t="s">
        <v>135</v>
      </c>
      <c r="BK144" s="142">
        <f>SUM(BK145:BK160)</f>
        <v>0</v>
      </c>
    </row>
    <row r="145" spans="2:65" s="20" customFormat="1" ht="33" customHeight="1" x14ac:dyDescent="0.25">
      <c r="B145" s="113"/>
      <c r="C145" s="145" t="s">
        <v>142</v>
      </c>
      <c r="D145" s="145" t="s">
        <v>138</v>
      </c>
      <c r="E145" s="146" t="s">
        <v>154</v>
      </c>
      <c r="F145" s="147" t="s">
        <v>155</v>
      </c>
      <c r="G145" s="148" t="s">
        <v>150</v>
      </c>
      <c r="H145" s="149">
        <v>16</v>
      </c>
      <c r="I145" s="150"/>
      <c r="J145" s="151">
        <f t="shared" ref="J145:J160" si="5">ROUND(I145*H145,2)</f>
        <v>0</v>
      </c>
      <c r="K145" s="152"/>
      <c r="L145" s="21"/>
      <c r="M145" s="153" t="s">
        <v>1</v>
      </c>
      <c r="N145" s="112" t="s">
        <v>27</v>
      </c>
      <c r="P145" s="154">
        <f t="shared" ref="P145:P160" si="6">O145*H145</f>
        <v>0</v>
      </c>
      <c r="Q145" s="154">
        <v>2.3010199999999998</v>
      </c>
      <c r="R145" s="154">
        <f t="shared" ref="R145:R160" si="7">Q145*H145</f>
        <v>36.816319999999997</v>
      </c>
      <c r="S145" s="154">
        <v>0</v>
      </c>
      <c r="T145" s="155">
        <f t="shared" ref="T145:T160" si="8">S145*H145</f>
        <v>0</v>
      </c>
      <c r="AR145" s="156" t="s">
        <v>142</v>
      </c>
      <c r="AT145" s="156" t="s">
        <v>138</v>
      </c>
      <c r="AU145" s="156" t="s">
        <v>88</v>
      </c>
      <c r="AY145" s="18" t="s">
        <v>135</v>
      </c>
      <c r="BE145" s="157">
        <f t="shared" ref="BE145:BE160" si="9">IF(N145="základní",J145,0)</f>
        <v>0</v>
      </c>
      <c r="BF145" s="157">
        <f t="shared" ref="BF145:BF160" si="10">IF(N145="snížená",J145,0)</f>
        <v>0</v>
      </c>
      <c r="BG145" s="157">
        <f t="shared" ref="BG145:BG160" si="11">IF(N145="zákl. přenesená",J145,0)</f>
        <v>0</v>
      </c>
      <c r="BH145" s="157">
        <f t="shared" ref="BH145:BH160" si="12">IF(N145="sníž. přenesená",J145,0)</f>
        <v>0</v>
      </c>
      <c r="BI145" s="157">
        <f t="shared" ref="BI145:BI160" si="13">IF(N145="nulová",J145,0)</f>
        <v>0</v>
      </c>
      <c r="BJ145" s="18" t="s">
        <v>45</v>
      </c>
      <c r="BK145" s="157">
        <f t="shared" ref="BK145:BK160" si="14">ROUND(I145*H145,2)</f>
        <v>0</v>
      </c>
      <c r="BL145" s="18" t="s">
        <v>142</v>
      </c>
      <c r="BM145" s="156" t="s">
        <v>156</v>
      </c>
    </row>
    <row r="146" spans="2:65" s="20" customFormat="1" ht="33" customHeight="1" x14ac:dyDescent="0.25">
      <c r="B146" s="113"/>
      <c r="C146" s="145" t="s">
        <v>157</v>
      </c>
      <c r="D146" s="145" t="s">
        <v>138</v>
      </c>
      <c r="E146" s="146" t="s">
        <v>158</v>
      </c>
      <c r="F146" s="147" t="s">
        <v>159</v>
      </c>
      <c r="G146" s="148" t="s">
        <v>150</v>
      </c>
      <c r="H146" s="149">
        <v>16</v>
      </c>
      <c r="I146" s="150"/>
      <c r="J146" s="151">
        <f t="shared" si="5"/>
        <v>0</v>
      </c>
      <c r="K146" s="152"/>
      <c r="L146" s="21"/>
      <c r="M146" s="153" t="s">
        <v>1</v>
      </c>
      <c r="N146" s="112" t="s">
        <v>27</v>
      </c>
      <c r="P146" s="154">
        <f t="shared" si="6"/>
        <v>0</v>
      </c>
      <c r="Q146" s="154">
        <v>0</v>
      </c>
      <c r="R146" s="154">
        <f t="shared" si="7"/>
        <v>0</v>
      </c>
      <c r="S146" s="154">
        <v>0</v>
      </c>
      <c r="T146" s="155">
        <f t="shared" si="8"/>
        <v>0</v>
      </c>
      <c r="AR146" s="156" t="s">
        <v>142</v>
      </c>
      <c r="AT146" s="156" t="s">
        <v>138</v>
      </c>
      <c r="AU146" s="156" t="s">
        <v>88</v>
      </c>
      <c r="AY146" s="18" t="s">
        <v>135</v>
      </c>
      <c r="BE146" s="157">
        <f t="shared" si="9"/>
        <v>0</v>
      </c>
      <c r="BF146" s="157">
        <f t="shared" si="10"/>
        <v>0</v>
      </c>
      <c r="BG146" s="157">
        <f t="shared" si="11"/>
        <v>0</v>
      </c>
      <c r="BH146" s="157">
        <f t="shared" si="12"/>
        <v>0</v>
      </c>
      <c r="BI146" s="157">
        <f t="shared" si="13"/>
        <v>0</v>
      </c>
      <c r="BJ146" s="18" t="s">
        <v>45</v>
      </c>
      <c r="BK146" s="157">
        <f t="shared" si="14"/>
        <v>0</v>
      </c>
      <c r="BL146" s="18" t="s">
        <v>142</v>
      </c>
      <c r="BM146" s="156" t="s">
        <v>160</v>
      </c>
    </row>
    <row r="147" spans="2:65" s="20" customFormat="1" ht="24.2" customHeight="1" x14ac:dyDescent="0.25">
      <c r="B147" s="113"/>
      <c r="C147" s="145" t="s">
        <v>152</v>
      </c>
      <c r="D147" s="145" t="s">
        <v>138</v>
      </c>
      <c r="E147" s="146" t="s">
        <v>161</v>
      </c>
      <c r="F147" s="147" t="s">
        <v>162</v>
      </c>
      <c r="G147" s="148" t="s">
        <v>150</v>
      </c>
      <c r="H147" s="149">
        <v>16</v>
      </c>
      <c r="I147" s="150"/>
      <c r="J147" s="151">
        <f t="shared" si="5"/>
        <v>0</v>
      </c>
      <c r="K147" s="152"/>
      <c r="L147" s="21"/>
      <c r="M147" s="153" t="s">
        <v>1</v>
      </c>
      <c r="N147" s="112" t="s">
        <v>27</v>
      </c>
      <c r="P147" s="154">
        <f t="shared" si="6"/>
        <v>0</v>
      </c>
      <c r="Q147" s="154">
        <v>0</v>
      </c>
      <c r="R147" s="154">
        <f t="shared" si="7"/>
        <v>0</v>
      </c>
      <c r="S147" s="154">
        <v>0</v>
      </c>
      <c r="T147" s="155">
        <f t="shared" si="8"/>
        <v>0</v>
      </c>
      <c r="AR147" s="156" t="s">
        <v>142</v>
      </c>
      <c r="AT147" s="156" t="s">
        <v>138</v>
      </c>
      <c r="AU147" s="156" t="s">
        <v>88</v>
      </c>
      <c r="AY147" s="18" t="s">
        <v>135</v>
      </c>
      <c r="BE147" s="157">
        <f t="shared" si="9"/>
        <v>0</v>
      </c>
      <c r="BF147" s="157">
        <f t="shared" si="10"/>
        <v>0</v>
      </c>
      <c r="BG147" s="157">
        <f t="shared" si="11"/>
        <v>0</v>
      </c>
      <c r="BH147" s="157">
        <f t="shared" si="12"/>
        <v>0</v>
      </c>
      <c r="BI147" s="157">
        <f t="shared" si="13"/>
        <v>0</v>
      </c>
      <c r="BJ147" s="18" t="s">
        <v>45</v>
      </c>
      <c r="BK147" s="157">
        <f t="shared" si="14"/>
        <v>0</v>
      </c>
      <c r="BL147" s="18" t="s">
        <v>142</v>
      </c>
      <c r="BM147" s="156" t="s">
        <v>163</v>
      </c>
    </row>
    <row r="148" spans="2:65" s="20" customFormat="1" ht="16.5" customHeight="1" x14ac:dyDescent="0.25">
      <c r="B148" s="113"/>
      <c r="C148" s="145" t="s">
        <v>164</v>
      </c>
      <c r="D148" s="145" t="s">
        <v>138</v>
      </c>
      <c r="E148" s="146" t="s">
        <v>165</v>
      </c>
      <c r="F148" s="147" t="s">
        <v>166</v>
      </c>
      <c r="G148" s="148" t="s">
        <v>167</v>
      </c>
      <c r="H148" s="149">
        <v>0.69</v>
      </c>
      <c r="I148" s="150"/>
      <c r="J148" s="151">
        <f t="shared" si="5"/>
        <v>0</v>
      </c>
      <c r="K148" s="152"/>
      <c r="L148" s="21"/>
      <c r="M148" s="153" t="s">
        <v>1</v>
      </c>
      <c r="N148" s="112" t="s">
        <v>27</v>
      </c>
      <c r="P148" s="154">
        <f t="shared" si="6"/>
        <v>0</v>
      </c>
      <c r="Q148" s="154">
        <v>1.06277</v>
      </c>
      <c r="R148" s="154">
        <f t="shared" si="7"/>
        <v>0.73331129999999989</v>
      </c>
      <c r="S148" s="154">
        <v>0</v>
      </c>
      <c r="T148" s="155">
        <f t="shared" si="8"/>
        <v>0</v>
      </c>
      <c r="AR148" s="156" t="s">
        <v>142</v>
      </c>
      <c r="AT148" s="156" t="s">
        <v>138</v>
      </c>
      <c r="AU148" s="156" t="s">
        <v>88</v>
      </c>
      <c r="AY148" s="18" t="s">
        <v>135</v>
      </c>
      <c r="BE148" s="157">
        <f t="shared" si="9"/>
        <v>0</v>
      </c>
      <c r="BF148" s="157">
        <f t="shared" si="10"/>
        <v>0</v>
      </c>
      <c r="BG148" s="157">
        <f t="shared" si="11"/>
        <v>0</v>
      </c>
      <c r="BH148" s="157">
        <f t="shared" si="12"/>
        <v>0</v>
      </c>
      <c r="BI148" s="157">
        <f t="shared" si="13"/>
        <v>0</v>
      </c>
      <c r="BJ148" s="18" t="s">
        <v>45</v>
      </c>
      <c r="BK148" s="157">
        <f t="shared" si="14"/>
        <v>0</v>
      </c>
      <c r="BL148" s="18" t="s">
        <v>142</v>
      </c>
      <c r="BM148" s="156" t="s">
        <v>168</v>
      </c>
    </row>
    <row r="149" spans="2:65" s="20" customFormat="1" ht="24.2" customHeight="1" x14ac:dyDescent="0.25">
      <c r="B149" s="113"/>
      <c r="C149" s="145" t="s">
        <v>169</v>
      </c>
      <c r="D149" s="145" t="s">
        <v>138</v>
      </c>
      <c r="E149" s="146" t="s">
        <v>170</v>
      </c>
      <c r="F149" s="147" t="s">
        <v>171</v>
      </c>
      <c r="G149" s="148" t="s">
        <v>150</v>
      </c>
      <c r="H149" s="149">
        <v>2.3199999999999998</v>
      </c>
      <c r="I149" s="150"/>
      <c r="J149" s="151">
        <f t="shared" si="5"/>
        <v>0</v>
      </c>
      <c r="K149" s="152"/>
      <c r="L149" s="21"/>
      <c r="M149" s="153" t="s">
        <v>1</v>
      </c>
      <c r="N149" s="112" t="s">
        <v>27</v>
      </c>
      <c r="P149" s="154">
        <f t="shared" si="6"/>
        <v>0</v>
      </c>
      <c r="Q149" s="154">
        <v>2.5018699999999998</v>
      </c>
      <c r="R149" s="154">
        <f t="shared" si="7"/>
        <v>5.8043383999999989</v>
      </c>
      <c r="S149" s="154">
        <v>0</v>
      </c>
      <c r="T149" s="155">
        <f t="shared" si="8"/>
        <v>0</v>
      </c>
      <c r="AR149" s="156" t="s">
        <v>142</v>
      </c>
      <c r="AT149" s="156" t="s">
        <v>138</v>
      </c>
      <c r="AU149" s="156" t="s">
        <v>88</v>
      </c>
      <c r="AY149" s="18" t="s">
        <v>135</v>
      </c>
      <c r="BE149" s="157">
        <f t="shared" si="9"/>
        <v>0</v>
      </c>
      <c r="BF149" s="157">
        <f t="shared" si="10"/>
        <v>0</v>
      </c>
      <c r="BG149" s="157">
        <f t="shared" si="11"/>
        <v>0</v>
      </c>
      <c r="BH149" s="157">
        <f t="shared" si="12"/>
        <v>0</v>
      </c>
      <c r="BI149" s="157">
        <f t="shared" si="13"/>
        <v>0</v>
      </c>
      <c r="BJ149" s="18" t="s">
        <v>45</v>
      </c>
      <c r="BK149" s="157">
        <f t="shared" si="14"/>
        <v>0</v>
      </c>
      <c r="BL149" s="18" t="s">
        <v>142</v>
      </c>
      <c r="BM149" s="156" t="s">
        <v>172</v>
      </c>
    </row>
    <row r="150" spans="2:65" s="20" customFormat="1" ht="33" customHeight="1" x14ac:dyDescent="0.25">
      <c r="B150" s="113"/>
      <c r="C150" s="145" t="s">
        <v>173</v>
      </c>
      <c r="D150" s="145" t="s">
        <v>138</v>
      </c>
      <c r="E150" s="146" t="s">
        <v>174</v>
      </c>
      <c r="F150" s="147" t="s">
        <v>175</v>
      </c>
      <c r="G150" s="148" t="s">
        <v>141</v>
      </c>
      <c r="H150" s="149">
        <v>68</v>
      </c>
      <c r="I150" s="150"/>
      <c r="J150" s="151">
        <f t="shared" si="5"/>
        <v>0</v>
      </c>
      <c r="K150" s="152"/>
      <c r="L150" s="21"/>
      <c r="M150" s="153" t="s">
        <v>1</v>
      </c>
      <c r="N150" s="112" t="s">
        <v>27</v>
      </c>
      <c r="P150" s="154">
        <f t="shared" si="6"/>
        <v>0</v>
      </c>
      <c r="Q150" s="154">
        <v>1.6299999999999999E-2</v>
      </c>
      <c r="R150" s="154">
        <f t="shared" si="7"/>
        <v>1.1083999999999998</v>
      </c>
      <c r="S150" s="154">
        <v>0</v>
      </c>
      <c r="T150" s="155">
        <f t="shared" si="8"/>
        <v>0</v>
      </c>
      <c r="AR150" s="156" t="s">
        <v>142</v>
      </c>
      <c r="AT150" s="156" t="s">
        <v>138</v>
      </c>
      <c r="AU150" s="156" t="s">
        <v>88</v>
      </c>
      <c r="AY150" s="18" t="s">
        <v>135</v>
      </c>
      <c r="BE150" s="157">
        <f t="shared" si="9"/>
        <v>0</v>
      </c>
      <c r="BF150" s="157">
        <f t="shared" si="10"/>
        <v>0</v>
      </c>
      <c r="BG150" s="157">
        <f t="shared" si="11"/>
        <v>0</v>
      </c>
      <c r="BH150" s="157">
        <f t="shared" si="12"/>
        <v>0</v>
      </c>
      <c r="BI150" s="157">
        <f t="shared" si="13"/>
        <v>0</v>
      </c>
      <c r="BJ150" s="18" t="s">
        <v>45</v>
      </c>
      <c r="BK150" s="157">
        <f t="shared" si="14"/>
        <v>0</v>
      </c>
      <c r="BL150" s="18" t="s">
        <v>142</v>
      </c>
      <c r="BM150" s="156" t="s">
        <v>176</v>
      </c>
    </row>
    <row r="151" spans="2:65" s="20" customFormat="1" ht="44.25" customHeight="1" x14ac:dyDescent="0.25">
      <c r="B151" s="113"/>
      <c r="C151" s="145" t="s">
        <v>177</v>
      </c>
      <c r="D151" s="145" t="s">
        <v>138</v>
      </c>
      <c r="E151" s="146" t="s">
        <v>178</v>
      </c>
      <c r="F151" s="147" t="s">
        <v>179</v>
      </c>
      <c r="G151" s="148" t="s">
        <v>141</v>
      </c>
      <c r="H151" s="149">
        <v>68</v>
      </c>
      <c r="I151" s="150"/>
      <c r="J151" s="151">
        <f t="shared" si="5"/>
        <v>0</v>
      </c>
      <c r="K151" s="152"/>
      <c r="L151" s="21"/>
      <c r="M151" s="153" t="s">
        <v>1</v>
      </c>
      <c r="N151" s="112" t="s">
        <v>27</v>
      </c>
      <c r="P151" s="154">
        <f t="shared" si="6"/>
        <v>0</v>
      </c>
      <c r="Q151" s="154">
        <v>2.1899999999999999E-2</v>
      </c>
      <c r="R151" s="154">
        <f t="shared" si="7"/>
        <v>1.4891999999999999</v>
      </c>
      <c r="S151" s="154">
        <v>0</v>
      </c>
      <c r="T151" s="155">
        <f t="shared" si="8"/>
        <v>0</v>
      </c>
      <c r="AR151" s="156" t="s">
        <v>142</v>
      </c>
      <c r="AT151" s="156" t="s">
        <v>138</v>
      </c>
      <c r="AU151" s="156" t="s">
        <v>88</v>
      </c>
      <c r="AY151" s="18" t="s">
        <v>135</v>
      </c>
      <c r="BE151" s="157">
        <f t="shared" si="9"/>
        <v>0</v>
      </c>
      <c r="BF151" s="157">
        <f t="shared" si="10"/>
        <v>0</v>
      </c>
      <c r="BG151" s="157">
        <f t="shared" si="11"/>
        <v>0</v>
      </c>
      <c r="BH151" s="157">
        <f t="shared" si="12"/>
        <v>0</v>
      </c>
      <c r="BI151" s="157">
        <f t="shared" si="13"/>
        <v>0</v>
      </c>
      <c r="BJ151" s="18" t="s">
        <v>45</v>
      </c>
      <c r="BK151" s="157">
        <f t="shared" si="14"/>
        <v>0</v>
      </c>
      <c r="BL151" s="18" t="s">
        <v>142</v>
      </c>
      <c r="BM151" s="156" t="s">
        <v>180</v>
      </c>
    </row>
    <row r="152" spans="2:65" s="20" customFormat="1" ht="33" customHeight="1" x14ac:dyDescent="0.25">
      <c r="B152" s="113"/>
      <c r="C152" s="145" t="s">
        <v>181</v>
      </c>
      <c r="D152" s="145" t="s">
        <v>138</v>
      </c>
      <c r="E152" s="146" t="s">
        <v>182</v>
      </c>
      <c r="F152" s="147" t="s">
        <v>183</v>
      </c>
      <c r="G152" s="148" t="s">
        <v>141</v>
      </c>
      <c r="H152" s="149">
        <v>128</v>
      </c>
      <c r="I152" s="150"/>
      <c r="J152" s="151">
        <f t="shared" si="5"/>
        <v>0</v>
      </c>
      <c r="K152" s="152"/>
      <c r="L152" s="21"/>
      <c r="M152" s="153" t="s">
        <v>1</v>
      </c>
      <c r="N152" s="112" t="s">
        <v>27</v>
      </c>
      <c r="P152" s="154">
        <f t="shared" si="6"/>
        <v>0</v>
      </c>
      <c r="Q152" s="154">
        <v>1.6299999999999999E-2</v>
      </c>
      <c r="R152" s="154">
        <f t="shared" si="7"/>
        <v>2.0863999999999998</v>
      </c>
      <c r="S152" s="154">
        <v>0</v>
      </c>
      <c r="T152" s="155">
        <f t="shared" si="8"/>
        <v>0</v>
      </c>
      <c r="AR152" s="156" t="s">
        <v>142</v>
      </c>
      <c r="AT152" s="156" t="s">
        <v>138</v>
      </c>
      <c r="AU152" s="156" t="s">
        <v>88</v>
      </c>
      <c r="AY152" s="18" t="s">
        <v>135</v>
      </c>
      <c r="BE152" s="157">
        <f t="shared" si="9"/>
        <v>0</v>
      </c>
      <c r="BF152" s="157">
        <f t="shared" si="10"/>
        <v>0</v>
      </c>
      <c r="BG152" s="157">
        <f t="shared" si="11"/>
        <v>0</v>
      </c>
      <c r="BH152" s="157">
        <f t="shared" si="12"/>
        <v>0</v>
      </c>
      <c r="BI152" s="157">
        <f t="shared" si="13"/>
        <v>0</v>
      </c>
      <c r="BJ152" s="18" t="s">
        <v>45</v>
      </c>
      <c r="BK152" s="157">
        <f t="shared" si="14"/>
        <v>0</v>
      </c>
      <c r="BL152" s="18" t="s">
        <v>142</v>
      </c>
      <c r="BM152" s="156" t="s">
        <v>184</v>
      </c>
    </row>
    <row r="153" spans="2:65" s="20" customFormat="1" ht="44.25" customHeight="1" x14ac:dyDescent="0.25">
      <c r="B153" s="113"/>
      <c r="C153" s="145" t="s">
        <v>6</v>
      </c>
      <c r="D153" s="145" t="s">
        <v>138</v>
      </c>
      <c r="E153" s="146" t="s">
        <v>185</v>
      </c>
      <c r="F153" s="147" t="s">
        <v>186</v>
      </c>
      <c r="G153" s="148" t="s">
        <v>141</v>
      </c>
      <c r="H153" s="149">
        <v>128</v>
      </c>
      <c r="I153" s="150"/>
      <c r="J153" s="151">
        <f t="shared" si="5"/>
        <v>0</v>
      </c>
      <c r="K153" s="152"/>
      <c r="L153" s="21"/>
      <c r="M153" s="153" t="s">
        <v>1</v>
      </c>
      <c r="N153" s="112" t="s">
        <v>27</v>
      </c>
      <c r="P153" s="154">
        <f t="shared" si="6"/>
        <v>0</v>
      </c>
      <c r="Q153" s="154">
        <v>2.06E-2</v>
      </c>
      <c r="R153" s="154">
        <f t="shared" si="7"/>
        <v>2.6368</v>
      </c>
      <c r="S153" s="154">
        <v>0</v>
      </c>
      <c r="T153" s="155">
        <f t="shared" si="8"/>
        <v>0</v>
      </c>
      <c r="AR153" s="156" t="s">
        <v>142</v>
      </c>
      <c r="AT153" s="156" t="s">
        <v>138</v>
      </c>
      <c r="AU153" s="156" t="s">
        <v>88</v>
      </c>
      <c r="AY153" s="18" t="s">
        <v>135</v>
      </c>
      <c r="BE153" s="157">
        <f t="shared" si="9"/>
        <v>0</v>
      </c>
      <c r="BF153" s="157">
        <f t="shared" si="10"/>
        <v>0</v>
      </c>
      <c r="BG153" s="157">
        <f t="shared" si="11"/>
        <v>0</v>
      </c>
      <c r="BH153" s="157">
        <f t="shared" si="12"/>
        <v>0</v>
      </c>
      <c r="BI153" s="157">
        <f t="shared" si="13"/>
        <v>0</v>
      </c>
      <c r="BJ153" s="18" t="s">
        <v>45</v>
      </c>
      <c r="BK153" s="157">
        <f t="shared" si="14"/>
        <v>0</v>
      </c>
      <c r="BL153" s="18" t="s">
        <v>142</v>
      </c>
      <c r="BM153" s="156" t="s">
        <v>187</v>
      </c>
    </row>
    <row r="154" spans="2:65" s="20" customFormat="1" ht="21.75" customHeight="1" x14ac:dyDescent="0.25">
      <c r="B154" s="113"/>
      <c r="C154" s="145" t="s">
        <v>188</v>
      </c>
      <c r="D154" s="145" t="s">
        <v>138</v>
      </c>
      <c r="E154" s="146" t="s">
        <v>189</v>
      </c>
      <c r="F154" s="147" t="s">
        <v>190</v>
      </c>
      <c r="G154" s="148" t="s">
        <v>141</v>
      </c>
      <c r="H154" s="149">
        <v>134</v>
      </c>
      <c r="I154" s="150"/>
      <c r="J154" s="151">
        <f t="shared" si="5"/>
        <v>0</v>
      </c>
      <c r="K154" s="152"/>
      <c r="L154" s="21"/>
      <c r="M154" s="153" t="s">
        <v>1</v>
      </c>
      <c r="N154" s="112" t="s">
        <v>27</v>
      </c>
      <c r="P154" s="154">
        <f t="shared" si="6"/>
        <v>0</v>
      </c>
      <c r="Q154" s="154">
        <v>4.3800000000000002E-3</v>
      </c>
      <c r="R154" s="154">
        <f t="shared" si="7"/>
        <v>0.58692</v>
      </c>
      <c r="S154" s="154">
        <v>0</v>
      </c>
      <c r="T154" s="155">
        <f t="shared" si="8"/>
        <v>0</v>
      </c>
      <c r="AR154" s="156" t="s">
        <v>142</v>
      </c>
      <c r="AT154" s="156" t="s">
        <v>138</v>
      </c>
      <c r="AU154" s="156" t="s">
        <v>88</v>
      </c>
      <c r="AY154" s="18" t="s">
        <v>135</v>
      </c>
      <c r="BE154" s="157">
        <f t="shared" si="9"/>
        <v>0</v>
      </c>
      <c r="BF154" s="157">
        <f t="shared" si="10"/>
        <v>0</v>
      </c>
      <c r="BG154" s="157">
        <f t="shared" si="11"/>
        <v>0</v>
      </c>
      <c r="BH154" s="157">
        <f t="shared" si="12"/>
        <v>0</v>
      </c>
      <c r="BI154" s="157">
        <f t="shared" si="13"/>
        <v>0</v>
      </c>
      <c r="BJ154" s="18" t="s">
        <v>45</v>
      </c>
      <c r="BK154" s="157">
        <f t="shared" si="14"/>
        <v>0</v>
      </c>
      <c r="BL154" s="18" t="s">
        <v>142</v>
      </c>
      <c r="BM154" s="156" t="s">
        <v>191</v>
      </c>
    </row>
    <row r="155" spans="2:65" s="20" customFormat="1" ht="24.2" customHeight="1" x14ac:dyDescent="0.25">
      <c r="B155" s="113"/>
      <c r="C155" s="145" t="s">
        <v>192</v>
      </c>
      <c r="D155" s="145" t="s">
        <v>138</v>
      </c>
      <c r="E155" s="146" t="s">
        <v>193</v>
      </c>
      <c r="F155" s="147" t="s">
        <v>194</v>
      </c>
      <c r="G155" s="148" t="s">
        <v>141</v>
      </c>
      <c r="H155" s="149">
        <v>134</v>
      </c>
      <c r="I155" s="150"/>
      <c r="J155" s="151">
        <f t="shared" si="5"/>
        <v>0</v>
      </c>
      <c r="K155" s="152"/>
      <c r="L155" s="21"/>
      <c r="M155" s="153" t="s">
        <v>1</v>
      </c>
      <c r="N155" s="112" t="s">
        <v>27</v>
      </c>
      <c r="P155" s="154">
        <f t="shared" si="6"/>
        <v>0</v>
      </c>
      <c r="Q155" s="154">
        <v>1.8380000000000001E-2</v>
      </c>
      <c r="R155" s="154">
        <f t="shared" si="7"/>
        <v>2.46292</v>
      </c>
      <c r="S155" s="154">
        <v>0</v>
      </c>
      <c r="T155" s="155">
        <f t="shared" si="8"/>
        <v>0</v>
      </c>
      <c r="AR155" s="156" t="s">
        <v>142</v>
      </c>
      <c r="AT155" s="156" t="s">
        <v>138</v>
      </c>
      <c r="AU155" s="156" t="s">
        <v>88</v>
      </c>
      <c r="AY155" s="18" t="s">
        <v>135</v>
      </c>
      <c r="BE155" s="157">
        <f t="shared" si="9"/>
        <v>0</v>
      </c>
      <c r="BF155" s="157">
        <f t="shared" si="10"/>
        <v>0</v>
      </c>
      <c r="BG155" s="157">
        <f t="shared" si="11"/>
        <v>0</v>
      </c>
      <c r="BH155" s="157">
        <f t="shared" si="12"/>
        <v>0</v>
      </c>
      <c r="BI155" s="157">
        <f t="shared" si="13"/>
        <v>0</v>
      </c>
      <c r="BJ155" s="18" t="s">
        <v>45</v>
      </c>
      <c r="BK155" s="157">
        <f t="shared" si="14"/>
        <v>0</v>
      </c>
      <c r="BL155" s="18" t="s">
        <v>142</v>
      </c>
      <c r="BM155" s="156" t="s">
        <v>195</v>
      </c>
    </row>
    <row r="156" spans="2:65" s="20" customFormat="1" ht="24.2" customHeight="1" x14ac:dyDescent="0.25">
      <c r="B156" s="113"/>
      <c r="C156" s="145" t="s">
        <v>196</v>
      </c>
      <c r="D156" s="145" t="s">
        <v>138</v>
      </c>
      <c r="E156" s="146" t="s">
        <v>197</v>
      </c>
      <c r="F156" s="147" t="s">
        <v>198</v>
      </c>
      <c r="G156" s="148" t="s">
        <v>199</v>
      </c>
      <c r="H156" s="149">
        <v>16</v>
      </c>
      <c r="I156" s="150"/>
      <c r="J156" s="151">
        <f t="shared" si="5"/>
        <v>0</v>
      </c>
      <c r="K156" s="152"/>
      <c r="L156" s="21"/>
      <c r="M156" s="153" t="s">
        <v>1</v>
      </c>
      <c r="N156" s="112" t="s">
        <v>27</v>
      </c>
      <c r="P156" s="154">
        <f t="shared" si="6"/>
        <v>0</v>
      </c>
      <c r="Q156" s="154">
        <v>1.7770000000000001E-2</v>
      </c>
      <c r="R156" s="154">
        <f t="shared" si="7"/>
        <v>0.28432000000000002</v>
      </c>
      <c r="S156" s="154">
        <v>0</v>
      </c>
      <c r="T156" s="155">
        <f t="shared" si="8"/>
        <v>0</v>
      </c>
      <c r="AR156" s="156" t="s">
        <v>142</v>
      </c>
      <c r="AT156" s="156" t="s">
        <v>138</v>
      </c>
      <c r="AU156" s="156" t="s">
        <v>88</v>
      </c>
      <c r="AY156" s="18" t="s">
        <v>135</v>
      </c>
      <c r="BE156" s="157">
        <f t="shared" si="9"/>
        <v>0</v>
      </c>
      <c r="BF156" s="157">
        <f t="shared" si="10"/>
        <v>0</v>
      </c>
      <c r="BG156" s="157">
        <f t="shared" si="11"/>
        <v>0</v>
      </c>
      <c r="BH156" s="157">
        <f t="shared" si="12"/>
        <v>0</v>
      </c>
      <c r="BI156" s="157">
        <f t="shared" si="13"/>
        <v>0</v>
      </c>
      <c r="BJ156" s="18" t="s">
        <v>45</v>
      </c>
      <c r="BK156" s="157">
        <f t="shared" si="14"/>
        <v>0</v>
      </c>
      <c r="BL156" s="18" t="s">
        <v>142</v>
      </c>
      <c r="BM156" s="156" t="s">
        <v>200</v>
      </c>
    </row>
    <row r="157" spans="2:65" s="20" customFormat="1" ht="24.2" customHeight="1" x14ac:dyDescent="0.25">
      <c r="B157" s="113"/>
      <c r="C157" s="158" t="s">
        <v>201</v>
      </c>
      <c r="D157" s="158" t="s">
        <v>202</v>
      </c>
      <c r="E157" s="159" t="s">
        <v>203</v>
      </c>
      <c r="F157" s="160" t="s">
        <v>204</v>
      </c>
      <c r="G157" s="161" t="s">
        <v>199</v>
      </c>
      <c r="H157" s="162">
        <v>8</v>
      </c>
      <c r="I157" s="163"/>
      <c r="J157" s="164">
        <f t="shared" si="5"/>
        <v>0</v>
      </c>
      <c r="K157" s="165"/>
      <c r="L157" s="166"/>
      <c r="M157" s="167" t="s">
        <v>1</v>
      </c>
      <c r="N157" s="168" t="s">
        <v>27</v>
      </c>
      <c r="P157" s="154">
        <f t="shared" si="6"/>
        <v>0</v>
      </c>
      <c r="Q157" s="154">
        <v>1.2489999999999999E-2</v>
      </c>
      <c r="R157" s="154">
        <f t="shared" si="7"/>
        <v>9.9919999999999995E-2</v>
      </c>
      <c r="S157" s="154">
        <v>0</v>
      </c>
      <c r="T157" s="155">
        <f t="shared" si="8"/>
        <v>0</v>
      </c>
      <c r="AR157" s="156" t="s">
        <v>169</v>
      </c>
      <c r="AT157" s="156" t="s">
        <v>202</v>
      </c>
      <c r="AU157" s="156" t="s">
        <v>88</v>
      </c>
      <c r="AY157" s="18" t="s">
        <v>135</v>
      </c>
      <c r="BE157" s="157">
        <f t="shared" si="9"/>
        <v>0</v>
      </c>
      <c r="BF157" s="157">
        <f t="shared" si="10"/>
        <v>0</v>
      </c>
      <c r="BG157" s="157">
        <f t="shared" si="11"/>
        <v>0</v>
      </c>
      <c r="BH157" s="157">
        <f t="shared" si="12"/>
        <v>0</v>
      </c>
      <c r="BI157" s="157">
        <f t="shared" si="13"/>
        <v>0</v>
      </c>
      <c r="BJ157" s="18" t="s">
        <v>45</v>
      </c>
      <c r="BK157" s="157">
        <f t="shared" si="14"/>
        <v>0</v>
      </c>
      <c r="BL157" s="18" t="s">
        <v>142</v>
      </c>
      <c r="BM157" s="156" t="s">
        <v>205</v>
      </c>
    </row>
    <row r="158" spans="2:65" s="20" customFormat="1" ht="24.2" customHeight="1" x14ac:dyDescent="0.25">
      <c r="B158" s="113"/>
      <c r="C158" s="158" t="s">
        <v>206</v>
      </c>
      <c r="D158" s="158" t="s">
        <v>202</v>
      </c>
      <c r="E158" s="159" t="s">
        <v>207</v>
      </c>
      <c r="F158" s="160" t="s">
        <v>208</v>
      </c>
      <c r="G158" s="161" t="s">
        <v>199</v>
      </c>
      <c r="H158" s="162">
        <v>8</v>
      </c>
      <c r="I158" s="163"/>
      <c r="J158" s="164">
        <f t="shared" si="5"/>
        <v>0</v>
      </c>
      <c r="K158" s="165"/>
      <c r="L158" s="166"/>
      <c r="M158" s="167" t="s">
        <v>1</v>
      </c>
      <c r="N158" s="168" t="s">
        <v>27</v>
      </c>
      <c r="P158" s="154">
        <f t="shared" si="6"/>
        <v>0</v>
      </c>
      <c r="Q158" s="154">
        <v>1.272E-2</v>
      </c>
      <c r="R158" s="154">
        <f t="shared" si="7"/>
        <v>0.10176</v>
      </c>
      <c r="S158" s="154">
        <v>0</v>
      </c>
      <c r="T158" s="155">
        <f t="shared" si="8"/>
        <v>0</v>
      </c>
      <c r="AR158" s="156" t="s">
        <v>169</v>
      </c>
      <c r="AT158" s="156" t="s">
        <v>202</v>
      </c>
      <c r="AU158" s="156" t="s">
        <v>88</v>
      </c>
      <c r="AY158" s="18" t="s">
        <v>135</v>
      </c>
      <c r="BE158" s="157">
        <f t="shared" si="9"/>
        <v>0</v>
      </c>
      <c r="BF158" s="157">
        <f t="shared" si="10"/>
        <v>0</v>
      </c>
      <c r="BG158" s="157">
        <f t="shared" si="11"/>
        <v>0</v>
      </c>
      <c r="BH158" s="157">
        <f t="shared" si="12"/>
        <v>0</v>
      </c>
      <c r="BI158" s="157">
        <f t="shared" si="13"/>
        <v>0</v>
      </c>
      <c r="BJ158" s="18" t="s">
        <v>45</v>
      </c>
      <c r="BK158" s="157">
        <f t="shared" si="14"/>
        <v>0</v>
      </c>
      <c r="BL158" s="18" t="s">
        <v>142</v>
      </c>
      <c r="BM158" s="156" t="s">
        <v>209</v>
      </c>
    </row>
    <row r="159" spans="2:65" s="20" customFormat="1" ht="33" customHeight="1" x14ac:dyDescent="0.25">
      <c r="B159" s="113"/>
      <c r="C159" s="145" t="s">
        <v>210</v>
      </c>
      <c r="D159" s="145" t="s">
        <v>138</v>
      </c>
      <c r="E159" s="146" t="s">
        <v>211</v>
      </c>
      <c r="F159" s="147" t="s">
        <v>212</v>
      </c>
      <c r="G159" s="148" t="s">
        <v>199</v>
      </c>
      <c r="H159" s="149">
        <v>2</v>
      </c>
      <c r="I159" s="150"/>
      <c r="J159" s="151">
        <f t="shared" si="5"/>
        <v>0</v>
      </c>
      <c r="K159" s="152"/>
      <c r="L159" s="21"/>
      <c r="M159" s="153" t="s">
        <v>1</v>
      </c>
      <c r="N159" s="112" t="s">
        <v>27</v>
      </c>
      <c r="P159" s="154">
        <f t="shared" si="6"/>
        <v>0</v>
      </c>
      <c r="Q159" s="154">
        <v>5.3620000000000001E-2</v>
      </c>
      <c r="R159" s="154">
        <f t="shared" si="7"/>
        <v>0.10724</v>
      </c>
      <c r="S159" s="154">
        <v>0</v>
      </c>
      <c r="T159" s="155">
        <f t="shared" si="8"/>
        <v>0</v>
      </c>
      <c r="AR159" s="156" t="s">
        <v>142</v>
      </c>
      <c r="AT159" s="156" t="s">
        <v>138</v>
      </c>
      <c r="AU159" s="156" t="s">
        <v>88</v>
      </c>
      <c r="AY159" s="18" t="s">
        <v>135</v>
      </c>
      <c r="BE159" s="157">
        <f t="shared" si="9"/>
        <v>0</v>
      </c>
      <c r="BF159" s="157">
        <f t="shared" si="10"/>
        <v>0</v>
      </c>
      <c r="BG159" s="157">
        <f t="shared" si="11"/>
        <v>0</v>
      </c>
      <c r="BH159" s="157">
        <f t="shared" si="12"/>
        <v>0</v>
      </c>
      <c r="BI159" s="157">
        <f t="shared" si="13"/>
        <v>0</v>
      </c>
      <c r="BJ159" s="18" t="s">
        <v>45</v>
      </c>
      <c r="BK159" s="157">
        <f t="shared" si="14"/>
        <v>0</v>
      </c>
      <c r="BL159" s="18" t="s">
        <v>142</v>
      </c>
      <c r="BM159" s="156" t="s">
        <v>213</v>
      </c>
    </row>
    <row r="160" spans="2:65" s="20" customFormat="1" ht="24.2" customHeight="1" x14ac:dyDescent="0.25">
      <c r="B160" s="113"/>
      <c r="C160" s="158" t="s">
        <v>214</v>
      </c>
      <c r="D160" s="158" t="s">
        <v>202</v>
      </c>
      <c r="E160" s="159" t="s">
        <v>215</v>
      </c>
      <c r="F160" s="160" t="s">
        <v>216</v>
      </c>
      <c r="G160" s="161" t="s">
        <v>199</v>
      </c>
      <c r="H160" s="162">
        <v>2</v>
      </c>
      <c r="I160" s="163"/>
      <c r="J160" s="164">
        <f t="shared" si="5"/>
        <v>0</v>
      </c>
      <c r="K160" s="165"/>
      <c r="L160" s="166"/>
      <c r="M160" s="167" t="s">
        <v>1</v>
      </c>
      <c r="N160" s="168" t="s">
        <v>27</v>
      </c>
      <c r="P160" s="154">
        <f t="shared" si="6"/>
        <v>0</v>
      </c>
      <c r="Q160" s="154">
        <v>4.2500000000000003E-2</v>
      </c>
      <c r="R160" s="154">
        <f t="shared" si="7"/>
        <v>8.5000000000000006E-2</v>
      </c>
      <c r="S160" s="154">
        <v>0</v>
      </c>
      <c r="T160" s="155">
        <f t="shared" si="8"/>
        <v>0</v>
      </c>
      <c r="AR160" s="156" t="s">
        <v>169</v>
      </c>
      <c r="AT160" s="156" t="s">
        <v>202</v>
      </c>
      <c r="AU160" s="156" t="s">
        <v>88</v>
      </c>
      <c r="AY160" s="18" t="s">
        <v>135</v>
      </c>
      <c r="BE160" s="157">
        <f t="shared" si="9"/>
        <v>0</v>
      </c>
      <c r="BF160" s="157">
        <f t="shared" si="10"/>
        <v>0</v>
      </c>
      <c r="BG160" s="157">
        <f t="shared" si="11"/>
        <v>0</v>
      </c>
      <c r="BH160" s="157">
        <f t="shared" si="12"/>
        <v>0</v>
      </c>
      <c r="BI160" s="157">
        <f t="shared" si="13"/>
        <v>0</v>
      </c>
      <c r="BJ160" s="18" t="s">
        <v>45</v>
      </c>
      <c r="BK160" s="157">
        <f t="shared" si="14"/>
        <v>0</v>
      </c>
      <c r="BL160" s="18" t="s">
        <v>142</v>
      </c>
      <c r="BM160" s="156" t="s">
        <v>217</v>
      </c>
    </row>
    <row r="161" spans="2:65" s="132" customFormat="1" ht="22.9" customHeight="1" x14ac:dyDescent="0.2">
      <c r="B161" s="133"/>
      <c r="D161" s="134" t="s">
        <v>43</v>
      </c>
      <c r="E161" s="143" t="s">
        <v>173</v>
      </c>
      <c r="F161" s="143" t="s">
        <v>218</v>
      </c>
      <c r="I161" s="136"/>
      <c r="J161" s="144">
        <f>BK161</f>
        <v>0</v>
      </c>
      <c r="L161" s="133"/>
      <c r="M161" s="138"/>
      <c r="P161" s="139">
        <f>SUM(P162:P170)</f>
        <v>0</v>
      </c>
      <c r="R161" s="139">
        <f>SUM(R162:R170)</f>
        <v>9.6900000000000007E-3</v>
      </c>
      <c r="T161" s="140">
        <f>SUM(T162:T170)</f>
        <v>63.011600000000001</v>
      </c>
      <c r="AR161" s="134" t="s">
        <v>45</v>
      </c>
      <c r="AT161" s="141" t="s">
        <v>43</v>
      </c>
      <c r="AU161" s="141" t="s">
        <v>45</v>
      </c>
      <c r="AY161" s="134" t="s">
        <v>135</v>
      </c>
      <c r="BK161" s="142">
        <f>SUM(BK162:BK170)</f>
        <v>0</v>
      </c>
    </row>
    <row r="162" spans="2:65" s="20" customFormat="1" ht="33" customHeight="1" x14ac:dyDescent="0.25">
      <c r="B162" s="113"/>
      <c r="C162" s="145" t="s">
        <v>219</v>
      </c>
      <c r="D162" s="145" t="s">
        <v>138</v>
      </c>
      <c r="E162" s="146" t="s">
        <v>220</v>
      </c>
      <c r="F162" s="147" t="s">
        <v>221</v>
      </c>
      <c r="G162" s="148" t="s">
        <v>141</v>
      </c>
      <c r="H162" s="149">
        <v>277</v>
      </c>
      <c r="I162" s="150"/>
      <c r="J162" s="151">
        <f t="shared" ref="J162:J170" si="15">ROUND(I162*H162,2)</f>
        <v>0</v>
      </c>
      <c r="K162" s="152"/>
      <c r="L162" s="21"/>
      <c r="M162" s="153" t="s">
        <v>1</v>
      </c>
      <c r="N162" s="112" t="s">
        <v>27</v>
      </c>
      <c r="P162" s="154">
        <f t="shared" ref="P162:P170" si="16">O162*H162</f>
        <v>0</v>
      </c>
      <c r="Q162" s="154">
        <v>0</v>
      </c>
      <c r="R162" s="154">
        <f t="shared" ref="R162:R170" si="17">Q162*H162</f>
        <v>0</v>
      </c>
      <c r="S162" s="154">
        <v>0</v>
      </c>
      <c r="T162" s="155">
        <f t="shared" ref="T162:T170" si="18">S162*H162</f>
        <v>0</v>
      </c>
      <c r="AR162" s="156" t="s">
        <v>142</v>
      </c>
      <c r="AT162" s="156" t="s">
        <v>138</v>
      </c>
      <c r="AU162" s="156" t="s">
        <v>88</v>
      </c>
      <c r="AY162" s="18" t="s">
        <v>135</v>
      </c>
      <c r="BE162" s="157">
        <f t="shared" ref="BE162:BE170" si="19">IF(N162="základní",J162,0)</f>
        <v>0</v>
      </c>
      <c r="BF162" s="157">
        <f t="shared" ref="BF162:BF170" si="20">IF(N162="snížená",J162,0)</f>
        <v>0</v>
      </c>
      <c r="BG162" s="157">
        <f t="shared" ref="BG162:BG170" si="21">IF(N162="zákl. přenesená",J162,0)</f>
        <v>0</v>
      </c>
      <c r="BH162" s="157">
        <f t="shared" ref="BH162:BH170" si="22">IF(N162="sníž. přenesená",J162,0)</f>
        <v>0</v>
      </c>
      <c r="BI162" s="157">
        <f t="shared" ref="BI162:BI170" si="23">IF(N162="nulová",J162,0)</f>
        <v>0</v>
      </c>
      <c r="BJ162" s="18" t="s">
        <v>45</v>
      </c>
      <c r="BK162" s="157">
        <f t="shared" ref="BK162:BK170" si="24">ROUND(I162*H162,2)</f>
        <v>0</v>
      </c>
      <c r="BL162" s="18" t="s">
        <v>142</v>
      </c>
      <c r="BM162" s="156" t="s">
        <v>222</v>
      </c>
    </row>
    <row r="163" spans="2:65" s="20" customFormat="1" ht="24.2" customHeight="1" x14ac:dyDescent="0.25">
      <c r="B163" s="113"/>
      <c r="C163" s="145" t="s">
        <v>5</v>
      </c>
      <c r="D163" s="145" t="s">
        <v>138</v>
      </c>
      <c r="E163" s="146" t="s">
        <v>223</v>
      </c>
      <c r="F163" s="147" t="s">
        <v>224</v>
      </c>
      <c r="G163" s="148" t="s">
        <v>141</v>
      </c>
      <c r="H163" s="149">
        <v>30</v>
      </c>
      <c r="I163" s="150"/>
      <c r="J163" s="151">
        <f t="shared" si="15"/>
        <v>0</v>
      </c>
      <c r="K163" s="152"/>
      <c r="L163" s="21"/>
      <c r="M163" s="153" t="s">
        <v>1</v>
      </c>
      <c r="N163" s="112" t="s">
        <v>27</v>
      </c>
      <c r="P163" s="154">
        <f t="shared" si="16"/>
        <v>0</v>
      </c>
      <c r="Q163" s="154">
        <v>1.0000000000000001E-5</v>
      </c>
      <c r="R163" s="154">
        <f t="shared" si="17"/>
        <v>3.0000000000000003E-4</v>
      </c>
      <c r="S163" s="154">
        <v>0</v>
      </c>
      <c r="T163" s="155">
        <f t="shared" si="18"/>
        <v>0</v>
      </c>
      <c r="AR163" s="156" t="s">
        <v>142</v>
      </c>
      <c r="AT163" s="156" t="s">
        <v>138</v>
      </c>
      <c r="AU163" s="156" t="s">
        <v>88</v>
      </c>
      <c r="AY163" s="18" t="s">
        <v>135</v>
      </c>
      <c r="BE163" s="157">
        <f t="shared" si="19"/>
        <v>0</v>
      </c>
      <c r="BF163" s="157">
        <f t="shared" si="20"/>
        <v>0</v>
      </c>
      <c r="BG163" s="157">
        <f t="shared" si="21"/>
        <v>0</v>
      </c>
      <c r="BH163" s="157">
        <f t="shared" si="22"/>
        <v>0</v>
      </c>
      <c r="BI163" s="157">
        <f t="shared" si="23"/>
        <v>0</v>
      </c>
      <c r="BJ163" s="18" t="s">
        <v>45</v>
      </c>
      <c r="BK163" s="157">
        <f t="shared" si="24"/>
        <v>0</v>
      </c>
      <c r="BL163" s="18" t="s">
        <v>142</v>
      </c>
      <c r="BM163" s="156" t="s">
        <v>225</v>
      </c>
    </row>
    <row r="164" spans="2:65" s="20" customFormat="1" ht="16.5" customHeight="1" x14ac:dyDescent="0.25">
      <c r="B164" s="113"/>
      <c r="C164" s="145" t="s">
        <v>226</v>
      </c>
      <c r="D164" s="145" t="s">
        <v>138</v>
      </c>
      <c r="E164" s="146" t="s">
        <v>227</v>
      </c>
      <c r="F164" s="147" t="s">
        <v>228</v>
      </c>
      <c r="G164" s="148" t="s">
        <v>141</v>
      </c>
      <c r="H164" s="149">
        <v>831</v>
      </c>
      <c r="I164" s="150"/>
      <c r="J164" s="151">
        <f t="shared" si="15"/>
        <v>0</v>
      </c>
      <c r="K164" s="152"/>
      <c r="L164" s="21"/>
      <c r="M164" s="153" t="s">
        <v>1</v>
      </c>
      <c r="N164" s="112" t="s">
        <v>27</v>
      </c>
      <c r="P164" s="154">
        <f t="shared" si="16"/>
        <v>0</v>
      </c>
      <c r="Q164" s="154">
        <v>1.0000000000000001E-5</v>
      </c>
      <c r="R164" s="154">
        <f t="shared" si="17"/>
        <v>8.3100000000000014E-3</v>
      </c>
      <c r="S164" s="154">
        <v>0</v>
      </c>
      <c r="T164" s="155">
        <f t="shared" si="18"/>
        <v>0</v>
      </c>
      <c r="AR164" s="156" t="s">
        <v>142</v>
      </c>
      <c r="AT164" s="156" t="s">
        <v>138</v>
      </c>
      <c r="AU164" s="156" t="s">
        <v>88</v>
      </c>
      <c r="AY164" s="18" t="s">
        <v>135</v>
      </c>
      <c r="BE164" s="157">
        <f t="shared" si="19"/>
        <v>0</v>
      </c>
      <c r="BF164" s="157">
        <f t="shared" si="20"/>
        <v>0</v>
      </c>
      <c r="BG164" s="157">
        <f t="shared" si="21"/>
        <v>0</v>
      </c>
      <c r="BH164" s="157">
        <f t="shared" si="22"/>
        <v>0</v>
      </c>
      <c r="BI164" s="157">
        <f t="shared" si="23"/>
        <v>0</v>
      </c>
      <c r="BJ164" s="18" t="s">
        <v>45</v>
      </c>
      <c r="BK164" s="157">
        <f t="shared" si="24"/>
        <v>0</v>
      </c>
      <c r="BL164" s="18" t="s">
        <v>142</v>
      </c>
      <c r="BM164" s="156" t="s">
        <v>229</v>
      </c>
    </row>
    <row r="165" spans="2:65" s="20" customFormat="1" ht="16.5" customHeight="1" x14ac:dyDescent="0.25">
      <c r="B165" s="113"/>
      <c r="C165" s="145" t="s">
        <v>230</v>
      </c>
      <c r="D165" s="145" t="s">
        <v>138</v>
      </c>
      <c r="E165" s="146" t="s">
        <v>231</v>
      </c>
      <c r="F165" s="147" t="s">
        <v>232</v>
      </c>
      <c r="G165" s="148" t="s">
        <v>141</v>
      </c>
      <c r="H165" s="149">
        <v>108</v>
      </c>
      <c r="I165" s="150"/>
      <c r="J165" s="151">
        <f t="shared" si="15"/>
        <v>0</v>
      </c>
      <c r="K165" s="152"/>
      <c r="L165" s="21"/>
      <c r="M165" s="153" t="s">
        <v>1</v>
      </c>
      <c r="N165" s="112" t="s">
        <v>27</v>
      </c>
      <c r="P165" s="154">
        <f t="shared" si="16"/>
        <v>0</v>
      </c>
      <c r="Q165" s="154">
        <v>1.0000000000000001E-5</v>
      </c>
      <c r="R165" s="154">
        <f t="shared" si="17"/>
        <v>1.08E-3</v>
      </c>
      <c r="S165" s="154">
        <v>0</v>
      </c>
      <c r="T165" s="155">
        <f t="shared" si="18"/>
        <v>0</v>
      </c>
      <c r="AR165" s="156" t="s">
        <v>142</v>
      </c>
      <c r="AT165" s="156" t="s">
        <v>138</v>
      </c>
      <c r="AU165" s="156" t="s">
        <v>88</v>
      </c>
      <c r="AY165" s="18" t="s">
        <v>135</v>
      </c>
      <c r="BE165" s="157">
        <f t="shared" si="19"/>
        <v>0</v>
      </c>
      <c r="BF165" s="157">
        <f t="shared" si="20"/>
        <v>0</v>
      </c>
      <c r="BG165" s="157">
        <f t="shared" si="21"/>
        <v>0</v>
      </c>
      <c r="BH165" s="157">
        <f t="shared" si="22"/>
        <v>0</v>
      </c>
      <c r="BI165" s="157">
        <f t="shared" si="23"/>
        <v>0</v>
      </c>
      <c r="BJ165" s="18" t="s">
        <v>45</v>
      </c>
      <c r="BK165" s="157">
        <f t="shared" si="24"/>
        <v>0</v>
      </c>
      <c r="BL165" s="18" t="s">
        <v>142</v>
      </c>
      <c r="BM165" s="156" t="s">
        <v>233</v>
      </c>
    </row>
    <row r="166" spans="2:65" s="20" customFormat="1" ht="24.2" customHeight="1" x14ac:dyDescent="0.25">
      <c r="B166" s="113"/>
      <c r="C166" s="145" t="s">
        <v>234</v>
      </c>
      <c r="D166" s="145" t="s">
        <v>138</v>
      </c>
      <c r="E166" s="146" t="s">
        <v>235</v>
      </c>
      <c r="F166" s="147" t="s">
        <v>236</v>
      </c>
      <c r="G166" s="148" t="s">
        <v>141</v>
      </c>
      <c r="H166" s="149">
        <v>147</v>
      </c>
      <c r="I166" s="150"/>
      <c r="J166" s="151">
        <f t="shared" si="15"/>
        <v>0</v>
      </c>
      <c r="K166" s="152"/>
      <c r="L166" s="21"/>
      <c r="M166" s="153" t="s">
        <v>1</v>
      </c>
      <c r="N166" s="112" t="s">
        <v>27</v>
      </c>
      <c r="P166" s="154">
        <f t="shared" si="16"/>
        <v>0</v>
      </c>
      <c r="Q166" s="154">
        <v>0</v>
      </c>
      <c r="R166" s="154">
        <f t="shared" si="17"/>
        <v>0</v>
      </c>
      <c r="S166" s="154">
        <v>0.128</v>
      </c>
      <c r="T166" s="155">
        <f t="shared" si="18"/>
        <v>18.815999999999999</v>
      </c>
      <c r="AR166" s="156" t="s">
        <v>142</v>
      </c>
      <c r="AT166" s="156" t="s">
        <v>138</v>
      </c>
      <c r="AU166" s="156" t="s">
        <v>88</v>
      </c>
      <c r="AY166" s="18" t="s">
        <v>135</v>
      </c>
      <c r="BE166" s="157">
        <f t="shared" si="19"/>
        <v>0</v>
      </c>
      <c r="BF166" s="157">
        <f t="shared" si="20"/>
        <v>0</v>
      </c>
      <c r="BG166" s="157">
        <f t="shared" si="21"/>
        <v>0</v>
      </c>
      <c r="BH166" s="157">
        <f t="shared" si="22"/>
        <v>0</v>
      </c>
      <c r="BI166" s="157">
        <f t="shared" si="23"/>
        <v>0</v>
      </c>
      <c r="BJ166" s="18" t="s">
        <v>45</v>
      </c>
      <c r="BK166" s="157">
        <f t="shared" si="24"/>
        <v>0</v>
      </c>
      <c r="BL166" s="18" t="s">
        <v>142</v>
      </c>
      <c r="BM166" s="156" t="s">
        <v>237</v>
      </c>
    </row>
    <row r="167" spans="2:65" s="20" customFormat="1" ht="24.2" customHeight="1" x14ac:dyDescent="0.25">
      <c r="B167" s="113"/>
      <c r="C167" s="145" t="s">
        <v>238</v>
      </c>
      <c r="D167" s="145" t="s">
        <v>138</v>
      </c>
      <c r="E167" s="146" t="s">
        <v>239</v>
      </c>
      <c r="F167" s="147" t="s">
        <v>240</v>
      </c>
      <c r="G167" s="148" t="s">
        <v>141</v>
      </c>
      <c r="H167" s="149">
        <v>20.7</v>
      </c>
      <c r="I167" s="150"/>
      <c r="J167" s="151">
        <f t="shared" si="15"/>
        <v>0</v>
      </c>
      <c r="K167" s="152"/>
      <c r="L167" s="21"/>
      <c r="M167" s="153" t="s">
        <v>1</v>
      </c>
      <c r="N167" s="112" t="s">
        <v>27</v>
      </c>
      <c r="P167" s="154">
        <f t="shared" si="16"/>
        <v>0</v>
      </c>
      <c r="Q167" s="154">
        <v>0</v>
      </c>
      <c r="R167" s="154">
        <f t="shared" si="17"/>
        <v>0</v>
      </c>
      <c r="S167" s="154">
        <v>0.188</v>
      </c>
      <c r="T167" s="155">
        <f t="shared" si="18"/>
        <v>3.8915999999999999</v>
      </c>
      <c r="AR167" s="156" t="s">
        <v>142</v>
      </c>
      <c r="AT167" s="156" t="s">
        <v>138</v>
      </c>
      <c r="AU167" s="156" t="s">
        <v>88</v>
      </c>
      <c r="AY167" s="18" t="s">
        <v>135</v>
      </c>
      <c r="BE167" s="157">
        <f t="shared" si="19"/>
        <v>0</v>
      </c>
      <c r="BF167" s="157">
        <f t="shared" si="20"/>
        <v>0</v>
      </c>
      <c r="BG167" s="157">
        <f t="shared" si="21"/>
        <v>0</v>
      </c>
      <c r="BH167" s="157">
        <f t="shared" si="22"/>
        <v>0</v>
      </c>
      <c r="BI167" s="157">
        <f t="shared" si="23"/>
        <v>0</v>
      </c>
      <c r="BJ167" s="18" t="s">
        <v>45</v>
      </c>
      <c r="BK167" s="157">
        <f t="shared" si="24"/>
        <v>0</v>
      </c>
      <c r="BL167" s="18" t="s">
        <v>142</v>
      </c>
      <c r="BM167" s="156" t="s">
        <v>241</v>
      </c>
    </row>
    <row r="168" spans="2:65" s="20" customFormat="1" ht="24.2" customHeight="1" x14ac:dyDescent="0.25">
      <c r="B168" s="113"/>
      <c r="C168" s="145" t="s">
        <v>242</v>
      </c>
      <c r="D168" s="145" t="s">
        <v>138</v>
      </c>
      <c r="E168" s="146" t="s">
        <v>243</v>
      </c>
      <c r="F168" s="147" t="s">
        <v>244</v>
      </c>
      <c r="G168" s="148" t="s">
        <v>150</v>
      </c>
      <c r="H168" s="149">
        <v>1</v>
      </c>
      <c r="I168" s="150"/>
      <c r="J168" s="151">
        <f t="shared" si="15"/>
        <v>0</v>
      </c>
      <c r="K168" s="152"/>
      <c r="L168" s="21"/>
      <c r="M168" s="153" t="s">
        <v>1</v>
      </c>
      <c r="N168" s="112" t="s">
        <v>27</v>
      </c>
      <c r="P168" s="154">
        <f t="shared" si="16"/>
        <v>0</v>
      </c>
      <c r="Q168" s="154">
        <v>0</v>
      </c>
      <c r="R168" s="154">
        <f t="shared" si="17"/>
        <v>0</v>
      </c>
      <c r="S168" s="154">
        <v>1</v>
      </c>
      <c r="T168" s="155">
        <f t="shared" si="18"/>
        <v>1</v>
      </c>
      <c r="AR168" s="156" t="s">
        <v>142</v>
      </c>
      <c r="AT168" s="156" t="s">
        <v>138</v>
      </c>
      <c r="AU168" s="156" t="s">
        <v>88</v>
      </c>
      <c r="AY168" s="18" t="s">
        <v>135</v>
      </c>
      <c r="BE168" s="157">
        <f t="shared" si="19"/>
        <v>0</v>
      </c>
      <c r="BF168" s="157">
        <f t="shared" si="20"/>
        <v>0</v>
      </c>
      <c r="BG168" s="157">
        <f t="shared" si="21"/>
        <v>0</v>
      </c>
      <c r="BH168" s="157">
        <f t="shared" si="22"/>
        <v>0</v>
      </c>
      <c r="BI168" s="157">
        <f t="shared" si="23"/>
        <v>0</v>
      </c>
      <c r="BJ168" s="18" t="s">
        <v>45</v>
      </c>
      <c r="BK168" s="157">
        <f t="shared" si="24"/>
        <v>0</v>
      </c>
      <c r="BL168" s="18" t="s">
        <v>142</v>
      </c>
      <c r="BM168" s="156" t="s">
        <v>245</v>
      </c>
    </row>
    <row r="169" spans="2:65" s="20" customFormat="1" ht="37.9" customHeight="1" x14ac:dyDescent="0.25">
      <c r="B169" s="113"/>
      <c r="C169" s="145" t="s">
        <v>246</v>
      </c>
      <c r="D169" s="145" t="s">
        <v>138</v>
      </c>
      <c r="E169" s="146" t="s">
        <v>247</v>
      </c>
      <c r="F169" s="147" t="s">
        <v>248</v>
      </c>
      <c r="G169" s="148" t="s">
        <v>150</v>
      </c>
      <c r="H169" s="149">
        <v>16</v>
      </c>
      <c r="I169" s="150"/>
      <c r="J169" s="151">
        <f t="shared" si="15"/>
        <v>0</v>
      </c>
      <c r="K169" s="152"/>
      <c r="L169" s="21"/>
      <c r="M169" s="153" t="s">
        <v>1</v>
      </c>
      <c r="N169" s="112" t="s">
        <v>27</v>
      </c>
      <c r="P169" s="154">
        <f t="shared" si="16"/>
        <v>0</v>
      </c>
      <c r="Q169" s="154">
        <v>0</v>
      </c>
      <c r="R169" s="154">
        <f t="shared" si="17"/>
        <v>0</v>
      </c>
      <c r="S169" s="154">
        <v>2.2000000000000002</v>
      </c>
      <c r="T169" s="155">
        <f t="shared" si="18"/>
        <v>35.200000000000003</v>
      </c>
      <c r="AR169" s="156" t="s">
        <v>142</v>
      </c>
      <c r="AT169" s="156" t="s">
        <v>138</v>
      </c>
      <c r="AU169" s="156" t="s">
        <v>88</v>
      </c>
      <c r="AY169" s="18" t="s">
        <v>135</v>
      </c>
      <c r="BE169" s="157">
        <f t="shared" si="19"/>
        <v>0</v>
      </c>
      <c r="BF169" s="157">
        <f t="shared" si="20"/>
        <v>0</v>
      </c>
      <c r="BG169" s="157">
        <f t="shared" si="21"/>
        <v>0</v>
      </c>
      <c r="BH169" s="157">
        <f t="shared" si="22"/>
        <v>0</v>
      </c>
      <c r="BI169" s="157">
        <f t="shared" si="23"/>
        <v>0</v>
      </c>
      <c r="BJ169" s="18" t="s">
        <v>45</v>
      </c>
      <c r="BK169" s="157">
        <f t="shared" si="24"/>
        <v>0</v>
      </c>
      <c r="BL169" s="18" t="s">
        <v>142</v>
      </c>
      <c r="BM169" s="156" t="s">
        <v>249</v>
      </c>
    </row>
    <row r="170" spans="2:65" s="20" customFormat="1" ht="21.75" customHeight="1" x14ac:dyDescent="0.25">
      <c r="B170" s="113"/>
      <c r="C170" s="145" t="s">
        <v>250</v>
      </c>
      <c r="D170" s="145" t="s">
        <v>138</v>
      </c>
      <c r="E170" s="146" t="s">
        <v>251</v>
      </c>
      <c r="F170" s="147" t="s">
        <v>252</v>
      </c>
      <c r="G170" s="148" t="s">
        <v>141</v>
      </c>
      <c r="H170" s="149">
        <v>54</v>
      </c>
      <c r="I170" s="150"/>
      <c r="J170" s="151">
        <f t="shared" si="15"/>
        <v>0</v>
      </c>
      <c r="K170" s="152"/>
      <c r="L170" s="21"/>
      <c r="M170" s="153" t="s">
        <v>1</v>
      </c>
      <c r="N170" s="112" t="s">
        <v>27</v>
      </c>
      <c r="P170" s="154">
        <f t="shared" si="16"/>
        <v>0</v>
      </c>
      <c r="Q170" s="154">
        <v>0</v>
      </c>
      <c r="R170" s="154">
        <f t="shared" si="17"/>
        <v>0</v>
      </c>
      <c r="S170" s="154">
        <v>7.5999999999999998E-2</v>
      </c>
      <c r="T170" s="155">
        <f t="shared" si="18"/>
        <v>4.1040000000000001</v>
      </c>
      <c r="AR170" s="156" t="s">
        <v>142</v>
      </c>
      <c r="AT170" s="156" t="s">
        <v>138</v>
      </c>
      <c r="AU170" s="156" t="s">
        <v>88</v>
      </c>
      <c r="AY170" s="18" t="s">
        <v>135</v>
      </c>
      <c r="BE170" s="157">
        <f t="shared" si="19"/>
        <v>0</v>
      </c>
      <c r="BF170" s="157">
        <f t="shared" si="20"/>
        <v>0</v>
      </c>
      <c r="BG170" s="157">
        <f t="shared" si="21"/>
        <v>0</v>
      </c>
      <c r="BH170" s="157">
        <f t="shared" si="22"/>
        <v>0</v>
      </c>
      <c r="BI170" s="157">
        <f t="shared" si="23"/>
        <v>0</v>
      </c>
      <c r="BJ170" s="18" t="s">
        <v>45</v>
      </c>
      <c r="BK170" s="157">
        <f t="shared" si="24"/>
        <v>0</v>
      </c>
      <c r="BL170" s="18" t="s">
        <v>142</v>
      </c>
      <c r="BM170" s="156" t="s">
        <v>253</v>
      </c>
    </row>
    <row r="171" spans="2:65" s="132" customFormat="1" ht="22.9" customHeight="1" x14ac:dyDescent="0.2">
      <c r="B171" s="133"/>
      <c r="D171" s="134" t="s">
        <v>43</v>
      </c>
      <c r="E171" s="143" t="s">
        <v>254</v>
      </c>
      <c r="F171" s="143" t="s">
        <v>255</v>
      </c>
      <c r="I171" s="136"/>
      <c r="J171" s="144">
        <f>BK171</f>
        <v>0</v>
      </c>
      <c r="L171" s="133"/>
      <c r="M171" s="138"/>
      <c r="P171" s="139">
        <f>SUM(P172:P177)</f>
        <v>0</v>
      </c>
      <c r="R171" s="139">
        <f>SUM(R172:R177)</f>
        <v>0</v>
      </c>
      <c r="T171" s="140">
        <f>SUM(T172:T177)</f>
        <v>0</v>
      </c>
      <c r="AR171" s="134" t="s">
        <v>45</v>
      </c>
      <c r="AT171" s="141" t="s">
        <v>43</v>
      </c>
      <c r="AU171" s="141" t="s">
        <v>45</v>
      </c>
      <c r="AY171" s="134" t="s">
        <v>135</v>
      </c>
      <c r="BK171" s="142">
        <f>SUM(BK172:BK177)</f>
        <v>0</v>
      </c>
    </row>
    <row r="172" spans="2:65" s="20" customFormat="1" ht="24.2" customHeight="1" x14ac:dyDescent="0.25">
      <c r="B172" s="113"/>
      <c r="C172" s="145" t="s">
        <v>256</v>
      </c>
      <c r="D172" s="145" t="s">
        <v>138</v>
      </c>
      <c r="E172" s="146" t="s">
        <v>257</v>
      </c>
      <c r="F172" s="147" t="s">
        <v>258</v>
      </c>
      <c r="G172" s="148" t="s">
        <v>167</v>
      </c>
      <c r="H172" s="149">
        <v>69.542000000000002</v>
      </c>
      <c r="I172" s="150"/>
      <c r="J172" s="151">
        <f t="shared" ref="J172:J177" si="25">ROUND(I172*H172,2)</f>
        <v>0</v>
      </c>
      <c r="K172" s="152"/>
      <c r="L172" s="21"/>
      <c r="M172" s="153" t="s">
        <v>1</v>
      </c>
      <c r="N172" s="112" t="s">
        <v>27</v>
      </c>
      <c r="P172" s="154">
        <f t="shared" ref="P172:P177" si="26">O172*H172</f>
        <v>0</v>
      </c>
      <c r="Q172" s="154">
        <v>0</v>
      </c>
      <c r="R172" s="154">
        <f t="shared" ref="R172:R177" si="27">Q172*H172</f>
        <v>0</v>
      </c>
      <c r="S172" s="154">
        <v>0</v>
      </c>
      <c r="T172" s="155">
        <f t="shared" ref="T172:T177" si="28">S172*H172</f>
        <v>0</v>
      </c>
      <c r="AR172" s="156" t="s">
        <v>142</v>
      </c>
      <c r="AT172" s="156" t="s">
        <v>138</v>
      </c>
      <c r="AU172" s="156" t="s">
        <v>88</v>
      </c>
      <c r="AY172" s="18" t="s">
        <v>135</v>
      </c>
      <c r="BE172" s="157">
        <f t="shared" ref="BE172:BE177" si="29">IF(N172="základní",J172,0)</f>
        <v>0</v>
      </c>
      <c r="BF172" s="157">
        <f t="shared" ref="BF172:BF177" si="30">IF(N172="snížená",J172,0)</f>
        <v>0</v>
      </c>
      <c r="BG172" s="157">
        <f t="shared" ref="BG172:BG177" si="31">IF(N172="zákl. přenesená",J172,0)</f>
        <v>0</v>
      </c>
      <c r="BH172" s="157">
        <f t="shared" ref="BH172:BH177" si="32">IF(N172="sníž. přenesená",J172,0)</f>
        <v>0</v>
      </c>
      <c r="BI172" s="157">
        <f t="shared" ref="BI172:BI177" si="33">IF(N172="nulová",J172,0)</f>
        <v>0</v>
      </c>
      <c r="BJ172" s="18" t="s">
        <v>45</v>
      </c>
      <c r="BK172" s="157">
        <f t="shared" ref="BK172:BK177" si="34">ROUND(I172*H172,2)</f>
        <v>0</v>
      </c>
      <c r="BL172" s="18" t="s">
        <v>142</v>
      </c>
      <c r="BM172" s="156" t="s">
        <v>259</v>
      </c>
    </row>
    <row r="173" spans="2:65" s="20" customFormat="1" ht="16.5" customHeight="1" x14ac:dyDescent="0.25">
      <c r="B173" s="113"/>
      <c r="C173" s="145" t="s">
        <v>260</v>
      </c>
      <c r="D173" s="145" t="s">
        <v>138</v>
      </c>
      <c r="E173" s="146" t="s">
        <v>261</v>
      </c>
      <c r="F173" s="147" t="s">
        <v>262</v>
      </c>
      <c r="G173" s="148" t="s">
        <v>263</v>
      </c>
      <c r="H173" s="149">
        <v>10</v>
      </c>
      <c r="I173" s="150"/>
      <c r="J173" s="151">
        <f t="shared" si="25"/>
        <v>0</v>
      </c>
      <c r="K173" s="152"/>
      <c r="L173" s="21"/>
      <c r="M173" s="153" t="s">
        <v>1</v>
      </c>
      <c r="N173" s="112" t="s">
        <v>27</v>
      </c>
      <c r="P173" s="154">
        <f t="shared" si="26"/>
        <v>0</v>
      </c>
      <c r="Q173" s="154">
        <v>0</v>
      </c>
      <c r="R173" s="154">
        <f t="shared" si="27"/>
        <v>0</v>
      </c>
      <c r="S173" s="154">
        <v>0</v>
      </c>
      <c r="T173" s="155">
        <f t="shared" si="28"/>
        <v>0</v>
      </c>
      <c r="AR173" s="156" t="s">
        <v>142</v>
      </c>
      <c r="AT173" s="156" t="s">
        <v>138</v>
      </c>
      <c r="AU173" s="156" t="s">
        <v>88</v>
      </c>
      <c r="AY173" s="18" t="s">
        <v>135</v>
      </c>
      <c r="BE173" s="157">
        <f t="shared" si="29"/>
        <v>0</v>
      </c>
      <c r="BF173" s="157">
        <f t="shared" si="30"/>
        <v>0</v>
      </c>
      <c r="BG173" s="157">
        <f t="shared" si="31"/>
        <v>0</v>
      </c>
      <c r="BH173" s="157">
        <f t="shared" si="32"/>
        <v>0</v>
      </c>
      <c r="BI173" s="157">
        <f t="shared" si="33"/>
        <v>0</v>
      </c>
      <c r="BJ173" s="18" t="s">
        <v>45</v>
      </c>
      <c r="BK173" s="157">
        <f t="shared" si="34"/>
        <v>0</v>
      </c>
      <c r="BL173" s="18" t="s">
        <v>142</v>
      </c>
      <c r="BM173" s="156" t="s">
        <v>264</v>
      </c>
    </row>
    <row r="174" spans="2:65" s="20" customFormat="1" ht="24.2" customHeight="1" x14ac:dyDescent="0.25">
      <c r="B174" s="113"/>
      <c r="C174" s="145" t="s">
        <v>265</v>
      </c>
      <c r="D174" s="145" t="s">
        <v>138</v>
      </c>
      <c r="E174" s="146" t="s">
        <v>266</v>
      </c>
      <c r="F174" s="147" t="s">
        <v>267</v>
      </c>
      <c r="G174" s="148" t="s">
        <v>263</v>
      </c>
      <c r="H174" s="149">
        <v>10</v>
      </c>
      <c r="I174" s="150"/>
      <c r="J174" s="151">
        <f t="shared" si="25"/>
        <v>0</v>
      </c>
      <c r="K174" s="152"/>
      <c r="L174" s="21"/>
      <c r="M174" s="153" t="s">
        <v>1</v>
      </c>
      <c r="N174" s="112" t="s">
        <v>27</v>
      </c>
      <c r="P174" s="154">
        <f t="shared" si="26"/>
        <v>0</v>
      </c>
      <c r="Q174" s="154">
        <v>0</v>
      </c>
      <c r="R174" s="154">
        <f t="shared" si="27"/>
        <v>0</v>
      </c>
      <c r="S174" s="154">
        <v>0</v>
      </c>
      <c r="T174" s="155">
        <f t="shared" si="28"/>
        <v>0</v>
      </c>
      <c r="AR174" s="156" t="s">
        <v>142</v>
      </c>
      <c r="AT174" s="156" t="s">
        <v>138</v>
      </c>
      <c r="AU174" s="156" t="s">
        <v>88</v>
      </c>
      <c r="AY174" s="18" t="s">
        <v>135</v>
      </c>
      <c r="BE174" s="157">
        <f t="shared" si="29"/>
        <v>0</v>
      </c>
      <c r="BF174" s="157">
        <f t="shared" si="30"/>
        <v>0</v>
      </c>
      <c r="BG174" s="157">
        <f t="shared" si="31"/>
        <v>0</v>
      </c>
      <c r="BH174" s="157">
        <f t="shared" si="32"/>
        <v>0</v>
      </c>
      <c r="BI174" s="157">
        <f t="shared" si="33"/>
        <v>0</v>
      </c>
      <c r="BJ174" s="18" t="s">
        <v>45</v>
      </c>
      <c r="BK174" s="157">
        <f t="shared" si="34"/>
        <v>0</v>
      </c>
      <c r="BL174" s="18" t="s">
        <v>142</v>
      </c>
      <c r="BM174" s="156" t="s">
        <v>268</v>
      </c>
    </row>
    <row r="175" spans="2:65" s="20" customFormat="1" ht="33" customHeight="1" x14ac:dyDescent="0.25">
      <c r="B175" s="113"/>
      <c r="C175" s="145" t="s">
        <v>269</v>
      </c>
      <c r="D175" s="145" t="s">
        <v>138</v>
      </c>
      <c r="E175" s="146" t="s">
        <v>270</v>
      </c>
      <c r="F175" s="147" t="s">
        <v>271</v>
      </c>
      <c r="G175" s="148" t="s">
        <v>167</v>
      </c>
      <c r="H175" s="149">
        <v>69.542000000000002</v>
      </c>
      <c r="I175" s="150"/>
      <c r="J175" s="151">
        <f t="shared" si="25"/>
        <v>0</v>
      </c>
      <c r="K175" s="152"/>
      <c r="L175" s="21"/>
      <c r="M175" s="153" t="s">
        <v>1</v>
      </c>
      <c r="N175" s="112" t="s">
        <v>27</v>
      </c>
      <c r="P175" s="154">
        <f t="shared" si="26"/>
        <v>0</v>
      </c>
      <c r="Q175" s="154">
        <v>0</v>
      </c>
      <c r="R175" s="154">
        <f t="shared" si="27"/>
        <v>0</v>
      </c>
      <c r="S175" s="154">
        <v>0</v>
      </c>
      <c r="T175" s="155">
        <f t="shared" si="28"/>
        <v>0</v>
      </c>
      <c r="AR175" s="156" t="s">
        <v>142</v>
      </c>
      <c r="AT175" s="156" t="s">
        <v>138</v>
      </c>
      <c r="AU175" s="156" t="s">
        <v>88</v>
      </c>
      <c r="AY175" s="18" t="s">
        <v>135</v>
      </c>
      <c r="BE175" s="157">
        <f t="shared" si="29"/>
        <v>0</v>
      </c>
      <c r="BF175" s="157">
        <f t="shared" si="30"/>
        <v>0</v>
      </c>
      <c r="BG175" s="157">
        <f t="shared" si="31"/>
        <v>0</v>
      </c>
      <c r="BH175" s="157">
        <f t="shared" si="32"/>
        <v>0</v>
      </c>
      <c r="BI175" s="157">
        <f t="shared" si="33"/>
        <v>0</v>
      </c>
      <c r="BJ175" s="18" t="s">
        <v>45</v>
      </c>
      <c r="BK175" s="157">
        <f t="shared" si="34"/>
        <v>0</v>
      </c>
      <c r="BL175" s="18" t="s">
        <v>142</v>
      </c>
      <c r="BM175" s="156" t="s">
        <v>272</v>
      </c>
    </row>
    <row r="176" spans="2:65" s="20" customFormat="1" ht="24.2" customHeight="1" x14ac:dyDescent="0.25">
      <c r="B176" s="113"/>
      <c r="C176" s="145" t="s">
        <v>273</v>
      </c>
      <c r="D176" s="145" t="s">
        <v>138</v>
      </c>
      <c r="E176" s="146" t="s">
        <v>274</v>
      </c>
      <c r="F176" s="147" t="s">
        <v>275</v>
      </c>
      <c r="G176" s="148" t="s">
        <v>167</v>
      </c>
      <c r="H176" s="149">
        <v>695.42</v>
      </c>
      <c r="I176" s="150"/>
      <c r="J176" s="151">
        <f t="shared" si="25"/>
        <v>0</v>
      </c>
      <c r="K176" s="152"/>
      <c r="L176" s="21"/>
      <c r="M176" s="153" t="s">
        <v>1</v>
      </c>
      <c r="N176" s="112" t="s">
        <v>27</v>
      </c>
      <c r="P176" s="154">
        <f t="shared" si="26"/>
        <v>0</v>
      </c>
      <c r="Q176" s="154">
        <v>0</v>
      </c>
      <c r="R176" s="154">
        <f t="shared" si="27"/>
        <v>0</v>
      </c>
      <c r="S176" s="154">
        <v>0</v>
      </c>
      <c r="T176" s="155">
        <f t="shared" si="28"/>
        <v>0</v>
      </c>
      <c r="AR176" s="156" t="s">
        <v>142</v>
      </c>
      <c r="AT176" s="156" t="s">
        <v>138</v>
      </c>
      <c r="AU176" s="156" t="s">
        <v>88</v>
      </c>
      <c r="AY176" s="18" t="s">
        <v>135</v>
      </c>
      <c r="BE176" s="157">
        <f t="shared" si="29"/>
        <v>0</v>
      </c>
      <c r="BF176" s="157">
        <f t="shared" si="30"/>
        <v>0</v>
      </c>
      <c r="BG176" s="157">
        <f t="shared" si="31"/>
        <v>0</v>
      </c>
      <c r="BH176" s="157">
        <f t="shared" si="32"/>
        <v>0</v>
      </c>
      <c r="BI176" s="157">
        <f t="shared" si="33"/>
        <v>0</v>
      </c>
      <c r="BJ176" s="18" t="s">
        <v>45</v>
      </c>
      <c r="BK176" s="157">
        <f t="shared" si="34"/>
        <v>0</v>
      </c>
      <c r="BL176" s="18" t="s">
        <v>142</v>
      </c>
      <c r="BM176" s="156" t="s">
        <v>276</v>
      </c>
    </row>
    <row r="177" spans="2:65" s="20" customFormat="1" ht="49.15" customHeight="1" x14ac:dyDescent="0.25">
      <c r="B177" s="113"/>
      <c r="C177" s="145" t="s">
        <v>277</v>
      </c>
      <c r="D177" s="145" t="s">
        <v>138</v>
      </c>
      <c r="E177" s="146" t="s">
        <v>278</v>
      </c>
      <c r="F177" s="147" t="s">
        <v>279</v>
      </c>
      <c r="G177" s="148" t="s">
        <v>167</v>
      </c>
      <c r="H177" s="149">
        <v>69.542000000000002</v>
      </c>
      <c r="I177" s="150"/>
      <c r="J177" s="151">
        <f t="shared" si="25"/>
        <v>0</v>
      </c>
      <c r="K177" s="152"/>
      <c r="L177" s="21"/>
      <c r="M177" s="153" t="s">
        <v>1</v>
      </c>
      <c r="N177" s="112" t="s">
        <v>27</v>
      </c>
      <c r="P177" s="154">
        <f t="shared" si="26"/>
        <v>0</v>
      </c>
      <c r="Q177" s="154">
        <v>0</v>
      </c>
      <c r="R177" s="154">
        <f t="shared" si="27"/>
        <v>0</v>
      </c>
      <c r="S177" s="154">
        <v>0</v>
      </c>
      <c r="T177" s="155">
        <f t="shared" si="28"/>
        <v>0</v>
      </c>
      <c r="AR177" s="156" t="s">
        <v>142</v>
      </c>
      <c r="AT177" s="156" t="s">
        <v>138</v>
      </c>
      <c r="AU177" s="156" t="s">
        <v>88</v>
      </c>
      <c r="AY177" s="18" t="s">
        <v>135</v>
      </c>
      <c r="BE177" s="157">
        <f t="shared" si="29"/>
        <v>0</v>
      </c>
      <c r="BF177" s="157">
        <f t="shared" si="30"/>
        <v>0</v>
      </c>
      <c r="BG177" s="157">
        <f t="shared" si="31"/>
        <v>0</v>
      </c>
      <c r="BH177" s="157">
        <f t="shared" si="32"/>
        <v>0</v>
      </c>
      <c r="BI177" s="157">
        <f t="shared" si="33"/>
        <v>0</v>
      </c>
      <c r="BJ177" s="18" t="s">
        <v>45</v>
      </c>
      <c r="BK177" s="157">
        <f t="shared" si="34"/>
        <v>0</v>
      </c>
      <c r="BL177" s="18" t="s">
        <v>142</v>
      </c>
      <c r="BM177" s="156" t="s">
        <v>280</v>
      </c>
    </row>
    <row r="178" spans="2:65" s="132" customFormat="1" ht="22.9" customHeight="1" x14ac:dyDescent="0.2">
      <c r="B178" s="133"/>
      <c r="D178" s="134" t="s">
        <v>43</v>
      </c>
      <c r="E178" s="143" t="s">
        <v>281</v>
      </c>
      <c r="F178" s="143" t="s">
        <v>282</v>
      </c>
      <c r="I178" s="136"/>
      <c r="J178" s="144">
        <f>BK178</f>
        <v>0</v>
      </c>
      <c r="L178" s="133"/>
      <c r="M178" s="138"/>
      <c r="P178" s="139">
        <f>SUM(P179:P180)</f>
        <v>0</v>
      </c>
      <c r="R178" s="139">
        <f>SUM(R179:R180)</f>
        <v>0</v>
      </c>
      <c r="T178" s="140">
        <f>SUM(T179:T180)</f>
        <v>0</v>
      </c>
      <c r="AR178" s="134" t="s">
        <v>45</v>
      </c>
      <c r="AT178" s="141" t="s">
        <v>43</v>
      </c>
      <c r="AU178" s="141" t="s">
        <v>45</v>
      </c>
      <c r="AY178" s="134" t="s">
        <v>135</v>
      </c>
      <c r="BK178" s="142">
        <f>SUM(BK179:BK180)</f>
        <v>0</v>
      </c>
    </row>
    <row r="179" spans="2:65" s="20" customFormat="1" ht="16.5" customHeight="1" x14ac:dyDescent="0.25">
      <c r="B179" s="113"/>
      <c r="C179" s="145" t="s">
        <v>283</v>
      </c>
      <c r="D179" s="145" t="s">
        <v>138</v>
      </c>
      <c r="E179" s="146" t="s">
        <v>284</v>
      </c>
      <c r="F179" s="147" t="s">
        <v>285</v>
      </c>
      <c r="G179" s="148" t="s">
        <v>167</v>
      </c>
      <c r="H179" s="149">
        <v>61.457000000000001</v>
      </c>
      <c r="I179" s="150"/>
      <c r="J179" s="151">
        <f>ROUND(I179*H179,2)</f>
        <v>0</v>
      </c>
      <c r="K179" s="152"/>
      <c r="L179" s="21"/>
      <c r="M179" s="153" t="s">
        <v>1</v>
      </c>
      <c r="N179" s="112" t="s">
        <v>27</v>
      </c>
      <c r="P179" s="154">
        <f>O179*H179</f>
        <v>0</v>
      </c>
      <c r="Q179" s="154">
        <v>0</v>
      </c>
      <c r="R179" s="154">
        <f>Q179*H179</f>
        <v>0</v>
      </c>
      <c r="S179" s="154">
        <v>0</v>
      </c>
      <c r="T179" s="155">
        <f>S179*H179</f>
        <v>0</v>
      </c>
      <c r="AR179" s="156" t="s">
        <v>142</v>
      </c>
      <c r="AT179" s="156" t="s">
        <v>138</v>
      </c>
      <c r="AU179" s="156" t="s">
        <v>88</v>
      </c>
      <c r="AY179" s="18" t="s">
        <v>135</v>
      </c>
      <c r="BE179" s="157">
        <f>IF(N179="základní",J179,0)</f>
        <v>0</v>
      </c>
      <c r="BF179" s="157">
        <f>IF(N179="snížená",J179,0)</f>
        <v>0</v>
      </c>
      <c r="BG179" s="157">
        <f>IF(N179="zákl. přenesená",J179,0)</f>
        <v>0</v>
      </c>
      <c r="BH179" s="157">
        <f>IF(N179="sníž. přenesená",J179,0)</f>
        <v>0</v>
      </c>
      <c r="BI179" s="157">
        <f>IF(N179="nulová",J179,0)</f>
        <v>0</v>
      </c>
      <c r="BJ179" s="18" t="s">
        <v>45</v>
      </c>
      <c r="BK179" s="157">
        <f>ROUND(I179*H179,2)</f>
        <v>0</v>
      </c>
      <c r="BL179" s="18" t="s">
        <v>142</v>
      </c>
      <c r="BM179" s="156" t="s">
        <v>286</v>
      </c>
    </row>
    <row r="180" spans="2:65" s="20" customFormat="1" ht="24.2" customHeight="1" x14ac:dyDescent="0.25">
      <c r="B180" s="113"/>
      <c r="C180" s="145" t="s">
        <v>287</v>
      </c>
      <c r="D180" s="145" t="s">
        <v>138</v>
      </c>
      <c r="E180" s="146" t="s">
        <v>288</v>
      </c>
      <c r="F180" s="147" t="s">
        <v>289</v>
      </c>
      <c r="G180" s="148" t="s">
        <v>167</v>
      </c>
      <c r="H180" s="149">
        <v>180.78</v>
      </c>
      <c r="I180" s="150"/>
      <c r="J180" s="151">
        <f>ROUND(I180*H180,2)</f>
        <v>0</v>
      </c>
      <c r="K180" s="152"/>
      <c r="L180" s="21"/>
      <c r="M180" s="153" t="s">
        <v>1</v>
      </c>
      <c r="N180" s="112" t="s">
        <v>27</v>
      </c>
      <c r="P180" s="154">
        <f>O180*H180</f>
        <v>0</v>
      </c>
      <c r="Q180" s="154">
        <v>0</v>
      </c>
      <c r="R180" s="154">
        <f>Q180*H180</f>
        <v>0</v>
      </c>
      <c r="S180" s="154">
        <v>0</v>
      </c>
      <c r="T180" s="155">
        <f>S180*H180</f>
        <v>0</v>
      </c>
      <c r="AR180" s="156" t="s">
        <v>142</v>
      </c>
      <c r="AT180" s="156" t="s">
        <v>138</v>
      </c>
      <c r="AU180" s="156" t="s">
        <v>88</v>
      </c>
      <c r="AY180" s="18" t="s">
        <v>135</v>
      </c>
      <c r="BE180" s="157">
        <f>IF(N180="základní",J180,0)</f>
        <v>0</v>
      </c>
      <c r="BF180" s="157">
        <f>IF(N180="snížená",J180,0)</f>
        <v>0</v>
      </c>
      <c r="BG180" s="157">
        <f>IF(N180="zákl. přenesená",J180,0)</f>
        <v>0</v>
      </c>
      <c r="BH180" s="157">
        <f>IF(N180="sníž. přenesená",J180,0)</f>
        <v>0</v>
      </c>
      <c r="BI180" s="157">
        <f>IF(N180="nulová",J180,0)</f>
        <v>0</v>
      </c>
      <c r="BJ180" s="18" t="s">
        <v>45</v>
      </c>
      <c r="BK180" s="157">
        <f>ROUND(I180*H180,2)</f>
        <v>0</v>
      </c>
      <c r="BL180" s="18" t="s">
        <v>142</v>
      </c>
      <c r="BM180" s="156" t="s">
        <v>290</v>
      </c>
    </row>
    <row r="181" spans="2:65" s="132" customFormat="1" ht="25.9" customHeight="1" x14ac:dyDescent="0.2">
      <c r="B181" s="133"/>
      <c r="D181" s="134" t="s">
        <v>43</v>
      </c>
      <c r="E181" s="135" t="s">
        <v>291</v>
      </c>
      <c r="F181" s="135" t="s">
        <v>292</v>
      </c>
      <c r="I181" s="136"/>
      <c r="J181" s="137">
        <f>BK181</f>
        <v>0</v>
      </c>
      <c r="L181" s="133"/>
      <c r="M181" s="138"/>
      <c r="P181" s="139">
        <f>P182+P193+P201+P208</f>
        <v>0</v>
      </c>
      <c r="R181" s="139">
        <f>R182+R193+R201+R208</f>
        <v>13.723459999999999</v>
      </c>
      <c r="T181" s="140">
        <f>T182+T193+T201+T208</f>
        <v>6.53043</v>
      </c>
      <c r="AR181" s="134" t="s">
        <v>88</v>
      </c>
      <c r="AT181" s="141" t="s">
        <v>43</v>
      </c>
      <c r="AU181" s="141" t="s">
        <v>44</v>
      </c>
      <c r="AY181" s="134" t="s">
        <v>135</v>
      </c>
      <c r="BK181" s="142">
        <f>BK182+BK193+BK201+BK208</f>
        <v>0</v>
      </c>
    </row>
    <row r="182" spans="2:65" s="132" customFormat="1" ht="22.9" customHeight="1" x14ac:dyDescent="0.2">
      <c r="B182" s="133"/>
      <c r="D182" s="134" t="s">
        <v>43</v>
      </c>
      <c r="E182" s="143" t="s">
        <v>293</v>
      </c>
      <c r="F182" s="143" t="s">
        <v>294</v>
      </c>
      <c r="I182" s="136"/>
      <c r="J182" s="144">
        <f>BK182</f>
        <v>0</v>
      </c>
      <c r="L182" s="133"/>
      <c r="M182" s="138"/>
      <c r="P182" s="139">
        <f>SUM(P183:P192)</f>
        <v>0</v>
      </c>
      <c r="R182" s="139">
        <f>SUM(R183:R192)</f>
        <v>0.30970000000000003</v>
      </c>
      <c r="T182" s="140">
        <f>SUM(T183:T192)</f>
        <v>0.77999999999999992</v>
      </c>
      <c r="AR182" s="134" t="s">
        <v>88</v>
      </c>
      <c r="AT182" s="141" t="s">
        <v>43</v>
      </c>
      <c r="AU182" s="141" t="s">
        <v>45</v>
      </c>
      <c r="AY182" s="134" t="s">
        <v>135</v>
      </c>
      <c r="BK182" s="142">
        <f>SUM(BK183:BK192)</f>
        <v>0</v>
      </c>
    </row>
    <row r="183" spans="2:65" s="20" customFormat="1" ht="24.2" customHeight="1" x14ac:dyDescent="0.25">
      <c r="B183" s="113"/>
      <c r="C183" s="145" t="s">
        <v>295</v>
      </c>
      <c r="D183" s="145" t="s">
        <v>138</v>
      </c>
      <c r="E183" s="146" t="s">
        <v>296</v>
      </c>
      <c r="F183" s="147" t="s">
        <v>297</v>
      </c>
      <c r="G183" s="148" t="s">
        <v>199</v>
      </c>
      <c r="H183" s="149">
        <v>30</v>
      </c>
      <c r="I183" s="150"/>
      <c r="J183" s="151">
        <f t="shared" ref="J183:J192" si="35">ROUND(I183*H183,2)</f>
        <v>0</v>
      </c>
      <c r="K183" s="152"/>
      <c r="L183" s="21"/>
      <c r="M183" s="153" t="s">
        <v>1</v>
      </c>
      <c r="N183" s="112" t="s">
        <v>27</v>
      </c>
      <c r="P183" s="154">
        <f t="shared" ref="P183:P192" si="36">O183*H183</f>
        <v>0</v>
      </c>
      <c r="Q183" s="154">
        <v>0</v>
      </c>
      <c r="R183" s="154">
        <f t="shared" ref="R183:R192" si="37">Q183*H183</f>
        <v>0</v>
      </c>
      <c r="S183" s="154">
        <v>2.5999999999999999E-2</v>
      </c>
      <c r="T183" s="155">
        <f t="shared" ref="T183:T192" si="38">S183*H183</f>
        <v>0.77999999999999992</v>
      </c>
      <c r="AR183" s="156" t="s">
        <v>201</v>
      </c>
      <c r="AT183" s="156" t="s">
        <v>138</v>
      </c>
      <c r="AU183" s="156" t="s">
        <v>88</v>
      </c>
      <c r="AY183" s="18" t="s">
        <v>135</v>
      </c>
      <c r="BE183" s="157">
        <f t="shared" ref="BE183:BE192" si="39">IF(N183="základní",J183,0)</f>
        <v>0</v>
      </c>
      <c r="BF183" s="157">
        <f t="shared" ref="BF183:BF192" si="40">IF(N183="snížená",J183,0)</f>
        <v>0</v>
      </c>
      <c r="BG183" s="157">
        <f t="shared" ref="BG183:BG192" si="41">IF(N183="zákl. přenesená",J183,0)</f>
        <v>0</v>
      </c>
      <c r="BH183" s="157">
        <f t="shared" ref="BH183:BH192" si="42">IF(N183="sníž. přenesená",J183,0)</f>
        <v>0</v>
      </c>
      <c r="BI183" s="157">
        <f t="shared" ref="BI183:BI192" si="43">IF(N183="nulová",J183,0)</f>
        <v>0</v>
      </c>
      <c r="BJ183" s="18" t="s">
        <v>45</v>
      </c>
      <c r="BK183" s="157">
        <f t="shared" ref="BK183:BK192" si="44">ROUND(I183*H183,2)</f>
        <v>0</v>
      </c>
      <c r="BL183" s="18" t="s">
        <v>201</v>
      </c>
      <c r="BM183" s="156" t="s">
        <v>298</v>
      </c>
    </row>
    <row r="184" spans="2:65" s="20" customFormat="1" ht="24.2" customHeight="1" x14ac:dyDescent="0.25">
      <c r="B184" s="113"/>
      <c r="C184" s="145" t="s">
        <v>299</v>
      </c>
      <c r="D184" s="145" t="s">
        <v>138</v>
      </c>
      <c r="E184" s="146" t="s">
        <v>300</v>
      </c>
      <c r="F184" s="147" t="s">
        <v>301</v>
      </c>
      <c r="G184" s="148" t="s">
        <v>199</v>
      </c>
      <c r="H184" s="149">
        <v>8</v>
      </c>
      <c r="I184" s="150"/>
      <c r="J184" s="151">
        <f t="shared" si="35"/>
        <v>0</v>
      </c>
      <c r="K184" s="152"/>
      <c r="L184" s="21"/>
      <c r="M184" s="153" t="s">
        <v>1</v>
      </c>
      <c r="N184" s="112" t="s">
        <v>27</v>
      </c>
      <c r="P184" s="154">
        <f t="shared" si="36"/>
        <v>0</v>
      </c>
      <c r="Q184" s="154">
        <v>0</v>
      </c>
      <c r="R184" s="154">
        <f t="shared" si="37"/>
        <v>0</v>
      </c>
      <c r="S184" s="154">
        <v>0</v>
      </c>
      <c r="T184" s="155">
        <f t="shared" si="38"/>
        <v>0</v>
      </c>
      <c r="AR184" s="156" t="s">
        <v>201</v>
      </c>
      <c r="AT184" s="156" t="s">
        <v>138</v>
      </c>
      <c r="AU184" s="156" t="s">
        <v>88</v>
      </c>
      <c r="AY184" s="18" t="s">
        <v>135</v>
      </c>
      <c r="BE184" s="157">
        <f t="shared" si="39"/>
        <v>0</v>
      </c>
      <c r="BF184" s="157">
        <f t="shared" si="40"/>
        <v>0</v>
      </c>
      <c r="BG184" s="157">
        <f t="shared" si="41"/>
        <v>0</v>
      </c>
      <c r="BH184" s="157">
        <f t="shared" si="42"/>
        <v>0</v>
      </c>
      <c r="BI184" s="157">
        <f t="shared" si="43"/>
        <v>0</v>
      </c>
      <c r="BJ184" s="18" t="s">
        <v>45</v>
      </c>
      <c r="BK184" s="157">
        <f t="shared" si="44"/>
        <v>0</v>
      </c>
      <c r="BL184" s="18" t="s">
        <v>201</v>
      </c>
      <c r="BM184" s="156" t="s">
        <v>302</v>
      </c>
    </row>
    <row r="185" spans="2:65" s="20" customFormat="1" ht="24.2" customHeight="1" x14ac:dyDescent="0.25">
      <c r="B185" s="113"/>
      <c r="C185" s="158" t="s">
        <v>303</v>
      </c>
      <c r="D185" s="158" t="s">
        <v>202</v>
      </c>
      <c r="E185" s="159" t="s">
        <v>304</v>
      </c>
      <c r="F185" s="160" t="s">
        <v>305</v>
      </c>
      <c r="G185" s="161" t="s">
        <v>199</v>
      </c>
      <c r="H185" s="162">
        <v>8</v>
      </c>
      <c r="I185" s="163"/>
      <c r="J185" s="164">
        <f t="shared" si="35"/>
        <v>0</v>
      </c>
      <c r="K185" s="165"/>
      <c r="L185" s="166"/>
      <c r="M185" s="167" t="s">
        <v>1</v>
      </c>
      <c r="N185" s="168" t="s">
        <v>27</v>
      </c>
      <c r="P185" s="154">
        <f t="shared" si="36"/>
        <v>0</v>
      </c>
      <c r="Q185" s="154">
        <v>1.6E-2</v>
      </c>
      <c r="R185" s="154">
        <f t="shared" si="37"/>
        <v>0.128</v>
      </c>
      <c r="S185" s="154">
        <v>0</v>
      </c>
      <c r="T185" s="155">
        <f t="shared" si="38"/>
        <v>0</v>
      </c>
      <c r="AR185" s="156" t="s">
        <v>269</v>
      </c>
      <c r="AT185" s="156" t="s">
        <v>202</v>
      </c>
      <c r="AU185" s="156" t="s">
        <v>88</v>
      </c>
      <c r="AY185" s="18" t="s">
        <v>135</v>
      </c>
      <c r="BE185" s="157">
        <f t="shared" si="39"/>
        <v>0</v>
      </c>
      <c r="BF185" s="157">
        <f t="shared" si="40"/>
        <v>0</v>
      </c>
      <c r="BG185" s="157">
        <f t="shared" si="41"/>
        <v>0</v>
      </c>
      <c r="BH185" s="157">
        <f t="shared" si="42"/>
        <v>0</v>
      </c>
      <c r="BI185" s="157">
        <f t="shared" si="43"/>
        <v>0</v>
      </c>
      <c r="BJ185" s="18" t="s">
        <v>45</v>
      </c>
      <c r="BK185" s="157">
        <f t="shared" si="44"/>
        <v>0</v>
      </c>
      <c r="BL185" s="18" t="s">
        <v>201</v>
      </c>
      <c r="BM185" s="156" t="s">
        <v>306</v>
      </c>
    </row>
    <row r="186" spans="2:65" s="20" customFormat="1" ht="24.2" customHeight="1" x14ac:dyDescent="0.25">
      <c r="B186" s="113"/>
      <c r="C186" s="145" t="s">
        <v>307</v>
      </c>
      <c r="D186" s="145" t="s">
        <v>138</v>
      </c>
      <c r="E186" s="146" t="s">
        <v>308</v>
      </c>
      <c r="F186" s="147" t="s">
        <v>309</v>
      </c>
      <c r="G186" s="148" t="s">
        <v>199</v>
      </c>
      <c r="H186" s="149">
        <v>1</v>
      </c>
      <c r="I186" s="150"/>
      <c r="J186" s="151">
        <f t="shared" si="35"/>
        <v>0</v>
      </c>
      <c r="K186" s="152"/>
      <c r="L186" s="21"/>
      <c r="M186" s="153" t="s">
        <v>1</v>
      </c>
      <c r="N186" s="112" t="s">
        <v>27</v>
      </c>
      <c r="P186" s="154">
        <f t="shared" si="36"/>
        <v>0</v>
      </c>
      <c r="Q186" s="154">
        <v>0</v>
      </c>
      <c r="R186" s="154">
        <f t="shared" si="37"/>
        <v>0</v>
      </c>
      <c r="S186" s="154">
        <v>0</v>
      </c>
      <c r="T186" s="155">
        <f t="shared" si="38"/>
        <v>0</v>
      </c>
      <c r="AR186" s="156" t="s">
        <v>201</v>
      </c>
      <c r="AT186" s="156" t="s">
        <v>138</v>
      </c>
      <c r="AU186" s="156" t="s">
        <v>88</v>
      </c>
      <c r="AY186" s="18" t="s">
        <v>135</v>
      </c>
      <c r="BE186" s="157">
        <f t="shared" si="39"/>
        <v>0</v>
      </c>
      <c r="BF186" s="157">
        <f t="shared" si="40"/>
        <v>0</v>
      </c>
      <c r="BG186" s="157">
        <f t="shared" si="41"/>
        <v>0</v>
      </c>
      <c r="BH186" s="157">
        <f t="shared" si="42"/>
        <v>0</v>
      </c>
      <c r="BI186" s="157">
        <f t="shared" si="43"/>
        <v>0</v>
      </c>
      <c r="BJ186" s="18" t="s">
        <v>45</v>
      </c>
      <c r="BK186" s="157">
        <f t="shared" si="44"/>
        <v>0</v>
      </c>
      <c r="BL186" s="18" t="s">
        <v>201</v>
      </c>
      <c r="BM186" s="156" t="s">
        <v>310</v>
      </c>
    </row>
    <row r="187" spans="2:65" s="20" customFormat="1" ht="24.2" customHeight="1" x14ac:dyDescent="0.25">
      <c r="B187" s="113"/>
      <c r="C187" s="158" t="s">
        <v>311</v>
      </c>
      <c r="D187" s="158" t="s">
        <v>202</v>
      </c>
      <c r="E187" s="159" t="s">
        <v>312</v>
      </c>
      <c r="F187" s="160" t="s">
        <v>313</v>
      </c>
      <c r="G187" s="161" t="s">
        <v>199</v>
      </c>
      <c r="H187" s="162">
        <v>1</v>
      </c>
      <c r="I187" s="163"/>
      <c r="J187" s="164">
        <f t="shared" si="35"/>
        <v>0</v>
      </c>
      <c r="K187" s="165"/>
      <c r="L187" s="166"/>
      <c r="M187" s="167" t="s">
        <v>1</v>
      </c>
      <c r="N187" s="168" t="s">
        <v>27</v>
      </c>
      <c r="P187" s="154">
        <f t="shared" si="36"/>
        <v>0</v>
      </c>
      <c r="Q187" s="154">
        <v>1.7000000000000001E-2</v>
      </c>
      <c r="R187" s="154">
        <f t="shared" si="37"/>
        <v>1.7000000000000001E-2</v>
      </c>
      <c r="S187" s="154">
        <v>0</v>
      </c>
      <c r="T187" s="155">
        <f t="shared" si="38"/>
        <v>0</v>
      </c>
      <c r="AR187" s="156" t="s">
        <v>269</v>
      </c>
      <c r="AT187" s="156" t="s">
        <v>202</v>
      </c>
      <c r="AU187" s="156" t="s">
        <v>88</v>
      </c>
      <c r="AY187" s="18" t="s">
        <v>135</v>
      </c>
      <c r="BE187" s="157">
        <f t="shared" si="39"/>
        <v>0</v>
      </c>
      <c r="BF187" s="157">
        <f t="shared" si="40"/>
        <v>0</v>
      </c>
      <c r="BG187" s="157">
        <f t="shared" si="41"/>
        <v>0</v>
      </c>
      <c r="BH187" s="157">
        <f t="shared" si="42"/>
        <v>0</v>
      </c>
      <c r="BI187" s="157">
        <f t="shared" si="43"/>
        <v>0</v>
      </c>
      <c r="BJ187" s="18" t="s">
        <v>45</v>
      </c>
      <c r="BK187" s="157">
        <f t="shared" si="44"/>
        <v>0</v>
      </c>
      <c r="BL187" s="18" t="s">
        <v>201</v>
      </c>
      <c r="BM187" s="156" t="s">
        <v>314</v>
      </c>
    </row>
    <row r="188" spans="2:65" s="20" customFormat="1" ht="24.2" customHeight="1" x14ac:dyDescent="0.25">
      <c r="B188" s="113"/>
      <c r="C188" s="145" t="s">
        <v>315</v>
      </c>
      <c r="D188" s="145" t="s">
        <v>138</v>
      </c>
      <c r="E188" s="146" t="s">
        <v>316</v>
      </c>
      <c r="F188" s="147" t="s">
        <v>317</v>
      </c>
      <c r="G188" s="148" t="s">
        <v>199</v>
      </c>
      <c r="H188" s="149">
        <v>5</v>
      </c>
      <c r="I188" s="150"/>
      <c r="J188" s="151">
        <f t="shared" si="35"/>
        <v>0</v>
      </c>
      <c r="K188" s="152"/>
      <c r="L188" s="21"/>
      <c r="M188" s="153" t="s">
        <v>1</v>
      </c>
      <c r="N188" s="112" t="s">
        <v>27</v>
      </c>
      <c r="P188" s="154">
        <f t="shared" si="36"/>
        <v>0</v>
      </c>
      <c r="Q188" s="154">
        <v>0</v>
      </c>
      <c r="R188" s="154">
        <f t="shared" si="37"/>
        <v>0</v>
      </c>
      <c r="S188" s="154">
        <v>0</v>
      </c>
      <c r="T188" s="155">
        <f t="shared" si="38"/>
        <v>0</v>
      </c>
      <c r="AR188" s="156" t="s">
        <v>201</v>
      </c>
      <c r="AT188" s="156" t="s">
        <v>138</v>
      </c>
      <c r="AU188" s="156" t="s">
        <v>88</v>
      </c>
      <c r="AY188" s="18" t="s">
        <v>135</v>
      </c>
      <c r="BE188" s="157">
        <f t="shared" si="39"/>
        <v>0</v>
      </c>
      <c r="BF188" s="157">
        <f t="shared" si="40"/>
        <v>0</v>
      </c>
      <c r="BG188" s="157">
        <f t="shared" si="41"/>
        <v>0</v>
      </c>
      <c r="BH188" s="157">
        <f t="shared" si="42"/>
        <v>0</v>
      </c>
      <c r="BI188" s="157">
        <f t="shared" si="43"/>
        <v>0</v>
      </c>
      <c r="BJ188" s="18" t="s">
        <v>45</v>
      </c>
      <c r="BK188" s="157">
        <f t="shared" si="44"/>
        <v>0</v>
      </c>
      <c r="BL188" s="18" t="s">
        <v>201</v>
      </c>
      <c r="BM188" s="156" t="s">
        <v>318</v>
      </c>
    </row>
    <row r="189" spans="2:65" s="20" customFormat="1" ht="33" customHeight="1" x14ac:dyDescent="0.25">
      <c r="B189" s="113"/>
      <c r="C189" s="158" t="s">
        <v>319</v>
      </c>
      <c r="D189" s="158" t="s">
        <v>202</v>
      </c>
      <c r="E189" s="159" t="s">
        <v>320</v>
      </c>
      <c r="F189" s="160" t="s">
        <v>321</v>
      </c>
      <c r="G189" s="161" t="s">
        <v>199</v>
      </c>
      <c r="H189" s="162">
        <v>5</v>
      </c>
      <c r="I189" s="163"/>
      <c r="J189" s="164">
        <f t="shared" si="35"/>
        <v>0</v>
      </c>
      <c r="K189" s="165"/>
      <c r="L189" s="166"/>
      <c r="M189" s="167" t="s">
        <v>1</v>
      </c>
      <c r="N189" s="168" t="s">
        <v>27</v>
      </c>
      <c r="P189" s="154">
        <f t="shared" si="36"/>
        <v>0</v>
      </c>
      <c r="Q189" s="154">
        <v>2.4299999999999999E-2</v>
      </c>
      <c r="R189" s="154">
        <f t="shared" si="37"/>
        <v>0.1215</v>
      </c>
      <c r="S189" s="154">
        <v>0</v>
      </c>
      <c r="T189" s="155">
        <f t="shared" si="38"/>
        <v>0</v>
      </c>
      <c r="AR189" s="156" t="s">
        <v>269</v>
      </c>
      <c r="AT189" s="156" t="s">
        <v>202</v>
      </c>
      <c r="AU189" s="156" t="s">
        <v>88</v>
      </c>
      <c r="AY189" s="18" t="s">
        <v>135</v>
      </c>
      <c r="BE189" s="157">
        <f t="shared" si="39"/>
        <v>0</v>
      </c>
      <c r="BF189" s="157">
        <f t="shared" si="40"/>
        <v>0</v>
      </c>
      <c r="BG189" s="157">
        <f t="shared" si="41"/>
        <v>0</v>
      </c>
      <c r="BH189" s="157">
        <f t="shared" si="42"/>
        <v>0</v>
      </c>
      <c r="BI189" s="157">
        <f t="shared" si="43"/>
        <v>0</v>
      </c>
      <c r="BJ189" s="18" t="s">
        <v>45</v>
      </c>
      <c r="BK189" s="157">
        <f t="shared" si="44"/>
        <v>0</v>
      </c>
      <c r="BL189" s="18" t="s">
        <v>201</v>
      </c>
      <c r="BM189" s="156" t="s">
        <v>322</v>
      </c>
    </row>
    <row r="190" spans="2:65" s="20" customFormat="1" ht="24.2" customHeight="1" x14ac:dyDescent="0.25">
      <c r="B190" s="113"/>
      <c r="C190" s="145" t="s">
        <v>323</v>
      </c>
      <c r="D190" s="145" t="s">
        <v>138</v>
      </c>
      <c r="E190" s="146" t="s">
        <v>324</v>
      </c>
      <c r="F190" s="147" t="s">
        <v>325</v>
      </c>
      <c r="G190" s="148" t="s">
        <v>199</v>
      </c>
      <c r="H190" s="149">
        <v>2</v>
      </c>
      <c r="I190" s="150"/>
      <c r="J190" s="151">
        <f t="shared" si="35"/>
        <v>0</v>
      </c>
      <c r="K190" s="152"/>
      <c r="L190" s="21"/>
      <c r="M190" s="153" t="s">
        <v>1</v>
      </c>
      <c r="N190" s="112" t="s">
        <v>27</v>
      </c>
      <c r="P190" s="154">
        <f t="shared" si="36"/>
        <v>0</v>
      </c>
      <c r="Q190" s="154">
        <v>0</v>
      </c>
      <c r="R190" s="154">
        <f t="shared" si="37"/>
        <v>0</v>
      </c>
      <c r="S190" s="154">
        <v>0</v>
      </c>
      <c r="T190" s="155">
        <f t="shared" si="38"/>
        <v>0</v>
      </c>
      <c r="AR190" s="156" t="s">
        <v>201</v>
      </c>
      <c r="AT190" s="156" t="s">
        <v>138</v>
      </c>
      <c r="AU190" s="156" t="s">
        <v>88</v>
      </c>
      <c r="AY190" s="18" t="s">
        <v>135</v>
      </c>
      <c r="BE190" s="157">
        <f t="shared" si="39"/>
        <v>0</v>
      </c>
      <c r="BF190" s="157">
        <f t="shared" si="40"/>
        <v>0</v>
      </c>
      <c r="BG190" s="157">
        <f t="shared" si="41"/>
        <v>0</v>
      </c>
      <c r="BH190" s="157">
        <f t="shared" si="42"/>
        <v>0</v>
      </c>
      <c r="BI190" s="157">
        <f t="shared" si="43"/>
        <v>0</v>
      </c>
      <c r="BJ190" s="18" t="s">
        <v>45</v>
      </c>
      <c r="BK190" s="157">
        <f t="shared" si="44"/>
        <v>0</v>
      </c>
      <c r="BL190" s="18" t="s">
        <v>201</v>
      </c>
      <c r="BM190" s="156" t="s">
        <v>326</v>
      </c>
    </row>
    <row r="191" spans="2:65" s="20" customFormat="1" ht="16.5" customHeight="1" x14ac:dyDescent="0.25">
      <c r="B191" s="113"/>
      <c r="C191" s="158" t="s">
        <v>327</v>
      </c>
      <c r="D191" s="158" t="s">
        <v>202</v>
      </c>
      <c r="E191" s="159" t="s">
        <v>328</v>
      </c>
      <c r="F191" s="160" t="s">
        <v>329</v>
      </c>
      <c r="G191" s="161" t="s">
        <v>199</v>
      </c>
      <c r="H191" s="162">
        <v>2</v>
      </c>
      <c r="I191" s="163"/>
      <c r="J191" s="164">
        <f t="shared" si="35"/>
        <v>0</v>
      </c>
      <c r="K191" s="165"/>
      <c r="L191" s="166"/>
      <c r="M191" s="167" t="s">
        <v>1</v>
      </c>
      <c r="N191" s="168" t="s">
        <v>27</v>
      </c>
      <c r="P191" s="154">
        <f t="shared" si="36"/>
        <v>0</v>
      </c>
      <c r="Q191" s="154">
        <v>2.1600000000000001E-2</v>
      </c>
      <c r="R191" s="154">
        <f t="shared" si="37"/>
        <v>4.3200000000000002E-2</v>
      </c>
      <c r="S191" s="154">
        <v>0</v>
      </c>
      <c r="T191" s="155">
        <f t="shared" si="38"/>
        <v>0</v>
      </c>
      <c r="AR191" s="156" t="s">
        <v>269</v>
      </c>
      <c r="AT191" s="156" t="s">
        <v>202</v>
      </c>
      <c r="AU191" s="156" t="s">
        <v>88</v>
      </c>
      <c r="AY191" s="18" t="s">
        <v>135</v>
      </c>
      <c r="BE191" s="157">
        <f t="shared" si="39"/>
        <v>0</v>
      </c>
      <c r="BF191" s="157">
        <f t="shared" si="40"/>
        <v>0</v>
      </c>
      <c r="BG191" s="157">
        <f t="shared" si="41"/>
        <v>0</v>
      </c>
      <c r="BH191" s="157">
        <f t="shared" si="42"/>
        <v>0</v>
      </c>
      <c r="BI191" s="157">
        <f t="shared" si="43"/>
        <v>0</v>
      </c>
      <c r="BJ191" s="18" t="s">
        <v>45</v>
      </c>
      <c r="BK191" s="157">
        <f t="shared" si="44"/>
        <v>0</v>
      </c>
      <c r="BL191" s="18" t="s">
        <v>201</v>
      </c>
      <c r="BM191" s="156" t="s">
        <v>330</v>
      </c>
    </row>
    <row r="192" spans="2:65" s="20" customFormat="1" ht="24.2" customHeight="1" x14ac:dyDescent="0.25">
      <c r="B192" s="113"/>
      <c r="C192" s="145" t="s">
        <v>331</v>
      </c>
      <c r="D192" s="145" t="s">
        <v>138</v>
      </c>
      <c r="E192" s="146" t="s">
        <v>332</v>
      </c>
      <c r="F192" s="147" t="s">
        <v>333</v>
      </c>
      <c r="G192" s="148" t="s">
        <v>167</v>
      </c>
      <c r="H192" s="149">
        <v>0.31</v>
      </c>
      <c r="I192" s="150"/>
      <c r="J192" s="151">
        <f t="shared" si="35"/>
        <v>0</v>
      </c>
      <c r="K192" s="152"/>
      <c r="L192" s="21"/>
      <c r="M192" s="153" t="s">
        <v>1</v>
      </c>
      <c r="N192" s="112" t="s">
        <v>27</v>
      </c>
      <c r="P192" s="154">
        <f t="shared" si="36"/>
        <v>0</v>
      </c>
      <c r="Q192" s="154">
        <v>0</v>
      </c>
      <c r="R192" s="154">
        <f t="shared" si="37"/>
        <v>0</v>
      </c>
      <c r="S192" s="154">
        <v>0</v>
      </c>
      <c r="T192" s="155">
        <f t="shared" si="38"/>
        <v>0</v>
      </c>
      <c r="AR192" s="156" t="s">
        <v>201</v>
      </c>
      <c r="AT192" s="156" t="s">
        <v>138</v>
      </c>
      <c r="AU192" s="156" t="s">
        <v>88</v>
      </c>
      <c r="AY192" s="18" t="s">
        <v>135</v>
      </c>
      <c r="BE192" s="157">
        <f t="shared" si="39"/>
        <v>0</v>
      </c>
      <c r="BF192" s="157">
        <f t="shared" si="40"/>
        <v>0</v>
      </c>
      <c r="BG192" s="157">
        <f t="shared" si="41"/>
        <v>0</v>
      </c>
      <c r="BH192" s="157">
        <f t="shared" si="42"/>
        <v>0</v>
      </c>
      <c r="BI192" s="157">
        <f t="shared" si="43"/>
        <v>0</v>
      </c>
      <c r="BJ192" s="18" t="s">
        <v>45</v>
      </c>
      <c r="BK192" s="157">
        <f t="shared" si="44"/>
        <v>0</v>
      </c>
      <c r="BL192" s="18" t="s">
        <v>201</v>
      </c>
      <c r="BM192" s="156" t="s">
        <v>334</v>
      </c>
    </row>
    <row r="193" spans="2:65" s="132" customFormat="1" ht="22.9" customHeight="1" x14ac:dyDescent="0.2">
      <c r="B193" s="133"/>
      <c r="D193" s="134" t="s">
        <v>43</v>
      </c>
      <c r="E193" s="143" t="s">
        <v>335</v>
      </c>
      <c r="F193" s="143" t="s">
        <v>336</v>
      </c>
      <c r="I193" s="136"/>
      <c r="J193" s="144">
        <f>BK193</f>
        <v>0</v>
      </c>
      <c r="L193" s="133"/>
      <c r="M193" s="138"/>
      <c r="P193" s="139">
        <f>SUM(P194:P200)</f>
        <v>0</v>
      </c>
      <c r="R193" s="139">
        <f>SUM(R194:R200)</f>
        <v>4.07456</v>
      </c>
      <c r="T193" s="140">
        <f>SUM(T194:T200)</f>
        <v>3.7770999999999999</v>
      </c>
      <c r="AR193" s="134" t="s">
        <v>88</v>
      </c>
      <c r="AT193" s="141" t="s">
        <v>43</v>
      </c>
      <c r="AU193" s="141" t="s">
        <v>45</v>
      </c>
      <c r="AY193" s="134" t="s">
        <v>135</v>
      </c>
      <c r="BK193" s="142">
        <f>SUM(BK194:BK200)</f>
        <v>0</v>
      </c>
    </row>
    <row r="194" spans="2:65" s="20" customFormat="1" ht="16.5" customHeight="1" x14ac:dyDescent="0.25">
      <c r="B194" s="113"/>
      <c r="C194" s="145" t="s">
        <v>337</v>
      </c>
      <c r="D194" s="145" t="s">
        <v>138</v>
      </c>
      <c r="E194" s="146" t="s">
        <v>338</v>
      </c>
      <c r="F194" s="147" t="s">
        <v>339</v>
      </c>
      <c r="G194" s="148" t="s">
        <v>141</v>
      </c>
      <c r="H194" s="149">
        <v>107</v>
      </c>
      <c r="I194" s="150"/>
      <c r="J194" s="151">
        <f t="shared" ref="J194:J200" si="45">ROUND(I194*H194,2)</f>
        <v>0</v>
      </c>
      <c r="K194" s="152"/>
      <c r="L194" s="21"/>
      <c r="M194" s="153" t="s">
        <v>1</v>
      </c>
      <c r="N194" s="112" t="s">
        <v>27</v>
      </c>
      <c r="P194" s="154">
        <f t="shared" ref="P194:P200" si="46">O194*H194</f>
        <v>0</v>
      </c>
      <c r="Q194" s="154">
        <v>0</v>
      </c>
      <c r="R194" s="154">
        <f t="shared" ref="R194:R200" si="47">Q194*H194</f>
        <v>0</v>
      </c>
      <c r="S194" s="154">
        <v>3.5299999999999998E-2</v>
      </c>
      <c r="T194" s="155">
        <f t="shared" ref="T194:T200" si="48">S194*H194</f>
        <v>3.7770999999999999</v>
      </c>
      <c r="AR194" s="156" t="s">
        <v>201</v>
      </c>
      <c r="AT194" s="156" t="s">
        <v>138</v>
      </c>
      <c r="AU194" s="156" t="s">
        <v>88</v>
      </c>
      <c r="AY194" s="18" t="s">
        <v>135</v>
      </c>
      <c r="BE194" s="157">
        <f t="shared" ref="BE194:BE200" si="49">IF(N194="základní",J194,0)</f>
        <v>0</v>
      </c>
      <c r="BF194" s="157">
        <f t="shared" ref="BF194:BF200" si="50">IF(N194="snížená",J194,0)</f>
        <v>0</v>
      </c>
      <c r="BG194" s="157">
        <f t="shared" ref="BG194:BG200" si="51">IF(N194="zákl. přenesená",J194,0)</f>
        <v>0</v>
      </c>
      <c r="BH194" s="157">
        <f t="shared" ref="BH194:BH200" si="52">IF(N194="sníž. přenesená",J194,0)</f>
        <v>0</v>
      </c>
      <c r="BI194" s="157">
        <f t="shared" ref="BI194:BI200" si="53">IF(N194="nulová",J194,0)</f>
        <v>0</v>
      </c>
      <c r="BJ194" s="18" t="s">
        <v>45</v>
      </c>
      <c r="BK194" s="157">
        <f t="shared" ref="BK194:BK200" si="54">ROUND(I194*H194,2)</f>
        <v>0</v>
      </c>
      <c r="BL194" s="18" t="s">
        <v>201</v>
      </c>
      <c r="BM194" s="156" t="s">
        <v>340</v>
      </c>
    </row>
    <row r="195" spans="2:65" s="20" customFormat="1" ht="16.5" customHeight="1" x14ac:dyDescent="0.25">
      <c r="B195" s="113"/>
      <c r="C195" s="145" t="s">
        <v>341</v>
      </c>
      <c r="D195" s="145" t="s">
        <v>138</v>
      </c>
      <c r="E195" s="146" t="s">
        <v>342</v>
      </c>
      <c r="F195" s="147" t="s">
        <v>343</v>
      </c>
      <c r="G195" s="148" t="s">
        <v>141</v>
      </c>
      <c r="H195" s="149">
        <v>107</v>
      </c>
      <c r="I195" s="150"/>
      <c r="J195" s="151">
        <f t="shared" si="45"/>
        <v>0</v>
      </c>
      <c r="K195" s="152"/>
      <c r="L195" s="21"/>
      <c r="M195" s="153" t="s">
        <v>1</v>
      </c>
      <c r="N195" s="112" t="s">
        <v>27</v>
      </c>
      <c r="P195" s="154">
        <f t="shared" si="46"/>
        <v>0</v>
      </c>
      <c r="Q195" s="154">
        <v>0</v>
      </c>
      <c r="R195" s="154">
        <f t="shared" si="47"/>
        <v>0</v>
      </c>
      <c r="S195" s="154">
        <v>0</v>
      </c>
      <c r="T195" s="155">
        <f t="shared" si="48"/>
        <v>0</v>
      </c>
      <c r="AR195" s="156" t="s">
        <v>201</v>
      </c>
      <c r="AT195" s="156" t="s">
        <v>138</v>
      </c>
      <c r="AU195" s="156" t="s">
        <v>88</v>
      </c>
      <c r="AY195" s="18" t="s">
        <v>135</v>
      </c>
      <c r="BE195" s="157">
        <f t="shared" si="49"/>
        <v>0</v>
      </c>
      <c r="BF195" s="157">
        <f t="shared" si="50"/>
        <v>0</v>
      </c>
      <c r="BG195" s="157">
        <f t="shared" si="51"/>
        <v>0</v>
      </c>
      <c r="BH195" s="157">
        <f t="shared" si="52"/>
        <v>0</v>
      </c>
      <c r="BI195" s="157">
        <f t="shared" si="53"/>
        <v>0</v>
      </c>
      <c r="BJ195" s="18" t="s">
        <v>45</v>
      </c>
      <c r="BK195" s="157">
        <f t="shared" si="54"/>
        <v>0</v>
      </c>
      <c r="BL195" s="18" t="s">
        <v>201</v>
      </c>
      <c r="BM195" s="156" t="s">
        <v>344</v>
      </c>
    </row>
    <row r="196" spans="2:65" s="20" customFormat="1" ht="16.5" customHeight="1" x14ac:dyDescent="0.25">
      <c r="B196" s="113"/>
      <c r="C196" s="145" t="s">
        <v>345</v>
      </c>
      <c r="D196" s="145" t="s">
        <v>138</v>
      </c>
      <c r="E196" s="146" t="s">
        <v>346</v>
      </c>
      <c r="F196" s="147" t="s">
        <v>347</v>
      </c>
      <c r="G196" s="148" t="s">
        <v>141</v>
      </c>
      <c r="H196" s="149">
        <v>107</v>
      </c>
      <c r="I196" s="150"/>
      <c r="J196" s="151">
        <f t="shared" si="45"/>
        <v>0</v>
      </c>
      <c r="K196" s="152"/>
      <c r="L196" s="21"/>
      <c r="M196" s="153" t="s">
        <v>1</v>
      </c>
      <c r="N196" s="112" t="s">
        <v>27</v>
      </c>
      <c r="P196" s="154">
        <f t="shared" si="46"/>
        <v>0</v>
      </c>
      <c r="Q196" s="154">
        <v>2.9999999999999997E-4</v>
      </c>
      <c r="R196" s="154">
        <f t="shared" si="47"/>
        <v>3.2099999999999997E-2</v>
      </c>
      <c r="S196" s="154">
        <v>0</v>
      </c>
      <c r="T196" s="155">
        <f t="shared" si="48"/>
        <v>0</v>
      </c>
      <c r="AR196" s="156" t="s">
        <v>201</v>
      </c>
      <c r="AT196" s="156" t="s">
        <v>138</v>
      </c>
      <c r="AU196" s="156" t="s">
        <v>88</v>
      </c>
      <c r="AY196" s="18" t="s">
        <v>135</v>
      </c>
      <c r="BE196" s="157">
        <f t="shared" si="49"/>
        <v>0</v>
      </c>
      <c r="BF196" s="157">
        <f t="shared" si="50"/>
        <v>0</v>
      </c>
      <c r="BG196" s="157">
        <f t="shared" si="51"/>
        <v>0</v>
      </c>
      <c r="BH196" s="157">
        <f t="shared" si="52"/>
        <v>0</v>
      </c>
      <c r="BI196" s="157">
        <f t="shared" si="53"/>
        <v>0</v>
      </c>
      <c r="BJ196" s="18" t="s">
        <v>45</v>
      </c>
      <c r="BK196" s="157">
        <f t="shared" si="54"/>
        <v>0</v>
      </c>
      <c r="BL196" s="18" t="s">
        <v>201</v>
      </c>
      <c r="BM196" s="156" t="s">
        <v>348</v>
      </c>
    </row>
    <row r="197" spans="2:65" s="20" customFormat="1" ht="24.2" customHeight="1" x14ac:dyDescent="0.25">
      <c r="B197" s="113"/>
      <c r="C197" s="145" t="s">
        <v>349</v>
      </c>
      <c r="D197" s="145" t="s">
        <v>138</v>
      </c>
      <c r="E197" s="146" t="s">
        <v>350</v>
      </c>
      <c r="F197" s="147" t="s">
        <v>351</v>
      </c>
      <c r="G197" s="148" t="s">
        <v>141</v>
      </c>
      <c r="H197" s="149">
        <v>107</v>
      </c>
      <c r="I197" s="150"/>
      <c r="J197" s="151">
        <f t="shared" si="45"/>
        <v>0</v>
      </c>
      <c r="K197" s="152"/>
      <c r="L197" s="21"/>
      <c r="M197" s="153" t="s">
        <v>1</v>
      </c>
      <c r="N197" s="112" t="s">
        <v>27</v>
      </c>
      <c r="P197" s="154">
        <f t="shared" si="46"/>
        <v>0</v>
      </c>
      <c r="Q197" s="154">
        <v>7.5799999999999999E-3</v>
      </c>
      <c r="R197" s="154">
        <f t="shared" si="47"/>
        <v>0.81106</v>
      </c>
      <c r="S197" s="154">
        <v>0</v>
      </c>
      <c r="T197" s="155">
        <f t="shared" si="48"/>
        <v>0</v>
      </c>
      <c r="AR197" s="156" t="s">
        <v>201</v>
      </c>
      <c r="AT197" s="156" t="s">
        <v>138</v>
      </c>
      <c r="AU197" s="156" t="s">
        <v>88</v>
      </c>
      <c r="AY197" s="18" t="s">
        <v>135</v>
      </c>
      <c r="BE197" s="157">
        <f t="shared" si="49"/>
        <v>0</v>
      </c>
      <c r="BF197" s="157">
        <f t="shared" si="50"/>
        <v>0</v>
      </c>
      <c r="BG197" s="157">
        <f t="shared" si="51"/>
        <v>0</v>
      </c>
      <c r="BH197" s="157">
        <f t="shared" si="52"/>
        <v>0</v>
      </c>
      <c r="BI197" s="157">
        <f t="shared" si="53"/>
        <v>0</v>
      </c>
      <c r="BJ197" s="18" t="s">
        <v>45</v>
      </c>
      <c r="BK197" s="157">
        <f t="shared" si="54"/>
        <v>0</v>
      </c>
      <c r="BL197" s="18" t="s">
        <v>201</v>
      </c>
      <c r="BM197" s="156" t="s">
        <v>352</v>
      </c>
    </row>
    <row r="198" spans="2:65" s="20" customFormat="1" ht="33" customHeight="1" x14ac:dyDescent="0.25">
      <c r="B198" s="113"/>
      <c r="C198" s="145" t="s">
        <v>353</v>
      </c>
      <c r="D198" s="145" t="s">
        <v>138</v>
      </c>
      <c r="E198" s="146" t="s">
        <v>354</v>
      </c>
      <c r="F198" s="147" t="s">
        <v>355</v>
      </c>
      <c r="G198" s="148" t="s">
        <v>141</v>
      </c>
      <c r="H198" s="149">
        <v>107</v>
      </c>
      <c r="I198" s="150"/>
      <c r="J198" s="151">
        <f t="shared" si="45"/>
        <v>0</v>
      </c>
      <c r="K198" s="152"/>
      <c r="L198" s="21"/>
      <c r="M198" s="153" t="s">
        <v>1</v>
      </c>
      <c r="N198" s="112" t="s">
        <v>27</v>
      </c>
      <c r="P198" s="154">
        <f t="shared" si="46"/>
        <v>0</v>
      </c>
      <c r="Q198" s="154">
        <v>6.0000000000000001E-3</v>
      </c>
      <c r="R198" s="154">
        <f t="shared" si="47"/>
        <v>0.64200000000000002</v>
      </c>
      <c r="S198" s="154">
        <v>0</v>
      </c>
      <c r="T198" s="155">
        <f t="shared" si="48"/>
        <v>0</v>
      </c>
      <c r="AR198" s="156" t="s">
        <v>201</v>
      </c>
      <c r="AT198" s="156" t="s">
        <v>138</v>
      </c>
      <c r="AU198" s="156" t="s">
        <v>88</v>
      </c>
      <c r="AY198" s="18" t="s">
        <v>135</v>
      </c>
      <c r="BE198" s="157">
        <f t="shared" si="49"/>
        <v>0</v>
      </c>
      <c r="BF198" s="157">
        <f t="shared" si="50"/>
        <v>0</v>
      </c>
      <c r="BG198" s="157">
        <f t="shared" si="51"/>
        <v>0</v>
      </c>
      <c r="BH198" s="157">
        <f t="shared" si="52"/>
        <v>0</v>
      </c>
      <c r="BI198" s="157">
        <f t="shared" si="53"/>
        <v>0</v>
      </c>
      <c r="BJ198" s="18" t="s">
        <v>45</v>
      </c>
      <c r="BK198" s="157">
        <f t="shared" si="54"/>
        <v>0</v>
      </c>
      <c r="BL198" s="18" t="s">
        <v>201</v>
      </c>
      <c r="BM198" s="156" t="s">
        <v>356</v>
      </c>
    </row>
    <row r="199" spans="2:65" s="20" customFormat="1" ht="24.2" customHeight="1" x14ac:dyDescent="0.25">
      <c r="B199" s="113"/>
      <c r="C199" s="158" t="s">
        <v>357</v>
      </c>
      <c r="D199" s="158" t="s">
        <v>202</v>
      </c>
      <c r="E199" s="159" t="s">
        <v>358</v>
      </c>
      <c r="F199" s="160" t="s">
        <v>359</v>
      </c>
      <c r="G199" s="161" t="s">
        <v>141</v>
      </c>
      <c r="H199" s="162">
        <v>117.7</v>
      </c>
      <c r="I199" s="163"/>
      <c r="J199" s="164">
        <f t="shared" si="45"/>
        <v>0</v>
      </c>
      <c r="K199" s="165"/>
      <c r="L199" s="166"/>
      <c r="M199" s="167" t="s">
        <v>1</v>
      </c>
      <c r="N199" s="168" t="s">
        <v>27</v>
      </c>
      <c r="P199" s="154">
        <f t="shared" si="46"/>
        <v>0</v>
      </c>
      <c r="Q199" s="154">
        <v>2.1999999999999999E-2</v>
      </c>
      <c r="R199" s="154">
        <f t="shared" si="47"/>
        <v>2.5893999999999999</v>
      </c>
      <c r="S199" s="154">
        <v>0</v>
      </c>
      <c r="T199" s="155">
        <f t="shared" si="48"/>
        <v>0</v>
      </c>
      <c r="AR199" s="156" t="s">
        <v>269</v>
      </c>
      <c r="AT199" s="156" t="s">
        <v>202</v>
      </c>
      <c r="AU199" s="156" t="s">
        <v>88</v>
      </c>
      <c r="AY199" s="18" t="s">
        <v>135</v>
      </c>
      <c r="BE199" s="157">
        <f t="shared" si="49"/>
        <v>0</v>
      </c>
      <c r="BF199" s="157">
        <f t="shared" si="50"/>
        <v>0</v>
      </c>
      <c r="BG199" s="157">
        <f t="shared" si="51"/>
        <v>0</v>
      </c>
      <c r="BH199" s="157">
        <f t="shared" si="52"/>
        <v>0</v>
      </c>
      <c r="BI199" s="157">
        <f t="shared" si="53"/>
        <v>0</v>
      </c>
      <c r="BJ199" s="18" t="s">
        <v>45</v>
      </c>
      <c r="BK199" s="157">
        <f t="shared" si="54"/>
        <v>0</v>
      </c>
      <c r="BL199" s="18" t="s">
        <v>201</v>
      </c>
      <c r="BM199" s="156" t="s">
        <v>360</v>
      </c>
    </row>
    <row r="200" spans="2:65" s="20" customFormat="1" ht="24.2" customHeight="1" x14ac:dyDescent="0.25">
      <c r="B200" s="113"/>
      <c r="C200" s="145" t="s">
        <v>361</v>
      </c>
      <c r="D200" s="145" t="s">
        <v>138</v>
      </c>
      <c r="E200" s="146" t="s">
        <v>362</v>
      </c>
      <c r="F200" s="147" t="s">
        <v>363</v>
      </c>
      <c r="G200" s="148" t="s">
        <v>167</v>
      </c>
      <c r="H200" s="149">
        <v>4.0750000000000002</v>
      </c>
      <c r="I200" s="150"/>
      <c r="J200" s="151">
        <f t="shared" si="45"/>
        <v>0</v>
      </c>
      <c r="K200" s="152"/>
      <c r="L200" s="21"/>
      <c r="M200" s="153" t="s">
        <v>1</v>
      </c>
      <c r="N200" s="112" t="s">
        <v>27</v>
      </c>
      <c r="P200" s="154">
        <f t="shared" si="46"/>
        <v>0</v>
      </c>
      <c r="Q200" s="154">
        <v>0</v>
      </c>
      <c r="R200" s="154">
        <f t="shared" si="47"/>
        <v>0</v>
      </c>
      <c r="S200" s="154">
        <v>0</v>
      </c>
      <c r="T200" s="155">
        <f t="shared" si="48"/>
        <v>0</v>
      </c>
      <c r="AR200" s="156" t="s">
        <v>201</v>
      </c>
      <c r="AT200" s="156" t="s">
        <v>138</v>
      </c>
      <c r="AU200" s="156" t="s">
        <v>88</v>
      </c>
      <c r="AY200" s="18" t="s">
        <v>135</v>
      </c>
      <c r="BE200" s="157">
        <f t="shared" si="49"/>
        <v>0</v>
      </c>
      <c r="BF200" s="157">
        <f t="shared" si="50"/>
        <v>0</v>
      </c>
      <c r="BG200" s="157">
        <f t="shared" si="51"/>
        <v>0</v>
      </c>
      <c r="BH200" s="157">
        <f t="shared" si="52"/>
        <v>0</v>
      </c>
      <c r="BI200" s="157">
        <f t="shared" si="53"/>
        <v>0</v>
      </c>
      <c r="BJ200" s="18" t="s">
        <v>45</v>
      </c>
      <c r="BK200" s="157">
        <f t="shared" si="54"/>
        <v>0</v>
      </c>
      <c r="BL200" s="18" t="s">
        <v>201</v>
      </c>
      <c r="BM200" s="156" t="s">
        <v>364</v>
      </c>
    </row>
    <row r="201" spans="2:65" s="132" customFormat="1" ht="22.9" customHeight="1" x14ac:dyDescent="0.2">
      <c r="B201" s="133"/>
      <c r="D201" s="134" t="s">
        <v>43</v>
      </c>
      <c r="E201" s="143" t="s">
        <v>365</v>
      </c>
      <c r="F201" s="143" t="s">
        <v>366</v>
      </c>
      <c r="I201" s="136"/>
      <c r="J201" s="144">
        <f>BK201</f>
        <v>0</v>
      </c>
      <c r="L201" s="133"/>
      <c r="M201" s="138"/>
      <c r="P201" s="139">
        <f>SUM(P202:P207)</f>
        <v>0</v>
      </c>
      <c r="R201" s="139">
        <f>SUM(R202:R207)</f>
        <v>5.185516999999999</v>
      </c>
      <c r="T201" s="140">
        <f>SUM(T202:T207)</f>
        <v>1.6863999999999999</v>
      </c>
      <c r="AR201" s="134" t="s">
        <v>88</v>
      </c>
      <c r="AT201" s="141" t="s">
        <v>43</v>
      </c>
      <c r="AU201" s="141" t="s">
        <v>45</v>
      </c>
      <c r="AY201" s="134" t="s">
        <v>135</v>
      </c>
      <c r="BK201" s="142">
        <f>SUM(BK202:BK207)</f>
        <v>0</v>
      </c>
    </row>
    <row r="202" spans="2:65" s="20" customFormat="1" ht="24.2" customHeight="1" x14ac:dyDescent="0.25">
      <c r="B202" s="113"/>
      <c r="C202" s="145" t="s">
        <v>367</v>
      </c>
      <c r="D202" s="145" t="s">
        <v>138</v>
      </c>
      <c r="E202" s="146" t="s">
        <v>368</v>
      </c>
      <c r="F202" s="147" t="s">
        <v>369</v>
      </c>
      <c r="G202" s="148" t="s">
        <v>141</v>
      </c>
      <c r="H202" s="149">
        <v>62</v>
      </c>
      <c r="I202" s="150"/>
      <c r="J202" s="151">
        <f t="shared" ref="J202:J207" si="55">ROUND(I202*H202,2)</f>
        <v>0</v>
      </c>
      <c r="K202" s="152"/>
      <c r="L202" s="21"/>
      <c r="M202" s="153" t="s">
        <v>1</v>
      </c>
      <c r="N202" s="112" t="s">
        <v>27</v>
      </c>
      <c r="P202" s="154">
        <f t="shared" ref="P202:P207" si="56">O202*H202</f>
        <v>0</v>
      </c>
      <c r="Q202" s="154">
        <v>0</v>
      </c>
      <c r="R202" s="154">
        <f t="shared" ref="R202:R207" si="57">Q202*H202</f>
        <v>0</v>
      </c>
      <c r="S202" s="154">
        <v>2.7199999999999998E-2</v>
      </c>
      <c r="T202" s="155">
        <f t="shared" ref="T202:T207" si="58">S202*H202</f>
        <v>1.6863999999999999</v>
      </c>
      <c r="AR202" s="156" t="s">
        <v>201</v>
      </c>
      <c r="AT202" s="156" t="s">
        <v>138</v>
      </c>
      <c r="AU202" s="156" t="s">
        <v>88</v>
      </c>
      <c r="AY202" s="18" t="s">
        <v>135</v>
      </c>
      <c r="BE202" s="157">
        <f t="shared" ref="BE202:BE207" si="59">IF(N202="základní",J202,0)</f>
        <v>0</v>
      </c>
      <c r="BF202" s="157">
        <f t="shared" ref="BF202:BF207" si="60">IF(N202="snížená",J202,0)</f>
        <v>0</v>
      </c>
      <c r="BG202" s="157">
        <f t="shared" ref="BG202:BG207" si="61">IF(N202="zákl. přenesená",J202,0)</f>
        <v>0</v>
      </c>
      <c r="BH202" s="157">
        <f t="shared" ref="BH202:BH207" si="62">IF(N202="sníž. přenesená",J202,0)</f>
        <v>0</v>
      </c>
      <c r="BI202" s="157">
        <f t="shared" ref="BI202:BI207" si="63">IF(N202="nulová",J202,0)</f>
        <v>0</v>
      </c>
      <c r="BJ202" s="18" t="s">
        <v>45</v>
      </c>
      <c r="BK202" s="157">
        <f t="shared" ref="BK202:BK207" si="64">ROUND(I202*H202,2)</f>
        <v>0</v>
      </c>
      <c r="BL202" s="18" t="s">
        <v>201</v>
      </c>
      <c r="BM202" s="156" t="s">
        <v>370</v>
      </c>
    </row>
    <row r="203" spans="2:65" s="20" customFormat="1" ht="16.5" customHeight="1" x14ac:dyDescent="0.25">
      <c r="B203" s="113"/>
      <c r="C203" s="145" t="s">
        <v>371</v>
      </c>
      <c r="D203" s="145" t="s">
        <v>138</v>
      </c>
      <c r="E203" s="146" t="s">
        <v>372</v>
      </c>
      <c r="F203" s="147" t="s">
        <v>373</v>
      </c>
      <c r="G203" s="148" t="s">
        <v>141</v>
      </c>
      <c r="H203" s="149">
        <v>167</v>
      </c>
      <c r="I203" s="150"/>
      <c r="J203" s="151">
        <f t="shared" si="55"/>
        <v>0</v>
      </c>
      <c r="K203" s="152"/>
      <c r="L203" s="21"/>
      <c r="M203" s="153" t="s">
        <v>1</v>
      </c>
      <c r="N203" s="112" t="s">
        <v>27</v>
      </c>
      <c r="P203" s="154">
        <f t="shared" si="56"/>
        <v>0</v>
      </c>
      <c r="Q203" s="154">
        <v>4.4999999999999997E-3</v>
      </c>
      <c r="R203" s="154">
        <f t="shared" si="57"/>
        <v>0.75149999999999995</v>
      </c>
      <c r="S203" s="154">
        <v>0</v>
      </c>
      <c r="T203" s="155">
        <f t="shared" si="58"/>
        <v>0</v>
      </c>
      <c r="AR203" s="156" t="s">
        <v>201</v>
      </c>
      <c r="AT203" s="156" t="s">
        <v>138</v>
      </c>
      <c r="AU203" s="156" t="s">
        <v>88</v>
      </c>
      <c r="AY203" s="18" t="s">
        <v>135</v>
      </c>
      <c r="BE203" s="157">
        <f t="shared" si="59"/>
        <v>0</v>
      </c>
      <c r="BF203" s="157">
        <f t="shared" si="60"/>
        <v>0</v>
      </c>
      <c r="BG203" s="157">
        <f t="shared" si="61"/>
        <v>0</v>
      </c>
      <c r="BH203" s="157">
        <f t="shared" si="62"/>
        <v>0</v>
      </c>
      <c r="BI203" s="157">
        <f t="shared" si="63"/>
        <v>0</v>
      </c>
      <c r="BJ203" s="18" t="s">
        <v>45</v>
      </c>
      <c r="BK203" s="157">
        <f t="shared" si="64"/>
        <v>0</v>
      </c>
      <c r="BL203" s="18" t="s">
        <v>201</v>
      </c>
      <c r="BM203" s="156" t="s">
        <v>374</v>
      </c>
    </row>
    <row r="204" spans="2:65" s="20" customFormat="1" ht="16.5" customHeight="1" x14ac:dyDescent="0.25">
      <c r="B204" s="113"/>
      <c r="C204" s="145" t="s">
        <v>375</v>
      </c>
      <c r="D204" s="145" t="s">
        <v>138</v>
      </c>
      <c r="E204" s="146" t="s">
        <v>376</v>
      </c>
      <c r="F204" s="147" t="s">
        <v>377</v>
      </c>
      <c r="G204" s="148" t="s">
        <v>141</v>
      </c>
      <c r="H204" s="149">
        <v>167</v>
      </c>
      <c r="I204" s="150"/>
      <c r="J204" s="151">
        <f t="shared" si="55"/>
        <v>0</v>
      </c>
      <c r="K204" s="152"/>
      <c r="L204" s="21"/>
      <c r="M204" s="153" t="s">
        <v>1</v>
      </c>
      <c r="N204" s="112" t="s">
        <v>27</v>
      </c>
      <c r="P204" s="154">
        <f t="shared" si="56"/>
        <v>0</v>
      </c>
      <c r="Q204" s="154">
        <v>2.9999999999999997E-4</v>
      </c>
      <c r="R204" s="154">
        <f t="shared" si="57"/>
        <v>5.0099999999999999E-2</v>
      </c>
      <c r="S204" s="154">
        <v>0</v>
      </c>
      <c r="T204" s="155">
        <f t="shared" si="58"/>
        <v>0</v>
      </c>
      <c r="AR204" s="156" t="s">
        <v>201</v>
      </c>
      <c r="AT204" s="156" t="s">
        <v>138</v>
      </c>
      <c r="AU204" s="156" t="s">
        <v>88</v>
      </c>
      <c r="AY204" s="18" t="s">
        <v>135</v>
      </c>
      <c r="BE204" s="157">
        <f t="shared" si="59"/>
        <v>0</v>
      </c>
      <c r="BF204" s="157">
        <f t="shared" si="60"/>
        <v>0</v>
      </c>
      <c r="BG204" s="157">
        <f t="shared" si="61"/>
        <v>0</v>
      </c>
      <c r="BH204" s="157">
        <f t="shared" si="62"/>
        <v>0</v>
      </c>
      <c r="BI204" s="157">
        <f t="shared" si="63"/>
        <v>0</v>
      </c>
      <c r="BJ204" s="18" t="s">
        <v>45</v>
      </c>
      <c r="BK204" s="157">
        <f t="shared" si="64"/>
        <v>0</v>
      </c>
      <c r="BL204" s="18" t="s">
        <v>201</v>
      </c>
      <c r="BM204" s="156" t="s">
        <v>378</v>
      </c>
    </row>
    <row r="205" spans="2:65" s="20" customFormat="1" ht="33" customHeight="1" x14ac:dyDescent="0.25">
      <c r="B205" s="113"/>
      <c r="C205" s="145" t="s">
        <v>379</v>
      </c>
      <c r="D205" s="145" t="s">
        <v>138</v>
      </c>
      <c r="E205" s="146" t="s">
        <v>380</v>
      </c>
      <c r="F205" s="147" t="s">
        <v>381</v>
      </c>
      <c r="G205" s="148" t="s">
        <v>141</v>
      </c>
      <c r="H205" s="149">
        <v>167</v>
      </c>
      <c r="I205" s="150"/>
      <c r="J205" s="151">
        <f t="shared" si="55"/>
        <v>0</v>
      </c>
      <c r="K205" s="152"/>
      <c r="L205" s="21"/>
      <c r="M205" s="153" t="s">
        <v>1</v>
      </c>
      <c r="N205" s="112" t="s">
        <v>27</v>
      </c>
      <c r="P205" s="154">
        <f t="shared" si="56"/>
        <v>0</v>
      </c>
      <c r="Q205" s="154">
        <v>6.0000000000000001E-3</v>
      </c>
      <c r="R205" s="154">
        <f t="shared" si="57"/>
        <v>1.002</v>
      </c>
      <c r="S205" s="154">
        <v>0</v>
      </c>
      <c r="T205" s="155">
        <f t="shared" si="58"/>
        <v>0</v>
      </c>
      <c r="AR205" s="156" t="s">
        <v>201</v>
      </c>
      <c r="AT205" s="156" t="s">
        <v>138</v>
      </c>
      <c r="AU205" s="156" t="s">
        <v>88</v>
      </c>
      <c r="AY205" s="18" t="s">
        <v>135</v>
      </c>
      <c r="BE205" s="157">
        <f t="shared" si="59"/>
        <v>0</v>
      </c>
      <c r="BF205" s="157">
        <f t="shared" si="60"/>
        <v>0</v>
      </c>
      <c r="BG205" s="157">
        <f t="shared" si="61"/>
        <v>0</v>
      </c>
      <c r="BH205" s="157">
        <f t="shared" si="62"/>
        <v>0</v>
      </c>
      <c r="BI205" s="157">
        <f t="shared" si="63"/>
        <v>0</v>
      </c>
      <c r="BJ205" s="18" t="s">
        <v>45</v>
      </c>
      <c r="BK205" s="157">
        <f t="shared" si="64"/>
        <v>0</v>
      </c>
      <c r="BL205" s="18" t="s">
        <v>201</v>
      </c>
      <c r="BM205" s="156" t="s">
        <v>382</v>
      </c>
    </row>
    <row r="206" spans="2:65" s="20" customFormat="1" ht="24.2" customHeight="1" x14ac:dyDescent="0.25">
      <c r="B206" s="113"/>
      <c r="C206" s="158" t="s">
        <v>383</v>
      </c>
      <c r="D206" s="158" t="s">
        <v>202</v>
      </c>
      <c r="E206" s="159" t="s">
        <v>384</v>
      </c>
      <c r="F206" s="160" t="s">
        <v>385</v>
      </c>
      <c r="G206" s="161" t="s">
        <v>141</v>
      </c>
      <c r="H206" s="162">
        <v>183.7</v>
      </c>
      <c r="I206" s="163"/>
      <c r="J206" s="164">
        <f t="shared" si="55"/>
        <v>0</v>
      </c>
      <c r="K206" s="165"/>
      <c r="L206" s="166"/>
      <c r="M206" s="167" t="s">
        <v>1</v>
      </c>
      <c r="N206" s="168" t="s">
        <v>27</v>
      </c>
      <c r="P206" s="154">
        <f t="shared" si="56"/>
        <v>0</v>
      </c>
      <c r="Q206" s="154">
        <v>1.8409999999999999E-2</v>
      </c>
      <c r="R206" s="154">
        <f t="shared" si="57"/>
        <v>3.3819169999999996</v>
      </c>
      <c r="S206" s="154">
        <v>0</v>
      </c>
      <c r="T206" s="155">
        <f t="shared" si="58"/>
        <v>0</v>
      </c>
      <c r="AR206" s="156" t="s">
        <v>269</v>
      </c>
      <c r="AT206" s="156" t="s">
        <v>202</v>
      </c>
      <c r="AU206" s="156" t="s">
        <v>88</v>
      </c>
      <c r="AY206" s="18" t="s">
        <v>135</v>
      </c>
      <c r="BE206" s="157">
        <f t="shared" si="59"/>
        <v>0</v>
      </c>
      <c r="BF206" s="157">
        <f t="shared" si="60"/>
        <v>0</v>
      </c>
      <c r="BG206" s="157">
        <f t="shared" si="61"/>
        <v>0</v>
      </c>
      <c r="BH206" s="157">
        <f t="shared" si="62"/>
        <v>0</v>
      </c>
      <c r="BI206" s="157">
        <f t="shared" si="63"/>
        <v>0</v>
      </c>
      <c r="BJ206" s="18" t="s">
        <v>45</v>
      </c>
      <c r="BK206" s="157">
        <f t="shared" si="64"/>
        <v>0</v>
      </c>
      <c r="BL206" s="18" t="s">
        <v>201</v>
      </c>
      <c r="BM206" s="156" t="s">
        <v>386</v>
      </c>
    </row>
    <row r="207" spans="2:65" s="20" customFormat="1" ht="24.2" customHeight="1" x14ac:dyDescent="0.25">
      <c r="B207" s="113"/>
      <c r="C207" s="145" t="s">
        <v>387</v>
      </c>
      <c r="D207" s="145" t="s">
        <v>138</v>
      </c>
      <c r="E207" s="146" t="s">
        <v>388</v>
      </c>
      <c r="F207" s="147" t="s">
        <v>389</v>
      </c>
      <c r="G207" s="148" t="s">
        <v>167</v>
      </c>
      <c r="H207" s="149">
        <v>5.1859999999999999</v>
      </c>
      <c r="I207" s="150"/>
      <c r="J207" s="151">
        <f t="shared" si="55"/>
        <v>0</v>
      </c>
      <c r="K207" s="152"/>
      <c r="L207" s="21"/>
      <c r="M207" s="153" t="s">
        <v>1</v>
      </c>
      <c r="N207" s="112" t="s">
        <v>27</v>
      </c>
      <c r="P207" s="154">
        <f t="shared" si="56"/>
        <v>0</v>
      </c>
      <c r="Q207" s="154">
        <v>0</v>
      </c>
      <c r="R207" s="154">
        <f t="shared" si="57"/>
        <v>0</v>
      </c>
      <c r="S207" s="154">
        <v>0</v>
      </c>
      <c r="T207" s="155">
        <f t="shared" si="58"/>
        <v>0</v>
      </c>
      <c r="AR207" s="156" t="s">
        <v>201</v>
      </c>
      <c r="AT207" s="156" t="s">
        <v>138</v>
      </c>
      <c r="AU207" s="156" t="s">
        <v>88</v>
      </c>
      <c r="AY207" s="18" t="s">
        <v>135</v>
      </c>
      <c r="BE207" s="157">
        <f t="shared" si="59"/>
        <v>0</v>
      </c>
      <c r="BF207" s="157">
        <f t="shared" si="60"/>
        <v>0</v>
      </c>
      <c r="BG207" s="157">
        <f t="shared" si="61"/>
        <v>0</v>
      </c>
      <c r="BH207" s="157">
        <f t="shared" si="62"/>
        <v>0</v>
      </c>
      <c r="BI207" s="157">
        <f t="shared" si="63"/>
        <v>0</v>
      </c>
      <c r="BJ207" s="18" t="s">
        <v>45</v>
      </c>
      <c r="BK207" s="157">
        <f t="shared" si="64"/>
        <v>0</v>
      </c>
      <c r="BL207" s="18" t="s">
        <v>201</v>
      </c>
      <c r="BM207" s="156" t="s">
        <v>390</v>
      </c>
    </row>
    <row r="208" spans="2:65" s="132" customFormat="1" ht="22.9" customHeight="1" x14ac:dyDescent="0.2">
      <c r="B208" s="133"/>
      <c r="D208" s="134" t="s">
        <v>43</v>
      </c>
      <c r="E208" s="143" t="s">
        <v>391</v>
      </c>
      <c r="F208" s="143" t="s">
        <v>392</v>
      </c>
      <c r="I208" s="136"/>
      <c r="J208" s="144">
        <f>BK208</f>
        <v>0</v>
      </c>
      <c r="L208" s="133"/>
      <c r="M208" s="138"/>
      <c r="P208" s="139">
        <f>SUM(P209:P218)</f>
        <v>0</v>
      </c>
      <c r="R208" s="139">
        <f>SUM(R209:R218)</f>
        <v>4.153683</v>
      </c>
      <c r="T208" s="140">
        <f>SUM(T209:T218)</f>
        <v>0.28693000000000002</v>
      </c>
      <c r="AR208" s="134" t="s">
        <v>88</v>
      </c>
      <c r="AT208" s="141" t="s">
        <v>43</v>
      </c>
      <c r="AU208" s="141" t="s">
        <v>45</v>
      </c>
      <c r="AY208" s="134" t="s">
        <v>135</v>
      </c>
      <c r="BK208" s="142">
        <f>SUM(BK209:BK218)</f>
        <v>0</v>
      </c>
    </row>
    <row r="209" spans="2:65" s="20" customFormat="1" ht="16.5" customHeight="1" x14ac:dyDescent="0.25">
      <c r="B209" s="113"/>
      <c r="C209" s="145" t="s">
        <v>393</v>
      </c>
      <c r="D209" s="145" t="s">
        <v>138</v>
      </c>
      <c r="E209" s="146" t="s">
        <v>394</v>
      </c>
      <c r="F209" s="147" t="s">
        <v>395</v>
      </c>
      <c r="G209" s="148" t="s">
        <v>141</v>
      </c>
      <c r="H209" s="149">
        <v>886</v>
      </c>
      <c r="I209" s="150"/>
      <c r="J209" s="151">
        <f t="shared" ref="J209:J218" si="65">ROUND(I209*H209,2)</f>
        <v>0</v>
      </c>
      <c r="K209" s="152"/>
      <c r="L209" s="21"/>
      <c r="M209" s="153" t="s">
        <v>1</v>
      </c>
      <c r="N209" s="112" t="s">
        <v>27</v>
      </c>
      <c r="P209" s="154">
        <f t="shared" ref="P209:P218" si="66">O209*H209</f>
        <v>0</v>
      </c>
      <c r="Q209" s="154">
        <v>1E-3</v>
      </c>
      <c r="R209" s="154">
        <f t="shared" ref="R209:R218" si="67">Q209*H209</f>
        <v>0.88600000000000001</v>
      </c>
      <c r="S209" s="154">
        <v>3.1E-4</v>
      </c>
      <c r="T209" s="155">
        <f t="shared" ref="T209:T218" si="68">S209*H209</f>
        <v>0.27466000000000002</v>
      </c>
      <c r="AR209" s="156" t="s">
        <v>201</v>
      </c>
      <c r="AT209" s="156" t="s">
        <v>138</v>
      </c>
      <c r="AU209" s="156" t="s">
        <v>88</v>
      </c>
      <c r="AY209" s="18" t="s">
        <v>135</v>
      </c>
      <c r="BE209" s="157">
        <f t="shared" ref="BE209:BE218" si="69">IF(N209="základní",J209,0)</f>
        <v>0</v>
      </c>
      <c r="BF209" s="157">
        <f t="shared" ref="BF209:BF218" si="70">IF(N209="snížená",J209,0)</f>
        <v>0</v>
      </c>
      <c r="BG209" s="157">
        <f t="shared" ref="BG209:BG218" si="71">IF(N209="zákl. přenesená",J209,0)</f>
        <v>0</v>
      </c>
      <c r="BH209" s="157">
        <f t="shared" ref="BH209:BH218" si="72">IF(N209="sníž. přenesená",J209,0)</f>
        <v>0</v>
      </c>
      <c r="BI209" s="157">
        <f t="shared" ref="BI209:BI218" si="73">IF(N209="nulová",J209,0)</f>
        <v>0</v>
      </c>
      <c r="BJ209" s="18" t="s">
        <v>45</v>
      </c>
      <c r="BK209" s="157">
        <f t="shared" ref="BK209:BK218" si="74">ROUND(I209*H209,2)</f>
        <v>0</v>
      </c>
      <c r="BL209" s="18" t="s">
        <v>201</v>
      </c>
      <c r="BM209" s="156" t="s">
        <v>396</v>
      </c>
    </row>
    <row r="210" spans="2:65" s="20" customFormat="1" ht="24.2" customHeight="1" x14ac:dyDescent="0.25">
      <c r="B210" s="113"/>
      <c r="C210" s="145" t="s">
        <v>397</v>
      </c>
      <c r="D210" s="145" t="s">
        <v>138</v>
      </c>
      <c r="E210" s="146" t="s">
        <v>398</v>
      </c>
      <c r="F210" s="147" t="s">
        <v>399</v>
      </c>
      <c r="G210" s="148" t="s">
        <v>141</v>
      </c>
      <c r="H210" s="149">
        <v>886</v>
      </c>
      <c r="I210" s="150"/>
      <c r="J210" s="151">
        <f t="shared" si="65"/>
        <v>0</v>
      </c>
      <c r="K210" s="152"/>
      <c r="L210" s="21"/>
      <c r="M210" s="153" t="s">
        <v>1</v>
      </c>
      <c r="N210" s="112" t="s">
        <v>27</v>
      </c>
      <c r="P210" s="154">
        <f t="shared" si="66"/>
        <v>0</v>
      </c>
      <c r="Q210" s="154">
        <v>3.1800000000000001E-3</v>
      </c>
      <c r="R210" s="154">
        <f t="shared" si="67"/>
        <v>2.8174800000000002</v>
      </c>
      <c r="S210" s="154">
        <v>0</v>
      </c>
      <c r="T210" s="155">
        <f t="shared" si="68"/>
        <v>0</v>
      </c>
      <c r="AR210" s="156" t="s">
        <v>201</v>
      </c>
      <c r="AT210" s="156" t="s">
        <v>138</v>
      </c>
      <c r="AU210" s="156" t="s">
        <v>88</v>
      </c>
      <c r="AY210" s="18" t="s">
        <v>135</v>
      </c>
      <c r="BE210" s="157">
        <f t="shared" si="69"/>
        <v>0</v>
      </c>
      <c r="BF210" s="157">
        <f t="shared" si="70"/>
        <v>0</v>
      </c>
      <c r="BG210" s="157">
        <f t="shared" si="71"/>
        <v>0</v>
      </c>
      <c r="BH210" s="157">
        <f t="shared" si="72"/>
        <v>0</v>
      </c>
      <c r="BI210" s="157">
        <f t="shared" si="73"/>
        <v>0</v>
      </c>
      <c r="BJ210" s="18" t="s">
        <v>45</v>
      </c>
      <c r="BK210" s="157">
        <f t="shared" si="74"/>
        <v>0</v>
      </c>
      <c r="BL210" s="18" t="s">
        <v>201</v>
      </c>
      <c r="BM210" s="156" t="s">
        <v>400</v>
      </c>
    </row>
    <row r="211" spans="2:65" s="20" customFormat="1" ht="24.2" customHeight="1" x14ac:dyDescent="0.25">
      <c r="B211" s="113"/>
      <c r="C211" s="145" t="s">
        <v>401</v>
      </c>
      <c r="D211" s="145" t="s">
        <v>138</v>
      </c>
      <c r="E211" s="146" t="s">
        <v>402</v>
      </c>
      <c r="F211" s="147" t="s">
        <v>403</v>
      </c>
      <c r="G211" s="148" t="s">
        <v>263</v>
      </c>
      <c r="H211" s="149">
        <v>213</v>
      </c>
      <c r="I211" s="150"/>
      <c r="J211" s="151">
        <f t="shared" si="65"/>
        <v>0</v>
      </c>
      <c r="K211" s="152"/>
      <c r="L211" s="21"/>
      <c r="M211" s="153" t="s">
        <v>1</v>
      </c>
      <c r="N211" s="112" t="s">
        <v>27</v>
      </c>
      <c r="P211" s="154">
        <f t="shared" si="66"/>
        <v>0</v>
      </c>
      <c r="Q211" s="154">
        <v>0</v>
      </c>
      <c r="R211" s="154">
        <f t="shared" si="67"/>
        <v>0</v>
      </c>
      <c r="S211" s="154">
        <v>0</v>
      </c>
      <c r="T211" s="155">
        <f t="shared" si="68"/>
        <v>0</v>
      </c>
      <c r="AR211" s="156" t="s">
        <v>201</v>
      </c>
      <c r="AT211" s="156" t="s">
        <v>138</v>
      </c>
      <c r="AU211" s="156" t="s">
        <v>88</v>
      </c>
      <c r="AY211" s="18" t="s">
        <v>135</v>
      </c>
      <c r="BE211" s="157">
        <f t="shared" si="69"/>
        <v>0</v>
      </c>
      <c r="BF211" s="157">
        <f t="shared" si="70"/>
        <v>0</v>
      </c>
      <c r="BG211" s="157">
        <f t="shared" si="71"/>
        <v>0</v>
      </c>
      <c r="BH211" s="157">
        <f t="shared" si="72"/>
        <v>0</v>
      </c>
      <c r="BI211" s="157">
        <f t="shared" si="73"/>
        <v>0</v>
      </c>
      <c r="BJ211" s="18" t="s">
        <v>45</v>
      </c>
      <c r="BK211" s="157">
        <f t="shared" si="74"/>
        <v>0</v>
      </c>
      <c r="BL211" s="18" t="s">
        <v>201</v>
      </c>
      <c r="BM211" s="156" t="s">
        <v>404</v>
      </c>
    </row>
    <row r="212" spans="2:65" s="20" customFormat="1" ht="24.2" customHeight="1" x14ac:dyDescent="0.25">
      <c r="B212" s="113"/>
      <c r="C212" s="158" t="s">
        <v>405</v>
      </c>
      <c r="D212" s="158" t="s">
        <v>202</v>
      </c>
      <c r="E212" s="159" t="s">
        <v>406</v>
      </c>
      <c r="F212" s="160" t="s">
        <v>407</v>
      </c>
      <c r="G212" s="161" t="s">
        <v>263</v>
      </c>
      <c r="H212" s="162">
        <v>223.65</v>
      </c>
      <c r="I212" s="163"/>
      <c r="J212" s="164">
        <f t="shared" si="65"/>
        <v>0</v>
      </c>
      <c r="K212" s="165"/>
      <c r="L212" s="166"/>
      <c r="M212" s="167" t="s">
        <v>1</v>
      </c>
      <c r="N212" s="168" t="s">
        <v>27</v>
      </c>
      <c r="P212" s="154">
        <f t="shared" si="66"/>
        <v>0</v>
      </c>
      <c r="Q212" s="154">
        <v>0</v>
      </c>
      <c r="R212" s="154">
        <f t="shared" si="67"/>
        <v>0</v>
      </c>
      <c r="S212" s="154">
        <v>0</v>
      </c>
      <c r="T212" s="155">
        <f t="shared" si="68"/>
        <v>0</v>
      </c>
      <c r="AR212" s="156" t="s">
        <v>269</v>
      </c>
      <c r="AT212" s="156" t="s">
        <v>202</v>
      </c>
      <c r="AU212" s="156" t="s">
        <v>88</v>
      </c>
      <c r="AY212" s="18" t="s">
        <v>135</v>
      </c>
      <c r="BE212" s="157">
        <f t="shared" si="69"/>
        <v>0</v>
      </c>
      <c r="BF212" s="157">
        <f t="shared" si="70"/>
        <v>0</v>
      </c>
      <c r="BG212" s="157">
        <f t="shared" si="71"/>
        <v>0</v>
      </c>
      <c r="BH212" s="157">
        <f t="shared" si="72"/>
        <v>0</v>
      </c>
      <c r="BI212" s="157">
        <f t="shared" si="73"/>
        <v>0</v>
      </c>
      <c r="BJ212" s="18" t="s">
        <v>45</v>
      </c>
      <c r="BK212" s="157">
        <f t="shared" si="74"/>
        <v>0</v>
      </c>
      <c r="BL212" s="18" t="s">
        <v>201</v>
      </c>
      <c r="BM212" s="156" t="s">
        <v>408</v>
      </c>
    </row>
    <row r="213" spans="2:65" s="20" customFormat="1" ht="16.5" customHeight="1" x14ac:dyDescent="0.25">
      <c r="B213" s="113"/>
      <c r="C213" s="145" t="s">
        <v>409</v>
      </c>
      <c r="D213" s="145" t="s">
        <v>138</v>
      </c>
      <c r="E213" s="146" t="s">
        <v>410</v>
      </c>
      <c r="F213" s="147" t="s">
        <v>411</v>
      </c>
      <c r="G213" s="148" t="s">
        <v>141</v>
      </c>
      <c r="H213" s="149">
        <v>277</v>
      </c>
      <c r="I213" s="150"/>
      <c r="J213" s="151">
        <f t="shared" si="65"/>
        <v>0</v>
      </c>
      <c r="K213" s="152"/>
      <c r="L213" s="21"/>
      <c r="M213" s="153" t="s">
        <v>1</v>
      </c>
      <c r="N213" s="112" t="s">
        <v>27</v>
      </c>
      <c r="P213" s="154">
        <f t="shared" si="66"/>
        <v>0</v>
      </c>
      <c r="Q213" s="154">
        <v>0</v>
      </c>
      <c r="R213" s="154">
        <f t="shared" si="67"/>
        <v>0</v>
      </c>
      <c r="S213" s="154">
        <v>3.0000000000000001E-5</v>
      </c>
      <c r="T213" s="155">
        <f t="shared" si="68"/>
        <v>8.3099999999999997E-3</v>
      </c>
      <c r="AR213" s="156" t="s">
        <v>201</v>
      </c>
      <c r="AT213" s="156" t="s">
        <v>138</v>
      </c>
      <c r="AU213" s="156" t="s">
        <v>88</v>
      </c>
      <c r="AY213" s="18" t="s">
        <v>135</v>
      </c>
      <c r="BE213" s="157">
        <f t="shared" si="69"/>
        <v>0</v>
      </c>
      <c r="BF213" s="157">
        <f t="shared" si="70"/>
        <v>0</v>
      </c>
      <c r="BG213" s="157">
        <f t="shared" si="71"/>
        <v>0</v>
      </c>
      <c r="BH213" s="157">
        <f t="shared" si="72"/>
        <v>0</v>
      </c>
      <c r="BI213" s="157">
        <f t="shared" si="73"/>
        <v>0</v>
      </c>
      <c r="BJ213" s="18" t="s">
        <v>45</v>
      </c>
      <c r="BK213" s="157">
        <f t="shared" si="74"/>
        <v>0</v>
      </c>
      <c r="BL213" s="18" t="s">
        <v>201</v>
      </c>
      <c r="BM213" s="156" t="s">
        <v>412</v>
      </c>
    </row>
    <row r="214" spans="2:65" s="20" customFormat="1" ht="16.5" customHeight="1" x14ac:dyDescent="0.25">
      <c r="B214" s="113"/>
      <c r="C214" s="158" t="s">
        <v>413</v>
      </c>
      <c r="D214" s="158" t="s">
        <v>202</v>
      </c>
      <c r="E214" s="159" t="s">
        <v>414</v>
      </c>
      <c r="F214" s="160" t="s">
        <v>415</v>
      </c>
      <c r="G214" s="161" t="s">
        <v>141</v>
      </c>
      <c r="H214" s="162">
        <v>290.85000000000002</v>
      </c>
      <c r="I214" s="163"/>
      <c r="J214" s="164">
        <f t="shared" si="65"/>
        <v>0</v>
      </c>
      <c r="K214" s="165"/>
      <c r="L214" s="166"/>
      <c r="M214" s="167" t="s">
        <v>1</v>
      </c>
      <c r="N214" s="168" t="s">
        <v>27</v>
      </c>
      <c r="P214" s="154">
        <f t="shared" si="66"/>
        <v>0</v>
      </c>
      <c r="Q214" s="154">
        <v>2.0000000000000002E-5</v>
      </c>
      <c r="R214" s="154">
        <f t="shared" si="67"/>
        <v>5.817000000000001E-3</v>
      </c>
      <c r="S214" s="154">
        <v>0</v>
      </c>
      <c r="T214" s="155">
        <f t="shared" si="68"/>
        <v>0</v>
      </c>
      <c r="AR214" s="156" t="s">
        <v>269</v>
      </c>
      <c r="AT214" s="156" t="s">
        <v>202</v>
      </c>
      <c r="AU214" s="156" t="s">
        <v>88</v>
      </c>
      <c r="AY214" s="18" t="s">
        <v>135</v>
      </c>
      <c r="BE214" s="157">
        <f t="shared" si="69"/>
        <v>0</v>
      </c>
      <c r="BF214" s="157">
        <f t="shared" si="70"/>
        <v>0</v>
      </c>
      <c r="BG214" s="157">
        <f t="shared" si="71"/>
        <v>0</v>
      </c>
      <c r="BH214" s="157">
        <f t="shared" si="72"/>
        <v>0</v>
      </c>
      <c r="BI214" s="157">
        <f t="shared" si="73"/>
        <v>0</v>
      </c>
      <c r="BJ214" s="18" t="s">
        <v>45</v>
      </c>
      <c r="BK214" s="157">
        <f t="shared" si="74"/>
        <v>0</v>
      </c>
      <c r="BL214" s="18" t="s">
        <v>201</v>
      </c>
      <c r="BM214" s="156" t="s">
        <v>416</v>
      </c>
    </row>
    <row r="215" spans="2:65" s="20" customFormat="1" ht="21.75" customHeight="1" x14ac:dyDescent="0.25">
      <c r="B215" s="113"/>
      <c r="C215" s="145" t="s">
        <v>417</v>
      </c>
      <c r="D215" s="145" t="s">
        <v>138</v>
      </c>
      <c r="E215" s="146" t="s">
        <v>418</v>
      </c>
      <c r="F215" s="147" t="s">
        <v>419</v>
      </c>
      <c r="G215" s="148" t="s">
        <v>141</v>
      </c>
      <c r="H215" s="149">
        <v>132</v>
      </c>
      <c r="I215" s="150"/>
      <c r="J215" s="151">
        <f t="shared" si="65"/>
        <v>0</v>
      </c>
      <c r="K215" s="152"/>
      <c r="L215" s="21"/>
      <c r="M215" s="153" t="s">
        <v>1</v>
      </c>
      <c r="N215" s="112" t="s">
        <v>27</v>
      </c>
      <c r="P215" s="154">
        <f t="shared" si="66"/>
        <v>0</v>
      </c>
      <c r="Q215" s="154">
        <v>0</v>
      </c>
      <c r="R215" s="154">
        <f t="shared" si="67"/>
        <v>0</v>
      </c>
      <c r="S215" s="154">
        <v>3.0000000000000001E-5</v>
      </c>
      <c r="T215" s="155">
        <f t="shared" si="68"/>
        <v>3.96E-3</v>
      </c>
      <c r="AR215" s="156" t="s">
        <v>201</v>
      </c>
      <c r="AT215" s="156" t="s">
        <v>138</v>
      </c>
      <c r="AU215" s="156" t="s">
        <v>88</v>
      </c>
      <c r="AY215" s="18" t="s">
        <v>135</v>
      </c>
      <c r="BE215" s="157">
        <f t="shared" si="69"/>
        <v>0</v>
      </c>
      <c r="BF215" s="157">
        <f t="shared" si="70"/>
        <v>0</v>
      </c>
      <c r="BG215" s="157">
        <f t="shared" si="71"/>
        <v>0</v>
      </c>
      <c r="BH215" s="157">
        <f t="shared" si="72"/>
        <v>0</v>
      </c>
      <c r="BI215" s="157">
        <f t="shared" si="73"/>
        <v>0</v>
      </c>
      <c r="BJ215" s="18" t="s">
        <v>45</v>
      </c>
      <c r="BK215" s="157">
        <f t="shared" si="74"/>
        <v>0</v>
      </c>
      <c r="BL215" s="18" t="s">
        <v>201</v>
      </c>
      <c r="BM215" s="156" t="s">
        <v>420</v>
      </c>
    </row>
    <row r="216" spans="2:65" s="20" customFormat="1" ht="16.5" customHeight="1" x14ac:dyDescent="0.25">
      <c r="B216" s="113"/>
      <c r="C216" s="158" t="s">
        <v>421</v>
      </c>
      <c r="D216" s="158" t="s">
        <v>202</v>
      </c>
      <c r="E216" s="159" t="s">
        <v>422</v>
      </c>
      <c r="F216" s="160" t="s">
        <v>423</v>
      </c>
      <c r="G216" s="161" t="s">
        <v>141</v>
      </c>
      <c r="H216" s="162">
        <v>138.6</v>
      </c>
      <c r="I216" s="163"/>
      <c r="J216" s="164">
        <f t="shared" si="65"/>
        <v>0</v>
      </c>
      <c r="K216" s="165"/>
      <c r="L216" s="166"/>
      <c r="M216" s="167" t="s">
        <v>1</v>
      </c>
      <c r="N216" s="168" t="s">
        <v>27</v>
      </c>
      <c r="P216" s="154">
        <f t="shared" si="66"/>
        <v>0</v>
      </c>
      <c r="Q216" s="154">
        <v>1.0000000000000001E-5</v>
      </c>
      <c r="R216" s="154">
        <f t="shared" si="67"/>
        <v>1.3860000000000001E-3</v>
      </c>
      <c r="S216" s="154">
        <v>0</v>
      </c>
      <c r="T216" s="155">
        <f t="shared" si="68"/>
        <v>0</v>
      </c>
      <c r="AR216" s="156" t="s">
        <v>269</v>
      </c>
      <c r="AT216" s="156" t="s">
        <v>202</v>
      </c>
      <c r="AU216" s="156" t="s">
        <v>88</v>
      </c>
      <c r="AY216" s="18" t="s">
        <v>135</v>
      </c>
      <c r="BE216" s="157">
        <f t="shared" si="69"/>
        <v>0</v>
      </c>
      <c r="BF216" s="157">
        <f t="shared" si="70"/>
        <v>0</v>
      </c>
      <c r="BG216" s="157">
        <f t="shared" si="71"/>
        <v>0</v>
      </c>
      <c r="BH216" s="157">
        <f t="shared" si="72"/>
        <v>0</v>
      </c>
      <c r="BI216" s="157">
        <f t="shared" si="73"/>
        <v>0</v>
      </c>
      <c r="BJ216" s="18" t="s">
        <v>45</v>
      </c>
      <c r="BK216" s="157">
        <f t="shared" si="74"/>
        <v>0</v>
      </c>
      <c r="BL216" s="18" t="s">
        <v>201</v>
      </c>
      <c r="BM216" s="156" t="s">
        <v>424</v>
      </c>
    </row>
    <row r="217" spans="2:65" s="20" customFormat="1" ht="24.2" customHeight="1" x14ac:dyDescent="0.25">
      <c r="B217" s="113"/>
      <c r="C217" s="145" t="s">
        <v>425</v>
      </c>
      <c r="D217" s="145" t="s">
        <v>138</v>
      </c>
      <c r="E217" s="146" t="s">
        <v>426</v>
      </c>
      <c r="F217" s="147" t="s">
        <v>427</v>
      </c>
      <c r="G217" s="148" t="s">
        <v>141</v>
      </c>
      <c r="H217" s="149">
        <v>886</v>
      </c>
      <c r="I217" s="150"/>
      <c r="J217" s="151">
        <f t="shared" si="65"/>
        <v>0</v>
      </c>
      <c r="K217" s="152"/>
      <c r="L217" s="21"/>
      <c r="M217" s="153" t="s">
        <v>1</v>
      </c>
      <c r="N217" s="112" t="s">
        <v>27</v>
      </c>
      <c r="P217" s="154">
        <f t="shared" si="66"/>
        <v>0</v>
      </c>
      <c r="Q217" s="154">
        <v>2.1000000000000001E-4</v>
      </c>
      <c r="R217" s="154">
        <f t="shared" si="67"/>
        <v>0.18606</v>
      </c>
      <c r="S217" s="154">
        <v>0</v>
      </c>
      <c r="T217" s="155">
        <f t="shared" si="68"/>
        <v>0</v>
      </c>
      <c r="AR217" s="156" t="s">
        <v>201</v>
      </c>
      <c r="AT217" s="156" t="s">
        <v>138</v>
      </c>
      <c r="AU217" s="156" t="s">
        <v>88</v>
      </c>
      <c r="AY217" s="18" t="s">
        <v>135</v>
      </c>
      <c r="BE217" s="157">
        <f t="shared" si="69"/>
        <v>0</v>
      </c>
      <c r="BF217" s="157">
        <f t="shared" si="70"/>
        <v>0</v>
      </c>
      <c r="BG217" s="157">
        <f t="shared" si="71"/>
        <v>0</v>
      </c>
      <c r="BH217" s="157">
        <f t="shared" si="72"/>
        <v>0</v>
      </c>
      <c r="BI217" s="157">
        <f t="shared" si="73"/>
        <v>0</v>
      </c>
      <c r="BJ217" s="18" t="s">
        <v>45</v>
      </c>
      <c r="BK217" s="157">
        <f t="shared" si="74"/>
        <v>0</v>
      </c>
      <c r="BL217" s="18" t="s">
        <v>201</v>
      </c>
      <c r="BM217" s="156" t="s">
        <v>428</v>
      </c>
    </row>
    <row r="218" spans="2:65" s="20" customFormat="1" ht="33" customHeight="1" x14ac:dyDescent="0.25">
      <c r="B218" s="113"/>
      <c r="C218" s="145" t="s">
        <v>429</v>
      </c>
      <c r="D218" s="145" t="s">
        <v>138</v>
      </c>
      <c r="E218" s="146" t="s">
        <v>430</v>
      </c>
      <c r="F218" s="147" t="s">
        <v>431</v>
      </c>
      <c r="G218" s="148" t="s">
        <v>141</v>
      </c>
      <c r="H218" s="149">
        <v>886</v>
      </c>
      <c r="I218" s="150"/>
      <c r="J218" s="151">
        <f t="shared" si="65"/>
        <v>0</v>
      </c>
      <c r="K218" s="152"/>
      <c r="L218" s="21"/>
      <c r="M218" s="153" t="s">
        <v>1</v>
      </c>
      <c r="N218" s="112" t="s">
        <v>27</v>
      </c>
      <c r="P218" s="154">
        <f t="shared" si="66"/>
        <v>0</v>
      </c>
      <c r="Q218" s="154">
        <v>2.9E-4</v>
      </c>
      <c r="R218" s="154">
        <f t="shared" si="67"/>
        <v>0.25694</v>
      </c>
      <c r="S218" s="154">
        <v>0</v>
      </c>
      <c r="T218" s="155">
        <f t="shared" si="68"/>
        <v>0</v>
      </c>
      <c r="AR218" s="156" t="s">
        <v>201</v>
      </c>
      <c r="AT218" s="156" t="s">
        <v>138</v>
      </c>
      <c r="AU218" s="156" t="s">
        <v>88</v>
      </c>
      <c r="AY218" s="18" t="s">
        <v>135</v>
      </c>
      <c r="BE218" s="157">
        <f t="shared" si="69"/>
        <v>0</v>
      </c>
      <c r="BF218" s="157">
        <f t="shared" si="70"/>
        <v>0</v>
      </c>
      <c r="BG218" s="157">
        <f t="shared" si="71"/>
        <v>0</v>
      </c>
      <c r="BH218" s="157">
        <f t="shared" si="72"/>
        <v>0</v>
      </c>
      <c r="BI218" s="157">
        <f t="shared" si="73"/>
        <v>0</v>
      </c>
      <c r="BJ218" s="18" t="s">
        <v>45</v>
      </c>
      <c r="BK218" s="157">
        <f t="shared" si="74"/>
        <v>0</v>
      </c>
      <c r="BL218" s="18" t="s">
        <v>201</v>
      </c>
      <c r="BM218" s="156" t="s">
        <v>432</v>
      </c>
    </row>
    <row r="219" spans="2:65" s="132" customFormat="1" ht="25.9" customHeight="1" x14ac:dyDescent="0.2">
      <c r="B219" s="133"/>
      <c r="D219" s="134" t="s">
        <v>43</v>
      </c>
      <c r="E219" s="135" t="s">
        <v>113</v>
      </c>
      <c r="F219" s="135" t="s">
        <v>433</v>
      </c>
      <c r="I219" s="136"/>
      <c r="J219" s="137">
        <f>BK219</f>
        <v>0</v>
      </c>
      <c r="L219" s="133"/>
      <c r="M219" s="138"/>
      <c r="P219" s="139">
        <f>P220+P222</f>
        <v>0</v>
      </c>
      <c r="R219" s="139">
        <f>R220+R222</f>
        <v>0</v>
      </c>
      <c r="T219" s="140">
        <f>T220+T222</f>
        <v>0</v>
      </c>
      <c r="AR219" s="134" t="s">
        <v>157</v>
      </c>
      <c r="AT219" s="141" t="s">
        <v>43</v>
      </c>
      <c r="AU219" s="141" t="s">
        <v>44</v>
      </c>
      <c r="AY219" s="134" t="s">
        <v>135</v>
      </c>
      <c r="BK219" s="142">
        <f>BK220+BK222</f>
        <v>0</v>
      </c>
    </row>
    <row r="220" spans="2:65" s="132" customFormat="1" ht="22.9" customHeight="1" x14ac:dyDescent="0.2">
      <c r="B220" s="133"/>
      <c r="D220" s="134" t="s">
        <v>43</v>
      </c>
      <c r="E220" s="143" t="s">
        <v>434</v>
      </c>
      <c r="F220" s="143" t="s">
        <v>435</v>
      </c>
      <c r="I220" s="136"/>
      <c r="J220" s="144">
        <f>BK220</f>
        <v>0</v>
      </c>
      <c r="L220" s="133"/>
      <c r="M220" s="138"/>
      <c r="P220" s="139">
        <f>P221</f>
        <v>0</v>
      </c>
      <c r="R220" s="139">
        <f>R221</f>
        <v>0</v>
      </c>
      <c r="T220" s="140">
        <f>T221</f>
        <v>0</v>
      </c>
      <c r="AR220" s="134" t="s">
        <v>157</v>
      </c>
      <c r="AT220" s="141" t="s">
        <v>43</v>
      </c>
      <c r="AU220" s="141" t="s">
        <v>45</v>
      </c>
      <c r="AY220" s="134" t="s">
        <v>135</v>
      </c>
      <c r="BK220" s="142">
        <f>BK221</f>
        <v>0</v>
      </c>
    </row>
    <row r="221" spans="2:65" s="20" customFormat="1" ht="16.5" customHeight="1" x14ac:dyDescent="0.25">
      <c r="B221" s="113"/>
      <c r="C221" s="145" t="s">
        <v>436</v>
      </c>
      <c r="D221" s="145" t="s">
        <v>138</v>
      </c>
      <c r="E221" s="146" t="s">
        <v>437</v>
      </c>
      <c r="F221" s="147" t="s">
        <v>438</v>
      </c>
      <c r="G221" s="148" t="s">
        <v>439</v>
      </c>
      <c r="H221" s="149">
        <v>1</v>
      </c>
      <c r="I221" s="150"/>
      <c r="J221" s="151">
        <f>ROUND(I221*H221,2)</f>
        <v>0</v>
      </c>
      <c r="K221" s="152"/>
      <c r="L221" s="21"/>
      <c r="M221" s="153" t="s">
        <v>1</v>
      </c>
      <c r="N221" s="112" t="s">
        <v>27</v>
      </c>
      <c r="P221" s="154">
        <f>O221*H221</f>
        <v>0</v>
      </c>
      <c r="Q221" s="154">
        <v>0</v>
      </c>
      <c r="R221" s="154">
        <f>Q221*H221</f>
        <v>0</v>
      </c>
      <c r="S221" s="154">
        <v>0</v>
      </c>
      <c r="T221" s="155">
        <f>S221*H221</f>
        <v>0</v>
      </c>
      <c r="AR221" s="156" t="s">
        <v>440</v>
      </c>
      <c r="AT221" s="156" t="s">
        <v>138</v>
      </c>
      <c r="AU221" s="156" t="s">
        <v>88</v>
      </c>
      <c r="AY221" s="18" t="s">
        <v>135</v>
      </c>
      <c r="BE221" s="157">
        <f>IF(N221="základní",J221,0)</f>
        <v>0</v>
      </c>
      <c r="BF221" s="157">
        <f>IF(N221="snížená",J221,0)</f>
        <v>0</v>
      </c>
      <c r="BG221" s="157">
        <f>IF(N221="zákl. přenesená",J221,0)</f>
        <v>0</v>
      </c>
      <c r="BH221" s="157">
        <f>IF(N221="sníž. přenesená",J221,0)</f>
        <v>0</v>
      </c>
      <c r="BI221" s="157">
        <f>IF(N221="nulová",J221,0)</f>
        <v>0</v>
      </c>
      <c r="BJ221" s="18" t="s">
        <v>45</v>
      </c>
      <c r="BK221" s="157">
        <f>ROUND(I221*H221,2)</f>
        <v>0</v>
      </c>
      <c r="BL221" s="18" t="s">
        <v>440</v>
      </c>
      <c r="BM221" s="156" t="s">
        <v>441</v>
      </c>
    </row>
    <row r="222" spans="2:65" s="132" customFormat="1" ht="22.9" customHeight="1" x14ac:dyDescent="0.2">
      <c r="B222" s="133"/>
      <c r="D222" s="134" t="s">
        <v>43</v>
      </c>
      <c r="E222" s="143" t="s">
        <v>442</v>
      </c>
      <c r="F222" s="143" t="s">
        <v>116</v>
      </c>
      <c r="I222" s="136"/>
      <c r="J222" s="144">
        <f>BK222</f>
        <v>0</v>
      </c>
      <c r="L222" s="133"/>
      <c r="M222" s="138"/>
      <c r="P222" s="139">
        <f>P223</f>
        <v>0</v>
      </c>
      <c r="R222" s="139">
        <f>R223</f>
        <v>0</v>
      </c>
      <c r="T222" s="140">
        <f>T223</f>
        <v>0</v>
      </c>
      <c r="AR222" s="134" t="s">
        <v>157</v>
      </c>
      <c r="AT222" s="141" t="s">
        <v>43</v>
      </c>
      <c r="AU222" s="141" t="s">
        <v>45</v>
      </c>
      <c r="AY222" s="134" t="s">
        <v>135</v>
      </c>
      <c r="BK222" s="142">
        <f>BK223</f>
        <v>0</v>
      </c>
    </row>
    <row r="223" spans="2:65" s="20" customFormat="1" ht="16.5" customHeight="1" x14ac:dyDescent="0.25">
      <c r="B223" s="113"/>
      <c r="C223" s="145" t="s">
        <v>443</v>
      </c>
      <c r="D223" s="145" t="s">
        <v>138</v>
      </c>
      <c r="E223" s="146" t="s">
        <v>444</v>
      </c>
      <c r="F223" s="147" t="s">
        <v>445</v>
      </c>
      <c r="G223" s="148" t="s">
        <v>439</v>
      </c>
      <c r="H223" s="149">
        <v>1</v>
      </c>
      <c r="I223" s="150"/>
      <c r="J223" s="151">
        <f>ROUND(I223*H223,2)</f>
        <v>0</v>
      </c>
      <c r="K223" s="152"/>
      <c r="L223" s="21"/>
      <c r="M223" s="169" t="s">
        <v>1</v>
      </c>
      <c r="N223" s="170" t="s">
        <v>27</v>
      </c>
      <c r="O223" s="171"/>
      <c r="P223" s="172">
        <f>O223*H223</f>
        <v>0</v>
      </c>
      <c r="Q223" s="172">
        <v>0</v>
      </c>
      <c r="R223" s="172">
        <f>Q223*H223</f>
        <v>0</v>
      </c>
      <c r="S223" s="172">
        <v>0</v>
      </c>
      <c r="T223" s="173">
        <f>S223*H223</f>
        <v>0</v>
      </c>
      <c r="AR223" s="156" t="s">
        <v>440</v>
      </c>
      <c r="AT223" s="156" t="s">
        <v>138</v>
      </c>
      <c r="AU223" s="156" t="s">
        <v>88</v>
      </c>
      <c r="AY223" s="18" t="s">
        <v>135</v>
      </c>
      <c r="BE223" s="157">
        <f>IF(N223="základní",J223,0)</f>
        <v>0</v>
      </c>
      <c r="BF223" s="157">
        <f>IF(N223="snížená",J223,0)</f>
        <v>0</v>
      </c>
      <c r="BG223" s="157">
        <f>IF(N223="zákl. přenesená",J223,0)</f>
        <v>0</v>
      </c>
      <c r="BH223" s="157">
        <f>IF(N223="sníž. přenesená",J223,0)</f>
        <v>0</v>
      </c>
      <c r="BI223" s="157">
        <f>IF(N223="nulová",J223,0)</f>
        <v>0</v>
      </c>
      <c r="BJ223" s="18" t="s">
        <v>45</v>
      </c>
      <c r="BK223" s="157">
        <f>ROUND(I223*H223,2)</f>
        <v>0</v>
      </c>
      <c r="BL223" s="18" t="s">
        <v>440</v>
      </c>
      <c r="BM223" s="156" t="s">
        <v>446</v>
      </c>
    </row>
    <row r="224" spans="2:65" s="20" customFormat="1" ht="6.95" customHeight="1" x14ac:dyDescent="0.25">
      <c r="B224" s="51"/>
      <c r="C224" s="52"/>
      <c r="D224" s="52"/>
      <c r="E224" s="52"/>
      <c r="F224" s="52"/>
      <c r="G224" s="52"/>
      <c r="H224" s="52"/>
      <c r="I224" s="52"/>
      <c r="J224" s="52"/>
      <c r="K224" s="52"/>
      <c r="L224" s="21"/>
    </row>
  </sheetData>
  <mergeCells count="11">
    <mergeCell ref="D113:F113"/>
    <mergeCell ref="L2:V2"/>
    <mergeCell ref="E7:H7"/>
    <mergeCell ref="E16:H16"/>
    <mergeCell ref="E25:H25"/>
    <mergeCell ref="E85:H85"/>
    <mergeCell ref="D114:F114"/>
    <mergeCell ref="D115:F115"/>
    <mergeCell ref="D116:F116"/>
    <mergeCell ref="D117:F117"/>
    <mergeCell ref="E129:H12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87"/>
  <sheetViews>
    <sheetView topLeftCell="C154" workbookViewId="0">
      <selection activeCell="I173" sqref="I173"/>
    </sheetView>
  </sheetViews>
  <sheetFormatPr defaultColWidth="9.140625" defaultRowHeight="8.25" outlineLevelRow="4" x14ac:dyDescent="0.15"/>
  <cols>
    <col min="1" max="1" width="28.7109375" style="26" hidden="1" customWidth="1"/>
    <col min="2" max="2" width="3.7109375" style="26" hidden="1" customWidth="1"/>
    <col min="3" max="3" width="5.7109375" style="26" customWidth="1"/>
    <col min="4" max="4" width="4.7109375" style="26" customWidth="1"/>
    <col min="5" max="5" width="14.7109375" style="26" customWidth="1"/>
    <col min="6" max="6" width="72.7109375" style="26" customWidth="1"/>
    <col min="7" max="7" width="4.7109375" style="26" customWidth="1"/>
    <col min="8" max="8" width="14.7109375" style="26" customWidth="1"/>
    <col min="9" max="9" width="12.7109375" style="26" customWidth="1"/>
    <col min="10" max="10" width="15.7109375" style="26" customWidth="1"/>
    <col min="11" max="11" width="11.7109375" style="26" hidden="1" customWidth="1"/>
    <col min="12" max="12" width="14.7109375" style="26" hidden="1" customWidth="1"/>
    <col min="13" max="13" width="11.7109375" style="26" hidden="1" customWidth="1"/>
    <col min="14" max="14" width="14.7109375" style="26" hidden="1" customWidth="1"/>
    <col min="15" max="15" width="9.7109375" style="26" hidden="1" customWidth="1"/>
    <col min="16" max="16" width="14.7109375" style="26" hidden="1" customWidth="1"/>
    <col min="17" max="17" width="15.7109375" style="26" hidden="1" customWidth="1"/>
    <col min="18" max="18" width="38.7109375" style="26" customWidth="1"/>
    <col min="19" max="21" width="9.140625" style="26"/>
    <col min="22" max="22" width="9.140625" style="26" customWidth="1"/>
    <col min="23" max="23" width="5.5703125" style="26" customWidth="1"/>
    <col min="24" max="16384" width="9.140625" style="26"/>
  </cols>
  <sheetData>
    <row r="1" spans="1:22" ht="15.75" x14ac:dyDescent="0.15">
      <c r="F1" s="27" t="s">
        <v>47</v>
      </c>
    </row>
    <row r="2" spans="1:22" ht="15.75" x14ac:dyDescent="0.15">
      <c r="B2" s="239"/>
      <c r="C2" s="239"/>
      <c r="D2" s="31"/>
      <c r="E2" s="31"/>
      <c r="F2" s="27" t="s">
        <v>13</v>
      </c>
      <c r="G2" s="31"/>
      <c r="H2" s="29"/>
      <c r="I2" s="240"/>
      <c r="J2" s="28"/>
      <c r="K2" s="29"/>
      <c r="L2" s="29"/>
      <c r="M2" s="29"/>
      <c r="N2" s="29"/>
      <c r="O2" s="28"/>
      <c r="P2" s="28"/>
      <c r="Q2" s="28"/>
      <c r="S2" s="241"/>
      <c r="V2" s="242"/>
    </row>
    <row r="3" spans="1:22" ht="7.5" customHeight="1" x14ac:dyDescent="0.15">
      <c r="A3" s="30"/>
      <c r="B3" s="243"/>
      <c r="C3" s="239"/>
      <c r="D3" s="244"/>
      <c r="E3" s="31"/>
      <c r="F3" s="31"/>
      <c r="G3" s="31"/>
      <c r="H3" s="29"/>
      <c r="I3" s="240"/>
      <c r="J3" s="28"/>
      <c r="K3" s="32"/>
      <c r="L3" s="32"/>
      <c r="M3" s="32"/>
      <c r="N3" s="32"/>
      <c r="O3" s="33"/>
      <c r="P3" s="33"/>
      <c r="Q3" s="33"/>
      <c r="R3" s="34"/>
    </row>
    <row r="4" spans="1:22" ht="11.25" x14ac:dyDescent="0.2">
      <c r="A4" s="35"/>
      <c r="B4" s="245"/>
      <c r="C4" s="245" t="s">
        <v>1541</v>
      </c>
      <c r="D4" s="36" t="s">
        <v>42</v>
      </c>
      <c r="E4" s="36" t="s">
        <v>40</v>
      </c>
      <c r="F4" s="36" t="s">
        <v>41</v>
      </c>
      <c r="G4" s="36" t="s">
        <v>122</v>
      </c>
      <c r="H4" s="38" t="s">
        <v>1542</v>
      </c>
      <c r="I4" s="246" t="s">
        <v>1543</v>
      </c>
      <c r="J4" s="37" t="s">
        <v>48</v>
      </c>
      <c r="K4" s="38" t="s">
        <v>1544</v>
      </c>
      <c r="L4" s="38" t="s">
        <v>49</v>
      </c>
      <c r="M4" s="38" t="s">
        <v>1545</v>
      </c>
      <c r="N4" s="38" t="s">
        <v>1546</v>
      </c>
      <c r="O4" s="37" t="s">
        <v>1547</v>
      </c>
      <c r="P4" s="37" t="s">
        <v>26</v>
      </c>
      <c r="Q4" s="37" t="s">
        <v>32</v>
      </c>
      <c r="R4" s="30"/>
      <c r="S4" s="34"/>
    </row>
    <row r="5" spans="1:22" ht="7.5" customHeight="1" x14ac:dyDescent="0.15">
      <c r="B5" s="239"/>
      <c r="C5" s="239"/>
      <c r="D5" s="31"/>
      <c r="E5" s="31"/>
      <c r="F5" s="31"/>
      <c r="G5" s="31"/>
      <c r="H5" s="29"/>
      <c r="I5" s="240"/>
      <c r="J5" s="28"/>
      <c r="K5" s="29"/>
      <c r="L5" s="29"/>
      <c r="M5" s="29"/>
      <c r="N5" s="29"/>
      <c r="O5" s="28"/>
      <c r="P5" s="28"/>
      <c r="Q5" s="28"/>
      <c r="R5" s="34"/>
    </row>
    <row r="6" spans="1:22" ht="12" x14ac:dyDescent="0.2">
      <c r="A6" s="39" t="s">
        <v>50</v>
      </c>
      <c r="B6" s="247">
        <v>1</v>
      </c>
      <c r="C6" s="248"/>
      <c r="D6" s="249" t="s">
        <v>1548</v>
      </c>
      <c r="E6" s="249"/>
      <c r="F6" s="40" t="s">
        <v>50</v>
      </c>
      <c r="G6" s="249"/>
      <c r="H6" s="250"/>
      <c r="I6" s="251"/>
      <c r="J6" s="41">
        <f>SUBTOTAL(9,J7:J187)</f>
        <v>0</v>
      </c>
      <c r="K6" s="250"/>
      <c r="L6" s="42">
        <f>SUBTOTAL(9,L7:L187)</f>
        <v>1.60612</v>
      </c>
      <c r="M6" s="250"/>
      <c r="N6" s="42">
        <f>SUBTOTAL(9,N7:N187)</f>
        <v>3.5660000000000003</v>
      </c>
      <c r="O6" s="252"/>
      <c r="P6" s="41">
        <f>SUBTOTAL(9,P7:P187)</f>
        <v>0</v>
      </c>
      <c r="Q6" s="41">
        <f>SUBTOTAL(9,Q7:Q187)</f>
        <v>0</v>
      </c>
      <c r="R6" s="30"/>
      <c r="S6" s="34"/>
      <c r="T6" s="34"/>
    </row>
    <row r="7" spans="1:22" ht="12" outlineLevel="1" x14ac:dyDescent="0.2">
      <c r="A7" s="43" t="s">
        <v>51</v>
      </c>
      <c r="B7" s="253">
        <v>2</v>
      </c>
      <c r="C7" s="254"/>
      <c r="D7" s="255" t="s">
        <v>1549</v>
      </c>
      <c r="E7" s="255"/>
      <c r="F7" s="256" t="s">
        <v>52</v>
      </c>
      <c r="G7" s="255"/>
      <c r="H7" s="257"/>
      <c r="I7" s="258"/>
      <c r="J7" s="44">
        <f>SUBTOTAL(9,J8:J81)</f>
        <v>0</v>
      </c>
      <c r="K7" s="257"/>
      <c r="L7" s="45">
        <f>SUBTOTAL(9,L8:L81)</f>
        <v>0.12743999999999997</v>
      </c>
      <c r="M7" s="257"/>
      <c r="N7" s="45">
        <f>SUBTOTAL(9,N8:N81)</f>
        <v>7.2000000000000008E-2</v>
      </c>
      <c r="O7" s="259"/>
      <c r="P7" s="44">
        <f>SUBTOTAL(9,P8:P81)</f>
        <v>0</v>
      </c>
      <c r="Q7" s="44">
        <f>SUBTOTAL(9,Q8:Q81)</f>
        <v>0</v>
      </c>
      <c r="R7" s="30"/>
      <c r="S7" s="34"/>
      <c r="T7" s="34"/>
    </row>
    <row r="8" spans="1:22" ht="11.25" outlineLevel="2" x14ac:dyDescent="0.2">
      <c r="A8" s="46" t="s">
        <v>53</v>
      </c>
      <c r="B8" s="260">
        <v>3</v>
      </c>
      <c r="C8" s="261"/>
      <c r="D8" s="262" t="s">
        <v>1550</v>
      </c>
      <c r="E8" s="262"/>
      <c r="F8" s="263" t="s">
        <v>54</v>
      </c>
      <c r="G8" s="262"/>
      <c r="H8" s="264"/>
      <c r="I8" s="265"/>
      <c r="J8" s="47">
        <f>SUBTOTAL(9,J9:J10)</f>
        <v>0</v>
      </c>
      <c r="K8" s="264"/>
      <c r="L8" s="48">
        <f>SUBTOTAL(9,L9:L10)</f>
        <v>6.3839999999999994E-2</v>
      </c>
      <c r="M8" s="264"/>
      <c r="N8" s="48">
        <f>SUBTOTAL(9,N9:N10)</f>
        <v>0</v>
      </c>
      <c r="O8" s="266"/>
      <c r="P8" s="47">
        <f>SUBTOTAL(9,P9:P10)</f>
        <v>0</v>
      </c>
      <c r="Q8" s="47">
        <f>SUBTOTAL(9,Q9:Q10)</f>
        <v>0</v>
      </c>
      <c r="R8" s="30"/>
      <c r="S8" s="34"/>
      <c r="T8" s="34"/>
    </row>
    <row r="9" spans="1:22" ht="11.25" outlineLevel="3" x14ac:dyDescent="0.2">
      <c r="A9" s="267"/>
      <c r="B9" s="268"/>
      <c r="C9" s="269">
        <v>1</v>
      </c>
      <c r="D9" s="270" t="s">
        <v>1551</v>
      </c>
      <c r="E9" s="271" t="s">
        <v>679</v>
      </c>
      <c r="F9" s="272" t="s">
        <v>680</v>
      </c>
      <c r="G9" s="270" t="s">
        <v>141</v>
      </c>
      <c r="H9" s="273">
        <v>1.1399999999999999</v>
      </c>
      <c r="I9" s="274">
        <v>0</v>
      </c>
      <c r="J9" s="275">
        <f>H9*I9</f>
        <v>0</v>
      </c>
      <c r="K9" s="273">
        <v>5.6000000000000001E-2</v>
      </c>
      <c r="L9" s="273">
        <f>H9*K9</f>
        <v>6.3839999999999994E-2</v>
      </c>
      <c r="M9" s="273"/>
      <c r="N9" s="273">
        <f>H9*M9</f>
        <v>0</v>
      </c>
      <c r="O9" s="275">
        <v>21</v>
      </c>
      <c r="P9" s="275">
        <f>J9*(O9/100)</f>
        <v>0</v>
      </c>
      <c r="Q9" s="275">
        <f>J9+P9</f>
        <v>0</v>
      </c>
      <c r="R9" s="34"/>
      <c r="S9" s="34"/>
      <c r="T9" s="34"/>
    </row>
    <row r="10" spans="1:22" outlineLevel="3" x14ac:dyDescent="0.15">
      <c r="B10" s="30"/>
      <c r="C10" s="30"/>
      <c r="D10" s="30"/>
      <c r="E10" s="30"/>
      <c r="F10" s="30"/>
      <c r="G10" s="30"/>
      <c r="H10" s="30"/>
      <c r="I10" s="34"/>
      <c r="J10" s="34"/>
      <c r="K10" s="30"/>
      <c r="L10" s="30"/>
      <c r="M10" s="30"/>
      <c r="N10" s="30"/>
      <c r="O10" s="30"/>
      <c r="P10" s="34"/>
      <c r="Q10" s="34"/>
    </row>
    <row r="11" spans="1:22" ht="11.25" outlineLevel="2" x14ac:dyDescent="0.2">
      <c r="A11" s="46" t="s">
        <v>55</v>
      </c>
      <c r="B11" s="260">
        <v>3</v>
      </c>
      <c r="C11" s="261"/>
      <c r="D11" s="262" t="s">
        <v>1550</v>
      </c>
      <c r="E11" s="262"/>
      <c r="F11" s="263" t="s">
        <v>56</v>
      </c>
      <c r="G11" s="262"/>
      <c r="H11" s="264"/>
      <c r="I11" s="265"/>
      <c r="J11" s="47">
        <f>SUBTOTAL(9,J12:J16)</f>
        <v>0</v>
      </c>
      <c r="K11" s="264"/>
      <c r="L11" s="48">
        <f>SUBTOTAL(9,L12:L16)</f>
        <v>0</v>
      </c>
      <c r="M11" s="264"/>
      <c r="N11" s="48">
        <f>SUBTOTAL(9,N12:N16)</f>
        <v>7.2000000000000008E-2</v>
      </c>
      <c r="O11" s="266"/>
      <c r="P11" s="47">
        <f>SUBTOTAL(9,P12:P16)</f>
        <v>0</v>
      </c>
      <c r="Q11" s="47">
        <f>SUBTOTAL(9,Q12:Q16)</f>
        <v>0</v>
      </c>
      <c r="R11" s="30"/>
      <c r="S11" s="34"/>
      <c r="T11" s="34"/>
    </row>
    <row r="12" spans="1:22" ht="11.25" outlineLevel="3" x14ac:dyDescent="0.2">
      <c r="A12" s="267"/>
      <c r="B12" s="268"/>
      <c r="C12" s="269">
        <v>1</v>
      </c>
      <c r="D12" s="270" t="s">
        <v>1551</v>
      </c>
      <c r="E12" s="271" t="s">
        <v>1552</v>
      </c>
      <c r="F12" s="272" t="s">
        <v>1553</v>
      </c>
      <c r="G12" s="270" t="s">
        <v>199</v>
      </c>
      <c r="H12" s="273">
        <v>4</v>
      </c>
      <c r="I12" s="274">
        <v>0</v>
      </c>
      <c r="J12" s="275">
        <f>H12*I12</f>
        <v>0</v>
      </c>
      <c r="K12" s="273"/>
      <c r="L12" s="273">
        <f>H12*K12</f>
        <v>0</v>
      </c>
      <c r="M12" s="273"/>
      <c r="N12" s="273">
        <f>H12*M12</f>
        <v>0</v>
      </c>
      <c r="O12" s="275">
        <v>21</v>
      </c>
      <c r="P12" s="275">
        <f>J12*(O12/100)</f>
        <v>0</v>
      </c>
      <c r="Q12" s="275">
        <f>J12+P12</f>
        <v>0</v>
      </c>
      <c r="R12" s="34"/>
      <c r="S12" s="34"/>
      <c r="T12" s="34"/>
    </row>
    <row r="13" spans="1:22" ht="11.25" outlineLevel="3" x14ac:dyDescent="0.2">
      <c r="A13" s="267"/>
      <c r="B13" s="268"/>
      <c r="C13" s="269">
        <v>2</v>
      </c>
      <c r="D13" s="270" t="s">
        <v>1551</v>
      </c>
      <c r="E13" s="271" t="s">
        <v>1554</v>
      </c>
      <c r="F13" s="272" t="s">
        <v>1555</v>
      </c>
      <c r="G13" s="270" t="s">
        <v>199</v>
      </c>
      <c r="H13" s="273">
        <v>4</v>
      </c>
      <c r="I13" s="274">
        <v>0</v>
      </c>
      <c r="J13" s="275">
        <f>H13*I13</f>
        <v>0</v>
      </c>
      <c r="K13" s="273"/>
      <c r="L13" s="273">
        <f>H13*K13</f>
        <v>0</v>
      </c>
      <c r="M13" s="273">
        <v>1E-3</v>
      </c>
      <c r="N13" s="273">
        <f>H13*M13</f>
        <v>4.0000000000000001E-3</v>
      </c>
      <c r="O13" s="275">
        <v>21</v>
      </c>
      <c r="P13" s="275">
        <f>J13*(O13/100)</f>
        <v>0</v>
      </c>
      <c r="Q13" s="275">
        <f>J13+P13</f>
        <v>0</v>
      </c>
      <c r="R13" s="34"/>
      <c r="S13" s="34"/>
      <c r="T13" s="34"/>
    </row>
    <row r="14" spans="1:22" ht="11.25" outlineLevel="3" x14ac:dyDescent="0.2">
      <c r="A14" s="267"/>
      <c r="B14" s="268"/>
      <c r="C14" s="269">
        <v>3</v>
      </c>
      <c r="D14" s="270" t="s">
        <v>1551</v>
      </c>
      <c r="E14" s="271" t="s">
        <v>1556</v>
      </c>
      <c r="F14" s="272" t="s">
        <v>1557</v>
      </c>
      <c r="G14" s="270" t="s">
        <v>263</v>
      </c>
      <c r="H14" s="273">
        <v>10</v>
      </c>
      <c r="I14" s="274">
        <v>0</v>
      </c>
      <c r="J14" s="275">
        <f>H14*I14</f>
        <v>0</v>
      </c>
      <c r="K14" s="273"/>
      <c r="L14" s="273">
        <f>H14*K14</f>
        <v>0</v>
      </c>
      <c r="M14" s="273">
        <v>2E-3</v>
      </c>
      <c r="N14" s="273">
        <f>H14*M14</f>
        <v>0.02</v>
      </c>
      <c r="O14" s="275">
        <v>21</v>
      </c>
      <c r="P14" s="275">
        <f>J14*(O14/100)</f>
        <v>0</v>
      </c>
      <c r="Q14" s="275">
        <f>J14+P14</f>
        <v>0</v>
      </c>
      <c r="R14" s="34"/>
      <c r="S14" s="34"/>
      <c r="T14" s="34"/>
    </row>
    <row r="15" spans="1:22" ht="11.25" outlineLevel="3" x14ac:dyDescent="0.2">
      <c r="A15" s="267"/>
      <c r="B15" s="268"/>
      <c r="C15" s="269">
        <v>4</v>
      </c>
      <c r="D15" s="270" t="s">
        <v>1551</v>
      </c>
      <c r="E15" s="271" t="s">
        <v>1558</v>
      </c>
      <c r="F15" s="272" t="s">
        <v>1559</v>
      </c>
      <c r="G15" s="270" t="s">
        <v>263</v>
      </c>
      <c r="H15" s="273">
        <v>12</v>
      </c>
      <c r="I15" s="274">
        <v>0</v>
      </c>
      <c r="J15" s="275">
        <f>H15*I15</f>
        <v>0</v>
      </c>
      <c r="K15" s="273"/>
      <c r="L15" s="273">
        <f>H15*K15</f>
        <v>0</v>
      </c>
      <c r="M15" s="273">
        <v>4.0000000000000001E-3</v>
      </c>
      <c r="N15" s="273">
        <f>H15*M15</f>
        <v>4.8000000000000001E-2</v>
      </c>
      <c r="O15" s="275">
        <v>21</v>
      </c>
      <c r="P15" s="275">
        <f>J15*(O15/100)</f>
        <v>0</v>
      </c>
      <c r="Q15" s="275">
        <f>J15+P15</f>
        <v>0</v>
      </c>
      <c r="R15" s="34"/>
      <c r="S15" s="34"/>
      <c r="T15" s="34"/>
    </row>
    <row r="16" spans="1:22" outlineLevel="3" x14ac:dyDescent="0.15">
      <c r="B16" s="30"/>
      <c r="C16" s="30"/>
      <c r="D16" s="30"/>
      <c r="E16" s="30"/>
      <c r="F16" s="30"/>
      <c r="G16" s="30"/>
      <c r="H16" s="30"/>
      <c r="I16" s="34"/>
      <c r="J16" s="34"/>
      <c r="K16" s="30"/>
      <c r="L16" s="30"/>
      <c r="M16" s="30"/>
      <c r="N16" s="30"/>
      <c r="O16" s="30"/>
      <c r="P16" s="34"/>
      <c r="Q16" s="34"/>
    </row>
    <row r="17" spans="1:20" ht="11.25" outlineLevel="2" x14ac:dyDescent="0.2">
      <c r="A17" s="46" t="s">
        <v>57</v>
      </c>
      <c r="B17" s="260">
        <v>3</v>
      </c>
      <c r="C17" s="261"/>
      <c r="D17" s="262" t="s">
        <v>1550</v>
      </c>
      <c r="E17" s="262"/>
      <c r="F17" s="263" t="s">
        <v>58</v>
      </c>
      <c r="G17" s="262"/>
      <c r="H17" s="264"/>
      <c r="I17" s="265"/>
      <c r="J17" s="47">
        <f>SUBTOTAL(9,J18:J81)</f>
        <v>0</v>
      </c>
      <c r="K17" s="264"/>
      <c r="L17" s="48">
        <f>SUBTOTAL(9,L18:L81)</f>
        <v>6.359999999999999E-2</v>
      </c>
      <c r="M17" s="264"/>
      <c r="N17" s="48">
        <f>SUBTOTAL(9,N18:N81)</f>
        <v>0</v>
      </c>
      <c r="O17" s="266"/>
      <c r="P17" s="47">
        <f>SUBTOTAL(9,P18:P81)</f>
        <v>0</v>
      </c>
      <c r="Q17" s="47">
        <f>SUBTOTAL(9,Q18:Q81)</f>
        <v>0</v>
      </c>
      <c r="R17" s="30"/>
      <c r="S17" s="34"/>
      <c r="T17" s="34"/>
    </row>
    <row r="18" spans="1:20" ht="11.25" outlineLevel="3" x14ac:dyDescent="0.2">
      <c r="A18" s="267"/>
      <c r="B18" s="268"/>
      <c r="C18" s="269">
        <v>1</v>
      </c>
      <c r="D18" s="270" t="s">
        <v>1560</v>
      </c>
      <c r="E18" s="271" t="s">
        <v>1561</v>
      </c>
      <c r="F18" s="272" t="s">
        <v>1562</v>
      </c>
      <c r="G18" s="270" t="s">
        <v>263</v>
      </c>
      <c r="H18" s="273">
        <v>5</v>
      </c>
      <c r="I18" s="274">
        <v>0</v>
      </c>
      <c r="J18" s="275">
        <f>H18*I18</f>
        <v>0</v>
      </c>
      <c r="K18" s="273">
        <v>1E-4</v>
      </c>
      <c r="L18" s="273">
        <f>H18*K18</f>
        <v>5.0000000000000001E-4</v>
      </c>
      <c r="M18" s="273"/>
      <c r="N18" s="273">
        <f>H18*M18</f>
        <v>0</v>
      </c>
      <c r="O18" s="275">
        <v>21</v>
      </c>
      <c r="P18" s="275">
        <f>J18*(O18/100)</f>
        <v>0</v>
      </c>
      <c r="Q18" s="275">
        <f>J18+P18</f>
        <v>0</v>
      </c>
      <c r="R18" s="34"/>
      <c r="S18" s="34"/>
      <c r="T18" s="34"/>
    </row>
    <row r="19" spans="1:20" ht="11.25" outlineLevel="3" x14ac:dyDescent="0.2">
      <c r="A19" s="267"/>
      <c r="B19" s="268"/>
      <c r="C19" s="269">
        <v>2</v>
      </c>
      <c r="D19" s="270" t="s">
        <v>1560</v>
      </c>
      <c r="E19" s="271" t="s">
        <v>1563</v>
      </c>
      <c r="F19" s="272" t="s">
        <v>1564</v>
      </c>
      <c r="G19" s="270" t="s">
        <v>263</v>
      </c>
      <c r="H19" s="273">
        <v>77</v>
      </c>
      <c r="I19" s="274">
        <v>0</v>
      </c>
      <c r="J19" s="275">
        <f>H19*I19</f>
        <v>0</v>
      </c>
      <c r="K19" s="273">
        <v>1.2E-4</v>
      </c>
      <c r="L19" s="273">
        <f>H19*K19</f>
        <v>9.2399999999999999E-3</v>
      </c>
      <c r="M19" s="273"/>
      <c r="N19" s="273">
        <f>H19*M19</f>
        <v>0</v>
      </c>
      <c r="O19" s="275">
        <v>21</v>
      </c>
      <c r="P19" s="275">
        <f>J19*(O19/100)</f>
        <v>0</v>
      </c>
      <c r="Q19" s="275">
        <f>J19+P19</f>
        <v>0</v>
      </c>
      <c r="R19" s="34"/>
      <c r="S19" s="34"/>
      <c r="T19" s="34"/>
    </row>
    <row r="20" spans="1:20" ht="9.75" outlineLevel="4" x14ac:dyDescent="0.2">
      <c r="A20" s="276"/>
      <c r="B20" s="277"/>
      <c r="C20" s="277"/>
      <c r="D20" s="278"/>
      <c r="E20" s="279" t="s">
        <v>1565</v>
      </c>
      <c r="F20" s="280" t="s">
        <v>1566</v>
      </c>
      <c r="G20" s="278"/>
      <c r="H20" s="281">
        <v>77</v>
      </c>
      <c r="I20" s="282"/>
      <c r="J20" s="283"/>
      <c r="K20" s="281"/>
      <c r="L20" s="281"/>
      <c r="M20" s="281"/>
      <c r="N20" s="281"/>
      <c r="O20" s="283"/>
      <c r="P20" s="283"/>
      <c r="Q20" s="283"/>
      <c r="R20" s="30"/>
      <c r="S20" s="34"/>
    </row>
    <row r="21" spans="1:20" ht="9.75" outlineLevel="4" x14ac:dyDescent="0.2">
      <c r="A21" s="276"/>
      <c r="B21" s="277"/>
      <c r="C21" s="277"/>
      <c r="D21" s="278"/>
      <c r="E21" s="279"/>
      <c r="F21" s="280" t="s">
        <v>1567</v>
      </c>
      <c r="G21" s="278"/>
      <c r="H21" s="281">
        <v>0</v>
      </c>
      <c r="I21" s="282"/>
      <c r="J21" s="283"/>
      <c r="K21" s="281"/>
      <c r="L21" s="281"/>
      <c r="M21" s="281"/>
      <c r="N21" s="281"/>
      <c r="O21" s="283"/>
      <c r="P21" s="283"/>
      <c r="Q21" s="283"/>
      <c r="R21" s="30"/>
      <c r="S21" s="34"/>
    </row>
    <row r="22" spans="1:20" ht="7.5" customHeight="1" outlineLevel="4" x14ac:dyDescent="0.15">
      <c r="A22" s="34"/>
      <c r="B22" s="284"/>
      <c r="C22" s="285"/>
      <c r="D22" s="286"/>
      <c r="E22" s="287"/>
      <c r="F22" s="288"/>
      <c r="G22" s="286"/>
      <c r="H22" s="289"/>
      <c r="I22" s="290"/>
      <c r="J22" s="291"/>
      <c r="K22" s="292"/>
      <c r="L22" s="292"/>
      <c r="M22" s="292"/>
      <c r="N22" s="292"/>
      <c r="O22" s="291"/>
      <c r="P22" s="291"/>
      <c r="Q22" s="291"/>
      <c r="R22" s="30"/>
      <c r="S22" s="34"/>
    </row>
    <row r="23" spans="1:20" ht="11.25" outlineLevel="3" x14ac:dyDescent="0.2">
      <c r="A23" s="267"/>
      <c r="B23" s="268"/>
      <c r="C23" s="269">
        <v>3</v>
      </c>
      <c r="D23" s="270" t="s">
        <v>1560</v>
      </c>
      <c r="E23" s="271" t="s">
        <v>1568</v>
      </c>
      <c r="F23" s="272" t="s">
        <v>1569</v>
      </c>
      <c r="G23" s="270" t="s">
        <v>263</v>
      </c>
      <c r="H23" s="273">
        <v>198</v>
      </c>
      <c r="I23" s="274">
        <v>0</v>
      </c>
      <c r="J23" s="275">
        <f t="shared" ref="J23:J32" si="0">H23*I23</f>
        <v>0</v>
      </c>
      <c r="K23" s="273">
        <v>1.7000000000000001E-4</v>
      </c>
      <c r="L23" s="273">
        <f t="shared" ref="L23:L32" si="1">H23*K23</f>
        <v>3.3660000000000002E-2</v>
      </c>
      <c r="M23" s="273"/>
      <c r="N23" s="273">
        <f t="shared" ref="N23:N32" si="2">H23*M23</f>
        <v>0</v>
      </c>
      <c r="O23" s="275">
        <v>21</v>
      </c>
      <c r="P23" s="275">
        <f t="shared" ref="P23:P32" si="3">J23*(O23/100)</f>
        <v>0</v>
      </c>
      <c r="Q23" s="275">
        <f t="shared" ref="Q23:Q32" si="4">J23+P23</f>
        <v>0</v>
      </c>
      <c r="R23" s="34"/>
      <c r="S23" s="34"/>
      <c r="T23" s="34"/>
    </row>
    <row r="24" spans="1:20" ht="11.25" outlineLevel="3" x14ac:dyDescent="0.2">
      <c r="A24" s="267"/>
      <c r="B24" s="268"/>
      <c r="C24" s="269">
        <v>4</v>
      </c>
      <c r="D24" s="270" t="s">
        <v>1560</v>
      </c>
      <c r="E24" s="271" t="s">
        <v>1570</v>
      </c>
      <c r="F24" s="272" t="s">
        <v>1571</v>
      </c>
      <c r="G24" s="270" t="s">
        <v>263</v>
      </c>
      <c r="H24" s="273">
        <v>20</v>
      </c>
      <c r="I24" s="274">
        <v>0</v>
      </c>
      <c r="J24" s="275">
        <f t="shared" si="0"/>
        <v>0</v>
      </c>
      <c r="K24" s="273">
        <v>5.2999999999999998E-4</v>
      </c>
      <c r="L24" s="273">
        <f t="shared" si="1"/>
        <v>1.06E-2</v>
      </c>
      <c r="M24" s="273"/>
      <c r="N24" s="273">
        <f t="shared" si="2"/>
        <v>0</v>
      </c>
      <c r="O24" s="275">
        <v>21</v>
      </c>
      <c r="P24" s="275">
        <f t="shared" si="3"/>
        <v>0</v>
      </c>
      <c r="Q24" s="275">
        <f t="shared" si="4"/>
        <v>0</v>
      </c>
      <c r="R24" s="34"/>
      <c r="S24" s="34"/>
      <c r="T24" s="34"/>
    </row>
    <row r="25" spans="1:20" ht="11.25" outlineLevel="3" x14ac:dyDescent="0.2">
      <c r="A25" s="267"/>
      <c r="B25" s="268"/>
      <c r="C25" s="269">
        <v>5</v>
      </c>
      <c r="D25" s="270" t="s">
        <v>1560</v>
      </c>
      <c r="E25" s="271" t="s">
        <v>1572</v>
      </c>
      <c r="F25" s="272" t="s">
        <v>1573</v>
      </c>
      <c r="G25" s="270" t="s">
        <v>263</v>
      </c>
      <c r="H25" s="273">
        <v>30</v>
      </c>
      <c r="I25" s="274"/>
      <c r="J25" s="275">
        <f t="shared" si="0"/>
        <v>0</v>
      </c>
      <c r="K25" s="273">
        <v>9.0000000000000006E-5</v>
      </c>
      <c r="L25" s="273">
        <f t="shared" si="1"/>
        <v>2.7000000000000001E-3</v>
      </c>
      <c r="M25" s="273"/>
      <c r="N25" s="273">
        <f t="shared" si="2"/>
        <v>0</v>
      </c>
      <c r="O25" s="275">
        <v>21</v>
      </c>
      <c r="P25" s="275">
        <f t="shared" si="3"/>
        <v>0</v>
      </c>
      <c r="Q25" s="275">
        <f t="shared" si="4"/>
        <v>0</v>
      </c>
      <c r="R25" s="34"/>
      <c r="S25" s="34"/>
      <c r="T25" s="34"/>
    </row>
    <row r="26" spans="1:20" ht="11.25" outlineLevel="3" x14ac:dyDescent="0.2">
      <c r="A26" s="267"/>
      <c r="B26" s="268"/>
      <c r="C26" s="269">
        <v>6</v>
      </c>
      <c r="D26" s="270" t="s">
        <v>1560</v>
      </c>
      <c r="E26" s="271" t="s">
        <v>1574</v>
      </c>
      <c r="F26" s="272" t="s">
        <v>1575</v>
      </c>
      <c r="G26" s="270" t="s">
        <v>199</v>
      </c>
      <c r="H26" s="273">
        <v>1</v>
      </c>
      <c r="I26" s="274">
        <v>0</v>
      </c>
      <c r="J26" s="275">
        <f t="shared" si="0"/>
        <v>0</v>
      </c>
      <c r="K26" s="273">
        <v>4.0000000000000003E-5</v>
      </c>
      <c r="L26" s="273">
        <f t="shared" si="1"/>
        <v>4.0000000000000003E-5</v>
      </c>
      <c r="M26" s="273"/>
      <c r="N26" s="273">
        <f t="shared" si="2"/>
        <v>0</v>
      </c>
      <c r="O26" s="275">
        <v>21</v>
      </c>
      <c r="P26" s="275">
        <f t="shared" si="3"/>
        <v>0</v>
      </c>
      <c r="Q26" s="275">
        <f t="shared" si="4"/>
        <v>0</v>
      </c>
      <c r="R26" s="34"/>
      <c r="S26" s="34"/>
      <c r="T26" s="34"/>
    </row>
    <row r="27" spans="1:20" ht="11.25" outlineLevel="3" x14ac:dyDescent="0.2">
      <c r="A27" s="267"/>
      <c r="B27" s="268"/>
      <c r="C27" s="269">
        <v>7</v>
      </c>
      <c r="D27" s="270" t="s">
        <v>1560</v>
      </c>
      <c r="E27" s="271" t="s">
        <v>1576</v>
      </c>
      <c r="F27" s="272" t="s">
        <v>1577</v>
      </c>
      <c r="G27" s="270" t="s">
        <v>199</v>
      </c>
      <c r="H27" s="273">
        <v>1</v>
      </c>
      <c r="I27" s="274">
        <v>0</v>
      </c>
      <c r="J27" s="275">
        <f t="shared" si="0"/>
        <v>0</v>
      </c>
      <c r="K27" s="273">
        <v>6.0000000000000002E-5</v>
      </c>
      <c r="L27" s="273">
        <f t="shared" si="1"/>
        <v>6.0000000000000002E-5</v>
      </c>
      <c r="M27" s="273"/>
      <c r="N27" s="273">
        <f t="shared" si="2"/>
        <v>0</v>
      </c>
      <c r="O27" s="275">
        <v>21</v>
      </c>
      <c r="P27" s="275">
        <f t="shared" si="3"/>
        <v>0</v>
      </c>
      <c r="Q27" s="275">
        <f t="shared" si="4"/>
        <v>0</v>
      </c>
      <c r="R27" s="34"/>
      <c r="S27" s="34"/>
      <c r="T27" s="34"/>
    </row>
    <row r="28" spans="1:20" ht="11.25" outlineLevel="3" x14ac:dyDescent="0.2">
      <c r="A28" s="267"/>
      <c r="B28" s="268"/>
      <c r="C28" s="269">
        <v>8</v>
      </c>
      <c r="D28" s="270" t="s">
        <v>1560</v>
      </c>
      <c r="E28" s="271" t="s">
        <v>1578</v>
      </c>
      <c r="F28" s="272" t="s">
        <v>1579</v>
      </c>
      <c r="G28" s="270" t="s">
        <v>199</v>
      </c>
      <c r="H28" s="273">
        <v>2</v>
      </c>
      <c r="I28" s="274">
        <v>0</v>
      </c>
      <c r="J28" s="275">
        <f t="shared" si="0"/>
        <v>0</v>
      </c>
      <c r="K28" s="273">
        <v>7.0000000000000007E-5</v>
      </c>
      <c r="L28" s="273">
        <f t="shared" si="1"/>
        <v>1.4000000000000001E-4</v>
      </c>
      <c r="M28" s="273"/>
      <c r="N28" s="273">
        <f t="shared" si="2"/>
        <v>0</v>
      </c>
      <c r="O28" s="275">
        <v>21</v>
      </c>
      <c r="P28" s="275">
        <f t="shared" si="3"/>
        <v>0</v>
      </c>
      <c r="Q28" s="275">
        <f t="shared" si="4"/>
        <v>0</v>
      </c>
      <c r="R28" s="34"/>
      <c r="S28" s="34"/>
      <c r="T28" s="34"/>
    </row>
    <row r="29" spans="1:20" ht="11.25" outlineLevel="3" x14ac:dyDescent="0.2">
      <c r="A29" s="267"/>
      <c r="B29" s="268"/>
      <c r="C29" s="269">
        <v>9</v>
      </c>
      <c r="D29" s="270" t="s">
        <v>1560</v>
      </c>
      <c r="E29" s="271" t="s">
        <v>1580</v>
      </c>
      <c r="F29" s="272" t="s">
        <v>1581</v>
      </c>
      <c r="G29" s="270" t="s">
        <v>263</v>
      </c>
      <c r="H29" s="273">
        <v>6</v>
      </c>
      <c r="I29" s="274">
        <v>0</v>
      </c>
      <c r="J29" s="275">
        <f t="shared" si="0"/>
        <v>0</v>
      </c>
      <c r="K29" s="273">
        <v>4.6000000000000001E-4</v>
      </c>
      <c r="L29" s="273">
        <f t="shared" si="1"/>
        <v>2.7600000000000003E-3</v>
      </c>
      <c r="M29" s="273"/>
      <c r="N29" s="273">
        <f t="shared" si="2"/>
        <v>0</v>
      </c>
      <c r="O29" s="275">
        <v>21</v>
      </c>
      <c r="P29" s="275">
        <f t="shared" si="3"/>
        <v>0</v>
      </c>
      <c r="Q29" s="275">
        <f t="shared" si="4"/>
        <v>0</v>
      </c>
      <c r="R29" s="34"/>
      <c r="S29" s="34"/>
      <c r="T29" s="34"/>
    </row>
    <row r="30" spans="1:20" ht="11.25" outlineLevel="3" x14ac:dyDescent="0.2">
      <c r="A30" s="267"/>
      <c r="B30" s="268"/>
      <c r="C30" s="269">
        <v>10</v>
      </c>
      <c r="D30" s="270" t="s">
        <v>1560</v>
      </c>
      <c r="E30" s="271" t="s">
        <v>1582</v>
      </c>
      <c r="F30" s="272" t="s">
        <v>1583</v>
      </c>
      <c r="G30" s="270" t="s">
        <v>263</v>
      </c>
      <c r="H30" s="273">
        <v>20</v>
      </c>
      <c r="I30" s="274">
        <v>0</v>
      </c>
      <c r="J30" s="275">
        <f t="shared" si="0"/>
        <v>0</v>
      </c>
      <c r="K30" s="273">
        <v>1E-4</v>
      </c>
      <c r="L30" s="273">
        <f t="shared" si="1"/>
        <v>2E-3</v>
      </c>
      <c r="M30" s="273"/>
      <c r="N30" s="273">
        <f t="shared" si="2"/>
        <v>0</v>
      </c>
      <c r="O30" s="275">
        <v>21</v>
      </c>
      <c r="P30" s="275">
        <f t="shared" si="3"/>
        <v>0</v>
      </c>
      <c r="Q30" s="275">
        <f t="shared" si="4"/>
        <v>0</v>
      </c>
      <c r="R30" s="34"/>
      <c r="S30" s="34"/>
      <c r="T30" s="34"/>
    </row>
    <row r="31" spans="1:20" ht="11.25" outlineLevel="3" x14ac:dyDescent="0.2">
      <c r="A31" s="267"/>
      <c r="B31" s="268"/>
      <c r="C31" s="269">
        <v>11</v>
      </c>
      <c r="D31" s="270" t="s">
        <v>1560</v>
      </c>
      <c r="E31" s="271" t="s">
        <v>1584</v>
      </c>
      <c r="F31" s="272" t="s">
        <v>1585</v>
      </c>
      <c r="G31" s="270" t="s">
        <v>199</v>
      </c>
      <c r="H31" s="273">
        <v>4</v>
      </c>
      <c r="I31" s="274">
        <v>0</v>
      </c>
      <c r="J31" s="275">
        <f t="shared" si="0"/>
        <v>0</v>
      </c>
      <c r="K31" s="273">
        <v>5.0000000000000002E-5</v>
      </c>
      <c r="L31" s="273">
        <f t="shared" si="1"/>
        <v>2.0000000000000001E-4</v>
      </c>
      <c r="M31" s="273"/>
      <c r="N31" s="273">
        <f t="shared" si="2"/>
        <v>0</v>
      </c>
      <c r="O31" s="275">
        <v>21</v>
      </c>
      <c r="P31" s="275">
        <f t="shared" si="3"/>
        <v>0</v>
      </c>
      <c r="Q31" s="275">
        <f t="shared" si="4"/>
        <v>0</v>
      </c>
      <c r="R31" s="34"/>
      <c r="S31" s="34"/>
      <c r="T31" s="34"/>
    </row>
    <row r="32" spans="1:20" ht="11.25" outlineLevel="3" x14ac:dyDescent="0.2">
      <c r="A32" s="267"/>
      <c r="B32" s="268"/>
      <c r="C32" s="269">
        <v>12</v>
      </c>
      <c r="D32" s="270" t="s">
        <v>1560</v>
      </c>
      <c r="E32" s="271" t="s">
        <v>1586</v>
      </c>
      <c r="F32" s="272" t="s">
        <v>1587</v>
      </c>
      <c r="G32" s="270" t="s">
        <v>199</v>
      </c>
      <c r="H32" s="273">
        <v>3</v>
      </c>
      <c r="I32" s="274">
        <v>0</v>
      </c>
      <c r="J32" s="275">
        <f t="shared" si="0"/>
        <v>0</v>
      </c>
      <c r="K32" s="273">
        <v>1.4999999999999999E-4</v>
      </c>
      <c r="L32" s="273">
        <f t="shared" si="1"/>
        <v>4.4999999999999999E-4</v>
      </c>
      <c r="M32" s="273"/>
      <c r="N32" s="273">
        <f t="shared" si="2"/>
        <v>0</v>
      </c>
      <c r="O32" s="275">
        <v>21</v>
      </c>
      <c r="P32" s="275">
        <f t="shared" si="3"/>
        <v>0</v>
      </c>
      <c r="Q32" s="275">
        <f t="shared" si="4"/>
        <v>0</v>
      </c>
      <c r="R32" s="34"/>
      <c r="S32" s="34"/>
      <c r="T32" s="34"/>
    </row>
    <row r="33" spans="1:20" ht="9.75" outlineLevel="4" x14ac:dyDescent="0.2">
      <c r="A33" s="276"/>
      <c r="B33" s="277"/>
      <c r="C33" s="277"/>
      <c r="D33" s="278"/>
      <c r="E33" s="279" t="s">
        <v>1565</v>
      </c>
      <c r="F33" s="280" t="s">
        <v>136</v>
      </c>
      <c r="G33" s="278"/>
      <c r="H33" s="281">
        <v>3</v>
      </c>
      <c r="I33" s="282"/>
      <c r="J33" s="283"/>
      <c r="K33" s="281"/>
      <c r="L33" s="281"/>
      <c r="M33" s="281"/>
      <c r="N33" s="281"/>
      <c r="O33" s="283"/>
      <c r="P33" s="283"/>
      <c r="Q33" s="283"/>
      <c r="R33" s="30"/>
      <c r="S33" s="34"/>
    </row>
    <row r="34" spans="1:20" ht="9.75" outlineLevel="4" x14ac:dyDescent="0.2">
      <c r="A34" s="276"/>
      <c r="B34" s="277"/>
      <c r="C34" s="277"/>
      <c r="D34" s="278"/>
      <c r="E34" s="279"/>
      <c r="F34" s="280" t="s">
        <v>1588</v>
      </c>
      <c r="G34" s="278"/>
      <c r="H34" s="281">
        <v>0</v>
      </c>
      <c r="I34" s="282"/>
      <c r="J34" s="283"/>
      <c r="K34" s="281"/>
      <c r="L34" s="281"/>
      <c r="M34" s="281"/>
      <c r="N34" s="281"/>
      <c r="O34" s="283"/>
      <c r="P34" s="283"/>
      <c r="Q34" s="283"/>
      <c r="R34" s="30"/>
      <c r="S34" s="34"/>
    </row>
    <row r="35" spans="1:20" ht="7.5" customHeight="1" outlineLevel="4" x14ac:dyDescent="0.15">
      <c r="A35" s="34"/>
      <c r="B35" s="284"/>
      <c r="C35" s="285"/>
      <c r="D35" s="286"/>
      <c r="E35" s="287"/>
      <c r="F35" s="288"/>
      <c r="G35" s="286"/>
      <c r="H35" s="289"/>
      <c r="I35" s="290"/>
      <c r="J35" s="291"/>
      <c r="K35" s="292"/>
      <c r="L35" s="292"/>
      <c r="M35" s="292"/>
      <c r="N35" s="292"/>
      <c r="O35" s="291"/>
      <c r="P35" s="291"/>
      <c r="Q35" s="291"/>
      <c r="R35" s="30"/>
      <c r="S35" s="34"/>
    </row>
    <row r="36" spans="1:20" ht="11.25" outlineLevel="3" x14ac:dyDescent="0.2">
      <c r="A36" s="267"/>
      <c r="B36" s="268"/>
      <c r="C36" s="269">
        <v>13</v>
      </c>
      <c r="D36" s="270" t="s">
        <v>1560</v>
      </c>
      <c r="E36" s="271" t="s">
        <v>1589</v>
      </c>
      <c r="F36" s="272" t="s">
        <v>1590</v>
      </c>
      <c r="G36" s="270" t="s">
        <v>199</v>
      </c>
      <c r="H36" s="273">
        <v>1</v>
      </c>
      <c r="I36" s="274">
        <v>0</v>
      </c>
      <c r="J36" s="275">
        <f>H36*I36</f>
        <v>0</v>
      </c>
      <c r="K36" s="273">
        <v>5.6999999999999998E-4</v>
      </c>
      <c r="L36" s="273">
        <f>H36*K36</f>
        <v>5.6999999999999998E-4</v>
      </c>
      <c r="M36" s="273"/>
      <c r="N36" s="273">
        <f>H36*M36</f>
        <v>0</v>
      </c>
      <c r="O36" s="275">
        <v>21</v>
      </c>
      <c r="P36" s="275">
        <f>J36*(O36/100)</f>
        <v>0</v>
      </c>
      <c r="Q36" s="275">
        <f>J36+P36</f>
        <v>0</v>
      </c>
      <c r="R36" s="34"/>
      <c r="S36" s="34"/>
      <c r="T36" s="34"/>
    </row>
    <row r="37" spans="1:20" ht="9.75" outlineLevel="4" x14ac:dyDescent="0.2">
      <c r="A37" s="276"/>
      <c r="B37" s="277"/>
      <c r="C37" s="277"/>
      <c r="D37" s="278"/>
      <c r="E37" s="279" t="s">
        <v>1565</v>
      </c>
      <c r="F37" s="280" t="s">
        <v>45</v>
      </c>
      <c r="G37" s="278"/>
      <c r="H37" s="281">
        <v>1</v>
      </c>
      <c r="I37" s="282"/>
      <c r="J37" s="283"/>
      <c r="K37" s="281"/>
      <c r="L37" s="281"/>
      <c r="M37" s="281"/>
      <c r="N37" s="281"/>
      <c r="O37" s="283"/>
      <c r="P37" s="283"/>
      <c r="Q37" s="283"/>
      <c r="R37" s="30"/>
      <c r="S37" s="34"/>
    </row>
    <row r="38" spans="1:20" ht="9.75" outlineLevel="4" x14ac:dyDescent="0.2">
      <c r="A38" s="276"/>
      <c r="B38" s="277"/>
      <c r="C38" s="277"/>
      <c r="D38" s="278"/>
      <c r="E38" s="279"/>
      <c r="F38" s="280" t="s">
        <v>1591</v>
      </c>
      <c r="G38" s="278"/>
      <c r="H38" s="281">
        <v>0</v>
      </c>
      <c r="I38" s="282"/>
      <c r="J38" s="283"/>
      <c r="K38" s="281"/>
      <c r="L38" s="281"/>
      <c r="M38" s="281"/>
      <c r="N38" s="281"/>
      <c r="O38" s="283"/>
      <c r="P38" s="283"/>
      <c r="Q38" s="283"/>
      <c r="R38" s="30"/>
      <c r="S38" s="34"/>
    </row>
    <row r="39" spans="1:20" ht="7.5" customHeight="1" outlineLevel="4" x14ac:dyDescent="0.15">
      <c r="A39" s="34"/>
      <c r="B39" s="284"/>
      <c r="C39" s="285"/>
      <c r="D39" s="286"/>
      <c r="E39" s="287"/>
      <c r="F39" s="288"/>
      <c r="G39" s="286"/>
      <c r="H39" s="289"/>
      <c r="I39" s="290"/>
      <c r="J39" s="291"/>
      <c r="K39" s="292"/>
      <c r="L39" s="292"/>
      <c r="M39" s="292"/>
      <c r="N39" s="292"/>
      <c r="O39" s="291"/>
      <c r="P39" s="291"/>
      <c r="Q39" s="291"/>
      <c r="R39" s="30"/>
      <c r="S39" s="34"/>
    </row>
    <row r="40" spans="1:20" ht="11.25" outlineLevel="3" x14ac:dyDescent="0.2">
      <c r="A40" s="267"/>
      <c r="B40" s="268"/>
      <c r="C40" s="269">
        <v>14</v>
      </c>
      <c r="D40" s="270" t="s">
        <v>1560</v>
      </c>
      <c r="E40" s="271" t="s">
        <v>1592</v>
      </c>
      <c r="F40" s="272" t="s">
        <v>1593</v>
      </c>
      <c r="G40" s="270" t="s">
        <v>199</v>
      </c>
      <c r="H40" s="273">
        <v>4</v>
      </c>
      <c r="I40" s="274">
        <v>0</v>
      </c>
      <c r="J40" s="275">
        <f t="shared" ref="J40:J80" si="5">H40*I40</f>
        <v>0</v>
      </c>
      <c r="K40" s="273">
        <v>9.0000000000000006E-5</v>
      </c>
      <c r="L40" s="273">
        <f t="shared" ref="L40:L80" si="6">H40*K40</f>
        <v>3.6000000000000002E-4</v>
      </c>
      <c r="M40" s="273"/>
      <c r="N40" s="273">
        <f t="shared" ref="N40:N80" si="7">H40*M40</f>
        <v>0</v>
      </c>
      <c r="O40" s="275">
        <v>21</v>
      </c>
      <c r="P40" s="275">
        <f t="shared" ref="P40:P80" si="8">J40*(O40/100)</f>
        <v>0</v>
      </c>
      <c r="Q40" s="275">
        <f t="shared" ref="Q40:Q80" si="9">J40+P40</f>
        <v>0</v>
      </c>
      <c r="R40" s="34"/>
      <c r="S40" s="34"/>
      <c r="T40" s="34"/>
    </row>
    <row r="41" spans="1:20" ht="11.25" outlineLevel="3" x14ac:dyDescent="0.2">
      <c r="A41" s="267"/>
      <c r="B41" s="268"/>
      <c r="C41" s="269">
        <v>15</v>
      </c>
      <c r="D41" s="270" t="s">
        <v>1560</v>
      </c>
      <c r="E41" s="271" t="s">
        <v>1594</v>
      </c>
      <c r="F41" s="272" t="s">
        <v>1595</v>
      </c>
      <c r="G41" s="270" t="s">
        <v>199</v>
      </c>
      <c r="H41" s="273">
        <v>2</v>
      </c>
      <c r="I41" s="274">
        <v>0</v>
      </c>
      <c r="J41" s="275">
        <f t="shared" si="5"/>
        <v>0</v>
      </c>
      <c r="K41" s="273">
        <v>1.6000000000000001E-4</v>
      </c>
      <c r="L41" s="273">
        <f t="shared" si="6"/>
        <v>3.2000000000000003E-4</v>
      </c>
      <c r="M41" s="273"/>
      <c r="N41" s="273">
        <f t="shared" si="7"/>
        <v>0</v>
      </c>
      <c r="O41" s="275">
        <v>21</v>
      </c>
      <c r="P41" s="275">
        <f t="shared" si="8"/>
        <v>0</v>
      </c>
      <c r="Q41" s="275">
        <f t="shared" si="9"/>
        <v>0</v>
      </c>
      <c r="R41" s="34"/>
      <c r="S41" s="34"/>
      <c r="T41" s="34"/>
    </row>
    <row r="42" spans="1:20" ht="11.25" outlineLevel="3" x14ac:dyDescent="0.2">
      <c r="A42" s="267"/>
      <c r="B42" s="268"/>
      <c r="C42" s="269">
        <v>16</v>
      </c>
      <c r="D42" s="270" t="s">
        <v>1551</v>
      </c>
      <c r="E42" s="271" t="s">
        <v>1596</v>
      </c>
      <c r="F42" s="272" t="s">
        <v>1597</v>
      </c>
      <c r="G42" s="270" t="s">
        <v>263</v>
      </c>
      <c r="H42" s="273">
        <v>20</v>
      </c>
      <c r="I42" s="274">
        <v>0</v>
      </c>
      <c r="J42" s="275">
        <f t="shared" si="5"/>
        <v>0</v>
      </c>
      <c r="K42" s="273"/>
      <c r="L42" s="273">
        <f t="shared" si="6"/>
        <v>0</v>
      </c>
      <c r="M42" s="273"/>
      <c r="N42" s="273">
        <f t="shared" si="7"/>
        <v>0</v>
      </c>
      <c r="O42" s="275">
        <v>21</v>
      </c>
      <c r="P42" s="275">
        <f t="shared" si="8"/>
        <v>0</v>
      </c>
      <c r="Q42" s="275">
        <f t="shared" si="9"/>
        <v>0</v>
      </c>
      <c r="R42" s="34"/>
      <c r="S42" s="34"/>
      <c r="T42" s="34"/>
    </row>
    <row r="43" spans="1:20" ht="11.25" outlineLevel="3" x14ac:dyDescent="0.2">
      <c r="A43" s="267"/>
      <c r="B43" s="268"/>
      <c r="C43" s="269">
        <v>17</v>
      </c>
      <c r="D43" s="270" t="s">
        <v>1551</v>
      </c>
      <c r="E43" s="271" t="s">
        <v>1598</v>
      </c>
      <c r="F43" s="272" t="s">
        <v>1599</v>
      </c>
      <c r="G43" s="270" t="s">
        <v>263</v>
      </c>
      <c r="H43" s="273">
        <v>6</v>
      </c>
      <c r="I43" s="274">
        <v>0</v>
      </c>
      <c r="J43" s="275">
        <f t="shared" si="5"/>
        <v>0</v>
      </c>
      <c r="K43" s="273"/>
      <c r="L43" s="273">
        <f t="shared" si="6"/>
        <v>0</v>
      </c>
      <c r="M43" s="273"/>
      <c r="N43" s="273">
        <f t="shared" si="7"/>
        <v>0</v>
      </c>
      <c r="O43" s="275">
        <v>21</v>
      </c>
      <c r="P43" s="275">
        <f t="shared" si="8"/>
        <v>0</v>
      </c>
      <c r="Q43" s="275">
        <f t="shared" si="9"/>
        <v>0</v>
      </c>
      <c r="R43" s="34"/>
      <c r="S43" s="34"/>
      <c r="T43" s="34"/>
    </row>
    <row r="44" spans="1:20" ht="11.25" outlineLevel="3" x14ac:dyDescent="0.2">
      <c r="A44" s="267"/>
      <c r="B44" s="268"/>
      <c r="C44" s="269">
        <v>18</v>
      </c>
      <c r="D44" s="270" t="s">
        <v>1551</v>
      </c>
      <c r="E44" s="271" t="s">
        <v>1600</v>
      </c>
      <c r="F44" s="272" t="s">
        <v>1601</v>
      </c>
      <c r="G44" s="270" t="s">
        <v>199</v>
      </c>
      <c r="H44" s="273">
        <v>4</v>
      </c>
      <c r="I44" s="274">
        <v>0</v>
      </c>
      <c r="J44" s="275">
        <f t="shared" si="5"/>
        <v>0</v>
      </c>
      <c r="K44" s="273"/>
      <c r="L44" s="273">
        <f t="shared" si="6"/>
        <v>0</v>
      </c>
      <c r="M44" s="273"/>
      <c r="N44" s="273">
        <f t="shared" si="7"/>
        <v>0</v>
      </c>
      <c r="O44" s="275">
        <v>21</v>
      </c>
      <c r="P44" s="275">
        <f t="shared" si="8"/>
        <v>0</v>
      </c>
      <c r="Q44" s="275">
        <f t="shared" si="9"/>
        <v>0</v>
      </c>
      <c r="R44" s="34"/>
      <c r="S44" s="34"/>
      <c r="T44" s="34"/>
    </row>
    <row r="45" spans="1:20" ht="11.25" outlineLevel="3" x14ac:dyDescent="0.2">
      <c r="A45" s="267"/>
      <c r="B45" s="268"/>
      <c r="C45" s="269">
        <v>19</v>
      </c>
      <c r="D45" s="270" t="s">
        <v>1551</v>
      </c>
      <c r="E45" s="271" t="s">
        <v>1602</v>
      </c>
      <c r="F45" s="272" t="s">
        <v>1603</v>
      </c>
      <c r="G45" s="270" t="s">
        <v>199</v>
      </c>
      <c r="H45" s="273">
        <v>3</v>
      </c>
      <c r="I45" s="274">
        <v>0</v>
      </c>
      <c r="J45" s="275">
        <f t="shared" si="5"/>
        <v>0</v>
      </c>
      <c r="K45" s="273"/>
      <c r="L45" s="273">
        <f t="shared" si="6"/>
        <v>0</v>
      </c>
      <c r="M45" s="273"/>
      <c r="N45" s="273">
        <f t="shared" si="7"/>
        <v>0</v>
      </c>
      <c r="O45" s="275">
        <v>21</v>
      </c>
      <c r="P45" s="275">
        <f t="shared" si="8"/>
        <v>0</v>
      </c>
      <c r="Q45" s="275">
        <f t="shared" si="9"/>
        <v>0</v>
      </c>
      <c r="R45" s="34"/>
      <c r="S45" s="34"/>
      <c r="T45" s="34"/>
    </row>
    <row r="46" spans="1:20" ht="11.25" outlineLevel="3" x14ac:dyDescent="0.2">
      <c r="A46" s="267"/>
      <c r="B46" s="268"/>
      <c r="C46" s="269">
        <v>20</v>
      </c>
      <c r="D46" s="270" t="s">
        <v>1551</v>
      </c>
      <c r="E46" s="271" t="s">
        <v>1604</v>
      </c>
      <c r="F46" s="272" t="s">
        <v>1605</v>
      </c>
      <c r="G46" s="270" t="s">
        <v>199</v>
      </c>
      <c r="H46" s="273">
        <v>1</v>
      </c>
      <c r="I46" s="274">
        <v>0</v>
      </c>
      <c r="J46" s="275">
        <f t="shared" si="5"/>
        <v>0</v>
      </c>
      <c r="K46" s="273"/>
      <c r="L46" s="273">
        <f t="shared" si="6"/>
        <v>0</v>
      </c>
      <c r="M46" s="273"/>
      <c r="N46" s="273">
        <f t="shared" si="7"/>
        <v>0</v>
      </c>
      <c r="O46" s="275">
        <v>21</v>
      </c>
      <c r="P46" s="275">
        <f t="shared" si="8"/>
        <v>0</v>
      </c>
      <c r="Q46" s="275">
        <f t="shared" si="9"/>
        <v>0</v>
      </c>
      <c r="R46" s="34"/>
      <c r="S46" s="34"/>
      <c r="T46" s="34"/>
    </row>
    <row r="47" spans="1:20" ht="11.25" outlineLevel="3" x14ac:dyDescent="0.2">
      <c r="A47" s="267"/>
      <c r="B47" s="268"/>
      <c r="C47" s="269">
        <v>21</v>
      </c>
      <c r="D47" s="270" t="s">
        <v>1551</v>
      </c>
      <c r="E47" s="271" t="s">
        <v>1606</v>
      </c>
      <c r="F47" s="272" t="s">
        <v>1607</v>
      </c>
      <c r="G47" s="270" t="s">
        <v>199</v>
      </c>
      <c r="H47" s="273">
        <v>4</v>
      </c>
      <c r="I47" s="274">
        <v>0</v>
      </c>
      <c r="J47" s="275">
        <f t="shared" si="5"/>
        <v>0</v>
      </c>
      <c r="K47" s="273"/>
      <c r="L47" s="273">
        <f t="shared" si="6"/>
        <v>0</v>
      </c>
      <c r="M47" s="273"/>
      <c r="N47" s="273">
        <f t="shared" si="7"/>
        <v>0</v>
      </c>
      <c r="O47" s="275">
        <v>21</v>
      </c>
      <c r="P47" s="275">
        <f t="shared" si="8"/>
        <v>0</v>
      </c>
      <c r="Q47" s="275">
        <f t="shared" si="9"/>
        <v>0</v>
      </c>
      <c r="R47" s="34"/>
      <c r="S47" s="34"/>
      <c r="T47" s="34"/>
    </row>
    <row r="48" spans="1:20" ht="11.25" outlineLevel="3" x14ac:dyDescent="0.2">
      <c r="A48" s="267"/>
      <c r="B48" s="268"/>
      <c r="C48" s="269">
        <v>22</v>
      </c>
      <c r="D48" s="270" t="s">
        <v>1551</v>
      </c>
      <c r="E48" s="271" t="s">
        <v>1608</v>
      </c>
      <c r="F48" s="272" t="s">
        <v>1609</v>
      </c>
      <c r="G48" s="270" t="s">
        <v>263</v>
      </c>
      <c r="H48" s="273">
        <v>30</v>
      </c>
      <c r="I48" s="274">
        <v>0</v>
      </c>
      <c r="J48" s="275">
        <f t="shared" si="5"/>
        <v>0</v>
      </c>
      <c r="K48" s="273"/>
      <c r="L48" s="273">
        <f t="shared" si="6"/>
        <v>0</v>
      </c>
      <c r="M48" s="273"/>
      <c r="N48" s="273">
        <f t="shared" si="7"/>
        <v>0</v>
      </c>
      <c r="O48" s="275">
        <v>21</v>
      </c>
      <c r="P48" s="275">
        <f t="shared" si="8"/>
        <v>0</v>
      </c>
      <c r="Q48" s="275">
        <f t="shared" si="9"/>
        <v>0</v>
      </c>
      <c r="R48" s="34"/>
      <c r="S48" s="34"/>
      <c r="T48" s="34"/>
    </row>
    <row r="49" spans="1:20" ht="11.25" outlineLevel="3" x14ac:dyDescent="0.2">
      <c r="A49" s="267"/>
      <c r="B49" s="268"/>
      <c r="C49" s="269">
        <v>23</v>
      </c>
      <c r="D49" s="270" t="s">
        <v>1551</v>
      </c>
      <c r="E49" s="271" t="s">
        <v>1610</v>
      </c>
      <c r="F49" s="272" t="s">
        <v>1611</v>
      </c>
      <c r="G49" s="270" t="s">
        <v>263</v>
      </c>
      <c r="H49" s="273">
        <v>5</v>
      </c>
      <c r="I49" s="274">
        <v>0</v>
      </c>
      <c r="J49" s="275">
        <f t="shared" si="5"/>
        <v>0</v>
      </c>
      <c r="K49" s="273"/>
      <c r="L49" s="273">
        <f t="shared" si="6"/>
        <v>0</v>
      </c>
      <c r="M49" s="273"/>
      <c r="N49" s="273">
        <f t="shared" si="7"/>
        <v>0</v>
      </c>
      <c r="O49" s="275">
        <v>21</v>
      </c>
      <c r="P49" s="275">
        <f t="shared" si="8"/>
        <v>0</v>
      </c>
      <c r="Q49" s="275">
        <f t="shared" si="9"/>
        <v>0</v>
      </c>
      <c r="R49" s="34"/>
      <c r="S49" s="34"/>
      <c r="T49" s="34"/>
    </row>
    <row r="50" spans="1:20" ht="11.25" outlineLevel="3" x14ac:dyDescent="0.2">
      <c r="A50" s="267"/>
      <c r="B50" s="268"/>
      <c r="C50" s="269">
        <v>24</v>
      </c>
      <c r="D50" s="270" t="s">
        <v>1551</v>
      </c>
      <c r="E50" s="271" t="s">
        <v>1612</v>
      </c>
      <c r="F50" s="272" t="s">
        <v>1613</v>
      </c>
      <c r="G50" s="270" t="s">
        <v>263</v>
      </c>
      <c r="H50" s="273">
        <v>285</v>
      </c>
      <c r="I50" s="274">
        <v>0</v>
      </c>
      <c r="J50" s="275">
        <f t="shared" si="5"/>
        <v>0</v>
      </c>
      <c r="K50" s="273"/>
      <c r="L50" s="273">
        <f t="shared" si="6"/>
        <v>0</v>
      </c>
      <c r="M50" s="273"/>
      <c r="N50" s="273">
        <f t="shared" si="7"/>
        <v>0</v>
      </c>
      <c r="O50" s="275">
        <v>21</v>
      </c>
      <c r="P50" s="275">
        <f t="shared" si="8"/>
        <v>0</v>
      </c>
      <c r="Q50" s="275">
        <f t="shared" si="9"/>
        <v>0</v>
      </c>
      <c r="R50" s="34"/>
      <c r="S50" s="34"/>
      <c r="T50" s="34"/>
    </row>
    <row r="51" spans="1:20" ht="11.25" outlineLevel="3" x14ac:dyDescent="0.2">
      <c r="A51" s="267"/>
      <c r="B51" s="268"/>
      <c r="C51" s="269">
        <v>25</v>
      </c>
      <c r="D51" s="270" t="s">
        <v>1551</v>
      </c>
      <c r="E51" s="271" t="s">
        <v>1614</v>
      </c>
      <c r="F51" s="272" t="s">
        <v>1615</v>
      </c>
      <c r="G51" s="270" t="s">
        <v>263</v>
      </c>
      <c r="H51" s="273">
        <v>20</v>
      </c>
      <c r="I51" s="274">
        <v>0</v>
      </c>
      <c r="J51" s="275">
        <f t="shared" si="5"/>
        <v>0</v>
      </c>
      <c r="K51" s="273"/>
      <c r="L51" s="273">
        <f t="shared" si="6"/>
        <v>0</v>
      </c>
      <c r="M51" s="273"/>
      <c r="N51" s="273">
        <f t="shared" si="7"/>
        <v>0</v>
      </c>
      <c r="O51" s="275">
        <v>21</v>
      </c>
      <c r="P51" s="275">
        <f t="shared" si="8"/>
        <v>0</v>
      </c>
      <c r="Q51" s="275">
        <f t="shared" si="9"/>
        <v>0</v>
      </c>
      <c r="R51" s="34"/>
      <c r="S51" s="34"/>
      <c r="T51" s="34"/>
    </row>
    <row r="52" spans="1:20" ht="11.25" outlineLevel="3" x14ac:dyDescent="0.2">
      <c r="A52" s="267"/>
      <c r="B52" s="268"/>
      <c r="C52" s="269">
        <v>26</v>
      </c>
      <c r="D52" s="270" t="s">
        <v>1551</v>
      </c>
      <c r="E52" s="271" t="s">
        <v>1616</v>
      </c>
      <c r="F52" s="272" t="s">
        <v>1617</v>
      </c>
      <c r="G52" s="270" t="s">
        <v>199</v>
      </c>
      <c r="H52" s="273">
        <v>42</v>
      </c>
      <c r="I52" s="274">
        <v>0</v>
      </c>
      <c r="J52" s="275">
        <f t="shared" si="5"/>
        <v>0</v>
      </c>
      <c r="K52" s="273"/>
      <c r="L52" s="273">
        <f t="shared" si="6"/>
        <v>0</v>
      </c>
      <c r="M52" s="273"/>
      <c r="N52" s="273">
        <f t="shared" si="7"/>
        <v>0</v>
      </c>
      <c r="O52" s="275">
        <v>21</v>
      </c>
      <c r="P52" s="275">
        <f t="shared" si="8"/>
        <v>0</v>
      </c>
      <c r="Q52" s="275">
        <f t="shared" si="9"/>
        <v>0</v>
      </c>
      <c r="R52" s="34"/>
      <c r="S52" s="34"/>
      <c r="T52" s="34"/>
    </row>
    <row r="53" spans="1:20" ht="11.25" outlineLevel="3" x14ac:dyDescent="0.2">
      <c r="A53" s="267"/>
      <c r="B53" s="268"/>
      <c r="C53" s="269">
        <v>27</v>
      </c>
      <c r="D53" s="270" t="s">
        <v>1551</v>
      </c>
      <c r="E53" s="271" t="s">
        <v>1618</v>
      </c>
      <c r="F53" s="272" t="s">
        <v>1619</v>
      </c>
      <c r="G53" s="270" t="s">
        <v>199</v>
      </c>
      <c r="H53" s="273">
        <v>10</v>
      </c>
      <c r="I53" s="274">
        <v>0</v>
      </c>
      <c r="J53" s="275">
        <f t="shared" si="5"/>
        <v>0</v>
      </c>
      <c r="K53" s="273"/>
      <c r="L53" s="273">
        <f t="shared" si="6"/>
        <v>0</v>
      </c>
      <c r="M53" s="273"/>
      <c r="N53" s="273">
        <f t="shared" si="7"/>
        <v>0</v>
      </c>
      <c r="O53" s="275">
        <v>21</v>
      </c>
      <c r="P53" s="275">
        <f t="shared" si="8"/>
        <v>0</v>
      </c>
      <c r="Q53" s="275">
        <f t="shared" si="9"/>
        <v>0</v>
      </c>
      <c r="R53" s="34"/>
      <c r="S53" s="34"/>
      <c r="T53" s="34"/>
    </row>
    <row r="54" spans="1:20" ht="11.25" outlineLevel="3" x14ac:dyDescent="0.2">
      <c r="A54" s="267"/>
      <c r="B54" s="268"/>
      <c r="C54" s="269">
        <v>28</v>
      </c>
      <c r="D54" s="270" t="s">
        <v>1551</v>
      </c>
      <c r="E54" s="271" t="s">
        <v>1620</v>
      </c>
      <c r="F54" s="272" t="s">
        <v>1621</v>
      </c>
      <c r="G54" s="270" t="s">
        <v>199</v>
      </c>
      <c r="H54" s="273">
        <v>1</v>
      </c>
      <c r="I54" s="274">
        <v>0</v>
      </c>
      <c r="J54" s="275">
        <f t="shared" si="5"/>
        <v>0</v>
      </c>
      <c r="K54" s="273"/>
      <c r="L54" s="273">
        <f t="shared" si="6"/>
        <v>0</v>
      </c>
      <c r="M54" s="273"/>
      <c r="N54" s="273">
        <f t="shared" si="7"/>
        <v>0</v>
      </c>
      <c r="O54" s="275">
        <v>21</v>
      </c>
      <c r="P54" s="275">
        <f t="shared" si="8"/>
        <v>0</v>
      </c>
      <c r="Q54" s="275">
        <f t="shared" si="9"/>
        <v>0</v>
      </c>
      <c r="R54" s="34"/>
      <c r="S54" s="34"/>
      <c r="T54" s="34"/>
    </row>
    <row r="55" spans="1:20" ht="11.25" outlineLevel="3" x14ac:dyDescent="0.2">
      <c r="A55" s="267"/>
      <c r="B55" s="268"/>
      <c r="C55" s="269">
        <v>29</v>
      </c>
      <c r="D55" s="270" t="s">
        <v>1551</v>
      </c>
      <c r="E55" s="271" t="s">
        <v>1622</v>
      </c>
      <c r="F55" s="272" t="s">
        <v>1623</v>
      </c>
      <c r="G55" s="270" t="s">
        <v>199</v>
      </c>
      <c r="H55" s="273">
        <v>1</v>
      </c>
      <c r="I55" s="274">
        <v>0</v>
      </c>
      <c r="J55" s="275">
        <f t="shared" si="5"/>
        <v>0</v>
      </c>
      <c r="K55" s="273"/>
      <c r="L55" s="273">
        <f t="shared" si="6"/>
        <v>0</v>
      </c>
      <c r="M55" s="273"/>
      <c r="N55" s="273">
        <f t="shared" si="7"/>
        <v>0</v>
      </c>
      <c r="O55" s="275">
        <v>21</v>
      </c>
      <c r="P55" s="275">
        <f t="shared" si="8"/>
        <v>0</v>
      </c>
      <c r="Q55" s="275">
        <f t="shared" si="9"/>
        <v>0</v>
      </c>
      <c r="R55" s="34"/>
      <c r="S55" s="34"/>
      <c r="T55" s="34"/>
    </row>
    <row r="56" spans="1:20" ht="22.5" outlineLevel="3" x14ac:dyDescent="0.2">
      <c r="A56" s="267"/>
      <c r="B56" s="268"/>
      <c r="C56" s="269">
        <v>30</v>
      </c>
      <c r="D56" s="270" t="s">
        <v>1551</v>
      </c>
      <c r="E56" s="271" t="s">
        <v>1624</v>
      </c>
      <c r="F56" s="272" t="s">
        <v>1625</v>
      </c>
      <c r="G56" s="270" t="s">
        <v>199</v>
      </c>
      <c r="H56" s="273">
        <v>2</v>
      </c>
      <c r="I56" s="274">
        <v>0</v>
      </c>
      <c r="J56" s="275">
        <f t="shared" si="5"/>
        <v>0</v>
      </c>
      <c r="K56" s="273"/>
      <c r="L56" s="273">
        <f t="shared" si="6"/>
        <v>0</v>
      </c>
      <c r="M56" s="273"/>
      <c r="N56" s="273">
        <f t="shared" si="7"/>
        <v>0</v>
      </c>
      <c r="O56" s="275">
        <v>21</v>
      </c>
      <c r="P56" s="275">
        <f t="shared" si="8"/>
        <v>0</v>
      </c>
      <c r="Q56" s="275">
        <f t="shared" si="9"/>
        <v>0</v>
      </c>
      <c r="R56" s="34"/>
      <c r="S56" s="34"/>
      <c r="T56" s="34"/>
    </row>
    <row r="57" spans="1:20" ht="11.25" outlineLevel="3" x14ac:dyDescent="0.2">
      <c r="A57" s="267"/>
      <c r="B57" s="268"/>
      <c r="C57" s="269">
        <v>31</v>
      </c>
      <c r="D57" s="270" t="s">
        <v>1551</v>
      </c>
      <c r="E57" s="271" t="s">
        <v>1626</v>
      </c>
      <c r="F57" s="272" t="s">
        <v>1627</v>
      </c>
      <c r="G57" s="270" t="s">
        <v>199</v>
      </c>
      <c r="H57" s="273">
        <v>2</v>
      </c>
      <c r="I57" s="274">
        <v>0</v>
      </c>
      <c r="J57" s="275">
        <f t="shared" si="5"/>
        <v>0</v>
      </c>
      <c r="K57" s="273"/>
      <c r="L57" s="273">
        <f t="shared" si="6"/>
        <v>0</v>
      </c>
      <c r="M57" s="273"/>
      <c r="N57" s="273">
        <f t="shared" si="7"/>
        <v>0</v>
      </c>
      <c r="O57" s="275">
        <v>21</v>
      </c>
      <c r="P57" s="275">
        <f t="shared" si="8"/>
        <v>0</v>
      </c>
      <c r="Q57" s="275">
        <f t="shared" si="9"/>
        <v>0</v>
      </c>
      <c r="R57" s="34"/>
      <c r="S57" s="34"/>
      <c r="T57" s="34"/>
    </row>
    <row r="58" spans="1:20" ht="11.25" outlineLevel="3" x14ac:dyDescent="0.2">
      <c r="A58" s="267"/>
      <c r="B58" s="268"/>
      <c r="C58" s="269">
        <v>32</v>
      </c>
      <c r="D58" s="270" t="s">
        <v>1560</v>
      </c>
      <c r="E58" s="271" t="s">
        <v>1628</v>
      </c>
      <c r="F58" s="272" t="s">
        <v>1629</v>
      </c>
      <c r="G58" s="270" t="s">
        <v>199</v>
      </c>
      <c r="H58" s="273">
        <v>1</v>
      </c>
      <c r="I58" s="274">
        <v>0</v>
      </c>
      <c r="J58" s="275">
        <f t="shared" si="5"/>
        <v>0</v>
      </c>
      <c r="K58" s="273"/>
      <c r="L58" s="273">
        <f t="shared" si="6"/>
        <v>0</v>
      </c>
      <c r="M58" s="273"/>
      <c r="N58" s="273">
        <f t="shared" si="7"/>
        <v>0</v>
      </c>
      <c r="O58" s="275">
        <v>21</v>
      </c>
      <c r="P58" s="275">
        <f t="shared" si="8"/>
        <v>0</v>
      </c>
      <c r="Q58" s="275">
        <f t="shared" si="9"/>
        <v>0</v>
      </c>
      <c r="R58" s="34"/>
      <c r="S58" s="34"/>
      <c r="T58" s="34"/>
    </row>
    <row r="59" spans="1:20" ht="11.25" outlineLevel="3" x14ac:dyDescent="0.2">
      <c r="A59" s="267"/>
      <c r="B59" s="268"/>
      <c r="C59" s="269">
        <v>33</v>
      </c>
      <c r="D59" s="270" t="s">
        <v>1560</v>
      </c>
      <c r="E59" s="271" t="s">
        <v>1630</v>
      </c>
      <c r="F59" s="272" t="s">
        <v>1631</v>
      </c>
      <c r="G59" s="270" t="s">
        <v>199</v>
      </c>
      <c r="H59" s="273">
        <v>1</v>
      </c>
      <c r="I59" s="274">
        <v>0</v>
      </c>
      <c r="J59" s="275">
        <f t="shared" si="5"/>
        <v>0</v>
      </c>
      <c r="K59" s="273"/>
      <c r="L59" s="273">
        <f t="shared" si="6"/>
        <v>0</v>
      </c>
      <c r="M59" s="273"/>
      <c r="N59" s="273">
        <f t="shared" si="7"/>
        <v>0</v>
      </c>
      <c r="O59" s="275">
        <v>21</v>
      </c>
      <c r="P59" s="275">
        <f t="shared" si="8"/>
        <v>0</v>
      </c>
      <c r="Q59" s="275">
        <f t="shared" si="9"/>
        <v>0</v>
      </c>
      <c r="R59" s="34"/>
      <c r="S59" s="34"/>
      <c r="T59" s="34"/>
    </row>
    <row r="60" spans="1:20" ht="11.25" outlineLevel="3" x14ac:dyDescent="0.2">
      <c r="A60" s="267"/>
      <c r="B60" s="268"/>
      <c r="C60" s="269">
        <v>34</v>
      </c>
      <c r="D60" s="270" t="s">
        <v>1560</v>
      </c>
      <c r="E60" s="271" t="s">
        <v>1630</v>
      </c>
      <c r="F60" s="272" t="s">
        <v>1632</v>
      </c>
      <c r="G60" s="270" t="s">
        <v>199</v>
      </c>
      <c r="H60" s="273">
        <v>4</v>
      </c>
      <c r="I60" s="274">
        <v>0</v>
      </c>
      <c r="J60" s="275">
        <f t="shared" si="5"/>
        <v>0</v>
      </c>
      <c r="K60" s="273"/>
      <c r="L60" s="273">
        <f t="shared" si="6"/>
        <v>0</v>
      </c>
      <c r="M60" s="273"/>
      <c r="N60" s="273">
        <f t="shared" si="7"/>
        <v>0</v>
      </c>
      <c r="O60" s="275">
        <v>21</v>
      </c>
      <c r="P60" s="275">
        <f t="shared" si="8"/>
        <v>0</v>
      </c>
      <c r="Q60" s="275">
        <f t="shared" si="9"/>
        <v>0</v>
      </c>
      <c r="R60" s="34"/>
      <c r="S60" s="34"/>
      <c r="T60" s="34"/>
    </row>
    <row r="61" spans="1:20" ht="11.25" outlineLevel="3" x14ac:dyDescent="0.2">
      <c r="A61" s="267"/>
      <c r="B61" s="268"/>
      <c r="C61" s="269">
        <v>35</v>
      </c>
      <c r="D61" s="270" t="s">
        <v>1633</v>
      </c>
      <c r="E61" s="271" t="s">
        <v>1634</v>
      </c>
      <c r="F61" s="272" t="s">
        <v>1635</v>
      </c>
      <c r="G61" s="270" t="s">
        <v>199</v>
      </c>
      <c r="H61" s="273">
        <v>6</v>
      </c>
      <c r="I61" s="274">
        <v>0</v>
      </c>
      <c r="J61" s="275">
        <f t="shared" si="5"/>
        <v>0</v>
      </c>
      <c r="K61" s="273"/>
      <c r="L61" s="273">
        <f t="shared" si="6"/>
        <v>0</v>
      </c>
      <c r="M61" s="273"/>
      <c r="N61" s="273">
        <f t="shared" si="7"/>
        <v>0</v>
      </c>
      <c r="O61" s="275">
        <v>21</v>
      </c>
      <c r="P61" s="275">
        <f t="shared" si="8"/>
        <v>0</v>
      </c>
      <c r="Q61" s="275">
        <f t="shared" si="9"/>
        <v>0</v>
      </c>
      <c r="R61" s="34"/>
      <c r="S61" s="34"/>
      <c r="T61" s="34"/>
    </row>
    <row r="62" spans="1:20" ht="11.25" outlineLevel="3" x14ac:dyDescent="0.2">
      <c r="A62" s="267"/>
      <c r="B62" s="268"/>
      <c r="C62" s="269">
        <v>36</v>
      </c>
      <c r="D62" s="270" t="s">
        <v>1633</v>
      </c>
      <c r="E62" s="271" t="s">
        <v>1636</v>
      </c>
      <c r="F62" s="272" t="s">
        <v>1637</v>
      </c>
      <c r="G62" s="270" t="s">
        <v>199</v>
      </c>
      <c r="H62" s="273">
        <v>6</v>
      </c>
      <c r="I62" s="274">
        <v>0</v>
      </c>
      <c r="J62" s="275">
        <f t="shared" si="5"/>
        <v>0</v>
      </c>
      <c r="K62" s="273"/>
      <c r="L62" s="273">
        <f t="shared" si="6"/>
        <v>0</v>
      </c>
      <c r="M62" s="273"/>
      <c r="N62" s="273">
        <f t="shared" si="7"/>
        <v>0</v>
      </c>
      <c r="O62" s="275">
        <v>21</v>
      </c>
      <c r="P62" s="275">
        <f t="shared" si="8"/>
        <v>0</v>
      </c>
      <c r="Q62" s="275">
        <f t="shared" si="9"/>
        <v>0</v>
      </c>
      <c r="R62" s="34"/>
      <c r="S62" s="34"/>
      <c r="T62" s="34"/>
    </row>
    <row r="63" spans="1:20" ht="22.5" outlineLevel="3" x14ac:dyDescent="0.2">
      <c r="A63" s="267"/>
      <c r="B63" s="268"/>
      <c r="C63" s="269">
        <v>37</v>
      </c>
      <c r="D63" s="270" t="s">
        <v>1560</v>
      </c>
      <c r="E63" s="271" t="s">
        <v>1638</v>
      </c>
      <c r="F63" s="272" t="s">
        <v>1639</v>
      </c>
      <c r="G63" s="270" t="s">
        <v>199</v>
      </c>
      <c r="H63" s="273">
        <v>15</v>
      </c>
      <c r="I63" s="274">
        <v>0</v>
      </c>
      <c r="J63" s="275">
        <f t="shared" si="5"/>
        <v>0</v>
      </c>
      <c r="K63" s="273"/>
      <c r="L63" s="273">
        <f t="shared" si="6"/>
        <v>0</v>
      </c>
      <c r="M63" s="273"/>
      <c r="N63" s="273">
        <f t="shared" si="7"/>
        <v>0</v>
      </c>
      <c r="O63" s="275">
        <v>21</v>
      </c>
      <c r="P63" s="275">
        <f t="shared" si="8"/>
        <v>0</v>
      </c>
      <c r="Q63" s="275">
        <f t="shared" si="9"/>
        <v>0</v>
      </c>
      <c r="R63" s="34"/>
      <c r="S63" s="34"/>
      <c r="T63" s="34"/>
    </row>
    <row r="64" spans="1:20" ht="22.5" outlineLevel="3" x14ac:dyDescent="0.2">
      <c r="A64" s="267"/>
      <c r="B64" s="268"/>
      <c r="C64" s="269">
        <v>38</v>
      </c>
      <c r="D64" s="270" t="s">
        <v>1560</v>
      </c>
      <c r="E64" s="271" t="s">
        <v>1640</v>
      </c>
      <c r="F64" s="272" t="s">
        <v>1641</v>
      </c>
      <c r="G64" s="270" t="s">
        <v>199</v>
      </c>
      <c r="H64" s="273">
        <v>15</v>
      </c>
      <c r="I64" s="274">
        <v>0</v>
      </c>
      <c r="J64" s="275">
        <f t="shared" si="5"/>
        <v>0</v>
      </c>
      <c r="K64" s="273"/>
      <c r="L64" s="273">
        <f t="shared" si="6"/>
        <v>0</v>
      </c>
      <c r="M64" s="273"/>
      <c r="N64" s="273">
        <f t="shared" si="7"/>
        <v>0</v>
      </c>
      <c r="O64" s="275">
        <v>21</v>
      </c>
      <c r="P64" s="275">
        <f t="shared" si="8"/>
        <v>0</v>
      </c>
      <c r="Q64" s="275">
        <f t="shared" si="9"/>
        <v>0</v>
      </c>
      <c r="R64" s="34"/>
      <c r="S64" s="34"/>
      <c r="T64" s="34"/>
    </row>
    <row r="65" spans="1:20" ht="11.25" outlineLevel="3" x14ac:dyDescent="0.2">
      <c r="A65" s="267"/>
      <c r="B65" s="268"/>
      <c r="C65" s="269">
        <v>39</v>
      </c>
      <c r="D65" s="270" t="s">
        <v>1560</v>
      </c>
      <c r="E65" s="271" t="s">
        <v>1642</v>
      </c>
      <c r="F65" s="272" t="s">
        <v>1643</v>
      </c>
      <c r="G65" s="270" t="s">
        <v>199</v>
      </c>
      <c r="H65" s="273">
        <v>29</v>
      </c>
      <c r="I65" s="274">
        <v>0</v>
      </c>
      <c r="J65" s="275">
        <f t="shared" si="5"/>
        <v>0</v>
      </c>
      <c r="K65" s="273"/>
      <c r="L65" s="273">
        <f t="shared" si="6"/>
        <v>0</v>
      </c>
      <c r="M65" s="273"/>
      <c r="N65" s="273">
        <f t="shared" si="7"/>
        <v>0</v>
      </c>
      <c r="O65" s="275">
        <v>21</v>
      </c>
      <c r="P65" s="275">
        <f t="shared" si="8"/>
        <v>0</v>
      </c>
      <c r="Q65" s="275">
        <f t="shared" si="9"/>
        <v>0</v>
      </c>
      <c r="R65" s="34"/>
      <c r="S65" s="34"/>
      <c r="T65" s="34"/>
    </row>
    <row r="66" spans="1:20" ht="11.25" outlineLevel="3" x14ac:dyDescent="0.2">
      <c r="A66" s="267"/>
      <c r="B66" s="268"/>
      <c r="C66" s="269">
        <v>40</v>
      </c>
      <c r="D66" s="270" t="s">
        <v>1560</v>
      </c>
      <c r="E66" s="271" t="s">
        <v>1644</v>
      </c>
      <c r="F66" s="272" t="s">
        <v>1645</v>
      </c>
      <c r="G66" s="270" t="s">
        <v>263</v>
      </c>
      <c r="H66" s="273">
        <v>30</v>
      </c>
      <c r="I66" s="274">
        <v>0</v>
      </c>
      <c r="J66" s="275">
        <f t="shared" si="5"/>
        <v>0</v>
      </c>
      <c r="K66" s="273"/>
      <c r="L66" s="273">
        <f t="shared" si="6"/>
        <v>0</v>
      </c>
      <c r="M66" s="273"/>
      <c r="N66" s="273">
        <f t="shared" si="7"/>
        <v>0</v>
      </c>
      <c r="O66" s="275">
        <v>21</v>
      </c>
      <c r="P66" s="275">
        <f t="shared" si="8"/>
        <v>0</v>
      </c>
      <c r="Q66" s="275">
        <f t="shared" si="9"/>
        <v>0</v>
      </c>
      <c r="R66" s="34"/>
      <c r="S66" s="34"/>
      <c r="T66" s="34"/>
    </row>
    <row r="67" spans="1:20" ht="11.25" outlineLevel="3" x14ac:dyDescent="0.2">
      <c r="A67" s="267"/>
      <c r="B67" s="268"/>
      <c r="C67" s="269">
        <v>41</v>
      </c>
      <c r="D67" s="270" t="s">
        <v>1560</v>
      </c>
      <c r="E67" s="271" t="s">
        <v>1646</v>
      </c>
      <c r="F67" s="272" t="s">
        <v>1647</v>
      </c>
      <c r="G67" s="270" t="s">
        <v>263</v>
      </c>
      <c r="H67" s="273">
        <v>30</v>
      </c>
      <c r="I67" s="274">
        <v>0</v>
      </c>
      <c r="J67" s="275">
        <f t="shared" si="5"/>
        <v>0</v>
      </c>
      <c r="K67" s="273"/>
      <c r="L67" s="273">
        <f t="shared" si="6"/>
        <v>0</v>
      </c>
      <c r="M67" s="273"/>
      <c r="N67" s="273">
        <f t="shared" si="7"/>
        <v>0</v>
      </c>
      <c r="O67" s="275">
        <v>21</v>
      </c>
      <c r="P67" s="275">
        <f t="shared" si="8"/>
        <v>0</v>
      </c>
      <c r="Q67" s="275">
        <f t="shared" si="9"/>
        <v>0</v>
      </c>
      <c r="R67" s="34"/>
      <c r="S67" s="34"/>
      <c r="T67" s="34"/>
    </row>
    <row r="68" spans="1:20" ht="11.25" outlineLevel="3" x14ac:dyDescent="0.2">
      <c r="A68" s="267"/>
      <c r="B68" s="268"/>
      <c r="C68" s="269">
        <v>42</v>
      </c>
      <c r="D68" s="270" t="s">
        <v>1560</v>
      </c>
      <c r="E68" s="271" t="s">
        <v>1648</v>
      </c>
      <c r="F68" s="272" t="s">
        <v>1649</v>
      </c>
      <c r="G68" s="270" t="s">
        <v>199</v>
      </c>
      <c r="H68" s="273">
        <v>15</v>
      </c>
      <c r="I68" s="274">
        <v>0</v>
      </c>
      <c r="J68" s="275">
        <f t="shared" si="5"/>
        <v>0</v>
      </c>
      <c r="K68" s="273"/>
      <c r="L68" s="273">
        <f t="shared" si="6"/>
        <v>0</v>
      </c>
      <c r="M68" s="273"/>
      <c r="N68" s="273">
        <f t="shared" si="7"/>
        <v>0</v>
      </c>
      <c r="O68" s="275">
        <v>21</v>
      </c>
      <c r="P68" s="275">
        <f t="shared" si="8"/>
        <v>0</v>
      </c>
      <c r="Q68" s="275">
        <f t="shared" si="9"/>
        <v>0</v>
      </c>
      <c r="R68" s="34"/>
      <c r="S68" s="34"/>
      <c r="T68" s="34"/>
    </row>
    <row r="69" spans="1:20" ht="11.25" outlineLevel="3" x14ac:dyDescent="0.2">
      <c r="A69" s="267"/>
      <c r="B69" s="268"/>
      <c r="C69" s="269">
        <v>43</v>
      </c>
      <c r="D69" s="270" t="s">
        <v>1560</v>
      </c>
      <c r="E69" s="271" t="s">
        <v>1650</v>
      </c>
      <c r="F69" s="272" t="s">
        <v>1651</v>
      </c>
      <c r="G69" s="270" t="s">
        <v>199</v>
      </c>
      <c r="H69" s="273">
        <v>20</v>
      </c>
      <c r="I69" s="274">
        <v>0</v>
      </c>
      <c r="J69" s="275">
        <f t="shared" si="5"/>
        <v>0</v>
      </c>
      <c r="K69" s="273"/>
      <c r="L69" s="273">
        <f t="shared" si="6"/>
        <v>0</v>
      </c>
      <c r="M69" s="273"/>
      <c r="N69" s="273">
        <f t="shared" si="7"/>
        <v>0</v>
      </c>
      <c r="O69" s="275">
        <v>21</v>
      </c>
      <c r="P69" s="275">
        <f t="shared" si="8"/>
        <v>0</v>
      </c>
      <c r="Q69" s="275">
        <f t="shared" si="9"/>
        <v>0</v>
      </c>
      <c r="R69" s="34"/>
      <c r="S69" s="34"/>
      <c r="T69" s="34"/>
    </row>
    <row r="70" spans="1:20" ht="11.25" outlineLevel="3" x14ac:dyDescent="0.2">
      <c r="A70" s="267"/>
      <c r="B70" s="268"/>
      <c r="C70" s="269">
        <v>44</v>
      </c>
      <c r="D70" s="270" t="s">
        <v>1560</v>
      </c>
      <c r="E70" s="271" t="s">
        <v>1652</v>
      </c>
      <c r="F70" s="272" t="s">
        <v>1653</v>
      </c>
      <c r="G70" s="270" t="s">
        <v>199</v>
      </c>
      <c r="H70" s="273">
        <v>15</v>
      </c>
      <c r="I70" s="274">
        <v>0</v>
      </c>
      <c r="J70" s="275">
        <f t="shared" si="5"/>
        <v>0</v>
      </c>
      <c r="K70" s="273"/>
      <c r="L70" s="273">
        <f t="shared" si="6"/>
        <v>0</v>
      </c>
      <c r="M70" s="273"/>
      <c r="N70" s="273">
        <f t="shared" si="7"/>
        <v>0</v>
      </c>
      <c r="O70" s="275">
        <v>21</v>
      </c>
      <c r="P70" s="275">
        <f t="shared" si="8"/>
        <v>0</v>
      </c>
      <c r="Q70" s="275">
        <f t="shared" si="9"/>
        <v>0</v>
      </c>
      <c r="R70" s="34"/>
      <c r="S70" s="34"/>
      <c r="T70" s="34"/>
    </row>
    <row r="71" spans="1:20" ht="11.25" outlineLevel="3" x14ac:dyDescent="0.2">
      <c r="A71" s="267"/>
      <c r="B71" s="268"/>
      <c r="C71" s="269">
        <v>45</v>
      </c>
      <c r="D71" s="270" t="s">
        <v>1633</v>
      </c>
      <c r="E71" s="271" t="s">
        <v>1654</v>
      </c>
      <c r="F71" s="272" t="s">
        <v>1655</v>
      </c>
      <c r="G71" s="270" t="s">
        <v>263</v>
      </c>
      <c r="H71" s="273">
        <v>30</v>
      </c>
      <c r="I71" s="274">
        <v>0</v>
      </c>
      <c r="J71" s="275">
        <f t="shared" si="5"/>
        <v>0</v>
      </c>
      <c r="K71" s="273"/>
      <c r="L71" s="273">
        <f t="shared" si="6"/>
        <v>0</v>
      </c>
      <c r="M71" s="273"/>
      <c r="N71" s="273">
        <f t="shared" si="7"/>
        <v>0</v>
      </c>
      <c r="O71" s="275">
        <v>21</v>
      </c>
      <c r="P71" s="275">
        <f t="shared" si="8"/>
        <v>0</v>
      </c>
      <c r="Q71" s="275">
        <f t="shared" si="9"/>
        <v>0</v>
      </c>
      <c r="R71" s="34"/>
      <c r="S71" s="34"/>
      <c r="T71" s="34"/>
    </row>
    <row r="72" spans="1:20" ht="11.25" outlineLevel="3" x14ac:dyDescent="0.2">
      <c r="A72" s="267"/>
      <c r="B72" s="268"/>
      <c r="C72" s="269">
        <v>46</v>
      </c>
      <c r="D72" s="270" t="s">
        <v>1633</v>
      </c>
      <c r="E72" s="271" t="s">
        <v>1656</v>
      </c>
      <c r="F72" s="272" t="s">
        <v>1657</v>
      </c>
      <c r="G72" s="270" t="s">
        <v>263</v>
      </c>
      <c r="H72" s="273">
        <v>11</v>
      </c>
      <c r="I72" s="274">
        <v>0</v>
      </c>
      <c r="J72" s="275">
        <f t="shared" si="5"/>
        <v>0</v>
      </c>
      <c r="K72" s="273"/>
      <c r="L72" s="273">
        <f t="shared" si="6"/>
        <v>0</v>
      </c>
      <c r="M72" s="273"/>
      <c r="N72" s="273">
        <f t="shared" si="7"/>
        <v>0</v>
      </c>
      <c r="O72" s="275">
        <v>21</v>
      </c>
      <c r="P72" s="275">
        <f t="shared" si="8"/>
        <v>0</v>
      </c>
      <c r="Q72" s="275">
        <f t="shared" si="9"/>
        <v>0</v>
      </c>
      <c r="R72" s="34"/>
      <c r="S72" s="34"/>
      <c r="T72" s="34"/>
    </row>
    <row r="73" spans="1:20" ht="11.25" outlineLevel="3" x14ac:dyDescent="0.2">
      <c r="A73" s="267"/>
      <c r="B73" s="268"/>
      <c r="C73" s="269">
        <v>47</v>
      </c>
      <c r="D73" s="270" t="s">
        <v>1633</v>
      </c>
      <c r="E73" s="271" t="s">
        <v>1656</v>
      </c>
      <c r="F73" s="272" t="s">
        <v>1658</v>
      </c>
      <c r="G73" s="270" t="s">
        <v>199</v>
      </c>
      <c r="H73" s="273">
        <v>8</v>
      </c>
      <c r="I73" s="274">
        <v>0</v>
      </c>
      <c r="J73" s="275">
        <f t="shared" si="5"/>
        <v>0</v>
      </c>
      <c r="K73" s="273"/>
      <c r="L73" s="273">
        <f t="shared" si="6"/>
        <v>0</v>
      </c>
      <c r="M73" s="273"/>
      <c r="N73" s="273">
        <f t="shared" si="7"/>
        <v>0</v>
      </c>
      <c r="O73" s="275">
        <v>21</v>
      </c>
      <c r="P73" s="275">
        <f t="shared" si="8"/>
        <v>0</v>
      </c>
      <c r="Q73" s="275">
        <f t="shared" si="9"/>
        <v>0</v>
      </c>
      <c r="R73" s="34"/>
      <c r="S73" s="34"/>
      <c r="T73" s="34"/>
    </row>
    <row r="74" spans="1:20" ht="11.25" outlineLevel="3" x14ac:dyDescent="0.2">
      <c r="A74" s="267"/>
      <c r="B74" s="268"/>
      <c r="C74" s="269">
        <v>48</v>
      </c>
      <c r="D74" s="270" t="s">
        <v>1560</v>
      </c>
      <c r="E74" s="271" t="s">
        <v>1659</v>
      </c>
      <c r="F74" s="272" t="s">
        <v>1660</v>
      </c>
      <c r="G74" s="270" t="s">
        <v>199</v>
      </c>
      <c r="H74" s="273">
        <v>1</v>
      </c>
      <c r="I74" s="274">
        <v>0</v>
      </c>
      <c r="J74" s="275">
        <f t="shared" si="5"/>
        <v>0</v>
      </c>
      <c r="K74" s="273"/>
      <c r="L74" s="273">
        <f t="shared" si="6"/>
        <v>0</v>
      </c>
      <c r="M74" s="273"/>
      <c r="N74" s="273">
        <f t="shared" si="7"/>
        <v>0</v>
      </c>
      <c r="O74" s="275">
        <v>21</v>
      </c>
      <c r="P74" s="275">
        <f t="shared" si="8"/>
        <v>0</v>
      </c>
      <c r="Q74" s="275">
        <f t="shared" si="9"/>
        <v>0</v>
      </c>
      <c r="R74" s="34"/>
      <c r="S74" s="34"/>
      <c r="T74" s="34"/>
    </row>
    <row r="75" spans="1:20" ht="11.25" outlineLevel="3" x14ac:dyDescent="0.2">
      <c r="A75" s="267"/>
      <c r="B75" s="268"/>
      <c r="C75" s="269">
        <v>49</v>
      </c>
      <c r="D75" s="270" t="s">
        <v>1560</v>
      </c>
      <c r="E75" s="271" t="s">
        <v>1661</v>
      </c>
      <c r="F75" s="272" t="s">
        <v>1662</v>
      </c>
      <c r="G75" s="270" t="s">
        <v>199</v>
      </c>
      <c r="H75" s="273">
        <v>1</v>
      </c>
      <c r="I75" s="274">
        <v>0</v>
      </c>
      <c r="J75" s="275">
        <f t="shared" si="5"/>
        <v>0</v>
      </c>
      <c r="K75" s="273"/>
      <c r="L75" s="273">
        <f t="shared" si="6"/>
        <v>0</v>
      </c>
      <c r="M75" s="273"/>
      <c r="N75" s="273">
        <f t="shared" si="7"/>
        <v>0</v>
      </c>
      <c r="O75" s="275">
        <v>21</v>
      </c>
      <c r="P75" s="275">
        <f t="shared" si="8"/>
        <v>0</v>
      </c>
      <c r="Q75" s="275">
        <f t="shared" si="9"/>
        <v>0</v>
      </c>
      <c r="R75" s="34"/>
      <c r="S75" s="34"/>
      <c r="T75" s="34"/>
    </row>
    <row r="76" spans="1:20" ht="11.25" outlineLevel="3" x14ac:dyDescent="0.2">
      <c r="A76" s="267"/>
      <c r="B76" s="268"/>
      <c r="C76" s="269">
        <v>50</v>
      </c>
      <c r="D76" s="270" t="s">
        <v>1633</v>
      </c>
      <c r="E76" s="271" t="s">
        <v>1663</v>
      </c>
      <c r="F76" s="272" t="s">
        <v>1664</v>
      </c>
      <c r="G76" s="270" t="s">
        <v>199</v>
      </c>
      <c r="H76" s="273">
        <v>1</v>
      </c>
      <c r="I76" s="274">
        <v>0</v>
      </c>
      <c r="J76" s="275">
        <f t="shared" si="5"/>
        <v>0</v>
      </c>
      <c r="K76" s="273"/>
      <c r="L76" s="273">
        <f t="shared" si="6"/>
        <v>0</v>
      </c>
      <c r="M76" s="273"/>
      <c r="N76" s="273">
        <f t="shared" si="7"/>
        <v>0</v>
      </c>
      <c r="O76" s="275">
        <v>21</v>
      </c>
      <c r="P76" s="275">
        <f t="shared" si="8"/>
        <v>0</v>
      </c>
      <c r="Q76" s="275">
        <f t="shared" si="9"/>
        <v>0</v>
      </c>
      <c r="R76" s="34"/>
      <c r="S76" s="34"/>
      <c r="T76" s="34"/>
    </row>
    <row r="77" spans="1:20" ht="11.25" outlineLevel="3" x14ac:dyDescent="0.2">
      <c r="A77" s="267"/>
      <c r="B77" s="268"/>
      <c r="C77" s="269">
        <v>51</v>
      </c>
      <c r="D77" s="270" t="s">
        <v>1633</v>
      </c>
      <c r="E77" s="271" t="s">
        <v>1665</v>
      </c>
      <c r="F77" s="272" t="s">
        <v>1666</v>
      </c>
      <c r="G77" s="270" t="s">
        <v>1667</v>
      </c>
      <c r="H77" s="273">
        <v>8</v>
      </c>
      <c r="I77" s="274">
        <v>0</v>
      </c>
      <c r="J77" s="275">
        <f t="shared" si="5"/>
        <v>0</v>
      </c>
      <c r="K77" s="273"/>
      <c r="L77" s="273">
        <f t="shared" si="6"/>
        <v>0</v>
      </c>
      <c r="M77" s="273"/>
      <c r="N77" s="273">
        <f t="shared" si="7"/>
        <v>0</v>
      </c>
      <c r="O77" s="275">
        <v>21</v>
      </c>
      <c r="P77" s="275">
        <f t="shared" si="8"/>
        <v>0</v>
      </c>
      <c r="Q77" s="275">
        <f t="shared" si="9"/>
        <v>0</v>
      </c>
      <c r="R77" s="34"/>
      <c r="S77" s="34"/>
      <c r="T77" s="34"/>
    </row>
    <row r="78" spans="1:20" ht="11.25" outlineLevel="3" x14ac:dyDescent="0.2">
      <c r="A78" s="267"/>
      <c r="B78" s="268"/>
      <c r="C78" s="269">
        <v>52</v>
      </c>
      <c r="D78" s="270" t="s">
        <v>1633</v>
      </c>
      <c r="E78" s="271" t="s">
        <v>1668</v>
      </c>
      <c r="F78" s="272" t="s">
        <v>1669</v>
      </c>
      <c r="G78" s="270" t="s">
        <v>1154</v>
      </c>
      <c r="H78" s="273">
        <v>1</v>
      </c>
      <c r="I78" s="274">
        <v>0</v>
      </c>
      <c r="J78" s="275">
        <f t="shared" si="5"/>
        <v>0</v>
      </c>
      <c r="K78" s="273"/>
      <c r="L78" s="273">
        <f t="shared" si="6"/>
        <v>0</v>
      </c>
      <c r="M78" s="273"/>
      <c r="N78" s="273">
        <f t="shared" si="7"/>
        <v>0</v>
      </c>
      <c r="O78" s="275">
        <v>21</v>
      </c>
      <c r="P78" s="275">
        <f t="shared" si="8"/>
        <v>0</v>
      </c>
      <c r="Q78" s="275">
        <f t="shared" si="9"/>
        <v>0</v>
      </c>
      <c r="R78" s="34"/>
      <c r="S78" s="34"/>
      <c r="T78" s="34"/>
    </row>
    <row r="79" spans="1:20" ht="11.25" outlineLevel="3" x14ac:dyDescent="0.2">
      <c r="A79" s="267"/>
      <c r="B79" s="268"/>
      <c r="C79" s="269">
        <v>53</v>
      </c>
      <c r="D79" s="270" t="s">
        <v>1633</v>
      </c>
      <c r="E79" s="271" t="s">
        <v>1670</v>
      </c>
      <c r="F79" s="272" t="s">
        <v>1671</v>
      </c>
      <c r="G79" s="270" t="s">
        <v>1667</v>
      </c>
      <c r="H79" s="273">
        <v>4</v>
      </c>
      <c r="I79" s="274">
        <v>0</v>
      </c>
      <c r="J79" s="275">
        <f t="shared" si="5"/>
        <v>0</v>
      </c>
      <c r="K79" s="273"/>
      <c r="L79" s="273">
        <f t="shared" si="6"/>
        <v>0</v>
      </c>
      <c r="M79" s="273"/>
      <c r="N79" s="273">
        <f t="shared" si="7"/>
        <v>0</v>
      </c>
      <c r="O79" s="275">
        <v>21</v>
      </c>
      <c r="P79" s="275">
        <f t="shared" si="8"/>
        <v>0</v>
      </c>
      <c r="Q79" s="275">
        <f t="shared" si="9"/>
        <v>0</v>
      </c>
      <c r="R79" s="34"/>
      <c r="S79" s="34"/>
      <c r="T79" s="34"/>
    </row>
    <row r="80" spans="1:20" ht="11.25" outlineLevel="3" x14ac:dyDescent="0.2">
      <c r="A80" s="267"/>
      <c r="B80" s="268"/>
      <c r="C80" s="269">
        <v>54</v>
      </c>
      <c r="D80" s="270" t="s">
        <v>1633</v>
      </c>
      <c r="E80" s="271" t="s">
        <v>1672</v>
      </c>
      <c r="F80" s="272" t="s">
        <v>1673</v>
      </c>
      <c r="G80" s="270" t="s">
        <v>1667</v>
      </c>
      <c r="H80" s="273">
        <v>8</v>
      </c>
      <c r="I80" s="274">
        <v>0</v>
      </c>
      <c r="J80" s="275">
        <f t="shared" si="5"/>
        <v>0</v>
      </c>
      <c r="K80" s="273"/>
      <c r="L80" s="273">
        <f t="shared" si="6"/>
        <v>0</v>
      </c>
      <c r="M80" s="273"/>
      <c r="N80" s="273">
        <f t="shared" si="7"/>
        <v>0</v>
      </c>
      <c r="O80" s="275">
        <v>21</v>
      </c>
      <c r="P80" s="275">
        <f t="shared" si="8"/>
        <v>0</v>
      </c>
      <c r="Q80" s="275">
        <f t="shared" si="9"/>
        <v>0</v>
      </c>
      <c r="R80" s="34"/>
      <c r="S80" s="34"/>
      <c r="T80" s="34"/>
    </row>
    <row r="81" spans="1:20" outlineLevel="3" x14ac:dyDescent="0.15">
      <c r="B81" s="30"/>
      <c r="C81" s="30"/>
      <c r="D81" s="30"/>
      <c r="E81" s="30"/>
      <c r="F81" s="30"/>
      <c r="G81" s="30"/>
      <c r="H81" s="30"/>
      <c r="I81" s="34"/>
      <c r="J81" s="34"/>
      <c r="K81" s="30"/>
      <c r="L81" s="30"/>
      <c r="M81" s="30"/>
      <c r="N81" s="30"/>
      <c r="O81" s="30"/>
      <c r="P81" s="34"/>
      <c r="Q81" s="34"/>
    </row>
    <row r="82" spans="1:20" ht="12" outlineLevel="1" x14ac:dyDescent="0.2">
      <c r="A82" s="43" t="s">
        <v>59</v>
      </c>
      <c r="B82" s="253">
        <v>2</v>
      </c>
      <c r="C82" s="254"/>
      <c r="D82" s="255" t="s">
        <v>1549</v>
      </c>
      <c r="E82" s="255"/>
      <c r="F82" s="256" t="s">
        <v>60</v>
      </c>
      <c r="G82" s="255"/>
      <c r="H82" s="257"/>
      <c r="I82" s="258"/>
      <c r="J82" s="44">
        <f>SUBTOTAL(9,J83:J186)</f>
        <v>0</v>
      </c>
      <c r="K82" s="257"/>
      <c r="L82" s="45">
        <f>SUBTOTAL(9,L83:L186)</f>
        <v>1.47868</v>
      </c>
      <c r="M82" s="257"/>
      <c r="N82" s="45">
        <f>SUBTOTAL(9,N83:N186)</f>
        <v>3.4940000000000002</v>
      </c>
      <c r="O82" s="259"/>
      <c r="P82" s="44">
        <f>SUBTOTAL(9,P83:P186)</f>
        <v>0</v>
      </c>
      <c r="Q82" s="44">
        <f>SUBTOTAL(9,Q83:Q186)</f>
        <v>0</v>
      </c>
      <c r="R82" s="30"/>
      <c r="S82" s="34"/>
      <c r="T82" s="34"/>
    </row>
    <row r="83" spans="1:20" ht="11.25" outlineLevel="2" x14ac:dyDescent="0.2">
      <c r="A83" s="46" t="s">
        <v>61</v>
      </c>
      <c r="B83" s="260">
        <v>3</v>
      </c>
      <c r="C83" s="261"/>
      <c r="D83" s="262" t="s">
        <v>1550</v>
      </c>
      <c r="E83" s="262"/>
      <c r="F83" s="263" t="s">
        <v>62</v>
      </c>
      <c r="G83" s="262"/>
      <c r="H83" s="264"/>
      <c r="I83" s="265"/>
      <c r="J83" s="47">
        <f>SUBTOTAL(9,J84:J86)</f>
        <v>0</v>
      </c>
      <c r="K83" s="264"/>
      <c r="L83" s="48">
        <f>SUBTOTAL(9,L84:L86)</f>
        <v>0</v>
      </c>
      <c r="M83" s="264"/>
      <c r="N83" s="48">
        <f>SUBTOTAL(9,N84:N86)</f>
        <v>2.75</v>
      </c>
      <c r="O83" s="266"/>
      <c r="P83" s="47">
        <f>SUBTOTAL(9,P84:P86)</f>
        <v>0</v>
      </c>
      <c r="Q83" s="47">
        <f>SUBTOTAL(9,Q84:Q86)</f>
        <v>0</v>
      </c>
      <c r="R83" s="30"/>
      <c r="S83" s="34"/>
      <c r="T83" s="34"/>
    </row>
    <row r="84" spans="1:20" ht="11.25" outlineLevel="3" x14ac:dyDescent="0.2">
      <c r="A84" s="267"/>
      <c r="B84" s="268"/>
      <c r="C84" s="269">
        <v>1</v>
      </c>
      <c r="D84" s="270" t="s">
        <v>1551</v>
      </c>
      <c r="E84" s="271" t="s">
        <v>1674</v>
      </c>
      <c r="F84" s="272" t="s">
        <v>1675</v>
      </c>
      <c r="G84" s="270" t="s">
        <v>141</v>
      </c>
      <c r="H84" s="273">
        <v>5</v>
      </c>
      <c r="I84" s="274">
        <v>0</v>
      </c>
      <c r="J84" s="275">
        <f>H84*I84</f>
        <v>0</v>
      </c>
      <c r="K84" s="273"/>
      <c r="L84" s="273">
        <f>H84*K84</f>
        <v>0</v>
      </c>
      <c r="M84" s="273">
        <v>0.26</v>
      </c>
      <c r="N84" s="273">
        <f>H84*M84</f>
        <v>1.3</v>
      </c>
      <c r="O84" s="275">
        <v>21</v>
      </c>
      <c r="P84" s="275">
        <f>J84*(O84/100)</f>
        <v>0</v>
      </c>
      <c r="Q84" s="275">
        <f>J84+P84</f>
        <v>0</v>
      </c>
      <c r="R84" s="34"/>
      <c r="S84" s="34"/>
      <c r="T84" s="34"/>
    </row>
    <row r="85" spans="1:20" ht="11.25" outlineLevel="3" x14ac:dyDescent="0.2">
      <c r="A85" s="267"/>
      <c r="B85" s="268"/>
      <c r="C85" s="269">
        <v>2</v>
      </c>
      <c r="D85" s="270" t="s">
        <v>1551</v>
      </c>
      <c r="E85" s="271" t="s">
        <v>1676</v>
      </c>
      <c r="F85" s="272" t="s">
        <v>1677</v>
      </c>
      <c r="G85" s="270" t="s">
        <v>141</v>
      </c>
      <c r="H85" s="273">
        <v>5</v>
      </c>
      <c r="I85" s="274">
        <v>0</v>
      </c>
      <c r="J85" s="275">
        <f>H85*I85</f>
        <v>0</v>
      </c>
      <c r="K85" s="273"/>
      <c r="L85" s="273">
        <f>H85*K85</f>
        <v>0</v>
      </c>
      <c r="M85" s="273">
        <v>0.28999999999999998</v>
      </c>
      <c r="N85" s="273">
        <f>H85*M85</f>
        <v>1.45</v>
      </c>
      <c r="O85" s="275">
        <v>21</v>
      </c>
      <c r="P85" s="275">
        <f>J85*(O85/100)</f>
        <v>0</v>
      </c>
      <c r="Q85" s="275">
        <f>J85+P85</f>
        <v>0</v>
      </c>
      <c r="R85" s="34"/>
      <c r="S85" s="34"/>
      <c r="T85" s="34"/>
    </row>
    <row r="86" spans="1:20" outlineLevel="3" x14ac:dyDescent="0.15">
      <c r="B86" s="30"/>
      <c r="C86" s="30"/>
      <c r="D86" s="30"/>
      <c r="E86" s="30"/>
      <c r="F86" s="30"/>
      <c r="G86" s="30"/>
      <c r="H86" s="30"/>
      <c r="I86" s="34"/>
      <c r="J86" s="34"/>
      <c r="K86" s="30"/>
      <c r="L86" s="30"/>
      <c r="M86" s="30"/>
      <c r="N86" s="30"/>
      <c r="O86" s="30"/>
      <c r="P86" s="34"/>
      <c r="Q86" s="34"/>
    </row>
    <row r="87" spans="1:20" ht="11.25" outlineLevel="2" x14ac:dyDescent="0.2">
      <c r="A87" s="46" t="s">
        <v>63</v>
      </c>
      <c r="B87" s="260">
        <v>3</v>
      </c>
      <c r="C87" s="261"/>
      <c r="D87" s="262" t="s">
        <v>1550</v>
      </c>
      <c r="E87" s="262"/>
      <c r="F87" s="263" t="s">
        <v>64</v>
      </c>
      <c r="G87" s="262"/>
      <c r="H87" s="264"/>
      <c r="I87" s="265"/>
      <c r="J87" s="47">
        <f>SUBTOTAL(9,J88:J90)</f>
        <v>0</v>
      </c>
      <c r="K87" s="264"/>
      <c r="L87" s="48">
        <f>SUBTOTAL(9,L88:L90)</f>
        <v>0.56515000000000004</v>
      </c>
      <c r="M87" s="264"/>
      <c r="N87" s="48">
        <f>SUBTOTAL(9,N88:N90)</f>
        <v>0</v>
      </c>
      <c r="O87" s="266"/>
      <c r="P87" s="47">
        <f>SUBTOTAL(9,P88:P90)</f>
        <v>0</v>
      </c>
      <c r="Q87" s="47">
        <f>SUBTOTAL(9,Q88:Q90)</f>
        <v>0</v>
      </c>
      <c r="R87" s="30"/>
      <c r="S87" s="34"/>
      <c r="T87" s="34"/>
    </row>
    <row r="88" spans="1:20" ht="11.25" outlineLevel="3" x14ac:dyDescent="0.2">
      <c r="A88" s="267"/>
      <c r="B88" s="268"/>
      <c r="C88" s="269">
        <v>1</v>
      </c>
      <c r="D88" s="270" t="s">
        <v>1551</v>
      </c>
      <c r="E88" s="271" t="s">
        <v>1678</v>
      </c>
      <c r="F88" s="272" t="s">
        <v>1679</v>
      </c>
      <c r="G88" s="270" t="s">
        <v>141</v>
      </c>
      <c r="H88" s="273">
        <v>5</v>
      </c>
      <c r="I88" s="274">
        <v>0</v>
      </c>
      <c r="J88" s="275">
        <f>H88*I88</f>
        <v>0</v>
      </c>
      <c r="K88" s="273"/>
      <c r="L88" s="273">
        <f>H88*K88</f>
        <v>0</v>
      </c>
      <c r="M88" s="273"/>
      <c r="N88" s="273">
        <f>H88*M88</f>
        <v>0</v>
      </c>
      <c r="O88" s="275">
        <v>21</v>
      </c>
      <c r="P88" s="275">
        <f>J88*(O88/100)</f>
        <v>0</v>
      </c>
      <c r="Q88" s="275">
        <f>J88+P88</f>
        <v>0</v>
      </c>
      <c r="R88" s="34"/>
      <c r="S88" s="34"/>
      <c r="T88" s="34"/>
    </row>
    <row r="89" spans="1:20" ht="11.25" outlineLevel="3" x14ac:dyDescent="0.2">
      <c r="A89" s="267"/>
      <c r="B89" s="268"/>
      <c r="C89" s="269">
        <v>2</v>
      </c>
      <c r="D89" s="270" t="s">
        <v>1551</v>
      </c>
      <c r="E89" s="271" t="s">
        <v>1680</v>
      </c>
      <c r="F89" s="272" t="s">
        <v>1681</v>
      </c>
      <c r="G89" s="270" t="s">
        <v>141</v>
      </c>
      <c r="H89" s="273">
        <v>5</v>
      </c>
      <c r="I89" s="274">
        <v>0</v>
      </c>
      <c r="J89" s="275">
        <f>H89*I89</f>
        <v>0</v>
      </c>
      <c r="K89" s="273">
        <v>0.11303000000000001</v>
      </c>
      <c r="L89" s="273">
        <f>H89*K89</f>
        <v>0.56515000000000004</v>
      </c>
      <c r="M89" s="273"/>
      <c r="N89" s="273">
        <f>H89*M89</f>
        <v>0</v>
      </c>
      <c r="O89" s="275">
        <v>21</v>
      </c>
      <c r="P89" s="275">
        <f>J89*(O89/100)</f>
        <v>0</v>
      </c>
      <c r="Q89" s="275">
        <f>J89+P89</f>
        <v>0</v>
      </c>
      <c r="R89" s="34"/>
      <c r="S89" s="34"/>
      <c r="T89" s="34"/>
    </row>
    <row r="90" spans="1:20" outlineLevel="3" x14ac:dyDescent="0.15">
      <c r="B90" s="30"/>
      <c r="C90" s="30"/>
      <c r="D90" s="30"/>
      <c r="E90" s="30"/>
      <c r="F90" s="30"/>
      <c r="G90" s="30"/>
      <c r="H90" s="30"/>
      <c r="I90" s="34"/>
      <c r="J90" s="34"/>
      <c r="K90" s="30"/>
      <c r="L90" s="30"/>
      <c r="M90" s="30"/>
      <c r="N90" s="30"/>
      <c r="O90" s="30"/>
      <c r="P90" s="34"/>
      <c r="Q90" s="34"/>
    </row>
    <row r="91" spans="1:20" ht="11.25" outlineLevel="2" x14ac:dyDescent="0.2">
      <c r="A91" s="46" t="s">
        <v>65</v>
      </c>
      <c r="B91" s="260">
        <v>3</v>
      </c>
      <c r="C91" s="261"/>
      <c r="D91" s="262" t="s">
        <v>1550</v>
      </c>
      <c r="E91" s="262"/>
      <c r="F91" s="263" t="s">
        <v>54</v>
      </c>
      <c r="G91" s="262"/>
      <c r="H91" s="264"/>
      <c r="I91" s="265"/>
      <c r="J91" s="47">
        <f>SUBTOTAL(9,J92:J93)</f>
        <v>0</v>
      </c>
      <c r="K91" s="264"/>
      <c r="L91" s="48">
        <f>SUBTOTAL(9,L92:L93)</f>
        <v>0.62719999999999998</v>
      </c>
      <c r="M91" s="264"/>
      <c r="N91" s="48">
        <f>SUBTOTAL(9,N92:N93)</f>
        <v>0</v>
      </c>
      <c r="O91" s="266"/>
      <c r="P91" s="47">
        <f>SUBTOTAL(9,P92:P93)</f>
        <v>0</v>
      </c>
      <c r="Q91" s="47">
        <f>SUBTOTAL(9,Q92:Q93)</f>
        <v>0</v>
      </c>
      <c r="R91" s="30"/>
      <c r="S91" s="34"/>
      <c r="T91" s="34"/>
    </row>
    <row r="92" spans="1:20" ht="11.25" outlineLevel="3" x14ac:dyDescent="0.2">
      <c r="A92" s="267"/>
      <c r="B92" s="268"/>
      <c r="C92" s="269">
        <v>1</v>
      </c>
      <c r="D92" s="270" t="s">
        <v>1551</v>
      </c>
      <c r="E92" s="271" t="s">
        <v>679</v>
      </c>
      <c r="F92" s="272" t="s">
        <v>680</v>
      </c>
      <c r="G92" s="270" t="s">
        <v>141</v>
      </c>
      <c r="H92" s="273">
        <v>11.2</v>
      </c>
      <c r="I92" s="274">
        <v>0</v>
      </c>
      <c r="J92" s="275">
        <f>H92*I92</f>
        <v>0</v>
      </c>
      <c r="K92" s="273">
        <v>5.6000000000000001E-2</v>
      </c>
      <c r="L92" s="273">
        <f>H92*K92</f>
        <v>0.62719999999999998</v>
      </c>
      <c r="M92" s="273"/>
      <c r="N92" s="273">
        <f>H92*M92</f>
        <v>0</v>
      </c>
      <c r="O92" s="275">
        <v>21</v>
      </c>
      <c r="P92" s="275">
        <f>J92*(O92/100)</f>
        <v>0</v>
      </c>
      <c r="Q92" s="275">
        <f>J92+P92</f>
        <v>0</v>
      </c>
      <c r="R92" s="34"/>
      <c r="S92" s="34"/>
      <c r="T92" s="34"/>
    </row>
    <row r="93" spans="1:20" outlineLevel="3" x14ac:dyDescent="0.15">
      <c r="B93" s="30"/>
      <c r="C93" s="30"/>
      <c r="D93" s="30"/>
      <c r="E93" s="30"/>
      <c r="F93" s="30"/>
      <c r="G93" s="30"/>
      <c r="H93" s="30"/>
      <c r="I93" s="34"/>
      <c r="J93" s="34"/>
      <c r="K93" s="30"/>
      <c r="L93" s="30"/>
      <c r="M93" s="30"/>
      <c r="N93" s="30"/>
      <c r="O93" s="30"/>
      <c r="P93" s="34"/>
      <c r="Q93" s="34"/>
    </row>
    <row r="94" spans="1:20" ht="11.25" outlineLevel="2" x14ac:dyDescent="0.2">
      <c r="A94" s="46" t="s">
        <v>66</v>
      </c>
      <c r="B94" s="260">
        <v>3</v>
      </c>
      <c r="C94" s="261"/>
      <c r="D94" s="262" t="s">
        <v>1550</v>
      </c>
      <c r="E94" s="262"/>
      <c r="F94" s="263" t="s">
        <v>56</v>
      </c>
      <c r="G94" s="262"/>
      <c r="H94" s="264"/>
      <c r="I94" s="265"/>
      <c r="J94" s="47">
        <f>SUBTOTAL(9,J95:J100)</f>
        <v>0</v>
      </c>
      <c r="K94" s="264"/>
      <c r="L94" s="48">
        <f>SUBTOTAL(9,L95:L100)</f>
        <v>0</v>
      </c>
      <c r="M94" s="264"/>
      <c r="N94" s="48">
        <f>SUBTOTAL(9,N95:N100)</f>
        <v>0.74399999999999999</v>
      </c>
      <c r="O94" s="266"/>
      <c r="P94" s="47">
        <f>SUBTOTAL(9,P95:P100)</f>
        <v>0</v>
      </c>
      <c r="Q94" s="47">
        <f>SUBTOTAL(9,Q95:Q100)</f>
        <v>0</v>
      </c>
      <c r="R94" s="30"/>
      <c r="S94" s="34"/>
      <c r="T94" s="34"/>
    </row>
    <row r="95" spans="1:20" ht="11.25" outlineLevel="3" x14ac:dyDescent="0.2">
      <c r="A95" s="267"/>
      <c r="B95" s="268"/>
      <c r="C95" s="269">
        <v>1</v>
      </c>
      <c r="D95" s="270" t="s">
        <v>1551</v>
      </c>
      <c r="E95" s="271" t="s">
        <v>1552</v>
      </c>
      <c r="F95" s="272" t="s">
        <v>1553</v>
      </c>
      <c r="G95" s="270" t="s">
        <v>199</v>
      </c>
      <c r="H95" s="273">
        <v>121</v>
      </c>
      <c r="I95" s="274">
        <v>0</v>
      </c>
      <c r="J95" s="275">
        <f>H95*I95</f>
        <v>0</v>
      </c>
      <c r="K95" s="273"/>
      <c r="L95" s="273">
        <f>H95*K95</f>
        <v>0</v>
      </c>
      <c r="M95" s="273"/>
      <c r="N95" s="273">
        <f>H95*M95</f>
        <v>0</v>
      </c>
      <c r="O95" s="275">
        <v>21</v>
      </c>
      <c r="P95" s="275">
        <f>J95*(O95/100)</f>
        <v>0</v>
      </c>
      <c r="Q95" s="275">
        <f>J95+P95</f>
        <v>0</v>
      </c>
      <c r="R95" s="34"/>
      <c r="S95" s="34"/>
      <c r="T95" s="34"/>
    </row>
    <row r="96" spans="1:20" ht="11.25" outlineLevel="3" x14ac:dyDescent="0.2">
      <c r="A96" s="267"/>
      <c r="B96" s="268"/>
      <c r="C96" s="269">
        <v>2</v>
      </c>
      <c r="D96" s="270" t="s">
        <v>1551</v>
      </c>
      <c r="E96" s="271" t="s">
        <v>1554</v>
      </c>
      <c r="F96" s="272" t="s">
        <v>1555</v>
      </c>
      <c r="G96" s="270" t="s">
        <v>199</v>
      </c>
      <c r="H96" s="273">
        <v>64</v>
      </c>
      <c r="I96" s="274">
        <v>0</v>
      </c>
      <c r="J96" s="275">
        <f>H96*I96</f>
        <v>0</v>
      </c>
      <c r="K96" s="273"/>
      <c r="L96" s="273">
        <f>H96*K96</f>
        <v>0</v>
      </c>
      <c r="M96" s="273">
        <v>1E-3</v>
      </c>
      <c r="N96" s="273">
        <f>H96*M96</f>
        <v>6.4000000000000001E-2</v>
      </c>
      <c r="O96" s="275">
        <v>21</v>
      </c>
      <c r="P96" s="275">
        <f>J96*(O96/100)</f>
        <v>0</v>
      </c>
      <c r="Q96" s="275">
        <f>J96+P96</f>
        <v>0</v>
      </c>
      <c r="R96" s="34"/>
      <c r="S96" s="34"/>
      <c r="T96" s="34"/>
    </row>
    <row r="97" spans="1:20" ht="11.25" outlineLevel="3" x14ac:dyDescent="0.2">
      <c r="A97" s="267"/>
      <c r="B97" s="268"/>
      <c r="C97" s="269">
        <v>3</v>
      </c>
      <c r="D97" s="270" t="s">
        <v>1551</v>
      </c>
      <c r="E97" s="271" t="s">
        <v>1556</v>
      </c>
      <c r="F97" s="272" t="s">
        <v>1557</v>
      </c>
      <c r="G97" s="270" t="s">
        <v>263</v>
      </c>
      <c r="H97" s="273">
        <v>140</v>
      </c>
      <c r="I97" s="274">
        <v>0</v>
      </c>
      <c r="J97" s="275">
        <f>H97*I97</f>
        <v>0</v>
      </c>
      <c r="K97" s="273"/>
      <c r="L97" s="273">
        <f>H97*K97</f>
        <v>0</v>
      </c>
      <c r="M97" s="273">
        <v>2E-3</v>
      </c>
      <c r="N97" s="273">
        <f>H97*M97</f>
        <v>0.28000000000000003</v>
      </c>
      <c r="O97" s="275">
        <v>21</v>
      </c>
      <c r="P97" s="275">
        <f>J97*(O97/100)</f>
        <v>0</v>
      </c>
      <c r="Q97" s="275">
        <f>J97+P97</f>
        <v>0</v>
      </c>
      <c r="R97" s="34"/>
      <c r="S97" s="34"/>
      <c r="T97" s="34"/>
    </row>
    <row r="98" spans="1:20" ht="11.25" outlineLevel="3" x14ac:dyDescent="0.2">
      <c r="A98" s="267"/>
      <c r="B98" s="268"/>
      <c r="C98" s="269">
        <v>4</v>
      </c>
      <c r="D98" s="270" t="s">
        <v>1551</v>
      </c>
      <c r="E98" s="271" t="s">
        <v>1558</v>
      </c>
      <c r="F98" s="272" t="s">
        <v>1559</v>
      </c>
      <c r="G98" s="270" t="s">
        <v>263</v>
      </c>
      <c r="H98" s="273">
        <v>100</v>
      </c>
      <c r="I98" s="274">
        <v>0</v>
      </c>
      <c r="J98" s="275">
        <f>H98*I98</f>
        <v>0</v>
      </c>
      <c r="K98" s="273"/>
      <c r="L98" s="273">
        <f>H98*K98</f>
        <v>0</v>
      </c>
      <c r="M98" s="273">
        <v>4.0000000000000001E-3</v>
      </c>
      <c r="N98" s="273">
        <f>H98*M98</f>
        <v>0.4</v>
      </c>
      <c r="O98" s="275">
        <v>21</v>
      </c>
      <c r="P98" s="275">
        <f>J98*(O98/100)</f>
        <v>0</v>
      </c>
      <c r="Q98" s="275">
        <f>J98+P98</f>
        <v>0</v>
      </c>
      <c r="R98" s="34"/>
      <c r="S98" s="34"/>
      <c r="T98" s="34"/>
    </row>
    <row r="99" spans="1:20" ht="11.25" outlineLevel="3" x14ac:dyDescent="0.2">
      <c r="A99" s="267"/>
      <c r="B99" s="268"/>
      <c r="C99" s="269">
        <v>5</v>
      </c>
      <c r="D99" s="270" t="s">
        <v>1551</v>
      </c>
      <c r="E99" s="271" t="s">
        <v>1682</v>
      </c>
      <c r="F99" s="272" t="s">
        <v>1683</v>
      </c>
      <c r="G99" s="270" t="s">
        <v>141</v>
      </c>
      <c r="H99" s="273">
        <v>5</v>
      </c>
      <c r="I99" s="274">
        <v>0</v>
      </c>
      <c r="J99" s="275">
        <f>H99*I99</f>
        <v>0</v>
      </c>
      <c r="K99" s="273"/>
      <c r="L99" s="273">
        <f>H99*K99</f>
        <v>0</v>
      </c>
      <c r="M99" s="273"/>
      <c r="N99" s="273">
        <f>H99*M99</f>
        <v>0</v>
      </c>
      <c r="O99" s="275">
        <v>21</v>
      </c>
      <c r="P99" s="275">
        <f>J99*(O99/100)</f>
        <v>0</v>
      </c>
      <c r="Q99" s="275">
        <f>J99+P99</f>
        <v>0</v>
      </c>
      <c r="R99" s="34"/>
      <c r="S99" s="34"/>
      <c r="T99" s="34"/>
    </row>
    <row r="100" spans="1:20" outlineLevel="3" x14ac:dyDescent="0.15">
      <c r="B100" s="30"/>
      <c r="C100" s="30"/>
      <c r="D100" s="30"/>
      <c r="E100" s="30"/>
      <c r="F100" s="30"/>
      <c r="G100" s="30"/>
      <c r="H100" s="30"/>
      <c r="I100" s="34"/>
      <c r="J100" s="34"/>
      <c r="K100" s="30"/>
      <c r="L100" s="30"/>
      <c r="M100" s="30"/>
      <c r="N100" s="30"/>
      <c r="O100" s="30"/>
      <c r="P100" s="34"/>
      <c r="Q100" s="34"/>
    </row>
    <row r="101" spans="1:20" ht="11.25" outlineLevel="2" x14ac:dyDescent="0.2">
      <c r="A101" s="46" t="s">
        <v>67</v>
      </c>
      <c r="B101" s="260">
        <v>3</v>
      </c>
      <c r="C101" s="261"/>
      <c r="D101" s="262" t="s">
        <v>1550</v>
      </c>
      <c r="E101" s="262"/>
      <c r="F101" s="263" t="s">
        <v>68</v>
      </c>
      <c r="G101" s="262"/>
      <c r="H101" s="264"/>
      <c r="I101" s="265"/>
      <c r="J101" s="47">
        <f>SUBTOTAL(9,J102:J104)</f>
        <v>0</v>
      </c>
      <c r="K101" s="264"/>
      <c r="L101" s="48">
        <f>SUBTOTAL(9,L102:L104)</f>
        <v>0</v>
      </c>
      <c r="M101" s="264"/>
      <c r="N101" s="48">
        <f>SUBTOTAL(9,N102:N104)</f>
        <v>0</v>
      </c>
      <c r="O101" s="266"/>
      <c r="P101" s="47">
        <f>SUBTOTAL(9,P102:P104)</f>
        <v>0</v>
      </c>
      <c r="Q101" s="47">
        <f>SUBTOTAL(9,Q102:Q104)</f>
        <v>0</v>
      </c>
      <c r="R101" s="30"/>
      <c r="S101" s="34"/>
      <c r="T101" s="34"/>
    </row>
    <row r="102" spans="1:20" ht="11.25" outlineLevel="3" x14ac:dyDescent="0.2">
      <c r="A102" s="267"/>
      <c r="B102" s="268"/>
      <c r="C102" s="269">
        <v>1</v>
      </c>
      <c r="D102" s="270" t="s">
        <v>1633</v>
      </c>
      <c r="E102" s="271" t="s">
        <v>1684</v>
      </c>
      <c r="F102" s="272" t="s">
        <v>1685</v>
      </c>
      <c r="G102" s="270" t="s">
        <v>263</v>
      </c>
      <c r="H102" s="273">
        <v>20</v>
      </c>
      <c r="I102" s="274">
        <v>0</v>
      </c>
      <c r="J102" s="275">
        <f>H102*I102</f>
        <v>0</v>
      </c>
      <c r="K102" s="273"/>
      <c r="L102" s="273">
        <f>H102*K102</f>
        <v>0</v>
      </c>
      <c r="M102" s="273"/>
      <c r="N102" s="273">
        <f>H102*M102</f>
        <v>0</v>
      </c>
      <c r="O102" s="275">
        <v>21</v>
      </c>
      <c r="P102" s="275">
        <f>J102*(O102/100)</f>
        <v>0</v>
      </c>
      <c r="Q102" s="275">
        <f>J102+P102</f>
        <v>0</v>
      </c>
      <c r="R102" s="34"/>
      <c r="S102" s="34"/>
      <c r="T102" s="34"/>
    </row>
    <row r="103" spans="1:20" ht="11.25" outlineLevel="3" x14ac:dyDescent="0.2">
      <c r="A103" s="267"/>
      <c r="B103" s="268"/>
      <c r="C103" s="269">
        <v>2</v>
      </c>
      <c r="D103" s="270" t="s">
        <v>1633</v>
      </c>
      <c r="E103" s="271" t="s">
        <v>1686</v>
      </c>
      <c r="F103" s="272" t="s">
        <v>1687</v>
      </c>
      <c r="G103" s="270" t="s">
        <v>263</v>
      </c>
      <c r="H103" s="273">
        <v>20</v>
      </c>
      <c r="I103" s="274">
        <v>0</v>
      </c>
      <c r="J103" s="275">
        <f>H103*I103</f>
        <v>0</v>
      </c>
      <c r="K103" s="273"/>
      <c r="L103" s="273">
        <f>H103*K103</f>
        <v>0</v>
      </c>
      <c r="M103" s="273"/>
      <c r="N103" s="273">
        <f>H103*M103</f>
        <v>0</v>
      </c>
      <c r="O103" s="275">
        <v>21</v>
      </c>
      <c r="P103" s="275">
        <f>J103*(O103/100)</f>
        <v>0</v>
      </c>
      <c r="Q103" s="275">
        <f>J103+P103</f>
        <v>0</v>
      </c>
      <c r="R103" s="34"/>
      <c r="S103" s="34"/>
      <c r="T103" s="34"/>
    </row>
    <row r="104" spans="1:20" outlineLevel="3" x14ac:dyDescent="0.15">
      <c r="B104" s="30"/>
      <c r="C104" s="30"/>
      <c r="D104" s="30"/>
      <c r="E104" s="30"/>
      <c r="F104" s="30"/>
      <c r="G104" s="30"/>
      <c r="H104" s="30"/>
      <c r="I104" s="34"/>
      <c r="J104" s="34"/>
      <c r="K104" s="30"/>
      <c r="L104" s="30"/>
      <c r="M104" s="30"/>
      <c r="N104" s="30"/>
      <c r="O104" s="30"/>
      <c r="P104" s="34"/>
      <c r="Q104" s="34"/>
    </row>
    <row r="105" spans="1:20" ht="11.25" outlineLevel="2" x14ac:dyDescent="0.2">
      <c r="A105" s="46" t="s">
        <v>69</v>
      </c>
      <c r="B105" s="260">
        <v>3</v>
      </c>
      <c r="C105" s="261"/>
      <c r="D105" s="262" t="s">
        <v>1550</v>
      </c>
      <c r="E105" s="262"/>
      <c r="F105" s="263" t="s">
        <v>58</v>
      </c>
      <c r="G105" s="262"/>
      <c r="H105" s="264"/>
      <c r="I105" s="265"/>
      <c r="J105" s="47">
        <f>SUBTOTAL(9,J106:J186)</f>
        <v>0</v>
      </c>
      <c r="K105" s="264"/>
      <c r="L105" s="48">
        <f>SUBTOTAL(9,L106:L186)</f>
        <v>0.28632999999999997</v>
      </c>
      <c r="M105" s="264"/>
      <c r="N105" s="48">
        <f>SUBTOTAL(9,N106:N186)</f>
        <v>0</v>
      </c>
      <c r="O105" s="266"/>
      <c r="P105" s="47">
        <f>SUBTOTAL(9,P106:P186)</f>
        <v>0</v>
      </c>
      <c r="Q105" s="47">
        <f>SUBTOTAL(9,Q106:Q186)</f>
        <v>0</v>
      </c>
      <c r="R105" s="30"/>
      <c r="S105" s="34"/>
      <c r="T105" s="34"/>
    </row>
    <row r="106" spans="1:20" ht="11.25" outlineLevel="3" x14ac:dyDescent="0.2">
      <c r="A106" s="267"/>
      <c r="B106" s="268"/>
      <c r="C106" s="269">
        <v>1</v>
      </c>
      <c r="D106" s="270" t="s">
        <v>1560</v>
      </c>
      <c r="E106" s="271" t="s">
        <v>1561</v>
      </c>
      <c r="F106" s="272" t="s">
        <v>1562</v>
      </c>
      <c r="G106" s="270" t="s">
        <v>263</v>
      </c>
      <c r="H106" s="273">
        <v>145</v>
      </c>
      <c r="I106" s="274">
        <v>0</v>
      </c>
      <c r="J106" s="275">
        <f>H106*I106</f>
        <v>0</v>
      </c>
      <c r="K106" s="273">
        <v>1E-4</v>
      </c>
      <c r="L106" s="273">
        <f>H106*K106</f>
        <v>1.4500000000000001E-2</v>
      </c>
      <c r="M106" s="273"/>
      <c r="N106" s="273">
        <f>H106*M106</f>
        <v>0</v>
      </c>
      <c r="O106" s="275">
        <v>21</v>
      </c>
      <c r="P106" s="275">
        <f>J106*(O106/100)</f>
        <v>0</v>
      </c>
      <c r="Q106" s="275">
        <f>J106+P106</f>
        <v>0</v>
      </c>
      <c r="R106" s="34"/>
      <c r="S106" s="34"/>
      <c r="T106" s="34"/>
    </row>
    <row r="107" spans="1:20" ht="11.25" outlineLevel="3" x14ac:dyDescent="0.2">
      <c r="A107" s="267"/>
      <c r="B107" s="268"/>
      <c r="C107" s="269">
        <v>2</v>
      </c>
      <c r="D107" s="270" t="s">
        <v>1560</v>
      </c>
      <c r="E107" s="271" t="s">
        <v>1563</v>
      </c>
      <c r="F107" s="272" t="s">
        <v>1564</v>
      </c>
      <c r="G107" s="270" t="s">
        <v>263</v>
      </c>
      <c r="H107" s="273">
        <v>983</v>
      </c>
      <c r="I107" s="274">
        <v>0</v>
      </c>
      <c r="J107" s="275">
        <f>H107*I107</f>
        <v>0</v>
      </c>
      <c r="K107" s="273">
        <v>1.2E-4</v>
      </c>
      <c r="L107" s="273">
        <f>H107*K107</f>
        <v>0.11796000000000001</v>
      </c>
      <c r="M107" s="273"/>
      <c r="N107" s="273">
        <f>H107*M107</f>
        <v>0</v>
      </c>
      <c r="O107" s="275">
        <v>21</v>
      </c>
      <c r="P107" s="275">
        <f>J107*(O107/100)</f>
        <v>0</v>
      </c>
      <c r="Q107" s="275">
        <f>J107+P107</f>
        <v>0</v>
      </c>
      <c r="R107" s="34"/>
      <c r="S107" s="34"/>
      <c r="T107" s="34"/>
    </row>
    <row r="108" spans="1:20" ht="9.75" outlineLevel="4" x14ac:dyDescent="0.2">
      <c r="A108" s="276"/>
      <c r="B108" s="277"/>
      <c r="C108" s="277"/>
      <c r="D108" s="278"/>
      <c r="E108" s="279" t="s">
        <v>1565</v>
      </c>
      <c r="F108" s="280" t="s">
        <v>1688</v>
      </c>
      <c r="G108" s="278"/>
      <c r="H108" s="281">
        <v>983</v>
      </c>
      <c r="I108" s="282"/>
      <c r="J108" s="283"/>
      <c r="K108" s="281"/>
      <c r="L108" s="281"/>
      <c r="M108" s="281"/>
      <c r="N108" s="281"/>
      <c r="O108" s="283"/>
      <c r="P108" s="283"/>
      <c r="Q108" s="283"/>
      <c r="R108" s="30"/>
      <c r="S108" s="34"/>
    </row>
    <row r="109" spans="1:20" ht="9.75" outlineLevel="4" x14ac:dyDescent="0.2">
      <c r="A109" s="276"/>
      <c r="B109" s="277"/>
      <c r="C109" s="277"/>
      <c r="D109" s="278"/>
      <c r="E109" s="279"/>
      <c r="F109" s="280" t="s">
        <v>1689</v>
      </c>
      <c r="G109" s="278"/>
      <c r="H109" s="281">
        <v>0</v>
      </c>
      <c r="I109" s="282"/>
      <c r="J109" s="283"/>
      <c r="K109" s="281"/>
      <c r="L109" s="281"/>
      <c r="M109" s="281"/>
      <c r="N109" s="281"/>
      <c r="O109" s="283"/>
      <c r="P109" s="283"/>
      <c r="Q109" s="283"/>
      <c r="R109" s="30"/>
      <c r="S109" s="34"/>
    </row>
    <row r="110" spans="1:20" ht="7.5" customHeight="1" outlineLevel="4" x14ac:dyDescent="0.15">
      <c r="A110" s="34"/>
      <c r="B110" s="284"/>
      <c r="C110" s="285"/>
      <c r="D110" s="286"/>
      <c r="E110" s="287"/>
      <c r="F110" s="288"/>
      <c r="G110" s="286"/>
      <c r="H110" s="289"/>
      <c r="I110" s="290"/>
      <c r="J110" s="291"/>
      <c r="K110" s="292"/>
      <c r="L110" s="292"/>
      <c r="M110" s="292"/>
      <c r="N110" s="292"/>
      <c r="O110" s="291"/>
      <c r="P110" s="291"/>
      <c r="Q110" s="291"/>
      <c r="R110" s="30"/>
      <c r="S110" s="34"/>
    </row>
    <row r="111" spans="1:20" ht="11.25" outlineLevel="3" x14ac:dyDescent="0.2">
      <c r="A111" s="267"/>
      <c r="B111" s="268"/>
      <c r="C111" s="269">
        <v>3</v>
      </c>
      <c r="D111" s="270" t="s">
        <v>1560</v>
      </c>
      <c r="E111" s="271" t="s">
        <v>1568</v>
      </c>
      <c r="F111" s="272" t="s">
        <v>1569</v>
      </c>
      <c r="G111" s="270" t="s">
        <v>263</v>
      </c>
      <c r="H111" s="273">
        <v>438</v>
      </c>
      <c r="I111" s="274">
        <v>0</v>
      </c>
      <c r="J111" s="275">
        <f t="shared" ref="J111:J174" si="10">H111*I111</f>
        <v>0</v>
      </c>
      <c r="K111" s="273">
        <v>1.7000000000000001E-4</v>
      </c>
      <c r="L111" s="273">
        <f t="shared" ref="L111:L174" si="11">H111*K111</f>
        <v>7.4459999999999998E-2</v>
      </c>
      <c r="M111" s="273"/>
      <c r="N111" s="273">
        <f t="shared" ref="N111:N174" si="12">H111*M111</f>
        <v>0</v>
      </c>
      <c r="O111" s="275">
        <v>21</v>
      </c>
      <c r="P111" s="275">
        <f t="shared" ref="P111:P174" si="13">J111*(O111/100)</f>
        <v>0</v>
      </c>
      <c r="Q111" s="275">
        <f t="shared" ref="Q111:Q174" si="14">J111+P111</f>
        <v>0</v>
      </c>
      <c r="R111" s="34"/>
      <c r="S111" s="34"/>
      <c r="T111" s="34"/>
    </row>
    <row r="112" spans="1:20" ht="11.25" outlineLevel="3" x14ac:dyDescent="0.2">
      <c r="A112" s="267"/>
      <c r="B112" s="268"/>
      <c r="C112" s="269">
        <v>4</v>
      </c>
      <c r="D112" s="270" t="s">
        <v>1560</v>
      </c>
      <c r="E112" s="271" t="s">
        <v>1690</v>
      </c>
      <c r="F112" s="272" t="s">
        <v>1691</v>
      </c>
      <c r="G112" s="270" t="s">
        <v>263</v>
      </c>
      <c r="H112" s="273">
        <v>110</v>
      </c>
      <c r="I112" s="274">
        <v>0</v>
      </c>
      <c r="J112" s="275">
        <f t="shared" si="10"/>
        <v>0</v>
      </c>
      <c r="K112" s="273">
        <v>1.6000000000000001E-4</v>
      </c>
      <c r="L112" s="273">
        <f t="shared" si="11"/>
        <v>1.7600000000000001E-2</v>
      </c>
      <c r="M112" s="273"/>
      <c r="N112" s="273">
        <f t="shared" si="12"/>
        <v>0</v>
      </c>
      <c r="O112" s="275">
        <v>21</v>
      </c>
      <c r="P112" s="275">
        <f t="shared" si="13"/>
        <v>0</v>
      </c>
      <c r="Q112" s="275">
        <f t="shared" si="14"/>
        <v>0</v>
      </c>
      <c r="R112" s="34"/>
      <c r="S112" s="34"/>
      <c r="T112" s="34"/>
    </row>
    <row r="113" spans="1:20" ht="11.25" outlineLevel="3" x14ac:dyDescent="0.2">
      <c r="A113" s="267"/>
      <c r="B113" s="268"/>
      <c r="C113" s="269">
        <v>5</v>
      </c>
      <c r="D113" s="270" t="s">
        <v>1560</v>
      </c>
      <c r="E113" s="271" t="s">
        <v>1572</v>
      </c>
      <c r="F113" s="272" t="s">
        <v>1573</v>
      </c>
      <c r="G113" s="270" t="s">
        <v>263</v>
      </c>
      <c r="H113" s="273">
        <v>80</v>
      </c>
      <c r="I113" s="274">
        <v>0</v>
      </c>
      <c r="J113" s="275">
        <f t="shared" si="10"/>
        <v>0</v>
      </c>
      <c r="K113" s="273">
        <v>9.0000000000000006E-5</v>
      </c>
      <c r="L113" s="273">
        <f t="shared" si="11"/>
        <v>7.2000000000000007E-3</v>
      </c>
      <c r="M113" s="273"/>
      <c r="N113" s="273">
        <f t="shared" si="12"/>
        <v>0</v>
      </c>
      <c r="O113" s="275">
        <v>21</v>
      </c>
      <c r="P113" s="275">
        <f t="shared" si="13"/>
        <v>0</v>
      </c>
      <c r="Q113" s="275">
        <f t="shared" si="14"/>
        <v>0</v>
      </c>
      <c r="R113" s="34"/>
      <c r="S113" s="34"/>
      <c r="T113" s="34"/>
    </row>
    <row r="114" spans="1:20" ht="11.25" outlineLevel="3" x14ac:dyDescent="0.2">
      <c r="A114" s="267"/>
      <c r="B114" s="268"/>
      <c r="C114" s="269">
        <v>6</v>
      </c>
      <c r="D114" s="270" t="s">
        <v>1560</v>
      </c>
      <c r="E114" s="271" t="s">
        <v>1692</v>
      </c>
      <c r="F114" s="272" t="s">
        <v>1693</v>
      </c>
      <c r="G114" s="270" t="s">
        <v>263</v>
      </c>
      <c r="H114" s="273">
        <v>40</v>
      </c>
      <c r="I114" s="274">
        <v>0</v>
      </c>
      <c r="J114" s="275">
        <f t="shared" si="10"/>
        <v>0</v>
      </c>
      <c r="K114" s="273">
        <v>3.4000000000000002E-4</v>
      </c>
      <c r="L114" s="273">
        <f t="shared" si="11"/>
        <v>1.3600000000000001E-2</v>
      </c>
      <c r="M114" s="273"/>
      <c r="N114" s="273">
        <f t="shared" si="12"/>
        <v>0</v>
      </c>
      <c r="O114" s="275">
        <v>21</v>
      </c>
      <c r="P114" s="275">
        <f t="shared" si="13"/>
        <v>0</v>
      </c>
      <c r="Q114" s="275">
        <f t="shared" si="14"/>
        <v>0</v>
      </c>
      <c r="R114" s="34"/>
      <c r="S114" s="34"/>
      <c r="T114" s="34"/>
    </row>
    <row r="115" spans="1:20" ht="11.25" outlineLevel="3" x14ac:dyDescent="0.2">
      <c r="A115" s="267"/>
      <c r="B115" s="268"/>
      <c r="C115" s="269">
        <v>7</v>
      </c>
      <c r="D115" s="270" t="s">
        <v>1560</v>
      </c>
      <c r="E115" s="271" t="s">
        <v>1574</v>
      </c>
      <c r="F115" s="272" t="s">
        <v>1575</v>
      </c>
      <c r="G115" s="270" t="s">
        <v>199</v>
      </c>
      <c r="H115" s="273">
        <v>9</v>
      </c>
      <c r="I115" s="274">
        <v>0</v>
      </c>
      <c r="J115" s="275">
        <f t="shared" si="10"/>
        <v>0</v>
      </c>
      <c r="K115" s="273">
        <v>4.0000000000000003E-5</v>
      </c>
      <c r="L115" s="273">
        <f t="shared" si="11"/>
        <v>3.6000000000000002E-4</v>
      </c>
      <c r="M115" s="273"/>
      <c r="N115" s="273">
        <f t="shared" si="12"/>
        <v>0</v>
      </c>
      <c r="O115" s="275">
        <v>21</v>
      </c>
      <c r="P115" s="275">
        <f t="shared" si="13"/>
        <v>0</v>
      </c>
      <c r="Q115" s="275">
        <f t="shared" si="14"/>
        <v>0</v>
      </c>
      <c r="R115" s="34"/>
      <c r="S115" s="34"/>
      <c r="T115" s="34"/>
    </row>
    <row r="116" spans="1:20" ht="11.25" outlineLevel="3" x14ac:dyDescent="0.2">
      <c r="A116" s="267"/>
      <c r="B116" s="268"/>
      <c r="C116" s="269">
        <v>8</v>
      </c>
      <c r="D116" s="270" t="s">
        <v>1560</v>
      </c>
      <c r="E116" s="271" t="s">
        <v>1576</v>
      </c>
      <c r="F116" s="272" t="s">
        <v>1577</v>
      </c>
      <c r="G116" s="270" t="s">
        <v>199</v>
      </c>
      <c r="H116" s="273">
        <v>1</v>
      </c>
      <c r="I116" s="274">
        <v>0</v>
      </c>
      <c r="J116" s="275">
        <f t="shared" si="10"/>
        <v>0</v>
      </c>
      <c r="K116" s="273">
        <v>6.0000000000000002E-5</v>
      </c>
      <c r="L116" s="273">
        <f t="shared" si="11"/>
        <v>6.0000000000000002E-5</v>
      </c>
      <c r="M116" s="273"/>
      <c r="N116" s="273">
        <f t="shared" si="12"/>
        <v>0</v>
      </c>
      <c r="O116" s="275">
        <v>21</v>
      </c>
      <c r="P116" s="275">
        <f t="shared" si="13"/>
        <v>0</v>
      </c>
      <c r="Q116" s="275">
        <f t="shared" si="14"/>
        <v>0</v>
      </c>
      <c r="R116" s="34"/>
      <c r="S116" s="34"/>
      <c r="T116" s="34"/>
    </row>
    <row r="117" spans="1:20" ht="11.25" outlineLevel="3" x14ac:dyDescent="0.2">
      <c r="A117" s="267"/>
      <c r="B117" s="268"/>
      <c r="C117" s="269">
        <v>9</v>
      </c>
      <c r="D117" s="270" t="s">
        <v>1560</v>
      </c>
      <c r="E117" s="271" t="s">
        <v>1694</v>
      </c>
      <c r="F117" s="272" t="s">
        <v>1695</v>
      </c>
      <c r="G117" s="270" t="s">
        <v>199</v>
      </c>
      <c r="H117" s="273">
        <v>14</v>
      </c>
      <c r="I117" s="274">
        <v>0</v>
      </c>
      <c r="J117" s="275">
        <f t="shared" si="10"/>
        <v>0</v>
      </c>
      <c r="K117" s="273">
        <v>4.0000000000000003E-5</v>
      </c>
      <c r="L117" s="273">
        <f t="shared" si="11"/>
        <v>5.6000000000000006E-4</v>
      </c>
      <c r="M117" s="273"/>
      <c r="N117" s="273">
        <f t="shared" si="12"/>
        <v>0</v>
      </c>
      <c r="O117" s="275">
        <v>21</v>
      </c>
      <c r="P117" s="275">
        <f t="shared" si="13"/>
        <v>0</v>
      </c>
      <c r="Q117" s="275">
        <f t="shared" si="14"/>
        <v>0</v>
      </c>
      <c r="R117" s="34"/>
      <c r="S117" s="34"/>
      <c r="T117" s="34"/>
    </row>
    <row r="118" spans="1:20" ht="11.25" outlineLevel="3" x14ac:dyDescent="0.2">
      <c r="A118" s="267"/>
      <c r="B118" s="268"/>
      <c r="C118" s="269">
        <v>10</v>
      </c>
      <c r="D118" s="270" t="s">
        <v>1560</v>
      </c>
      <c r="E118" s="271" t="s">
        <v>1696</v>
      </c>
      <c r="F118" s="272" t="s">
        <v>1697</v>
      </c>
      <c r="G118" s="270" t="s">
        <v>199</v>
      </c>
      <c r="H118" s="273">
        <v>10</v>
      </c>
      <c r="I118" s="274">
        <v>0</v>
      </c>
      <c r="J118" s="275">
        <f t="shared" si="10"/>
        <v>0</v>
      </c>
      <c r="K118" s="273">
        <v>6.0000000000000015E-5</v>
      </c>
      <c r="L118" s="273">
        <f t="shared" si="11"/>
        <v>6.0000000000000016E-4</v>
      </c>
      <c r="M118" s="273"/>
      <c r="N118" s="273">
        <f t="shared" si="12"/>
        <v>0</v>
      </c>
      <c r="O118" s="275">
        <v>21</v>
      </c>
      <c r="P118" s="275">
        <f t="shared" si="13"/>
        <v>0</v>
      </c>
      <c r="Q118" s="275">
        <f t="shared" si="14"/>
        <v>0</v>
      </c>
      <c r="R118" s="34"/>
      <c r="S118" s="34"/>
      <c r="T118" s="34"/>
    </row>
    <row r="119" spans="1:20" ht="11.25" outlineLevel="3" x14ac:dyDescent="0.2">
      <c r="A119" s="267"/>
      <c r="B119" s="268"/>
      <c r="C119" s="269">
        <v>11</v>
      </c>
      <c r="D119" s="270" t="s">
        <v>1560</v>
      </c>
      <c r="E119" s="271" t="s">
        <v>1698</v>
      </c>
      <c r="F119" s="272" t="s">
        <v>1699</v>
      </c>
      <c r="G119" s="270" t="s">
        <v>199</v>
      </c>
      <c r="H119" s="273">
        <v>6</v>
      </c>
      <c r="I119" s="274">
        <v>0</v>
      </c>
      <c r="J119" s="275">
        <f t="shared" si="10"/>
        <v>0</v>
      </c>
      <c r="K119" s="273">
        <v>4.0000000000000003E-5</v>
      </c>
      <c r="L119" s="273">
        <f t="shared" si="11"/>
        <v>2.4000000000000003E-4</v>
      </c>
      <c r="M119" s="273"/>
      <c r="N119" s="273">
        <f t="shared" si="12"/>
        <v>0</v>
      </c>
      <c r="O119" s="275">
        <v>21</v>
      </c>
      <c r="P119" s="275">
        <f t="shared" si="13"/>
        <v>0</v>
      </c>
      <c r="Q119" s="275">
        <f t="shared" si="14"/>
        <v>0</v>
      </c>
      <c r="R119" s="34"/>
      <c r="S119" s="34"/>
      <c r="T119" s="34"/>
    </row>
    <row r="120" spans="1:20" ht="11.25" outlineLevel="3" x14ac:dyDescent="0.2">
      <c r="A120" s="267"/>
      <c r="B120" s="268"/>
      <c r="C120" s="269">
        <v>12</v>
      </c>
      <c r="D120" s="270" t="s">
        <v>1560</v>
      </c>
      <c r="E120" s="271" t="s">
        <v>1578</v>
      </c>
      <c r="F120" s="272" t="s">
        <v>1579</v>
      </c>
      <c r="G120" s="270" t="s">
        <v>199</v>
      </c>
      <c r="H120" s="273">
        <v>24</v>
      </c>
      <c r="I120" s="274">
        <v>0</v>
      </c>
      <c r="J120" s="275">
        <f t="shared" si="10"/>
        <v>0</v>
      </c>
      <c r="K120" s="273">
        <v>7.0000000000000007E-5</v>
      </c>
      <c r="L120" s="273">
        <f t="shared" si="11"/>
        <v>1.6800000000000001E-3</v>
      </c>
      <c r="M120" s="273"/>
      <c r="N120" s="273">
        <f t="shared" si="12"/>
        <v>0</v>
      </c>
      <c r="O120" s="275">
        <v>21</v>
      </c>
      <c r="P120" s="275">
        <f t="shared" si="13"/>
        <v>0</v>
      </c>
      <c r="Q120" s="275">
        <f t="shared" si="14"/>
        <v>0</v>
      </c>
      <c r="R120" s="34"/>
      <c r="S120" s="34"/>
      <c r="T120" s="34"/>
    </row>
    <row r="121" spans="1:20" ht="11.25" outlineLevel="3" x14ac:dyDescent="0.2">
      <c r="A121" s="267"/>
      <c r="B121" s="268"/>
      <c r="C121" s="269">
        <v>13</v>
      </c>
      <c r="D121" s="270" t="s">
        <v>1560</v>
      </c>
      <c r="E121" s="271" t="s">
        <v>1700</v>
      </c>
      <c r="F121" s="272" t="s">
        <v>1701</v>
      </c>
      <c r="G121" s="270" t="s">
        <v>199</v>
      </c>
      <c r="H121" s="273">
        <v>6</v>
      </c>
      <c r="I121" s="274">
        <v>0</v>
      </c>
      <c r="J121" s="275">
        <f t="shared" si="10"/>
        <v>0</v>
      </c>
      <c r="K121" s="273">
        <v>1.6000000000000001E-4</v>
      </c>
      <c r="L121" s="273">
        <f t="shared" si="11"/>
        <v>9.6000000000000013E-4</v>
      </c>
      <c r="M121" s="273"/>
      <c r="N121" s="273">
        <f t="shared" si="12"/>
        <v>0</v>
      </c>
      <c r="O121" s="275">
        <v>21</v>
      </c>
      <c r="P121" s="275">
        <f t="shared" si="13"/>
        <v>0</v>
      </c>
      <c r="Q121" s="275">
        <f t="shared" si="14"/>
        <v>0</v>
      </c>
      <c r="R121" s="34"/>
      <c r="S121" s="34"/>
      <c r="T121" s="34"/>
    </row>
    <row r="122" spans="1:20" ht="11.25" outlineLevel="3" x14ac:dyDescent="0.2">
      <c r="A122" s="267"/>
      <c r="B122" s="268"/>
      <c r="C122" s="269">
        <v>14</v>
      </c>
      <c r="D122" s="270" t="s">
        <v>1560</v>
      </c>
      <c r="E122" s="271" t="s">
        <v>1702</v>
      </c>
      <c r="F122" s="272" t="s">
        <v>1703</v>
      </c>
      <c r="G122" s="270" t="s">
        <v>199</v>
      </c>
      <c r="H122" s="273">
        <v>7</v>
      </c>
      <c r="I122" s="274">
        <v>0</v>
      </c>
      <c r="J122" s="275">
        <f t="shared" si="10"/>
        <v>0</v>
      </c>
      <c r="K122" s="273">
        <v>1E-4</v>
      </c>
      <c r="L122" s="273">
        <f t="shared" si="11"/>
        <v>6.9999999999999999E-4</v>
      </c>
      <c r="M122" s="273"/>
      <c r="N122" s="273">
        <f t="shared" si="12"/>
        <v>0</v>
      </c>
      <c r="O122" s="275">
        <v>21</v>
      </c>
      <c r="P122" s="275">
        <f t="shared" si="13"/>
        <v>0</v>
      </c>
      <c r="Q122" s="275">
        <f t="shared" si="14"/>
        <v>0</v>
      </c>
      <c r="R122" s="34"/>
      <c r="S122" s="34"/>
      <c r="T122" s="34"/>
    </row>
    <row r="123" spans="1:20" ht="11.25" outlineLevel="3" x14ac:dyDescent="0.2">
      <c r="A123" s="267"/>
      <c r="B123" s="268"/>
      <c r="C123" s="269">
        <v>15</v>
      </c>
      <c r="D123" s="270" t="s">
        <v>1560</v>
      </c>
      <c r="E123" s="271" t="s">
        <v>1704</v>
      </c>
      <c r="F123" s="272" t="s">
        <v>1705</v>
      </c>
      <c r="G123" s="270" t="s">
        <v>263</v>
      </c>
      <c r="H123" s="273">
        <v>30</v>
      </c>
      <c r="I123" s="274">
        <v>0</v>
      </c>
      <c r="J123" s="275">
        <f t="shared" si="10"/>
        <v>0</v>
      </c>
      <c r="K123" s="273">
        <v>1.2E-4</v>
      </c>
      <c r="L123" s="273">
        <f t="shared" si="11"/>
        <v>3.5999999999999999E-3</v>
      </c>
      <c r="M123" s="273"/>
      <c r="N123" s="273">
        <f t="shared" si="12"/>
        <v>0</v>
      </c>
      <c r="O123" s="275">
        <v>21</v>
      </c>
      <c r="P123" s="275">
        <f t="shared" si="13"/>
        <v>0</v>
      </c>
      <c r="Q123" s="275">
        <f t="shared" si="14"/>
        <v>0</v>
      </c>
      <c r="R123" s="34"/>
      <c r="S123" s="34"/>
      <c r="T123" s="34"/>
    </row>
    <row r="124" spans="1:20" ht="11.25" outlineLevel="3" x14ac:dyDescent="0.2">
      <c r="A124" s="267"/>
      <c r="B124" s="268"/>
      <c r="C124" s="269">
        <v>16</v>
      </c>
      <c r="D124" s="270" t="s">
        <v>1560</v>
      </c>
      <c r="E124" s="271" t="s">
        <v>1584</v>
      </c>
      <c r="F124" s="272" t="s">
        <v>1585</v>
      </c>
      <c r="G124" s="270" t="s">
        <v>199</v>
      </c>
      <c r="H124" s="273">
        <v>121</v>
      </c>
      <c r="I124" s="274">
        <v>0</v>
      </c>
      <c r="J124" s="275">
        <f t="shared" si="10"/>
        <v>0</v>
      </c>
      <c r="K124" s="273">
        <v>5.0000000000000002E-5</v>
      </c>
      <c r="L124" s="273">
        <f t="shared" si="11"/>
        <v>6.0500000000000007E-3</v>
      </c>
      <c r="M124" s="273"/>
      <c r="N124" s="273">
        <f t="shared" si="12"/>
        <v>0</v>
      </c>
      <c r="O124" s="275">
        <v>21</v>
      </c>
      <c r="P124" s="275">
        <f t="shared" si="13"/>
        <v>0</v>
      </c>
      <c r="Q124" s="275">
        <f t="shared" si="14"/>
        <v>0</v>
      </c>
      <c r="R124" s="34"/>
      <c r="S124" s="34"/>
      <c r="T124" s="34"/>
    </row>
    <row r="125" spans="1:20" ht="11.25" outlineLevel="3" x14ac:dyDescent="0.2">
      <c r="A125" s="267"/>
      <c r="B125" s="268"/>
      <c r="C125" s="269">
        <v>17</v>
      </c>
      <c r="D125" s="270" t="s">
        <v>1560</v>
      </c>
      <c r="E125" s="271" t="s">
        <v>1592</v>
      </c>
      <c r="F125" s="272" t="s">
        <v>1593</v>
      </c>
      <c r="G125" s="270" t="s">
        <v>199</v>
      </c>
      <c r="H125" s="273">
        <v>60</v>
      </c>
      <c r="I125" s="274">
        <v>0</v>
      </c>
      <c r="J125" s="275">
        <f t="shared" si="10"/>
        <v>0</v>
      </c>
      <c r="K125" s="273">
        <v>9.0000000000000006E-5</v>
      </c>
      <c r="L125" s="273">
        <f t="shared" si="11"/>
        <v>5.4000000000000003E-3</v>
      </c>
      <c r="M125" s="273"/>
      <c r="N125" s="273">
        <f t="shared" si="12"/>
        <v>0</v>
      </c>
      <c r="O125" s="275">
        <v>21</v>
      </c>
      <c r="P125" s="275">
        <f t="shared" si="13"/>
        <v>0</v>
      </c>
      <c r="Q125" s="275">
        <f t="shared" si="14"/>
        <v>0</v>
      </c>
      <c r="R125" s="34"/>
      <c r="S125" s="34"/>
      <c r="T125" s="34"/>
    </row>
    <row r="126" spans="1:20" ht="11.25" outlineLevel="3" x14ac:dyDescent="0.2">
      <c r="A126" s="267"/>
      <c r="B126" s="268"/>
      <c r="C126" s="269">
        <v>18</v>
      </c>
      <c r="D126" s="270" t="s">
        <v>1560</v>
      </c>
      <c r="E126" s="271" t="s">
        <v>1706</v>
      </c>
      <c r="F126" s="272" t="s">
        <v>1707</v>
      </c>
      <c r="G126" s="270" t="s">
        <v>199</v>
      </c>
      <c r="H126" s="273">
        <v>4</v>
      </c>
      <c r="I126" s="274">
        <v>0</v>
      </c>
      <c r="J126" s="275">
        <f t="shared" si="10"/>
        <v>0</v>
      </c>
      <c r="K126" s="273">
        <v>1.9000000000000001E-4</v>
      </c>
      <c r="L126" s="273">
        <f t="shared" si="11"/>
        <v>7.6000000000000004E-4</v>
      </c>
      <c r="M126" s="273"/>
      <c r="N126" s="273">
        <f t="shared" si="12"/>
        <v>0</v>
      </c>
      <c r="O126" s="275">
        <v>21</v>
      </c>
      <c r="P126" s="275">
        <f t="shared" si="13"/>
        <v>0</v>
      </c>
      <c r="Q126" s="275">
        <f t="shared" si="14"/>
        <v>0</v>
      </c>
      <c r="R126" s="34"/>
      <c r="S126" s="34"/>
      <c r="T126" s="34"/>
    </row>
    <row r="127" spans="1:20" ht="11.25" outlineLevel="3" x14ac:dyDescent="0.2">
      <c r="A127" s="267"/>
      <c r="B127" s="268"/>
      <c r="C127" s="269">
        <v>19</v>
      </c>
      <c r="D127" s="270" t="s">
        <v>1560</v>
      </c>
      <c r="E127" s="271" t="s">
        <v>1708</v>
      </c>
      <c r="F127" s="272" t="s">
        <v>1709</v>
      </c>
      <c r="G127" s="270" t="s">
        <v>1539</v>
      </c>
      <c r="H127" s="273">
        <v>16</v>
      </c>
      <c r="I127" s="274">
        <v>0</v>
      </c>
      <c r="J127" s="275">
        <f t="shared" si="10"/>
        <v>0</v>
      </c>
      <c r="K127" s="273">
        <v>1E-3</v>
      </c>
      <c r="L127" s="273">
        <f t="shared" si="11"/>
        <v>1.6E-2</v>
      </c>
      <c r="M127" s="273"/>
      <c r="N127" s="273">
        <f t="shared" si="12"/>
        <v>0</v>
      </c>
      <c r="O127" s="275">
        <v>21</v>
      </c>
      <c r="P127" s="275">
        <f t="shared" si="13"/>
        <v>0</v>
      </c>
      <c r="Q127" s="275">
        <f t="shared" si="14"/>
        <v>0</v>
      </c>
      <c r="R127" s="34"/>
      <c r="S127" s="34"/>
      <c r="T127" s="34"/>
    </row>
    <row r="128" spans="1:20" ht="11.25" outlineLevel="3" x14ac:dyDescent="0.2">
      <c r="A128" s="267"/>
      <c r="B128" s="268"/>
      <c r="C128" s="269">
        <v>20</v>
      </c>
      <c r="D128" s="270" t="s">
        <v>1560</v>
      </c>
      <c r="E128" s="271" t="s">
        <v>1710</v>
      </c>
      <c r="F128" s="272" t="s">
        <v>1711</v>
      </c>
      <c r="G128" s="270" t="s">
        <v>199</v>
      </c>
      <c r="H128" s="273">
        <v>4</v>
      </c>
      <c r="I128" s="274">
        <v>0</v>
      </c>
      <c r="J128" s="275">
        <f t="shared" si="10"/>
        <v>0</v>
      </c>
      <c r="K128" s="273">
        <v>2.3000000000000001E-4</v>
      </c>
      <c r="L128" s="273">
        <f t="shared" si="11"/>
        <v>9.2000000000000003E-4</v>
      </c>
      <c r="M128" s="273"/>
      <c r="N128" s="273">
        <f t="shared" si="12"/>
        <v>0</v>
      </c>
      <c r="O128" s="275">
        <v>21</v>
      </c>
      <c r="P128" s="275">
        <f t="shared" si="13"/>
        <v>0</v>
      </c>
      <c r="Q128" s="275">
        <f t="shared" si="14"/>
        <v>0</v>
      </c>
      <c r="R128" s="34"/>
      <c r="S128" s="34"/>
      <c r="T128" s="34"/>
    </row>
    <row r="129" spans="1:20" ht="11.25" outlineLevel="3" x14ac:dyDescent="0.2">
      <c r="A129" s="267"/>
      <c r="B129" s="268"/>
      <c r="C129" s="269">
        <v>21</v>
      </c>
      <c r="D129" s="270" t="s">
        <v>1560</v>
      </c>
      <c r="E129" s="271" t="s">
        <v>1594</v>
      </c>
      <c r="F129" s="272" t="s">
        <v>1595</v>
      </c>
      <c r="G129" s="270" t="s">
        <v>199</v>
      </c>
      <c r="H129" s="273">
        <v>16</v>
      </c>
      <c r="I129" s="274">
        <v>0</v>
      </c>
      <c r="J129" s="275">
        <f t="shared" si="10"/>
        <v>0</v>
      </c>
      <c r="K129" s="273">
        <v>1.6000000000000001E-4</v>
      </c>
      <c r="L129" s="273">
        <f t="shared" si="11"/>
        <v>2.5600000000000002E-3</v>
      </c>
      <c r="M129" s="273"/>
      <c r="N129" s="273">
        <f t="shared" si="12"/>
        <v>0</v>
      </c>
      <c r="O129" s="275">
        <v>21</v>
      </c>
      <c r="P129" s="275">
        <f t="shared" si="13"/>
        <v>0</v>
      </c>
      <c r="Q129" s="275">
        <f t="shared" si="14"/>
        <v>0</v>
      </c>
      <c r="R129" s="34"/>
      <c r="S129" s="34"/>
      <c r="T129" s="34"/>
    </row>
    <row r="130" spans="1:20" ht="11.25" outlineLevel="3" x14ac:dyDescent="0.2">
      <c r="A130" s="267"/>
      <c r="B130" s="268"/>
      <c r="C130" s="269">
        <v>22</v>
      </c>
      <c r="D130" s="270" t="s">
        <v>1560</v>
      </c>
      <c r="E130" s="271" t="s">
        <v>1712</v>
      </c>
      <c r="F130" s="272" t="s">
        <v>1713</v>
      </c>
      <c r="G130" s="270" t="s">
        <v>199</v>
      </c>
      <c r="H130" s="273">
        <v>8</v>
      </c>
      <c r="I130" s="274">
        <v>0</v>
      </c>
      <c r="J130" s="275">
        <f t="shared" si="10"/>
        <v>0</v>
      </c>
      <c r="K130" s="273">
        <v>6.9999999999999994E-5</v>
      </c>
      <c r="L130" s="273">
        <f t="shared" si="11"/>
        <v>5.5999999999999995E-4</v>
      </c>
      <c r="M130" s="273"/>
      <c r="N130" s="273">
        <f t="shared" si="12"/>
        <v>0</v>
      </c>
      <c r="O130" s="275">
        <v>21</v>
      </c>
      <c r="P130" s="275">
        <f t="shared" si="13"/>
        <v>0</v>
      </c>
      <c r="Q130" s="275">
        <f t="shared" si="14"/>
        <v>0</v>
      </c>
      <c r="R130" s="34"/>
      <c r="S130" s="34"/>
      <c r="T130" s="34"/>
    </row>
    <row r="131" spans="1:20" ht="11.25" outlineLevel="3" x14ac:dyDescent="0.2">
      <c r="A131" s="267"/>
      <c r="B131" s="268"/>
      <c r="C131" s="269">
        <v>23</v>
      </c>
      <c r="D131" s="270" t="s">
        <v>1551</v>
      </c>
      <c r="E131" s="271" t="s">
        <v>1714</v>
      </c>
      <c r="F131" s="272" t="s">
        <v>1715</v>
      </c>
      <c r="G131" s="270" t="s">
        <v>263</v>
      </c>
      <c r="H131" s="273">
        <v>30</v>
      </c>
      <c r="I131" s="274">
        <v>0</v>
      </c>
      <c r="J131" s="275">
        <f t="shared" si="10"/>
        <v>0</v>
      </c>
      <c r="K131" s="273"/>
      <c r="L131" s="273">
        <f t="shared" si="11"/>
        <v>0</v>
      </c>
      <c r="M131" s="273"/>
      <c r="N131" s="273">
        <f t="shared" si="12"/>
        <v>0</v>
      </c>
      <c r="O131" s="275">
        <v>21</v>
      </c>
      <c r="P131" s="275">
        <f t="shared" si="13"/>
        <v>0</v>
      </c>
      <c r="Q131" s="275">
        <f t="shared" si="14"/>
        <v>0</v>
      </c>
      <c r="R131" s="34"/>
      <c r="S131" s="34"/>
      <c r="T131" s="34"/>
    </row>
    <row r="132" spans="1:20" ht="11.25" outlineLevel="3" x14ac:dyDescent="0.2">
      <c r="A132" s="267"/>
      <c r="B132" s="268"/>
      <c r="C132" s="269">
        <v>24</v>
      </c>
      <c r="D132" s="270" t="s">
        <v>1551</v>
      </c>
      <c r="E132" s="271" t="s">
        <v>1600</v>
      </c>
      <c r="F132" s="272" t="s">
        <v>1601</v>
      </c>
      <c r="G132" s="270" t="s">
        <v>199</v>
      </c>
      <c r="H132" s="273">
        <v>64</v>
      </c>
      <c r="I132" s="274">
        <v>0</v>
      </c>
      <c r="J132" s="275">
        <f t="shared" si="10"/>
        <v>0</v>
      </c>
      <c r="K132" s="273"/>
      <c r="L132" s="273">
        <f t="shared" si="11"/>
        <v>0</v>
      </c>
      <c r="M132" s="273"/>
      <c r="N132" s="273">
        <f t="shared" si="12"/>
        <v>0</v>
      </c>
      <c r="O132" s="275">
        <v>21</v>
      </c>
      <c r="P132" s="275">
        <f t="shared" si="13"/>
        <v>0</v>
      </c>
      <c r="Q132" s="275">
        <f t="shared" si="14"/>
        <v>0</v>
      </c>
      <c r="R132" s="34"/>
      <c r="S132" s="34"/>
      <c r="T132" s="34"/>
    </row>
    <row r="133" spans="1:20" ht="11.25" outlineLevel="3" x14ac:dyDescent="0.2">
      <c r="A133" s="267"/>
      <c r="B133" s="268"/>
      <c r="C133" s="269">
        <v>25</v>
      </c>
      <c r="D133" s="270" t="s">
        <v>1551</v>
      </c>
      <c r="E133" s="271" t="s">
        <v>1606</v>
      </c>
      <c r="F133" s="272" t="s">
        <v>1607</v>
      </c>
      <c r="G133" s="270" t="s">
        <v>199</v>
      </c>
      <c r="H133" s="273">
        <v>121</v>
      </c>
      <c r="I133" s="274">
        <v>0</v>
      </c>
      <c r="J133" s="275">
        <f t="shared" si="10"/>
        <v>0</v>
      </c>
      <c r="K133" s="273"/>
      <c r="L133" s="273">
        <f t="shared" si="11"/>
        <v>0</v>
      </c>
      <c r="M133" s="273"/>
      <c r="N133" s="273">
        <f t="shared" si="12"/>
        <v>0</v>
      </c>
      <c r="O133" s="275">
        <v>21</v>
      </c>
      <c r="P133" s="275">
        <f t="shared" si="13"/>
        <v>0</v>
      </c>
      <c r="Q133" s="275">
        <f t="shared" si="14"/>
        <v>0</v>
      </c>
      <c r="R133" s="34"/>
      <c r="S133" s="34"/>
      <c r="T133" s="34"/>
    </row>
    <row r="134" spans="1:20" ht="11.25" outlineLevel="3" x14ac:dyDescent="0.2">
      <c r="A134" s="267"/>
      <c r="B134" s="268"/>
      <c r="C134" s="269">
        <v>26</v>
      </c>
      <c r="D134" s="270" t="s">
        <v>1551</v>
      </c>
      <c r="E134" s="271" t="s">
        <v>1608</v>
      </c>
      <c r="F134" s="272" t="s">
        <v>1609</v>
      </c>
      <c r="G134" s="270" t="s">
        <v>263</v>
      </c>
      <c r="H134" s="273">
        <v>80</v>
      </c>
      <c r="I134" s="274">
        <v>0</v>
      </c>
      <c r="J134" s="275">
        <f t="shared" si="10"/>
        <v>0</v>
      </c>
      <c r="K134" s="273"/>
      <c r="L134" s="273">
        <f t="shared" si="11"/>
        <v>0</v>
      </c>
      <c r="M134" s="273"/>
      <c r="N134" s="273">
        <f t="shared" si="12"/>
        <v>0</v>
      </c>
      <c r="O134" s="275">
        <v>21</v>
      </c>
      <c r="P134" s="275">
        <f t="shared" si="13"/>
        <v>0</v>
      </c>
      <c r="Q134" s="275">
        <f t="shared" si="14"/>
        <v>0</v>
      </c>
      <c r="R134" s="34"/>
      <c r="S134" s="34"/>
      <c r="T134" s="34"/>
    </row>
    <row r="135" spans="1:20" ht="11.25" outlineLevel="3" x14ac:dyDescent="0.2">
      <c r="A135" s="267"/>
      <c r="B135" s="268"/>
      <c r="C135" s="269">
        <v>26</v>
      </c>
      <c r="D135" s="270" t="s">
        <v>1551</v>
      </c>
      <c r="E135" s="271" t="s">
        <v>1716</v>
      </c>
      <c r="F135" s="272" t="s">
        <v>1717</v>
      </c>
      <c r="G135" s="270" t="s">
        <v>263</v>
      </c>
      <c r="H135" s="273">
        <v>40</v>
      </c>
      <c r="I135" s="274">
        <v>0</v>
      </c>
      <c r="J135" s="275">
        <f t="shared" si="10"/>
        <v>0</v>
      </c>
      <c r="K135" s="273"/>
      <c r="L135" s="273">
        <f t="shared" si="11"/>
        <v>0</v>
      </c>
      <c r="M135" s="273"/>
      <c r="N135" s="273">
        <f t="shared" si="12"/>
        <v>0</v>
      </c>
      <c r="O135" s="275">
        <v>21</v>
      </c>
      <c r="P135" s="275">
        <f t="shared" si="13"/>
        <v>0</v>
      </c>
      <c r="Q135" s="275">
        <f t="shared" si="14"/>
        <v>0</v>
      </c>
      <c r="R135" s="34"/>
      <c r="S135" s="34"/>
      <c r="T135" s="34"/>
    </row>
    <row r="136" spans="1:20" ht="11.25" outlineLevel="3" x14ac:dyDescent="0.2">
      <c r="A136" s="267"/>
      <c r="B136" s="268"/>
      <c r="C136" s="269">
        <v>27</v>
      </c>
      <c r="D136" s="270" t="s">
        <v>1551</v>
      </c>
      <c r="E136" s="271" t="s">
        <v>1610</v>
      </c>
      <c r="F136" s="272" t="s">
        <v>1611</v>
      </c>
      <c r="G136" s="270" t="s">
        <v>263</v>
      </c>
      <c r="H136" s="273">
        <v>145</v>
      </c>
      <c r="I136" s="274">
        <v>0</v>
      </c>
      <c r="J136" s="275">
        <f t="shared" si="10"/>
        <v>0</v>
      </c>
      <c r="K136" s="273"/>
      <c r="L136" s="273">
        <f t="shared" si="11"/>
        <v>0</v>
      </c>
      <c r="M136" s="273"/>
      <c r="N136" s="273">
        <f t="shared" si="12"/>
        <v>0</v>
      </c>
      <c r="O136" s="275">
        <v>21</v>
      </c>
      <c r="P136" s="275">
        <f t="shared" si="13"/>
        <v>0</v>
      </c>
      <c r="Q136" s="275">
        <f t="shared" si="14"/>
        <v>0</v>
      </c>
      <c r="R136" s="34"/>
      <c r="S136" s="34"/>
      <c r="T136" s="34"/>
    </row>
    <row r="137" spans="1:20" ht="11.25" outlineLevel="3" x14ac:dyDescent="0.2">
      <c r="A137" s="267"/>
      <c r="B137" s="268"/>
      <c r="C137" s="269">
        <v>28</v>
      </c>
      <c r="D137" s="270" t="s">
        <v>1551</v>
      </c>
      <c r="E137" s="271" t="s">
        <v>1612</v>
      </c>
      <c r="F137" s="272" t="s">
        <v>1613</v>
      </c>
      <c r="G137" s="270" t="s">
        <v>263</v>
      </c>
      <c r="H137" s="273">
        <v>1421</v>
      </c>
      <c r="I137" s="274">
        <v>0</v>
      </c>
      <c r="J137" s="275">
        <f t="shared" si="10"/>
        <v>0</v>
      </c>
      <c r="K137" s="273"/>
      <c r="L137" s="273">
        <f t="shared" si="11"/>
        <v>0</v>
      </c>
      <c r="M137" s="273"/>
      <c r="N137" s="273">
        <f t="shared" si="12"/>
        <v>0</v>
      </c>
      <c r="O137" s="275">
        <v>21</v>
      </c>
      <c r="P137" s="275">
        <f t="shared" si="13"/>
        <v>0</v>
      </c>
      <c r="Q137" s="275">
        <f t="shared" si="14"/>
        <v>0</v>
      </c>
      <c r="R137" s="34"/>
      <c r="S137" s="34"/>
      <c r="T137" s="34"/>
    </row>
    <row r="138" spans="1:20" ht="11.25" outlineLevel="3" x14ac:dyDescent="0.2">
      <c r="A138" s="267"/>
      <c r="B138" s="268"/>
      <c r="C138" s="269">
        <v>29</v>
      </c>
      <c r="D138" s="270" t="s">
        <v>1551</v>
      </c>
      <c r="E138" s="271" t="s">
        <v>1718</v>
      </c>
      <c r="F138" s="272" t="s">
        <v>1719</v>
      </c>
      <c r="G138" s="270" t="s">
        <v>263</v>
      </c>
      <c r="H138" s="273">
        <v>110</v>
      </c>
      <c r="I138" s="274">
        <v>0</v>
      </c>
      <c r="J138" s="275">
        <f t="shared" si="10"/>
        <v>0</v>
      </c>
      <c r="K138" s="273"/>
      <c r="L138" s="273">
        <f t="shared" si="11"/>
        <v>0</v>
      </c>
      <c r="M138" s="273"/>
      <c r="N138" s="273">
        <f t="shared" si="12"/>
        <v>0</v>
      </c>
      <c r="O138" s="275">
        <v>21</v>
      </c>
      <c r="P138" s="275">
        <f t="shared" si="13"/>
        <v>0</v>
      </c>
      <c r="Q138" s="275">
        <f t="shared" si="14"/>
        <v>0</v>
      </c>
      <c r="R138" s="34"/>
      <c r="S138" s="34"/>
      <c r="T138" s="34"/>
    </row>
    <row r="139" spans="1:20" ht="11.25" outlineLevel="3" x14ac:dyDescent="0.2">
      <c r="A139" s="267"/>
      <c r="B139" s="268"/>
      <c r="C139" s="269">
        <v>30</v>
      </c>
      <c r="D139" s="270" t="s">
        <v>1551</v>
      </c>
      <c r="E139" s="271" t="s">
        <v>1616</v>
      </c>
      <c r="F139" s="272" t="s">
        <v>1617</v>
      </c>
      <c r="G139" s="270" t="s">
        <v>199</v>
      </c>
      <c r="H139" s="273">
        <v>252</v>
      </c>
      <c r="I139" s="274">
        <v>0</v>
      </c>
      <c r="J139" s="275">
        <f t="shared" si="10"/>
        <v>0</v>
      </c>
      <c r="K139" s="273"/>
      <c r="L139" s="273">
        <f t="shared" si="11"/>
        <v>0</v>
      </c>
      <c r="M139" s="273"/>
      <c r="N139" s="273">
        <f t="shared" si="12"/>
        <v>0</v>
      </c>
      <c r="O139" s="275">
        <v>21</v>
      </c>
      <c r="P139" s="275">
        <f t="shared" si="13"/>
        <v>0</v>
      </c>
      <c r="Q139" s="275">
        <f t="shared" si="14"/>
        <v>0</v>
      </c>
      <c r="R139" s="34"/>
      <c r="S139" s="34"/>
      <c r="T139" s="34"/>
    </row>
    <row r="140" spans="1:20" ht="11.25" outlineLevel="3" x14ac:dyDescent="0.2">
      <c r="A140" s="267"/>
      <c r="B140" s="268"/>
      <c r="C140" s="269">
        <v>31</v>
      </c>
      <c r="D140" s="270" t="s">
        <v>1551</v>
      </c>
      <c r="E140" s="271" t="s">
        <v>1620</v>
      </c>
      <c r="F140" s="272" t="s">
        <v>1621</v>
      </c>
      <c r="G140" s="270" t="s">
        <v>199</v>
      </c>
      <c r="H140" s="273">
        <v>9</v>
      </c>
      <c r="I140" s="274">
        <v>0</v>
      </c>
      <c r="J140" s="275">
        <f t="shared" si="10"/>
        <v>0</v>
      </c>
      <c r="K140" s="273"/>
      <c r="L140" s="273">
        <f t="shared" si="11"/>
        <v>0</v>
      </c>
      <c r="M140" s="273"/>
      <c r="N140" s="273">
        <f t="shared" si="12"/>
        <v>0</v>
      </c>
      <c r="O140" s="275">
        <v>21</v>
      </c>
      <c r="P140" s="275">
        <f t="shared" si="13"/>
        <v>0</v>
      </c>
      <c r="Q140" s="275">
        <f t="shared" si="14"/>
        <v>0</v>
      </c>
      <c r="R140" s="34"/>
      <c r="S140" s="34"/>
      <c r="T140" s="34"/>
    </row>
    <row r="141" spans="1:20" ht="11.25" outlineLevel="3" x14ac:dyDescent="0.2">
      <c r="A141" s="267"/>
      <c r="B141" s="268"/>
      <c r="C141" s="269">
        <v>32</v>
      </c>
      <c r="D141" s="270" t="s">
        <v>1551</v>
      </c>
      <c r="E141" s="271" t="s">
        <v>1720</v>
      </c>
      <c r="F141" s="272" t="s">
        <v>1721</v>
      </c>
      <c r="G141" s="270" t="s">
        <v>199</v>
      </c>
      <c r="H141" s="273">
        <v>6</v>
      </c>
      <c r="I141" s="274">
        <v>0</v>
      </c>
      <c r="J141" s="275">
        <f t="shared" si="10"/>
        <v>0</v>
      </c>
      <c r="K141" s="273"/>
      <c r="L141" s="273">
        <f t="shared" si="11"/>
        <v>0</v>
      </c>
      <c r="M141" s="273"/>
      <c r="N141" s="273">
        <f t="shared" si="12"/>
        <v>0</v>
      </c>
      <c r="O141" s="275">
        <v>21</v>
      </c>
      <c r="P141" s="275">
        <f t="shared" si="13"/>
        <v>0</v>
      </c>
      <c r="Q141" s="275">
        <f t="shared" si="14"/>
        <v>0</v>
      </c>
      <c r="R141" s="34"/>
      <c r="S141" s="34"/>
      <c r="T141" s="34"/>
    </row>
    <row r="142" spans="1:20" ht="11.25" outlineLevel="3" x14ac:dyDescent="0.2">
      <c r="A142" s="267"/>
      <c r="B142" s="268"/>
      <c r="C142" s="269">
        <v>33</v>
      </c>
      <c r="D142" s="270" t="s">
        <v>1551</v>
      </c>
      <c r="E142" s="271" t="s">
        <v>1622</v>
      </c>
      <c r="F142" s="272" t="s">
        <v>1623</v>
      </c>
      <c r="G142" s="270" t="s">
        <v>199</v>
      </c>
      <c r="H142" s="273">
        <v>1</v>
      </c>
      <c r="I142" s="274">
        <v>0</v>
      </c>
      <c r="J142" s="275">
        <f t="shared" si="10"/>
        <v>0</v>
      </c>
      <c r="K142" s="273"/>
      <c r="L142" s="273">
        <f t="shared" si="11"/>
        <v>0</v>
      </c>
      <c r="M142" s="273"/>
      <c r="N142" s="273">
        <f t="shared" si="12"/>
        <v>0</v>
      </c>
      <c r="O142" s="275">
        <v>21</v>
      </c>
      <c r="P142" s="275">
        <f t="shared" si="13"/>
        <v>0</v>
      </c>
      <c r="Q142" s="275">
        <f t="shared" si="14"/>
        <v>0</v>
      </c>
      <c r="R142" s="34"/>
      <c r="S142" s="34"/>
      <c r="T142" s="34"/>
    </row>
    <row r="143" spans="1:20" ht="11.25" outlineLevel="3" x14ac:dyDescent="0.2">
      <c r="A143" s="267"/>
      <c r="B143" s="268"/>
      <c r="C143" s="269">
        <v>34</v>
      </c>
      <c r="D143" s="270" t="s">
        <v>1551</v>
      </c>
      <c r="E143" s="271" t="s">
        <v>1722</v>
      </c>
      <c r="F143" s="272" t="s">
        <v>1723</v>
      </c>
      <c r="G143" s="270" t="s">
        <v>199</v>
      </c>
      <c r="H143" s="273">
        <v>14</v>
      </c>
      <c r="I143" s="274">
        <v>0</v>
      </c>
      <c r="J143" s="275">
        <f t="shared" si="10"/>
        <v>0</v>
      </c>
      <c r="K143" s="273"/>
      <c r="L143" s="273">
        <f t="shared" si="11"/>
        <v>0</v>
      </c>
      <c r="M143" s="273"/>
      <c r="N143" s="273">
        <f t="shared" si="12"/>
        <v>0</v>
      </c>
      <c r="O143" s="275">
        <v>21</v>
      </c>
      <c r="P143" s="275">
        <f t="shared" si="13"/>
        <v>0</v>
      </c>
      <c r="Q143" s="275">
        <f t="shared" si="14"/>
        <v>0</v>
      </c>
      <c r="R143" s="34"/>
      <c r="S143" s="34"/>
      <c r="T143" s="34"/>
    </row>
    <row r="144" spans="1:20" ht="11.25" outlineLevel="3" x14ac:dyDescent="0.2">
      <c r="A144" s="267"/>
      <c r="B144" s="268"/>
      <c r="C144" s="269">
        <v>35</v>
      </c>
      <c r="D144" s="270" t="s">
        <v>1551</v>
      </c>
      <c r="E144" s="271" t="s">
        <v>1724</v>
      </c>
      <c r="F144" s="272" t="s">
        <v>1725</v>
      </c>
      <c r="G144" s="270" t="s">
        <v>199</v>
      </c>
      <c r="H144" s="273">
        <v>10</v>
      </c>
      <c r="I144" s="274">
        <v>0</v>
      </c>
      <c r="J144" s="275">
        <f t="shared" si="10"/>
        <v>0</v>
      </c>
      <c r="K144" s="273"/>
      <c r="L144" s="273">
        <f t="shared" si="11"/>
        <v>0</v>
      </c>
      <c r="M144" s="273"/>
      <c r="N144" s="273">
        <f t="shared" si="12"/>
        <v>0</v>
      </c>
      <c r="O144" s="275">
        <v>21</v>
      </c>
      <c r="P144" s="275">
        <f t="shared" si="13"/>
        <v>0</v>
      </c>
      <c r="Q144" s="275">
        <f t="shared" si="14"/>
        <v>0</v>
      </c>
      <c r="R144" s="34"/>
      <c r="S144" s="34"/>
      <c r="T144" s="34"/>
    </row>
    <row r="145" spans="1:20" ht="22.5" outlineLevel="3" x14ac:dyDescent="0.2">
      <c r="A145" s="267"/>
      <c r="B145" s="268"/>
      <c r="C145" s="269">
        <v>36</v>
      </c>
      <c r="D145" s="270" t="s">
        <v>1551</v>
      </c>
      <c r="E145" s="271" t="s">
        <v>1624</v>
      </c>
      <c r="F145" s="272" t="s">
        <v>1625</v>
      </c>
      <c r="G145" s="270" t="s">
        <v>199</v>
      </c>
      <c r="H145" s="273">
        <v>24</v>
      </c>
      <c r="I145" s="274">
        <v>0</v>
      </c>
      <c r="J145" s="275">
        <f t="shared" si="10"/>
        <v>0</v>
      </c>
      <c r="K145" s="273"/>
      <c r="L145" s="273">
        <f t="shared" si="11"/>
        <v>0</v>
      </c>
      <c r="M145" s="273"/>
      <c r="N145" s="273">
        <f t="shared" si="12"/>
        <v>0</v>
      </c>
      <c r="O145" s="275">
        <v>21</v>
      </c>
      <c r="P145" s="275">
        <f t="shared" si="13"/>
        <v>0</v>
      </c>
      <c r="Q145" s="275">
        <f t="shared" si="14"/>
        <v>0</v>
      </c>
      <c r="R145" s="34"/>
      <c r="S145" s="34"/>
      <c r="T145" s="34"/>
    </row>
    <row r="146" spans="1:20" ht="22.5" outlineLevel="3" x14ac:dyDescent="0.2">
      <c r="A146" s="267"/>
      <c r="B146" s="268"/>
      <c r="C146" s="269">
        <v>37</v>
      </c>
      <c r="D146" s="270" t="s">
        <v>1551</v>
      </c>
      <c r="E146" s="271" t="s">
        <v>1726</v>
      </c>
      <c r="F146" s="272" t="s">
        <v>1727</v>
      </c>
      <c r="G146" s="270" t="s">
        <v>199</v>
      </c>
      <c r="H146" s="273">
        <v>13</v>
      </c>
      <c r="I146" s="274">
        <v>0</v>
      </c>
      <c r="J146" s="275">
        <f t="shared" si="10"/>
        <v>0</v>
      </c>
      <c r="K146" s="273"/>
      <c r="L146" s="273">
        <f t="shared" si="11"/>
        <v>0</v>
      </c>
      <c r="M146" s="273"/>
      <c r="N146" s="273">
        <f t="shared" si="12"/>
        <v>0</v>
      </c>
      <c r="O146" s="275">
        <v>21</v>
      </c>
      <c r="P146" s="275">
        <f t="shared" si="13"/>
        <v>0</v>
      </c>
      <c r="Q146" s="275">
        <f t="shared" si="14"/>
        <v>0</v>
      </c>
      <c r="R146" s="34"/>
      <c r="S146" s="34"/>
      <c r="T146" s="34"/>
    </row>
    <row r="147" spans="1:20" ht="11.25" outlineLevel="3" x14ac:dyDescent="0.2">
      <c r="A147" s="267"/>
      <c r="B147" s="268"/>
      <c r="C147" s="269">
        <v>38</v>
      </c>
      <c r="D147" s="270" t="s">
        <v>1551</v>
      </c>
      <c r="E147" s="271" t="s">
        <v>1728</v>
      </c>
      <c r="F147" s="272" t="s">
        <v>1729</v>
      </c>
      <c r="G147" s="270" t="s">
        <v>263</v>
      </c>
      <c r="H147" s="273">
        <v>25</v>
      </c>
      <c r="I147" s="274">
        <v>0</v>
      </c>
      <c r="J147" s="275">
        <f t="shared" si="10"/>
        <v>0</v>
      </c>
      <c r="K147" s="273"/>
      <c r="L147" s="273">
        <f t="shared" si="11"/>
        <v>0</v>
      </c>
      <c r="M147" s="273"/>
      <c r="N147" s="273">
        <f t="shared" si="12"/>
        <v>0</v>
      </c>
      <c r="O147" s="275">
        <v>21</v>
      </c>
      <c r="P147" s="275">
        <f t="shared" si="13"/>
        <v>0</v>
      </c>
      <c r="Q147" s="275">
        <f t="shared" si="14"/>
        <v>0</v>
      </c>
      <c r="R147" s="34"/>
      <c r="S147" s="34"/>
      <c r="T147" s="34"/>
    </row>
    <row r="148" spans="1:20" ht="11.25" outlineLevel="3" x14ac:dyDescent="0.2">
      <c r="A148" s="267"/>
      <c r="B148" s="268"/>
      <c r="C148" s="269">
        <v>39</v>
      </c>
      <c r="D148" s="270" t="s">
        <v>1551</v>
      </c>
      <c r="E148" s="271" t="s">
        <v>1626</v>
      </c>
      <c r="F148" s="272" t="s">
        <v>1627</v>
      </c>
      <c r="G148" s="270" t="s">
        <v>199</v>
      </c>
      <c r="H148" s="273">
        <v>20</v>
      </c>
      <c r="I148" s="274">
        <v>0</v>
      </c>
      <c r="J148" s="275">
        <f t="shared" si="10"/>
        <v>0</v>
      </c>
      <c r="K148" s="273"/>
      <c r="L148" s="273">
        <f t="shared" si="11"/>
        <v>0</v>
      </c>
      <c r="M148" s="273"/>
      <c r="N148" s="273">
        <f t="shared" si="12"/>
        <v>0</v>
      </c>
      <c r="O148" s="275">
        <v>21</v>
      </c>
      <c r="P148" s="275">
        <f t="shared" si="13"/>
        <v>0</v>
      </c>
      <c r="Q148" s="275">
        <f t="shared" si="14"/>
        <v>0</v>
      </c>
      <c r="R148" s="34"/>
      <c r="S148" s="34"/>
      <c r="T148" s="34"/>
    </row>
    <row r="149" spans="1:20" ht="11.25" outlineLevel="3" x14ac:dyDescent="0.2">
      <c r="A149" s="267"/>
      <c r="B149" s="268"/>
      <c r="C149" s="269">
        <v>40</v>
      </c>
      <c r="D149" s="270" t="s">
        <v>1551</v>
      </c>
      <c r="E149" s="271" t="s">
        <v>1730</v>
      </c>
      <c r="F149" s="272" t="s">
        <v>1731</v>
      </c>
      <c r="G149" s="270" t="s">
        <v>199</v>
      </c>
      <c r="H149" s="273">
        <v>8</v>
      </c>
      <c r="I149" s="274">
        <v>0</v>
      </c>
      <c r="J149" s="275">
        <f t="shared" si="10"/>
        <v>0</v>
      </c>
      <c r="K149" s="273"/>
      <c r="L149" s="273">
        <f t="shared" si="11"/>
        <v>0</v>
      </c>
      <c r="M149" s="273"/>
      <c r="N149" s="273">
        <f t="shared" si="12"/>
        <v>0</v>
      </c>
      <c r="O149" s="275">
        <v>21</v>
      </c>
      <c r="P149" s="275">
        <f t="shared" si="13"/>
        <v>0</v>
      </c>
      <c r="Q149" s="275">
        <f t="shared" si="14"/>
        <v>0</v>
      </c>
      <c r="R149" s="34"/>
      <c r="S149" s="34"/>
      <c r="T149" s="34"/>
    </row>
    <row r="150" spans="1:20" ht="11.25" outlineLevel="3" x14ac:dyDescent="0.2">
      <c r="A150" s="267"/>
      <c r="B150" s="268"/>
      <c r="C150" s="269">
        <v>41</v>
      </c>
      <c r="D150" s="270" t="s">
        <v>1560</v>
      </c>
      <c r="E150" s="271" t="s">
        <v>1732</v>
      </c>
      <c r="F150" s="272" t="s">
        <v>1733</v>
      </c>
      <c r="G150" s="270" t="s">
        <v>199</v>
      </c>
      <c r="H150" s="273">
        <v>6</v>
      </c>
      <c r="I150" s="274">
        <v>0</v>
      </c>
      <c r="J150" s="275">
        <f t="shared" si="10"/>
        <v>0</v>
      </c>
      <c r="K150" s="273"/>
      <c r="L150" s="273">
        <f t="shared" si="11"/>
        <v>0</v>
      </c>
      <c r="M150" s="273"/>
      <c r="N150" s="273">
        <f t="shared" si="12"/>
        <v>0</v>
      </c>
      <c r="O150" s="275">
        <v>21</v>
      </c>
      <c r="P150" s="275">
        <f t="shared" si="13"/>
        <v>0</v>
      </c>
      <c r="Q150" s="275">
        <f t="shared" si="14"/>
        <v>0</v>
      </c>
      <c r="R150" s="34"/>
      <c r="S150" s="34"/>
      <c r="T150" s="34"/>
    </row>
    <row r="151" spans="1:20" ht="11.25" outlineLevel="3" x14ac:dyDescent="0.2">
      <c r="A151" s="267"/>
      <c r="B151" s="268"/>
      <c r="C151" s="269">
        <v>42</v>
      </c>
      <c r="D151" s="270" t="s">
        <v>1560</v>
      </c>
      <c r="E151" s="271" t="s">
        <v>1734</v>
      </c>
      <c r="F151" s="272" t="s">
        <v>1735</v>
      </c>
      <c r="G151" s="270" t="s">
        <v>199</v>
      </c>
      <c r="H151" s="273">
        <v>7</v>
      </c>
      <c r="I151" s="274">
        <v>0</v>
      </c>
      <c r="J151" s="275">
        <f t="shared" si="10"/>
        <v>0</v>
      </c>
      <c r="K151" s="273"/>
      <c r="L151" s="273">
        <f t="shared" si="11"/>
        <v>0</v>
      </c>
      <c r="M151" s="273"/>
      <c r="N151" s="273">
        <f t="shared" si="12"/>
        <v>0</v>
      </c>
      <c r="O151" s="275">
        <v>21</v>
      </c>
      <c r="P151" s="275">
        <f t="shared" si="13"/>
        <v>0</v>
      </c>
      <c r="Q151" s="275">
        <f t="shared" si="14"/>
        <v>0</v>
      </c>
      <c r="R151" s="34"/>
      <c r="S151" s="34"/>
      <c r="T151" s="34"/>
    </row>
    <row r="152" spans="1:20" ht="11.25" outlineLevel="3" x14ac:dyDescent="0.2">
      <c r="A152" s="267"/>
      <c r="B152" s="268"/>
      <c r="C152" s="269">
        <v>43</v>
      </c>
      <c r="D152" s="270" t="s">
        <v>1560</v>
      </c>
      <c r="E152" s="271" t="s">
        <v>1628</v>
      </c>
      <c r="F152" s="272" t="s">
        <v>1629</v>
      </c>
      <c r="G152" s="270" t="s">
        <v>199</v>
      </c>
      <c r="H152" s="273">
        <v>29</v>
      </c>
      <c r="I152" s="274">
        <v>0</v>
      </c>
      <c r="J152" s="275">
        <f t="shared" si="10"/>
        <v>0</v>
      </c>
      <c r="K152" s="273"/>
      <c r="L152" s="273">
        <f t="shared" si="11"/>
        <v>0</v>
      </c>
      <c r="M152" s="273"/>
      <c r="N152" s="273">
        <f t="shared" si="12"/>
        <v>0</v>
      </c>
      <c r="O152" s="275">
        <v>21</v>
      </c>
      <c r="P152" s="275">
        <f t="shared" si="13"/>
        <v>0</v>
      </c>
      <c r="Q152" s="275">
        <f t="shared" si="14"/>
        <v>0</v>
      </c>
      <c r="R152" s="34"/>
      <c r="S152" s="34"/>
      <c r="T152" s="34"/>
    </row>
    <row r="153" spans="1:20" ht="11.25" outlineLevel="3" x14ac:dyDescent="0.2">
      <c r="A153" s="267"/>
      <c r="B153" s="268"/>
      <c r="C153" s="269">
        <v>44</v>
      </c>
      <c r="D153" s="270" t="s">
        <v>1560</v>
      </c>
      <c r="E153" s="271" t="s">
        <v>1736</v>
      </c>
      <c r="F153" s="272" t="s">
        <v>1737</v>
      </c>
      <c r="G153" s="270" t="s">
        <v>199</v>
      </c>
      <c r="H153" s="273">
        <v>2</v>
      </c>
      <c r="I153" s="274">
        <v>0</v>
      </c>
      <c r="J153" s="275">
        <f t="shared" si="10"/>
        <v>0</v>
      </c>
      <c r="K153" s="273"/>
      <c r="L153" s="273">
        <f t="shared" si="11"/>
        <v>0</v>
      </c>
      <c r="M153" s="273"/>
      <c r="N153" s="273">
        <f t="shared" si="12"/>
        <v>0</v>
      </c>
      <c r="O153" s="275">
        <v>21</v>
      </c>
      <c r="P153" s="275">
        <f t="shared" si="13"/>
        <v>0</v>
      </c>
      <c r="Q153" s="275">
        <f t="shared" si="14"/>
        <v>0</v>
      </c>
      <c r="R153" s="34"/>
      <c r="S153" s="34"/>
      <c r="T153" s="34"/>
    </row>
    <row r="154" spans="1:20" ht="11.25" outlineLevel="3" x14ac:dyDescent="0.2">
      <c r="A154" s="267"/>
      <c r="B154" s="268"/>
      <c r="C154" s="269">
        <v>45</v>
      </c>
      <c r="D154" s="270" t="s">
        <v>1560</v>
      </c>
      <c r="E154" s="271" t="s">
        <v>1738</v>
      </c>
      <c r="F154" s="272" t="s">
        <v>1739</v>
      </c>
      <c r="G154" s="270" t="s">
        <v>199</v>
      </c>
      <c r="H154" s="273">
        <v>15</v>
      </c>
      <c r="I154" s="274">
        <v>0</v>
      </c>
      <c r="J154" s="275">
        <f t="shared" si="10"/>
        <v>0</v>
      </c>
      <c r="K154" s="273"/>
      <c r="L154" s="273">
        <f t="shared" si="11"/>
        <v>0</v>
      </c>
      <c r="M154" s="273"/>
      <c r="N154" s="273">
        <f t="shared" si="12"/>
        <v>0</v>
      </c>
      <c r="O154" s="275">
        <v>21</v>
      </c>
      <c r="P154" s="275">
        <f t="shared" si="13"/>
        <v>0</v>
      </c>
      <c r="Q154" s="275">
        <f t="shared" si="14"/>
        <v>0</v>
      </c>
      <c r="R154" s="34"/>
      <c r="S154" s="34"/>
      <c r="T154" s="34"/>
    </row>
    <row r="155" spans="1:20" ht="11.25" outlineLevel="3" x14ac:dyDescent="0.2">
      <c r="A155" s="267"/>
      <c r="B155" s="268"/>
      <c r="C155" s="269">
        <v>46</v>
      </c>
      <c r="D155" s="270" t="s">
        <v>1560</v>
      </c>
      <c r="E155" s="271" t="s">
        <v>1740</v>
      </c>
      <c r="F155" s="272" t="s">
        <v>1741</v>
      </c>
      <c r="G155" s="270" t="s">
        <v>199</v>
      </c>
      <c r="H155" s="273">
        <v>11</v>
      </c>
      <c r="I155" s="274">
        <v>0</v>
      </c>
      <c r="J155" s="275">
        <f t="shared" si="10"/>
        <v>0</v>
      </c>
      <c r="K155" s="273"/>
      <c r="L155" s="273">
        <f t="shared" si="11"/>
        <v>0</v>
      </c>
      <c r="M155" s="273"/>
      <c r="N155" s="273">
        <f t="shared" si="12"/>
        <v>0</v>
      </c>
      <c r="O155" s="275">
        <v>21</v>
      </c>
      <c r="P155" s="275">
        <f t="shared" si="13"/>
        <v>0</v>
      </c>
      <c r="Q155" s="275">
        <f t="shared" si="14"/>
        <v>0</v>
      </c>
      <c r="R155" s="34"/>
      <c r="S155" s="34"/>
      <c r="T155" s="34"/>
    </row>
    <row r="156" spans="1:20" ht="11.25" outlineLevel="3" x14ac:dyDescent="0.2">
      <c r="A156" s="267"/>
      <c r="B156" s="268"/>
      <c r="C156" s="269">
        <v>47</v>
      </c>
      <c r="D156" s="270" t="s">
        <v>1560</v>
      </c>
      <c r="E156" s="271" t="s">
        <v>1742</v>
      </c>
      <c r="F156" s="272" t="s">
        <v>1743</v>
      </c>
      <c r="G156" s="270" t="s">
        <v>199</v>
      </c>
      <c r="H156" s="273">
        <v>1</v>
      </c>
      <c r="I156" s="274">
        <v>0</v>
      </c>
      <c r="J156" s="275">
        <f t="shared" si="10"/>
        <v>0</v>
      </c>
      <c r="K156" s="273"/>
      <c r="L156" s="273">
        <f t="shared" si="11"/>
        <v>0</v>
      </c>
      <c r="M156" s="273"/>
      <c r="N156" s="273">
        <f t="shared" si="12"/>
        <v>0</v>
      </c>
      <c r="O156" s="275">
        <v>21</v>
      </c>
      <c r="P156" s="275">
        <f t="shared" si="13"/>
        <v>0</v>
      </c>
      <c r="Q156" s="275">
        <f t="shared" si="14"/>
        <v>0</v>
      </c>
      <c r="R156" s="34"/>
      <c r="S156" s="34"/>
      <c r="T156" s="34"/>
    </row>
    <row r="157" spans="1:20" ht="11.25" outlineLevel="3" x14ac:dyDescent="0.2">
      <c r="A157" s="267"/>
      <c r="B157" s="268"/>
      <c r="C157" s="269">
        <v>48</v>
      </c>
      <c r="D157" s="270" t="s">
        <v>1560</v>
      </c>
      <c r="E157" s="271" t="s">
        <v>1744</v>
      </c>
      <c r="F157" s="272" t="s">
        <v>1745</v>
      </c>
      <c r="G157" s="270" t="s">
        <v>199</v>
      </c>
      <c r="H157" s="273">
        <v>2</v>
      </c>
      <c r="I157" s="274">
        <v>0</v>
      </c>
      <c r="J157" s="275">
        <f t="shared" si="10"/>
        <v>0</v>
      </c>
      <c r="K157" s="273"/>
      <c r="L157" s="273">
        <f t="shared" si="11"/>
        <v>0</v>
      </c>
      <c r="M157" s="273"/>
      <c r="N157" s="273">
        <f t="shared" si="12"/>
        <v>0</v>
      </c>
      <c r="O157" s="275">
        <v>21</v>
      </c>
      <c r="P157" s="275">
        <f t="shared" si="13"/>
        <v>0</v>
      </c>
      <c r="Q157" s="275">
        <f t="shared" si="14"/>
        <v>0</v>
      </c>
      <c r="R157" s="34"/>
      <c r="S157" s="34"/>
      <c r="T157" s="34"/>
    </row>
    <row r="158" spans="1:20" ht="11.25" outlineLevel="3" x14ac:dyDescent="0.2">
      <c r="A158" s="267"/>
      <c r="B158" s="268"/>
      <c r="C158" s="269">
        <v>49</v>
      </c>
      <c r="D158" s="270" t="s">
        <v>1560</v>
      </c>
      <c r="E158" s="271" t="s">
        <v>1746</v>
      </c>
      <c r="F158" s="272" t="s">
        <v>1747</v>
      </c>
      <c r="G158" s="270" t="s">
        <v>199</v>
      </c>
      <c r="H158" s="273">
        <v>8</v>
      </c>
      <c r="I158" s="274">
        <v>0</v>
      </c>
      <c r="J158" s="275">
        <f t="shared" si="10"/>
        <v>0</v>
      </c>
      <c r="K158" s="273"/>
      <c r="L158" s="273">
        <f t="shared" si="11"/>
        <v>0</v>
      </c>
      <c r="M158" s="273"/>
      <c r="N158" s="273">
        <f t="shared" si="12"/>
        <v>0</v>
      </c>
      <c r="O158" s="275">
        <v>21</v>
      </c>
      <c r="P158" s="275">
        <f t="shared" si="13"/>
        <v>0</v>
      </c>
      <c r="Q158" s="275">
        <f t="shared" si="14"/>
        <v>0</v>
      </c>
      <c r="R158" s="34"/>
      <c r="S158" s="34"/>
      <c r="T158" s="34"/>
    </row>
    <row r="159" spans="1:20" ht="11.25" outlineLevel="3" x14ac:dyDescent="0.2">
      <c r="A159" s="267"/>
      <c r="B159" s="268"/>
      <c r="C159" s="269">
        <v>50</v>
      </c>
      <c r="D159" s="270" t="s">
        <v>1560</v>
      </c>
      <c r="E159" s="271" t="s">
        <v>1630</v>
      </c>
      <c r="F159" s="272" t="s">
        <v>1632</v>
      </c>
      <c r="G159" s="270" t="s">
        <v>199</v>
      </c>
      <c r="H159" s="273">
        <v>2</v>
      </c>
      <c r="I159" s="274">
        <v>0</v>
      </c>
      <c r="J159" s="275">
        <f t="shared" si="10"/>
        <v>0</v>
      </c>
      <c r="K159" s="273"/>
      <c r="L159" s="273">
        <f t="shared" si="11"/>
        <v>0</v>
      </c>
      <c r="M159" s="273"/>
      <c r="N159" s="273">
        <f t="shared" si="12"/>
        <v>0</v>
      </c>
      <c r="O159" s="275">
        <v>21</v>
      </c>
      <c r="P159" s="275">
        <f t="shared" si="13"/>
        <v>0</v>
      </c>
      <c r="Q159" s="275">
        <f t="shared" si="14"/>
        <v>0</v>
      </c>
      <c r="R159" s="34"/>
      <c r="S159" s="34"/>
      <c r="T159" s="34"/>
    </row>
    <row r="160" spans="1:20" ht="11.25" outlineLevel="3" x14ac:dyDescent="0.2">
      <c r="A160" s="267"/>
      <c r="B160" s="268"/>
      <c r="C160" s="269">
        <v>51</v>
      </c>
      <c r="D160" s="270" t="s">
        <v>1560</v>
      </c>
      <c r="E160" s="271" t="s">
        <v>1748</v>
      </c>
      <c r="F160" s="272" t="s">
        <v>1749</v>
      </c>
      <c r="G160" s="270" t="s">
        <v>199</v>
      </c>
      <c r="H160" s="273">
        <v>1</v>
      </c>
      <c r="I160" s="274">
        <v>0</v>
      </c>
      <c r="J160" s="275">
        <f t="shared" si="10"/>
        <v>0</v>
      </c>
      <c r="K160" s="273"/>
      <c r="L160" s="273">
        <f t="shared" si="11"/>
        <v>0</v>
      </c>
      <c r="M160" s="273"/>
      <c r="N160" s="273">
        <f t="shared" si="12"/>
        <v>0</v>
      </c>
      <c r="O160" s="275">
        <v>21</v>
      </c>
      <c r="P160" s="275">
        <f t="shared" si="13"/>
        <v>0</v>
      </c>
      <c r="Q160" s="275">
        <f t="shared" si="14"/>
        <v>0</v>
      </c>
      <c r="R160" s="34"/>
      <c r="S160" s="34"/>
      <c r="T160" s="34"/>
    </row>
    <row r="161" spans="1:20" ht="11.25" outlineLevel="3" x14ac:dyDescent="0.2">
      <c r="A161" s="267"/>
      <c r="B161" s="268"/>
      <c r="C161" s="269">
        <v>52</v>
      </c>
      <c r="D161" s="270" t="s">
        <v>1560</v>
      </c>
      <c r="E161" s="271" t="s">
        <v>1750</v>
      </c>
      <c r="F161" s="272" t="s">
        <v>1751</v>
      </c>
      <c r="G161" s="270" t="s">
        <v>199</v>
      </c>
      <c r="H161" s="273">
        <v>1</v>
      </c>
      <c r="I161" s="274">
        <v>0</v>
      </c>
      <c r="J161" s="275">
        <f t="shared" si="10"/>
        <v>0</v>
      </c>
      <c r="K161" s="273"/>
      <c r="L161" s="273">
        <f t="shared" si="11"/>
        <v>0</v>
      </c>
      <c r="M161" s="273"/>
      <c r="N161" s="273">
        <f t="shared" si="12"/>
        <v>0</v>
      </c>
      <c r="O161" s="275">
        <v>21</v>
      </c>
      <c r="P161" s="275">
        <f t="shared" si="13"/>
        <v>0</v>
      </c>
      <c r="Q161" s="275">
        <f t="shared" si="14"/>
        <v>0</v>
      </c>
      <c r="R161" s="34"/>
      <c r="S161" s="34"/>
      <c r="T161" s="34"/>
    </row>
    <row r="162" spans="1:20" ht="11.25" outlineLevel="3" x14ac:dyDescent="0.2">
      <c r="A162" s="267"/>
      <c r="B162" s="268"/>
      <c r="C162" s="269">
        <v>53</v>
      </c>
      <c r="D162" s="270" t="s">
        <v>1560</v>
      </c>
      <c r="E162" s="271" t="s">
        <v>1752</v>
      </c>
      <c r="F162" s="272" t="s">
        <v>1753</v>
      </c>
      <c r="G162" s="270" t="s">
        <v>199</v>
      </c>
      <c r="H162" s="273">
        <v>21</v>
      </c>
      <c r="I162" s="274">
        <v>0</v>
      </c>
      <c r="J162" s="275">
        <f t="shared" si="10"/>
        <v>0</v>
      </c>
      <c r="K162" s="273"/>
      <c r="L162" s="273">
        <f t="shared" si="11"/>
        <v>0</v>
      </c>
      <c r="M162" s="273"/>
      <c r="N162" s="273">
        <f t="shared" si="12"/>
        <v>0</v>
      </c>
      <c r="O162" s="275">
        <v>21</v>
      </c>
      <c r="P162" s="275">
        <f t="shared" si="13"/>
        <v>0</v>
      </c>
      <c r="Q162" s="275">
        <f t="shared" si="14"/>
        <v>0</v>
      </c>
      <c r="R162" s="34"/>
      <c r="S162" s="34"/>
      <c r="T162" s="34"/>
    </row>
    <row r="163" spans="1:20" ht="11.25" outlineLevel="3" x14ac:dyDescent="0.2">
      <c r="A163" s="267"/>
      <c r="B163" s="268"/>
      <c r="C163" s="269">
        <v>54</v>
      </c>
      <c r="D163" s="270" t="s">
        <v>1560</v>
      </c>
      <c r="E163" s="271" t="s">
        <v>1754</v>
      </c>
      <c r="F163" s="272" t="s">
        <v>1755</v>
      </c>
      <c r="G163" s="270" t="s">
        <v>199</v>
      </c>
      <c r="H163" s="273">
        <v>5</v>
      </c>
      <c r="I163" s="274">
        <v>0</v>
      </c>
      <c r="J163" s="275">
        <f t="shared" si="10"/>
        <v>0</v>
      </c>
      <c r="K163" s="273"/>
      <c r="L163" s="273">
        <f t="shared" si="11"/>
        <v>0</v>
      </c>
      <c r="M163" s="273"/>
      <c r="N163" s="273">
        <f t="shared" si="12"/>
        <v>0</v>
      </c>
      <c r="O163" s="275">
        <v>21</v>
      </c>
      <c r="P163" s="275">
        <f t="shared" si="13"/>
        <v>0</v>
      </c>
      <c r="Q163" s="275">
        <f t="shared" si="14"/>
        <v>0</v>
      </c>
      <c r="R163" s="34"/>
      <c r="S163" s="34"/>
      <c r="T163" s="34"/>
    </row>
    <row r="164" spans="1:20" ht="11.25" outlineLevel="3" x14ac:dyDescent="0.2">
      <c r="A164" s="267"/>
      <c r="B164" s="268"/>
      <c r="C164" s="269">
        <v>55</v>
      </c>
      <c r="D164" s="270" t="s">
        <v>1633</v>
      </c>
      <c r="E164" s="271" t="s">
        <v>1634</v>
      </c>
      <c r="F164" s="272" t="s">
        <v>1635</v>
      </c>
      <c r="G164" s="270" t="s">
        <v>199</v>
      </c>
      <c r="H164" s="273">
        <v>111</v>
      </c>
      <c r="I164" s="274">
        <v>0</v>
      </c>
      <c r="J164" s="275">
        <f t="shared" si="10"/>
        <v>0</v>
      </c>
      <c r="K164" s="273"/>
      <c r="L164" s="273">
        <f t="shared" si="11"/>
        <v>0</v>
      </c>
      <c r="M164" s="273"/>
      <c r="N164" s="273">
        <f t="shared" si="12"/>
        <v>0</v>
      </c>
      <c r="O164" s="275">
        <v>21</v>
      </c>
      <c r="P164" s="275">
        <f t="shared" si="13"/>
        <v>0</v>
      </c>
      <c r="Q164" s="275">
        <f t="shared" si="14"/>
        <v>0</v>
      </c>
      <c r="R164" s="34"/>
      <c r="S164" s="34"/>
      <c r="T164" s="34"/>
    </row>
    <row r="165" spans="1:20" ht="11.25" outlineLevel="3" x14ac:dyDescent="0.2">
      <c r="A165" s="267"/>
      <c r="B165" s="268"/>
      <c r="C165" s="269">
        <v>56</v>
      </c>
      <c r="D165" s="270" t="s">
        <v>1633</v>
      </c>
      <c r="E165" s="271" t="s">
        <v>1636</v>
      </c>
      <c r="F165" s="272" t="s">
        <v>1637</v>
      </c>
      <c r="G165" s="270" t="s">
        <v>199</v>
      </c>
      <c r="H165" s="273">
        <v>111</v>
      </c>
      <c r="I165" s="274">
        <v>0</v>
      </c>
      <c r="J165" s="275">
        <f t="shared" si="10"/>
        <v>0</v>
      </c>
      <c r="K165" s="273"/>
      <c r="L165" s="273">
        <f t="shared" si="11"/>
        <v>0</v>
      </c>
      <c r="M165" s="273"/>
      <c r="N165" s="273">
        <f t="shared" si="12"/>
        <v>0</v>
      </c>
      <c r="O165" s="275">
        <v>21</v>
      </c>
      <c r="P165" s="275">
        <f t="shared" si="13"/>
        <v>0</v>
      </c>
      <c r="Q165" s="275">
        <f t="shared" si="14"/>
        <v>0</v>
      </c>
      <c r="R165" s="34"/>
      <c r="S165" s="34"/>
      <c r="T165" s="34"/>
    </row>
    <row r="166" spans="1:20" ht="11.25" outlineLevel="3" x14ac:dyDescent="0.2">
      <c r="A166" s="267"/>
      <c r="B166" s="268"/>
      <c r="C166" s="269">
        <v>57</v>
      </c>
      <c r="D166" s="270" t="s">
        <v>1560</v>
      </c>
      <c r="E166" s="271" t="s">
        <v>1756</v>
      </c>
      <c r="F166" s="272" t="s">
        <v>1757</v>
      </c>
      <c r="G166" s="270" t="s">
        <v>199</v>
      </c>
      <c r="H166" s="273">
        <v>25</v>
      </c>
      <c r="I166" s="274">
        <v>0</v>
      </c>
      <c r="J166" s="275">
        <f t="shared" si="10"/>
        <v>0</v>
      </c>
      <c r="K166" s="273"/>
      <c r="L166" s="273">
        <f t="shared" si="11"/>
        <v>0</v>
      </c>
      <c r="M166" s="273"/>
      <c r="N166" s="273">
        <f t="shared" si="12"/>
        <v>0</v>
      </c>
      <c r="O166" s="275">
        <v>21</v>
      </c>
      <c r="P166" s="275">
        <f t="shared" si="13"/>
        <v>0</v>
      </c>
      <c r="Q166" s="275">
        <f t="shared" si="14"/>
        <v>0</v>
      </c>
      <c r="R166" s="34"/>
      <c r="S166" s="34"/>
      <c r="T166" s="34"/>
    </row>
    <row r="167" spans="1:20" ht="11.25" outlineLevel="3" x14ac:dyDescent="0.2">
      <c r="A167" s="267"/>
      <c r="B167" s="268"/>
      <c r="C167" s="269">
        <v>58</v>
      </c>
      <c r="D167" s="270" t="s">
        <v>1560</v>
      </c>
      <c r="E167" s="271" t="s">
        <v>1758</v>
      </c>
      <c r="F167" s="272" t="s">
        <v>1759</v>
      </c>
      <c r="G167" s="270" t="s">
        <v>199</v>
      </c>
      <c r="H167" s="273">
        <v>7</v>
      </c>
      <c r="I167" s="274">
        <v>0</v>
      </c>
      <c r="J167" s="275">
        <f t="shared" si="10"/>
        <v>0</v>
      </c>
      <c r="K167" s="273"/>
      <c r="L167" s="273">
        <f t="shared" si="11"/>
        <v>0</v>
      </c>
      <c r="M167" s="273"/>
      <c r="N167" s="273">
        <f t="shared" si="12"/>
        <v>0</v>
      </c>
      <c r="O167" s="275">
        <v>21</v>
      </c>
      <c r="P167" s="275">
        <f t="shared" si="13"/>
        <v>0</v>
      </c>
      <c r="Q167" s="275">
        <f t="shared" si="14"/>
        <v>0</v>
      </c>
      <c r="R167" s="34"/>
      <c r="S167" s="34"/>
      <c r="T167" s="34"/>
    </row>
    <row r="168" spans="1:20" ht="11.25" outlineLevel="3" x14ac:dyDescent="0.2">
      <c r="A168" s="267"/>
      <c r="B168" s="268"/>
      <c r="C168" s="269">
        <v>59</v>
      </c>
      <c r="D168" s="270" t="s">
        <v>1560</v>
      </c>
      <c r="E168" s="271" t="s">
        <v>1642</v>
      </c>
      <c r="F168" s="272" t="s">
        <v>1760</v>
      </c>
      <c r="G168" s="270" t="s">
        <v>199</v>
      </c>
      <c r="H168" s="273">
        <v>12</v>
      </c>
      <c r="I168" s="274">
        <v>0</v>
      </c>
      <c r="J168" s="275">
        <f t="shared" si="10"/>
        <v>0</v>
      </c>
      <c r="K168" s="273"/>
      <c r="L168" s="273">
        <f t="shared" si="11"/>
        <v>0</v>
      </c>
      <c r="M168" s="273"/>
      <c r="N168" s="273">
        <f t="shared" si="12"/>
        <v>0</v>
      </c>
      <c r="O168" s="275">
        <v>21</v>
      </c>
      <c r="P168" s="275">
        <f t="shared" si="13"/>
        <v>0</v>
      </c>
      <c r="Q168" s="275">
        <f t="shared" si="14"/>
        <v>0</v>
      </c>
      <c r="R168" s="34"/>
      <c r="S168" s="34"/>
      <c r="T168" s="34"/>
    </row>
    <row r="169" spans="1:20" ht="11.25" outlineLevel="3" x14ac:dyDescent="0.2">
      <c r="A169" s="267"/>
      <c r="B169" s="268"/>
      <c r="C169" s="269">
        <v>86</v>
      </c>
      <c r="D169" s="270" t="s">
        <v>1560</v>
      </c>
      <c r="E169" s="271" t="s">
        <v>1761</v>
      </c>
      <c r="F169" s="272" t="s">
        <v>1762</v>
      </c>
      <c r="G169" s="270" t="s">
        <v>199</v>
      </c>
      <c r="H169" s="273">
        <v>1</v>
      </c>
      <c r="I169" s="274">
        <v>0</v>
      </c>
      <c r="J169" s="275">
        <f t="shared" si="10"/>
        <v>0</v>
      </c>
      <c r="K169" s="273"/>
      <c r="L169" s="273">
        <f t="shared" si="11"/>
        <v>0</v>
      </c>
      <c r="M169" s="273"/>
      <c r="N169" s="273">
        <f t="shared" si="12"/>
        <v>0</v>
      </c>
      <c r="O169" s="275">
        <v>21</v>
      </c>
      <c r="P169" s="275">
        <f t="shared" si="13"/>
        <v>0</v>
      </c>
      <c r="Q169" s="275">
        <f t="shared" si="14"/>
        <v>0</v>
      </c>
      <c r="R169" s="34"/>
      <c r="S169" s="34"/>
      <c r="T169" s="34"/>
    </row>
    <row r="170" spans="1:20" ht="11.25" outlineLevel="3" x14ac:dyDescent="0.2">
      <c r="A170" s="267"/>
      <c r="B170" s="268"/>
      <c r="C170" s="269">
        <v>60</v>
      </c>
      <c r="D170" s="270" t="s">
        <v>1560</v>
      </c>
      <c r="E170" s="271" t="s">
        <v>1659</v>
      </c>
      <c r="F170" s="272" t="s">
        <v>1763</v>
      </c>
      <c r="G170" s="270" t="s">
        <v>199</v>
      </c>
      <c r="H170" s="273">
        <v>1</v>
      </c>
      <c r="I170" s="274">
        <v>0</v>
      </c>
      <c r="J170" s="275">
        <f t="shared" si="10"/>
        <v>0</v>
      </c>
      <c r="K170" s="273"/>
      <c r="L170" s="273">
        <f t="shared" si="11"/>
        <v>0</v>
      </c>
      <c r="M170" s="273"/>
      <c r="N170" s="273">
        <f t="shared" si="12"/>
        <v>0</v>
      </c>
      <c r="O170" s="275">
        <v>21</v>
      </c>
      <c r="P170" s="275">
        <f t="shared" si="13"/>
        <v>0</v>
      </c>
      <c r="Q170" s="275">
        <f t="shared" si="14"/>
        <v>0</v>
      </c>
      <c r="R170" s="34"/>
      <c r="S170" s="34"/>
      <c r="T170" s="34"/>
    </row>
    <row r="171" spans="1:20" ht="11.25" outlineLevel="3" x14ac:dyDescent="0.2">
      <c r="A171" s="267"/>
      <c r="B171" s="268"/>
      <c r="C171" s="269">
        <v>61</v>
      </c>
      <c r="D171" s="270" t="s">
        <v>1560</v>
      </c>
      <c r="E171" s="271" t="s">
        <v>1764</v>
      </c>
      <c r="F171" s="272" t="s">
        <v>1765</v>
      </c>
      <c r="G171" s="270" t="s">
        <v>199</v>
      </c>
      <c r="H171" s="273">
        <v>1</v>
      </c>
      <c r="I171" s="274">
        <v>0</v>
      </c>
      <c r="J171" s="275">
        <f t="shared" si="10"/>
        <v>0</v>
      </c>
      <c r="K171" s="273"/>
      <c r="L171" s="273">
        <f t="shared" si="11"/>
        <v>0</v>
      </c>
      <c r="M171" s="273"/>
      <c r="N171" s="273">
        <f t="shared" si="12"/>
        <v>0</v>
      </c>
      <c r="O171" s="275">
        <v>21</v>
      </c>
      <c r="P171" s="275">
        <f t="shared" si="13"/>
        <v>0</v>
      </c>
      <c r="Q171" s="275">
        <f t="shared" si="14"/>
        <v>0</v>
      </c>
      <c r="R171" s="34"/>
      <c r="S171" s="34"/>
      <c r="T171" s="34"/>
    </row>
    <row r="172" spans="1:20" ht="11.25" outlineLevel="3" x14ac:dyDescent="0.2">
      <c r="A172" s="267"/>
      <c r="B172" s="268"/>
      <c r="C172" s="269">
        <v>62</v>
      </c>
      <c r="D172" s="270" t="s">
        <v>1560</v>
      </c>
      <c r="E172" s="271" t="s">
        <v>1766</v>
      </c>
      <c r="F172" s="272" t="s">
        <v>1767</v>
      </c>
      <c r="G172" s="270" t="s">
        <v>199</v>
      </c>
      <c r="H172" s="273">
        <v>1</v>
      </c>
      <c r="I172" s="274">
        <v>0</v>
      </c>
      <c r="J172" s="275">
        <f t="shared" si="10"/>
        <v>0</v>
      </c>
      <c r="K172" s="273"/>
      <c r="L172" s="273">
        <f t="shared" si="11"/>
        <v>0</v>
      </c>
      <c r="M172" s="273"/>
      <c r="N172" s="273">
        <f t="shared" si="12"/>
        <v>0</v>
      </c>
      <c r="O172" s="275">
        <v>21</v>
      </c>
      <c r="P172" s="275">
        <f t="shared" si="13"/>
        <v>0</v>
      </c>
      <c r="Q172" s="275">
        <f t="shared" si="14"/>
        <v>0</v>
      </c>
      <c r="R172" s="34"/>
      <c r="S172" s="34"/>
      <c r="T172" s="34"/>
    </row>
    <row r="173" spans="1:20" ht="11.25" outlineLevel="3" x14ac:dyDescent="0.2">
      <c r="A173" s="267"/>
      <c r="B173" s="268"/>
      <c r="C173" s="269">
        <v>63</v>
      </c>
      <c r="D173" s="270" t="s">
        <v>1560</v>
      </c>
      <c r="E173" s="271" t="s">
        <v>1768</v>
      </c>
      <c r="F173" s="272" t="s">
        <v>1769</v>
      </c>
      <c r="G173" s="270" t="s">
        <v>199</v>
      </c>
      <c r="H173" s="273">
        <v>1</v>
      </c>
      <c r="I173" s="274"/>
      <c r="J173" s="275">
        <f t="shared" si="10"/>
        <v>0</v>
      </c>
      <c r="K173" s="273"/>
      <c r="L173" s="273">
        <f t="shared" si="11"/>
        <v>0</v>
      </c>
      <c r="M173" s="273"/>
      <c r="N173" s="273">
        <f t="shared" si="12"/>
        <v>0</v>
      </c>
      <c r="O173" s="275">
        <v>21</v>
      </c>
      <c r="P173" s="275">
        <f t="shared" si="13"/>
        <v>0</v>
      </c>
      <c r="Q173" s="275">
        <f t="shared" si="14"/>
        <v>0</v>
      </c>
      <c r="R173" s="34"/>
      <c r="S173" s="34"/>
      <c r="T173" s="34"/>
    </row>
    <row r="174" spans="1:20" ht="11.25" outlineLevel="3" x14ac:dyDescent="0.2">
      <c r="A174" s="267"/>
      <c r="B174" s="268"/>
      <c r="C174" s="269">
        <v>65</v>
      </c>
      <c r="D174" s="270" t="s">
        <v>1560</v>
      </c>
      <c r="E174" s="271" t="s">
        <v>1770</v>
      </c>
      <c r="F174" s="272" t="s">
        <v>1771</v>
      </c>
      <c r="G174" s="270" t="s">
        <v>199</v>
      </c>
      <c r="H174" s="273">
        <v>4</v>
      </c>
      <c r="I174" s="274">
        <v>0</v>
      </c>
      <c r="J174" s="275">
        <f t="shared" si="10"/>
        <v>0</v>
      </c>
      <c r="K174" s="273"/>
      <c r="L174" s="273">
        <f t="shared" si="11"/>
        <v>0</v>
      </c>
      <c r="M174" s="273"/>
      <c r="N174" s="273">
        <f t="shared" si="12"/>
        <v>0</v>
      </c>
      <c r="O174" s="275">
        <v>21</v>
      </c>
      <c r="P174" s="275">
        <f t="shared" si="13"/>
        <v>0</v>
      </c>
      <c r="Q174" s="275">
        <f t="shared" si="14"/>
        <v>0</v>
      </c>
      <c r="R174" s="34"/>
      <c r="S174" s="34"/>
      <c r="T174" s="34"/>
    </row>
    <row r="175" spans="1:20" ht="11.25" outlineLevel="3" x14ac:dyDescent="0.2">
      <c r="A175" s="267"/>
      <c r="B175" s="268"/>
      <c r="C175" s="269">
        <v>64</v>
      </c>
      <c r="D175" s="270" t="s">
        <v>1560</v>
      </c>
      <c r="E175" s="271" t="s">
        <v>1770</v>
      </c>
      <c r="F175" s="272" t="s">
        <v>1772</v>
      </c>
      <c r="G175" s="270" t="s">
        <v>199</v>
      </c>
      <c r="H175" s="273">
        <v>4</v>
      </c>
      <c r="I175" s="274">
        <v>0</v>
      </c>
      <c r="J175" s="275">
        <f t="shared" ref="J175" si="15">H175*I175</f>
        <v>0</v>
      </c>
      <c r="K175" s="273"/>
      <c r="L175" s="273">
        <f t="shared" ref="L175" si="16">H175*K175</f>
        <v>0</v>
      </c>
      <c r="M175" s="273"/>
      <c r="N175" s="273">
        <f t="shared" ref="N175" si="17">H175*M175</f>
        <v>0</v>
      </c>
      <c r="O175" s="275">
        <v>21</v>
      </c>
      <c r="P175" s="275">
        <f t="shared" ref="P175" si="18">J175*(O175/100)</f>
        <v>0</v>
      </c>
      <c r="Q175" s="275">
        <f t="shared" ref="Q175" si="19">J175+P175</f>
        <v>0</v>
      </c>
      <c r="R175" s="34"/>
      <c r="S175" s="34"/>
      <c r="T175" s="34"/>
    </row>
    <row r="176" spans="1:20" ht="9.75" outlineLevel="4" x14ac:dyDescent="0.2">
      <c r="A176" s="276"/>
      <c r="B176" s="277"/>
      <c r="C176" s="277"/>
      <c r="D176" s="278"/>
      <c r="E176" s="279" t="s">
        <v>1565</v>
      </c>
      <c r="F176" s="280" t="s">
        <v>142</v>
      </c>
      <c r="G176" s="278"/>
      <c r="H176" s="281">
        <v>4</v>
      </c>
      <c r="I176" s="282"/>
      <c r="J176" s="283"/>
      <c r="K176" s="281"/>
      <c r="L176" s="281"/>
      <c r="M176" s="281"/>
      <c r="N176" s="281"/>
      <c r="O176" s="283"/>
      <c r="P176" s="283"/>
      <c r="Q176" s="283"/>
      <c r="R176" s="30"/>
      <c r="S176" s="34"/>
    </row>
    <row r="177" spans="1:20" ht="9.75" outlineLevel="4" x14ac:dyDescent="0.2">
      <c r="A177" s="276"/>
      <c r="B177" s="277"/>
      <c r="C177" s="277"/>
      <c r="D177" s="278"/>
      <c r="E177" s="279"/>
      <c r="F177" s="280" t="s">
        <v>1773</v>
      </c>
      <c r="G177" s="278"/>
      <c r="H177" s="281">
        <v>0</v>
      </c>
      <c r="I177" s="282"/>
      <c r="J177" s="283"/>
      <c r="K177" s="281"/>
      <c r="L177" s="281"/>
      <c r="M177" s="281"/>
      <c r="N177" s="281"/>
      <c r="O177" s="283"/>
      <c r="P177" s="283"/>
      <c r="Q177" s="283"/>
      <c r="R177" s="30"/>
      <c r="S177" s="34"/>
    </row>
    <row r="178" spans="1:20" ht="7.5" customHeight="1" outlineLevel="4" x14ac:dyDescent="0.15">
      <c r="A178" s="34"/>
      <c r="B178" s="284"/>
      <c r="C178" s="285"/>
      <c r="D178" s="286"/>
      <c r="E178" s="287"/>
      <c r="F178" s="288"/>
      <c r="G178" s="286"/>
      <c r="H178" s="289"/>
      <c r="I178" s="290"/>
      <c r="J178" s="291"/>
      <c r="K178" s="292"/>
      <c r="L178" s="292"/>
      <c r="M178" s="292"/>
      <c r="N178" s="292"/>
      <c r="O178" s="291"/>
      <c r="P178" s="291"/>
      <c r="Q178" s="291"/>
      <c r="R178" s="30"/>
      <c r="S178" s="34"/>
    </row>
    <row r="179" spans="1:20" ht="11.25" outlineLevel="3" x14ac:dyDescent="0.2">
      <c r="A179" s="267"/>
      <c r="B179" s="268"/>
      <c r="C179" s="269">
        <v>66</v>
      </c>
      <c r="D179" s="270" t="s">
        <v>1560</v>
      </c>
      <c r="E179" s="271" t="s">
        <v>1661</v>
      </c>
      <c r="F179" s="272" t="s">
        <v>1662</v>
      </c>
      <c r="G179" s="270" t="s">
        <v>199</v>
      </c>
      <c r="H179" s="273">
        <v>10</v>
      </c>
      <c r="I179" s="274">
        <v>0</v>
      </c>
      <c r="J179" s="275">
        <f t="shared" ref="J179:J185" si="20">H179*I179</f>
        <v>0</v>
      </c>
      <c r="K179" s="273"/>
      <c r="L179" s="273">
        <f t="shared" ref="L179:L185" si="21">H179*K179</f>
        <v>0</v>
      </c>
      <c r="M179" s="273"/>
      <c r="N179" s="273">
        <f t="shared" ref="N179:N185" si="22">H179*M179</f>
        <v>0</v>
      </c>
      <c r="O179" s="275">
        <v>21</v>
      </c>
      <c r="P179" s="275">
        <f t="shared" ref="P179:P185" si="23">J179*(O179/100)</f>
        <v>0</v>
      </c>
      <c r="Q179" s="275">
        <f t="shared" ref="Q179:Q185" si="24">J179+P179</f>
        <v>0</v>
      </c>
      <c r="R179" s="34"/>
      <c r="S179" s="34"/>
      <c r="T179" s="34"/>
    </row>
    <row r="180" spans="1:20" ht="22.5" outlineLevel="3" x14ac:dyDescent="0.2">
      <c r="A180" s="267"/>
      <c r="B180" s="268"/>
      <c r="C180" s="269">
        <v>67</v>
      </c>
      <c r="D180" s="270" t="s">
        <v>1633</v>
      </c>
      <c r="E180" s="271" t="s">
        <v>1663</v>
      </c>
      <c r="F180" s="272" t="s">
        <v>1774</v>
      </c>
      <c r="G180" s="270" t="s">
        <v>1667</v>
      </c>
      <c r="H180" s="273">
        <v>112</v>
      </c>
      <c r="I180" s="274">
        <v>0</v>
      </c>
      <c r="J180" s="275">
        <f t="shared" si="20"/>
        <v>0</v>
      </c>
      <c r="K180" s="273"/>
      <c r="L180" s="273">
        <f t="shared" si="21"/>
        <v>0</v>
      </c>
      <c r="M180" s="273"/>
      <c r="N180" s="273">
        <f t="shared" si="22"/>
        <v>0</v>
      </c>
      <c r="O180" s="275">
        <v>21</v>
      </c>
      <c r="P180" s="275">
        <f t="shared" si="23"/>
        <v>0</v>
      </c>
      <c r="Q180" s="275">
        <f t="shared" si="24"/>
        <v>0</v>
      </c>
      <c r="R180" s="34"/>
      <c r="S180" s="34"/>
      <c r="T180" s="34"/>
    </row>
    <row r="181" spans="1:20" ht="11.25" outlineLevel="3" x14ac:dyDescent="0.2">
      <c r="A181" s="267"/>
      <c r="B181" s="268"/>
      <c r="C181" s="269">
        <v>68</v>
      </c>
      <c r="D181" s="270" t="s">
        <v>1633</v>
      </c>
      <c r="E181" s="271" t="s">
        <v>1665</v>
      </c>
      <c r="F181" s="272" t="s">
        <v>1775</v>
      </c>
      <c r="G181" s="270" t="s">
        <v>1667</v>
      </c>
      <c r="H181" s="273">
        <v>40</v>
      </c>
      <c r="I181" s="274">
        <v>0</v>
      </c>
      <c r="J181" s="275">
        <f t="shared" si="20"/>
        <v>0</v>
      </c>
      <c r="K181" s="273"/>
      <c r="L181" s="273">
        <f t="shared" si="21"/>
        <v>0</v>
      </c>
      <c r="M181" s="273"/>
      <c r="N181" s="273">
        <f t="shared" si="22"/>
        <v>0</v>
      </c>
      <c r="O181" s="275">
        <v>21</v>
      </c>
      <c r="P181" s="275">
        <f t="shared" si="23"/>
        <v>0</v>
      </c>
      <c r="Q181" s="275">
        <f t="shared" si="24"/>
        <v>0</v>
      </c>
      <c r="R181" s="34"/>
      <c r="S181" s="34"/>
      <c r="T181" s="34"/>
    </row>
    <row r="182" spans="1:20" ht="11.25" outlineLevel="3" x14ac:dyDescent="0.2">
      <c r="A182" s="267"/>
      <c r="B182" s="268"/>
      <c r="C182" s="269">
        <v>68</v>
      </c>
      <c r="D182" s="270" t="s">
        <v>1633</v>
      </c>
      <c r="E182" s="271" t="s">
        <v>1776</v>
      </c>
      <c r="F182" s="272" t="s">
        <v>1777</v>
      </c>
      <c r="G182" s="270" t="s">
        <v>1518</v>
      </c>
      <c r="H182" s="273">
        <v>7</v>
      </c>
      <c r="I182" s="274">
        <v>0</v>
      </c>
      <c r="J182" s="275">
        <f t="shared" si="20"/>
        <v>0</v>
      </c>
      <c r="K182" s="273"/>
      <c r="L182" s="273">
        <f t="shared" si="21"/>
        <v>0</v>
      </c>
      <c r="M182" s="273"/>
      <c r="N182" s="273">
        <f t="shared" si="22"/>
        <v>0</v>
      </c>
      <c r="O182" s="275">
        <v>21</v>
      </c>
      <c r="P182" s="275">
        <f t="shared" si="23"/>
        <v>0</v>
      </c>
      <c r="Q182" s="275">
        <f t="shared" si="24"/>
        <v>0</v>
      </c>
      <c r="R182" s="34"/>
      <c r="S182" s="34"/>
      <c r="T182" s="34"/>
    </row>
    <row r="183" spans="1:20" ht="11.25" outlineLevel="3" x14ac:dyDescent="0.2">
      <c r="A183" s="267"/>
      <c r="B183" s="268"/>
      <c r="C183" s="269">
        <v>69</v>
      </c>
      <c r="D183" s="270" t="s">
        <v>1633</v>
      </c>
      <c r="E183" s="271" t="s">
        <v>1668</v>
      </c>
      <c r="F183" s="272" t="s">
        <v>1669</v>
      </c>
      <c r="G183" s="270" t="s">
        <v>1154</v>
      </c>
      <c r="H183" s="273">
        <v>1</v>
      </c>
      <c r="I183" s="274">
        <v>0</v>
      </c>
      <c r="J183" s="275">
        <f t="shared" si="20"/>
        <v>0</v>
      </c>
      <c r="K183" s="273"/>
      <c r="L183" s="273">
        <f t="shared" si="21"/>
        <v>0</v>
      </c>
      <c r="M183" s="273"/>
      <c r="N183" s="273">
        <f t="shared" si="22"/>
        <v>0</v>
      </c>
      <c r="O183" s="275">
        <v>21</v>
      </c>
      <c r="P183" s="275">
        <f t="shared" si="23"/>
        <v>0</v>
      </c>
      <c r="Q183" s="275">
        <f t="shared" si="24"/>
        <v>0</v>
      </c>
      <c r="R183" s="34"/>
      <c r="S183" s="34"/>
      <c r="T183" s="34"/>
    </row>
    <row r="184" spans="1:20" ht="11.25" outlineLevel="3" x14ac:dyDescent="0.2">
      <c r="A184" s="267"/>
      <c r="B184" s="268"/>
      <c r="C184" s="269">
        <v>70</v>
      </c>
      <c r="D184" s="270" t="s">
        <v>1633</v>
      </c>
      <c r="E184" s="271" t="s">
        <v>1670</v>
      </c>
      <c r="F184" s="272" t="s">
        <v>1671</v>
      </c>
      <c r="G184" s="270" t="s">
        <v>1667</v>
      </c>
      <c r="H184" s="273">
        <v>8</v>
      </c>
      <c r="I184" s="274">
        <v>0</v>
      </c>
      <c r="J184" s="275">
        <f t="shared" si="20"/>
        <v>0</v>
      </c>
      <c r="K184" s="273"/>
      <c r="L184" s="273">
        <f t="shared" si="21"/>
        <v>0</v>
      </c>
      <c r="M184" s="273"/>
      <c r="N184" s="273">
        <f t="shared" si="22"/>
        <v>0</v>
      </c>
      <c r="O184" s="275">
        <v>21</v>
      </c>
      <c r="P184" s="275">
        <f t="shared" si="23"/>
        <v>0</v>
      </c>
      <c r="Q184" s="275">
        <f t="shared" si="24"/>
        <v>0</v>
      </c>
      <c r="R184" s="34"/>
      <c r="S184" s="34"/>
      <c r="T184" s="34"/>
    </row>
    <row r="185" spans="1:20" ht="11.25" outlineLevel="3" x14ac:dyDescent="0.2">
      <c r="A185" s="267"/>
      <c r="B185" s="268"/>
      <c r="C185" s="269">
        <v>71</v>
      </c>
      <c r="D185" s="270" t="s">
        <v>1633</v>
      </c>
      <c r="E185" s="271" t="s">
        <v>1672</v>
      </c>
      <c r="F185" s="272" t="s">
        <v>1673</v>
      </c>
      <c r="G185" s="270" t="s">
        <v>1667</v>
      </c>
      <c r="H185" s="273">
        <v>30</v>
      </c>
      <c r="I185" s="274">
        <v>0</v>
      </c>
      <c r="J185" s="275">
        <f t="shared" si="20"/>
        <v>0</v>
      </c>
      <c r="K185" s="273"/>
      <c r="L185" s="273">
        <f t="shared" si="21"/>
        <v>0</v>
      </c>
      <c r="M185" s="273"/>
      <c r="N185" s="273">
        <f t="shared" si="22"/>
        <v>0</v>
      </c>
      <c r="O185" s="275">
        <v>21</v>
      </c>
      <c r="P185" s="275">
        <f t="shared" si="23"/>
        <v>0</v>
      </c>
      <c r="Q185" s="275">
        <f t="shared" si="24"/>
        <v>0</v>
      </c>
      <c r="R185" s="34"/>
      <c r="S185" s="34"/>
      <c r="T185" s="34"/>
    </row>
    <row r="186" spans="1:20" outlineLevel="3" x14ac:dyDescent="0.15">
      <c r="B186" s="30"/>
      <c r="C186" s="30"/>
      <c r="D186" s="30"/>
      <c r="E186" s="30"/>
      <c r="F186" s="30"/>
      <c r="G186" s="30"/>
      <c r="H186" s="30"/>
      <c r="I186" s="34"/>
      <c r="J186" s="34"/>
      <c r="K186" s="30"/>
      <c r="L186" s="30"/>
      <c r="M186" s="30"/>
      <c r="N186" s="30"/>
      <c r="O186" s="30"/>
      <c r="P186" s="34"/>
      <c r="Q186" s="34"/>
    </row>
    <row r="187" spans="1:20" outlineLevel="1" x14ac:dyDescent="0.1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M845"/>
  <sheetViews>
    <sheetView topLeftCell="A99" workbookViewId="0">
      <selection activeCell="I121" sqref="I121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86.42578125" customWidth="1"/>
    <col min="7" max="7" width="6.42578125" customWidth="1"/>
    <col min="8" max="8" width="12" customWidth="1"/>
    <col min="9" max="9" width="13.5703125" customWidth="1"/>
    <col min="10" max="11" width="19.140625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70</v>
      </c>
    </row>
    <row r="3" spans="2:46" ht="6.95" customHeight="1" x14ac:dyDescent="0.25">
      <c r="B3" s="74"/>
      <c r="C3" s="75"/>
      <c r="D3" s="75"/>
      <c r="E3" s="75"/>
      <c r="F3" s="75"/>
      <c r="G3" s="75"/>
      <c r="H3" s="75"/>
      <c r="I3" s="75"/>
      <c r="J3" s="75"/>
      <c r="K3" s="75"/>
      <c r="L3" s="19"/>
      <c r="AT3" s="18" t="s">
        <v>88</v>
      </c>
    </row>
    <row r="4" spans="2:46" ht="24.95" customHeight="1" x14ac:dyDescent="0.25">
      <c r="B4" s="19"/>
      <c r="D4" s="49" t="s">
        <v>89</v>
      </c>
      <c r="L4" s="19"/>
      <c r="M4" s="76" t="s">
        <v>7</v>
      </c>
      <c r="AT4" s="18" t="s">
        <v>2</v>
      </c>
    </row>
    <row r="5" spans="2:46" ht="6.95" customHeight="1" x14ac:dyDescent="0.25">
      <c r="B5" s="19"/>
      <c r="L5" s="19"/>
    </row>
    <row r="6" spans="2:46" s="20" customFormat="1" ht="12" customHeight="1" x14ac:dyDescent="0.25">
      <c r="B6" s="21"/>
      <c r="D6" s="50" t="s">
        <v>8</v>
      </c>
      <c r="L6" s="21"/>
    </row>
    <row r="7" spans="2:46" s="20" customFormat="1" ht="30" customHeight="1" x14ac:dyDescent="0.25">
      <c r="B7" s="21"/>
      <c r="E7" s="296" t="s">
        <v>71</v>
      </c>
      <c r="F7" s="297"/>
      <c r="G7" s="297"/>
      <c r="H7" s="297"/>
      <c r="L7" s="21"/>
    </row>
    <row r="8" spans="2:46" s="20" customFormat="1" x14ac:dyDescent="0.25">
      <c r="B8" s="21"/>
      <c r="L8" s="21"/>
    </row>
    <row r="9" spans="2:46" s="20" customFormat="1" ht="12" customHeight="1" x14ac:dyDescent="0.25">
      <c r="B9" s="21"/>
      <c r="D9" s="50" t="s">
        <v>10</v>
      </c>
      <c r="F9" s="71" t="s">
        <v>1</v>
      </c>
      <c r="I9" s="50" t="s">
        <v>11</v>
      </c>
      <c r="J9" s="71" t="s">
        <v>1</v>
      </c>
      <c r="L9" s="21"/>
    </row>
    <row r="10" spans="2:46" s="20" customFormat="1" ht="12" customHeight="1" x14ac:dyDescent="0.25">
      <c r="B10" s="21"/>
      <c r="D10" s="50" t="s">
        <v>12</v>
      </c>
      <c r="F10" s="71" t="s">
        <v>72</v>
      </c>
      <c r="I10" s="50" t="s">
        <v>14</v>
      </c>
      <c r="J10" s="70" t="str">
        <f>'[2]Rekapitulace stavby'!AN8</f>
        <v>13. 2. 2025</v>
      </c>
      <c r="L10" s="21"/>
    </row>
    <row r="11" spans="2:46" s="20" customFormat="1" ht="10.9" customHeight="1" x14ac:dyDescent="0.25">
      <c r="B11" s="21"/>
      <c r="L11" s="21"/>
    </row>
    <row r="12" spans="2:46" s="20" customFormat="1" ht="12" customHeight="1" x14ac:dyDescent="0.25">
      <c r="B12" s="21"/>
      <c r="D12" s="50" t="s">
        <v>15</v>
      </c>
      <c r="I12" s="50" t="s">
        <v>16</v>
      </c>
      <c r="J12" s="71" t="str">
        <f>IF('[2]Rekapitulace stavby'!AN10="","",'[2]Rekapitulace stavby'!AN10)</f>
        <v/>
      </c>
      <c r="L12" s="21"/>
    </row>
    <row r="13" spans="2:46" s="20" customFormat="1" ht="18" customHeight="1" x14ac:dyDescent="0.25">
      <c r="B13" s="21"/>
      <c r="E13" s="71" t="str">
        <f>IF('[2]Rekapitulace stavby'!E11="","",'[2]Rekapitulace stavby'!E11)</f>
        <v xml:space="preserve"> </v>
      </c>
      <c r="I13" s="50" t="s">
        <v>17</v>
      </c>
      <c r="J13" s="71" t="str">
        <f>IF('[2]Rekapitulace stavby'!AN11="","",'[2]Rekapitulace stavby'!AN11)</f>
        <v/>
      </c>
      <c r="L13" s="21"/>
    </row>
    <row r="14" spans="2:46" s="20" customFormat="1" ht="6.95" customHeight="1" x14ac:dyDescent="0.25">
      <c r="B14" s="21"/>
      <c r="L14" s="21"/>
    </row>
    <row r="15" spans="2:46" s="20" customFormat="1" ht="12" customHeight="1" x14ac:dyDescent="0.25">
      <c r="B15" s="21"/>
      <c r="D15" s="50" t="s">
        <v>87</v>
      </c>
      <c r="I15" s="50" t="s">
        <v>16</v>
      </c>
      <c r="J15" s="73" t="str">
        <f>'[2]Rekapitulace stavby'!AN13</f>
        <v>Vyplň údaj</v>
      </c>
      <c r="L15" s="21"/>
    </row>
    <row r="16" spans="2:46" s="20" customFormat="1" ht="18" customHeight="1" x14ac:dyDescent="0.25">
      <c r="B16" s="21"/>
      <c r="E16" s="300" t="str">
        <f>'[2]Rekapitulace stavby'!E14</f>
        <v>Vyplň údaj</v>
      </c>
      <c r="F16" s="301"/>
      <c r="G16" s="301"/>
      <c r="H16" s="301"/>
      <c r="I16" s="50" t="s">
        <v>17</v>
      </c>
      <c r="J16" s="73" t="str">
        <f>'[2]Rekapitulace stavby'!AN14</f>
        <v>Vyplň údaj</v>
      </c>
      <c r="L16" s="21"/>
    </row>
    <row r="17" spans="2:12" s="20" customFormat="1" ht="6.95" customHeight="1" x14ac:dyDescent="0.25">
      <c r="B17" s="21"/>
      <c r="L17" s="21"/>
    </row>
    <row r="18" spans="2:12" s="20" customFormat="1" ht="12" customHeight="1" x14ac:dyDescent="0.25">
      <c r="B18" s="21"/>
      <c r="D18" s="50" t="s">
        <v>18</v>
      </c>
      <c r="I18" s="50" t="s">
        <v>16</v>
      </c>
      <c r="J18" s="71" t="s">
        <v>1</v>
      </c>
      <c r="L18" s="21"/>
    </row>
    <row r="19" spans="2:12" s="20" customFormat="1" ht="18" customHeight="1" x14ac:dyDescent="0.25">
      <c r="B19" s="21"/>
      <c r="E19" s="71" t="s">
        <v>73</v>
      </c>
      <c r="I19" s="50" t="s">
        <v>17</v>
      </c>
      <c r="J19" s="71" t="s">
        <v>1</v>
      </c>
      <c r="L19" s="21"/>
    </row>
    <row r="20" spans="2:12" s="20" customFormat="1" ht="6.95" customHeight="1" x14ac:dyDescent="0.25">
      <c r="B20" s="21"/>
      <c r="L20" s="21"/>
    </row>
    <row r="21" spans="2:12" s="20" customFormat="1" ht="12" customHeight="1" x14ac:dyDescent="0.25">
      <c r="B21" s="21"/>
      <c r="D21" s="50" t="s">
        <v>20</v>
      </c>
      <c r="I21" s="50" t="s">
        <v>16</v>
      </c>
      <c r="J21" s="71" t="s">
        <v>1</v>
      </c>
      <c r="L21" s="21"/>
    </row>
    <row r="22" spans="2:12" s="20" customFormat="1" ht="18" customHeight="1" x14ac:dyDescent="0.25">
      <c r="B22" s="21"/>
      <c r="E22" s="71" t="s">
        <v>73</v>
      </c>
      <c r="I22" s="50" t="s">
        <v>17</v>
      </c>
      <c r="J22" s="71" t="s">
        <v>1</v>
      </c>
      <c r="L22" s="21"/>
    </row>
    <row r="23" spans="2:12" s="20" customFormat="1" ht="6.95" customHeight="1" x14ac:dyDescent="0.25">
      <c r="B23" s="21"/>
      <c r="L23" s="21"/>
    </row>
    <row r="24" spans="2:12" s="20" customFormat="1" ht="12" customHeight="1" x14ac:dyDescent="0.25">
      <c r="B24" s="21"/>
      <c r="D24" s="50" t="s">
        <v>21</v>
      </c>
      <c r="L24" s="21"/>
    </row>
    <row r="25" spans="2:12" s="77" customFormat="1" ht="47.25" customHeight="1" x14ac:dyDescent="0.25">
      <c r="B25" s="78"/>
      <c r="E25" s="302" t="s">
        <v>74</v>
      </c>
      <c r="F25" s="302"/>
      <c r="G25" s="302"/>
      <c r="H25" s="302"/>
      <c r="L25" s="78"/>
    </row>
    <row r="26" spans="2:12" s="20" customFormat="1" ht="6.95" customHeight="1" x14ac:dyDescent="0.25">
      <c r="B26" s="21"/>
      <c r="L26" s="21"/>
    </row>
    <row r="27" spans="2:12" s="20" customFormat="1" ht="6.95" customHeight="1" x14ac:dyDescent="0.25">
      <c r="B27" s="21"/>
      <c r="D27" s="23"/>
      <c r="E27" s="23"/>
      <c r="F27" s="23"/>
      <c r="G27" s="23"/>
      <c r="H27" s="23"/>
      <c r="I27" s="23"/>
      <c r="J27" s="23"/>
      <c r="K27" s="23"/>
      <c r="L27" s="21"/>
    </row>
    <row r="28" spans="2:12" s="20" customFormat="1" ht="25.35" customHeight="1" x14ac:dyDescent="0.25">
      <c r="B28" s="21"/>
      <c r="D28" s="81" t="s">
        <v>22</v>
      </c>
      <c r="J28" s="69">
        <f>ROUND(J90, 2)</f>
        <v>0</v>
      </c>
      <c r="L28" s="21"/>
    </row>
    <row r="29" spans="2:12" s="20" customFormat="1" ht="6.95" customHeight="1" x14ac:dyDescent="0.25">
      <c r="B29" s="21"/>
      <c r="D29" s="23"/>
      <c r="E29" s="23"/>
      <c r="F29" s="23"/>
      <c r="G29" s="23"/>
      <c r="H29" s="23"/>
      <c r="I29" s="23"/>
      <c r="J29" s="23"/>
      <c r="K29" s="23"/>
      <c r="L29" s="21"/>
    </row>
    <row r="30" spans="2:12" s="20" customFormat="1" ht="14.45" customHeight="1" x14ac:dyDescent="0.25">
      <c r="B30" s="21"/>
      <c r="F30" s="82" t="s">
        <v>24</v>
      </c>
      <c r="I30" s="82" t="s">
        <v>23</v>
      </c>
      <c r="J30" s="82" t="s">
        <v>25</v>
      </c>
      <c r="L30" s="21"/>
    </row>
    <row r="31" spans="2:12" s="20" customFormat="1" ht="14.45" customHeight="1" x14ac:dyDescent="0.25">
      <c r="B31" s="21"/>
      <c r="D31" s="83" t="s">
        <v>26</v>
      </c>
      <c r="E31" s="50" t="s">
        <v>27</v>
      </c>
      <c r="F31" s="84">
        <f>ROUND((SUM(BE90:BE844)),  2)</f>
        <v>0</v>
      </c>
      <c r="I31" s="85">
        <v>0.21</v>
      </c>
      <c r="J31" s="84">
        <f>ROUND(((SUM(BE90:BE844))*I31),  2)</f>
        <v>0</v>
      </c>
      <c r="L31" s="21"/>
    </row>
    <row r="32" spans="2:12" s="20" customFormat="1" ht="14.45" customHeight="1" x14ac:dyDescent="0.25">
      <c r="B32" s="21"/>
      <c r="E32" s="50" t="s">
        <v>28</v>
      </c>
      <c r="F32" s="84">
        <f>ROUND((SUM(BF90:BF844)),  2)</f>
        <v>0</v>
      </c>
      <c r="I32" s="85">
        <v>0.12</v>
      </c>
      <c r="J32" s="84">
        <f>ROUND(((SUM(BF90:BF844))*I32),  2)</f>
        <v>0</v>
      </c>
      <c r="L32" s="21"/>
    </row>
    <row r="33" spans="2:12" s="20" customFormat="1" ht="14.45" hidden="1" customHeight="1" x14ac:dyDescent="0.25">
      <c r="B33" s="21"/>
      <c r="E33" s="50" t="s">
        <v>29</v>
      </c>
      <c r="F33" s="84">
        <f>ROUND((SUM(BG90:BG844)),  2)</f>
        <v>0</v>
      </c>
      <c r="I33" s="85">
        <v>0.21</v>
      </c>
      <c r="J33" s="84">
        <f>0</f>
        <v>0</v>
      </c>
      <c r="L33" s="21"/>
    </row>
    <row r="34" spans="2:12" s="20" customFormat="1" ht="14.45" hidden="1" customHeight="1" x14ac:dyDescent="0.25">
      <c r="B34" s="21"/>
      <c r="E34" s="50" t="s">
        <v>30</v>
      </c>
      <c r="F34" s="84">
        <f>ROUND((SUM(BH90:BH844)),  2)</f>
        <v>0</v>
      </c>
      <c r="I34" s="85">
        <v>0.12</v>
      </c>
      <c r="J34" s="84">
        <f>0</f>
        <v>0</v>
      </c>
      <c r="L34" s="21"/>
    </row>
    <row r="35" spans="2:12" s="20" customFormat="1" ht="14.45" hidden="1" customHeight="1" x14ac:dyDescent="0.25">
      <c r="B35" s="21"/>
      <c r="E35" s="50" t="s">
        <v>31</v>
      </c>
      <c r="F35" s="84">
        <f>ROUND((SUM(BI90:BI844)),  2)</f>
        <v>0</v>
      </c>
      <c r="I35" s="85">
        <v>0</v>
      </c>
      <c r="J35" s="84">
        <f>0</f>
        <v>0</v>
      </c>
      <c r="L35" s="21"/>
    </row>
    <row r="36" spans="2:12" s="20" customFormat="1" ht="6.95" customHeight="1" x14ac:dyDescent="0.25">
      <c r="B36" s="21"/>
      <c r="L36" s="21"/>
    </row>
    <row r="37" spans="2:12" s="20" customFormat="1" ht="25.35" customHeight="1" x14ac:dyDescent="0.25">
      <c r="B37" s="21"/>
      <c r="C37" s="86"/>
      <c r="D37" s="87" t="s">
        <v>32</v>
      </c>
      <c r="E37" s="88"/>
      <c r="F37" s="88"/>
      <c r="G37" s="89" t="s">
        <v>33</v>
      </c>
      <c r="H37" s="90" t="s">
        <v>34</v>
      </c>
      <c r="I37" s="88"/>
      <c r="J37" s="91">
        <f>SUM(J28:J35)</f>
        <v>0</v>
      </c>
      <c r="K37" s="92"/>
      <c r="L37" s="21"/>
    </row>
    <row r="38" spans="2:12" s="20" customFormat="1" ht="14.45" customHeight="1" x14ac:dyDescent="0.25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21"/>
    </row>
    <row r="42" spans="2:12" s="20" customFormat="1" ht="6.95" customHeight="1" x14ac:dyDescent="0.25">
      <c r="B42" s="53"/>
      <c r="C42" s="54"/>
      <c r="D42" s="54"/>
      <c r="E42" s="54"/>
      <c r="F42" s="54"/>
      <c r="G42" s="54"/>
      <c r="H42" s="54"/>
      <c r="I42" s="54"/>
      <c r="J42" s="54"/>
      <c r="K42" s="54"/>
      <c r="L42" s="21"/>
    </row>
    <row r="43" spans="2:12" s="20" customFormat="1" ht="24.95" customHeight="1" x14ac:dyDescent="0.25">
      <c r="B43" s="21"/>
      <c r="C43" s="49" t="s">
        <v>91</v>
      </c>
      <c r="L43" s="21"/>
    </row>
    <row r="44" spans="2:12" s="20" customFormat="1" ht="6.95" customHeight="1" x14ac:dyDescent="0.25">
      <c r="B44" s="21"/>
      <c r="L44" s="21"/>
    </row>
    <row r="45" spans="2:12" s="20" customFormat="1" ht="12" customHeight="1" x14ac:dyDescent="0.25">
      <c r="B45" s="21"/>
      <c r="C45" s="50" t="s">
        <v>8</v>
      </c>
      <c r="L45" s="21"/>
    </row>
    <row r="46" spans="2:12" s="20" customFormat="1" ht="30" customHeight="1" x14ac:dyDescent="0.25">
      <c r="B46" s="21"/>
      <c r="E46" s="296" t="str">
        <f>E7</f>
        <v>ZŠ M. CHOCEŇSKÉHO, KOLLÁROVA 688, CHOCEŇ, NÁVRH ÚPRAV HYGIENICKÉHO ZÁZEMÍ_D.1.4.1_ZTI</v>
      </c>
      <c r="F46" s="297"/>
      <c r="G46" s="297"/>
      <c r="H46" s="297"/>
      <c r="L46" s="21"/>
    </row>
    <row r="47" spans="2:12" s="20" customFormat="1" ht="6.95" customHeight="1" x14ac:dyDescent="0.25">
      <c r="B47" s="21"/>
      <c r="L47" s="21"/>
    </row>
    <row r="48" spans="2:12" s="20" customFormat="1" ht="12" customHeight="1" x14ac:dyDescent="0.25">
      <c r="B48" s="21"/>
      <c r="C48" s="50" t="s">
        <v>12</v>
      </c>
      <c r="F48" s="71" t="str">
        <f>F10</f>
        <v>Choceň</v>
      </c>
      <c r="I48" s="50" t="s">
        <v>14</v>
      </c>
      <c r="J48" s="70" t="str">
        <f>IF(J10="","",J10)</f>
        <v>13. 2. 2025</v>
      </c>
      <c r="L48" s="21"/>
    </row>
    <row r="49" spans="2:47" s="20" customFormat="1" ht="6.95" customHeight="1" x14ac:dyDescent="0.25">
      <c r="B49" s="21"/>
      <c r="L49" s="21"/>
    </row>
    <row r="50" spans="2:47" s="20" customFormat="1" ht="15.2" customHeight="1" x14ac:dyDescent="0.25">
      <c r="B50" s="21"/>
      <c r="C50" s="50" t="s">
        <v>15</v>
      </c>
      <c r="F50" s="71" t="str">
        <f>E13</f>
        <v xml:space="preserve"> </v>
      </c>
      <c r="I50" s="50" t="s">
        <v>18</v>
      </c>
      <c r="J50" s="72" t="str">
        <f>E19</f>
        <v>Ing. Horyna</v>
      </c>
      <c r="L50" s="21"/>
    </row>
    <row r="51" spans="2:47" s="20" customFormat="1" ht="15.2" customHeight="1" x14ac:dyDescent="0.25">
      <c r="B51" s="21"/>
      <c r="C51" s="50" t="s">
        <v>87</v>
      </c>
      <c r="F51" s="71" t="str">
        <f>IF(E16="","",E16)</f>
        <v>Vyplň údaj</v>
      </c>
      <c r="I51" s="50" t="s">
        <v>20</v>
      </c>
      <c r="J51" s="72" t="str">
        <f>E22</f>
        <v>Ing. Horyna</v>
      </c>
      <c r="L51" s="21"/>
    </row>
    <row r="52" spans="2:47" s="20" customFormat="1" ht="10.35" customHeight="1" x14ac:dyDescent="0.25">
      <c r="B52" s="21"/>
      <c r="L52" s="21"/>
    </row>
    <row r="53" spans="2:47" s="20" customFormat="1" ht="29.25" customHeight="1" x14ac:dyDescent="0.25">
      <c r="B53" s="21"/>
      <c r="C53" s="98" t="s">
        <v>92</v>
      </c>
      <c r="D53" s="86"/>
      <c r="E53" s="86"/>
      <c r="F53" s="86"/>
      <c r="G53" s="86"/>
      <c r="H53" s="86"/>
      <c r="I53" s="86"/>
      <c r="J53" s="99" t="s">
        <v>93</v>
      </c>
      <c r="K53" s="86"/>
      <c r="L53" s="21"/>
    </row>
    <row r="54" spans="2:47" s="20" customFormat="1" ht="10.35" customHeight="1" x14ac:dyDescent="0.25">
      <c r="B54" s="21"/>
      <c r="L54" s="21"/>
    </row>
    <row r="55" spans="2:47" s="20" customFormat="1" ht="22.9" customHeight="1" x14ac:dyDescent="0.25">
      <c r="B55" s="21"/>
      <c r="C55" s="100" t="s">
        <v>75</v>
      </c>
      <c r="J55" s="69">
        <f>J90</f>
        <v>0</v>
      </c>
      <c r="L55" s="21"/>
      <c r="AU55" s="18" t="s">
        <v>95</v>
      </c>
    </row>
    <row r="56" spans="2:47" s="101" customFormat="1" ht="24.95" customHeight="1" x14ac:dyDescent="0.25">
      <c r="B56" s="102"/>
      <c r="D56" s="103" t="s">
        <v>96</v>
      </c>
      <c r="E56" s="104"/>
      <c r="F56" s="104"/>
      <c r="G56" s="104"/>
      <c r="H56" s="104"/>
      <c r="I56" s="104"/>
      <c r="J56" s="105">
        <f>J91</f>
        <v>0</v>
      </c>
      <c r="L56" s="102"/>
    </row>
    <row r="57" spans="2:47" s="106" customFormat="1" ht="19.899999999999999" customHeight="1" x14ac:dyDescent="0.25">
      <c r="B57" s="107"/>
      <c r="D57" s="108" t="s">
        <v>447</v>
      </c>
      <c r="E57" s="109"/>
      <c r="F57" s="109"/>
      <c r="G57" s="109"/>
      <c r="H57" s="109"/>
      <c r="I57" s="109"/>
      <c r="J57" s="110">
        <f>J92</f>
        <v>0</v>
      </c>
      <c r="L57" s="107"/>
    </row>
    <row r="58" spans="2:47" s="106" customFormat="1" ht="19.899999999999999" customHeight="1" x14ac:dyDescent="0.25">
      <c r="B58" s="107"/>
      <c r="D58" s="108" t="s">
        <v>98</v>
      </c>
      <c r="E58" s="109"/>
      <c r="F58" s="109"/>
      <c r="G58" s="109"/>
      <c r="H58" s="109"/>
      <c r="I58" s="109"/>
      <c r="J58" s="110">
        <f>J299</f>
        <v>0</v>
      </c>
      <c r="L58" s="107"/>
    </row>
    <row r="59" spans="2:47" s="106" customFormat="1" ht="19.899999999999999" customHeight="1" x14ac:dyDescent="0.25">
      <c r="B59" s="107"/>
      <c r="D59" s="108" t="s">
        <v>448</v>
      </c>
      <c r="E59" s="109"/>
      <c r="F59" s="109"/>
      <c r="G59" s="109"/>
      <c r="H59" s="109"/>
      <c r="I59" s="109"/>
      <c r="J59" s="110">
        <f>J353</f>
        <v>0</v>
      </c>
      <c r="L59" s="107"/>
    </row>
    <row r="60" spans="2:47" s="106" customFormat="1" ht="19.899999999999999" customHeight="1" x14ac:dyDescent="0.25">
      <c r="B60" s="107"/>
      <c r="D60" s="108" t="s">
        <v>99</v>
      </c>
      <c r="E60" s="109"/>
      <c r="F60" s="109"/>
      <c r="G60" s="109"/>
      <c r="H60" s="109"/>
      <c r="I60" s="109"/>
      <c r="J60" s="110">
        <f>J358</f>
        <v>0</v>
      </c>
      <c r="L60" s="107"/>
    </row>
    <row r="61" spans="2:47" s="106" customFormat="1" ht="19.899999999999999" customHeight="1" x14ac:dyDescent="0.25">
      <c r="B61" s="107"/>
      <c r="D61" s="108" t="s">
        <v>449</v>
      </c>
      <c r="E61" s="109"/>
      <c r="F61" s="109"/>
      <c r="G61" s="109"/>
      <c r="H61" s="109"/>
      <c r="I61" s="109"/>
      <c r="J61" s="110">
        <f>J386</f>
        <v>0</v>
      </c>
      <c r="L61" s="107"/>
    </row>
    <row r="62" spans="2:47" s="106" customFormat="1" ht="19.899999999999999" customHeight="1" x14ac:dyDescent="0.25">
      <c r="B62" s="107"/>
      <c r="D62" s="108" t="s">
        <v>100</v>
      </c>
      <c r="E62" s="109"/>
      <c r="F62" s="109"/>
      <c r="G62" s="109"/>
      <c r="H62" s="109"/>
      <c r="I62" s="109"/>
      <c r="J62" s="110">
        <f>J407</f>
        <v>0</v>
      </c>
      <c r="L62" s="107"/>
    </row>
    <row r="63" spans="2:47" s="106" customFormat="1" ht="19.899999999999999" customHeight="1" x14ac:dyDescent="0.25">
      <c r="B63" s="107"/>
      <c r="D63" s="108" t="s">
        <v>450</v>
      </c>
      <c r="E63" s="109"/>
      <c r="F63" s="109"/>
      <c r="G63" s="109"/>
      <c r="H63" s="109"/>
      <c r="I63" s="109"/>
      <c r="J63" s="110">
        <f>J440</f>
        <v>0</v>
      </c>
      <c r="L63" s="107"/>
    </row>
    <row r="64" spans="2:47" s="106" customFormat="1" ht="19.899999999999999" customHeight="1" x14ac:dyDescent="0.25">
      <c r="B64" s="107"/>
      <c r="D64" s="108" t="s">
        <v>102</v>
      </c>
      <c r="E64" s="109"/>
      <c r="F64" s="109"/>
      <c r="G64" s="109"/>
      <c r="H64" s="109"/>
      <c r="I64" s="109"/>
      <c r="J64" s="110">
        <f>J454</f>
        <v>0</v>
      </c>
      <c r="L64" s="107"/>
    </row>
    <row r="65" spans="2:12" s="101" customFormat="1" ht="24.95" customHeight="1" x14ac:dyDescent="0.25">
      <c r="B65" s="102"/>
      <c r="D65" s="103" t="s">
        <v>103</v>
      </c>
      <c r="E65" s="104"/>
      <c r="F65" s="104"/>
      <c r="G65" s="104"/>
      <c r="H65" s="104"/>
      <c r="I65" s="104"/>
      <c r="J65" s="105">
        <f>J461</f>
        <v>0</v>
      </c>
      <c r="L65" s="102"/>
    </row>
    <row r="66" spans="2:12" s="106" customFormat="1" ht="19.899999999999999" customHeight="1" x14ac:dyDescent="0.25">
      <c r="B66" s="107"/>
      <c r="D66" s="108" t="s">
        <v>451</v>
      </c>
      <c r="E66" s="109"/>
      <c r="F66" s="109"/>
      <c r="G66" s="109"/>
      <c r="H66" s="109"/>
      <c r="I66" s="109"/>
      <c r="J66" s="110">
        <f>J462</f>
        <v>0</v>
      </c>
      <c r="L66" s="107"/>
    </row>
    <row r="67" spans="2:12" s="106" customFormat="1" ht="19.899999999999999" customHeight="1" x14ac:dyDescent="0.25">
      <c r="B67" s="107"/>
      <c r="D67" s="108" t="s">
        <v>452</v>
      </c>
      <c r="E67" s="109"/>
      <c r="F67" s="109"/>
      <c r="G67" s="109"/>
      <c r="H67" s="109"/>
      <c r="I67" s="109"/>
      <c r="J67" s="110">
        <f>J546</f>
        <v>0</v>
      </c>
      <c r="L67" s="107"/>
    </row>
    <row r="68" spans="2:12" s="106" customFormat="1" ht="19.899999999999999" customHeight="1" x14ac:dyDescent="0.25">
      <c r="B68" s="107"/>
      <c r="D68" s="108" t="s">
        <v>453</v>
      </c>
      <c r="E68" s="109"/>
      <c r="F68" s="109"/>
      <c r="G68" s="109"/>
      <c r="H68" s="109"/>
      <c r="I68" s="109"/>
      <c r="J68" s="110">
        <f>J647</f>
        <v>0</v>
      </c>
      <c r="L68" s="107"/>
    </row>
    <row r="69" spans="2:12" s="106" customFormat="1" ht="19.899999999999999" customHeight="1" x14ac:dyDescent="0.25">
      <c r="B69" s="107"/>
      <c r="D69" s="108" t="s">
        <v>454</v>
      </c>
      <c r="E69" s="109"/>
      <c r="F69" s="109"/>
      <c r="G69" s="109"/>
      <c r="H69" s="109"/>
      <c r="I69" s="109"/>
      <c r="J69" s="110">
        <f>J717</f>
        <v>0</v>
      </c>
      <c r="L69" s="107"/>
    </row>
    <row r="70" spans="2:12" s="106" customFormat="1" ht="19.899999999999999" customHeight="1" x14ac:dyDescent="0.25">
      <c r="B70" s="107"/>
      <c r="D70" s="108" t="s">
        <v>455</v>
      </c>
      <c r="E70" s="109"/>
      <c r="F70" s="109"/>
      <c r="G70" s="109"/>
      <c r="H70" s="109"/>
      <c r="I70" s="109"/>
      <c r="J70" s="110">
        <f>J778</f>
        <v>0</v>
      </c>
      <c r="L70" s="107"/>
    </row>
    <row r="71" spans="2:12" s="106" customFormat="1" ht="19.899999999999999" customHeight="1" x14ac:dyDescent="0.25">
      <c r="B71" s="107"/>
      <c r="D71" s="108" t="s">
        <v>456</v>
      </c>
      <c r="E71" s="109"/>
      <c r="F71" s="109"/>
      <c r="G71" s="109"/>
      <c r="H71" s="109"/>
      <c r="I71" s="109"/>
      <c r="J71" s="110">
        <f>J797</f>
        <v>0</v>
      </c>
      <c r="L71" s="107"/>
    </row>
    <row r="72" spans="2:12" s="106" customFormat="1" ht="19.899999999999999" customHeight="1" x14ac:dyDescent="0.25">
      <c r="B72" s="107"/>
      <c r="D72" s="108" t="s">
        <v>457</v>
      </c>
      <c r="E72" s="109"/>
      <c r="F72" s="109"/>
      <c r="G72" s="109"/>
      <c r="H72" s="109"/>
      <c r="I72" s="109"/>
      <c r="J72" s="110">
        <f>J834</f>
        <v>0</v>
      </c>
      <c r="L72" s="107"/>
    </row>
    <row r="73" spans="2:12" s="20" customFormat="1" ht="21.75" customHeight="1" x14ac:dyDescent="0.25">
      <c r="B73" s="21"/>
      <c r="L73" s="21"/>
    </row>
    <row r="74" spans="2:12" s="20" customFormat="1" ht="6.95" customHeight="1" x14ac:dyDescent="0.25">
      <c r="B74" s="51"/>
      <c r="C74" s="52"/>
      <c r="D74" s="52"/>
      <c r="E74" s="52"/>
      <c r="F74" s="52"/>
      <c r="G74" s="52"/>
      <c r="H74" s="52"/>
      <c r="I74" s="52"/>
      <c r="J74" s="52"/>
      <c r="K74" s="52"/>
      <c r="L74" s="21"/>
    </row>
    <row r="78" spans="2:12" s="20" customFormat="1" ht="6.95" customHeight="1" x14ac:dyDescent="0.25">
      <c r="B78" s="53"/>
      <c r="C78" s="54"/>
      <c r="D78" s="54"/>
      <c r="E78" s="54"/>
      <c r="F78" s="54"/>
      <c r="G78" s="54"/>
      <c r="H78" s="54"/>
      <c r="I78" s="54"/>
      <c r="J78" s="54"/>
      <c r="K78" s="54"/>
      <c r="L78" s="21"/>
    </row>
    <row r="79" spans="2:12" s="20" customFormat="1" ht="24.95" customHeight="1" x14ac:dyDescent="0.25">
      <c r="B79" s="21"/>
      <c r="C79" s="49" t="s">
        <v>120</v>
      </c>
      <c r="L79" s="21"/>
    </row>
    <row r="80" spans="2:12" s="20" customFormat="1" ht="6.95" customHeight="1" x14ac:dyDescent="0.25">
      <c r="B80" s="21"/>
      <c r="L80" s="21"/>
    </row>
    <row r="81" spans="2:65" s="20" customFormat="1" ht="12" customHeight="1" x14ac:dyDescent="0.25">
      <c r="B81" s="21"/>
      <c r="C81" s="50" t="s">
        <v>8</v>
      </c>
      <c r="L81" s="21"/>
    </row>
    <row r="82" spans="2:65" s="20" customFormat="1" ht="30" customHeight="1" x14ac:dyDescent="0.25">
      <c r="B82" s="21"/>
      <c r="E82" s="296" t="str">
        <f>E7</f>
        <v>ZŠ M. CHOCEŇSKÉHO, KOLLÁROVA 688, CHOCEŇ, NÁVRH ÚPRAV HYGIENICKÉHO ZÁZEMÍ_D.1.4.1_ZTI</v>
      </c>
      <c r="F82" s="297"/>
      <c r="G82" s="297"/>
      <c r="H82" s="297"/>
      <c r="L82" s="21"/>
    </row>
    <row r="83" spans="2:65" s="20" customFormat="1" ht="6.95" customHeight="1" x14ac:dyDescent="0.25">
      <c r="B83" s="21"/>
      <c r="L83" s="21"/>
    </row>
    <row r="84" spans="2:65" s="20" customFormat="1" ht="12" customHeight="1" x14ac:dyDescent="0.25">
      <c r="B84" s="21"/>
      <c r="C84" s="50" t="s">
        <v>12</v>
      </c>
      <c r="F84" s="71" t="str">
        <f>F10</f>
        <v>Choceň</v>
      </c>
      <c r="I84" s="50" t="s">
        <v>14</v>
      </c>
      <c r="J84" s="70" t="str">
        <f>IF(J10="","",J10)</f>
        <v>13. 2. 2025</v>
      </c>
      <c r="L84" s="21"/>
    </row>
    <row r="85" spans="2:65" s="20" customFormat="1" ht="6.95" customHeight="1" x14ac:dyDescent="0.25">
      <c r="B85" s="21"/>
      <c r="L85" s="21"/>
    </row>
    <row r="86" spans="2:65" s="20" customFormat="1" ht="15.2" customHeight="1" x14ac:dyDescent="0.25">
      <c r="B86" s="21"/>
      <c r="C86" s="50" t="s">
        <v>15</v>
      </c>
      <c r="F86" s="71" t="str">
        <f>E13</f>
        <v xml:space="preserve"> </v>
      </c>
      <c r="I86" s="50" t="s">
        <v>18</v>
      </c>
      <c r="J86" s="72" t="str">
        <f>E19</f>
        <v>Ing. Horyna</v>
      </c>
      <c r="L86" s="21"/>
    </row>
    <row r="87" spans="2:65" s="20" customFormat="1" ht="15.2" customHeight="1" x14ac:dyDescent="0.25">
      <c r="B87" s="21"/>
      <c r="C87" s="50" t="s">
        <v>87</v>
      </c>
      <c r="F87" s="71" t="str">
        <f>IF(E16="","",E16)</f>
        <v>Vyplň údaj</v>
      </c>
      <c r="I87" s="50" t="s">
        <v>20</v>
      </c>
      <c r="J87" s="72" t="str">
        <f>E22</f>
        <v>Ing. Horyna</v>
      </c>
      <c r="L87" s="21"/>
    </row>
    <row r="88" spans="2:65" s="20" customFormat="1" ht="10.35" customHeight="1" x14ac:dyDescent="0.25">
      <c r="B88" s="21"/>
      <c r="L88" s="21"/>
    </row>
    <row r="89" spans="2:65" s="122" customFormat="1" ht="29.25" customHeight="1" x14ac:dyDescent="0.25">
      <c r="B89" s="123"/>
      <c r="C89" s="124" t="s">
        <v>121</v>
      </c>
      <c r="D89" s="125" t="s">
        <v>42</v>
      </c>
      <c r="E89" s="125" t="s">
        <v>40</v>
      </c>
      <c r="F89" s="125" t="s">
        <v>41</v>
      </c>
      <c r="G89" s="125" t="s">
        <v>122</v>
      </c>
      <c r="H89" s="125" t="s">
        <v>123</v>
      </c>
      <c r="I89" s="125" t="s">
        <v>124</v>
      </c>
      <c r="J89" s="125" t="s">
        <v>93</v>
      </c>
      <c r="K89" s="126" t="s">
        <v>125</v>
      </c>
      <c r="L89" s="123"/>
      <c r="M89" s="56" t="s">
        <v>1</v>
      </c>
      <c r="N89" s="57" t="s">
        <v>26</v>
      </c>
      <c r="O89" s="57" t="s">
        <v>126</v>
      </c>
      <c r="P89" s="57" t="s">
        <v>127</v>
      </c>
      <c r="Q89" s="57" t="s">
        <v>128</v>
      </c>
      <c r="R89" s="57" t="s">
        <v>129</v>
      </c>
      <c r="S89" s="57" t="s">
        <v>130</v>
      </c>
      <c r="T89" s="58" t="s">
        <v>131</v>
      </c>
    </row>
    <row r="90" spans="2:65" s="20" customFormat="1" ht="22.9" customHeight="1" x14ac:dyDescent="0.25">
      <c r="B90" s="21"/>
      <c r="C90" s="60" t="s">
        <v>132</v>
      </c>
      <c r="J90" s="128">
        <f>BK90</f>
        <v>0</v>
      </c>
      <c r="L90" s="21"/>
      <c r="M90" s="59"/>
      <c r="N90" s="23"/>
      <c r="O90" s="23"/>
      <c r="P90" s="129">
        <f>P91+P461</f>
        <v>0</v>
      </c>
      <c r="Q90" s="23"/>
      <c r="R90" s="129">
        <f>R91+R461</f>
        <v>315.30539149999998</v>
      </c>
      <c r="S90" s="23"/>
      <c r="T90" s="130">
        <f>T91+T461</f>
        <v>75.843519999999998</v>
      </c>
      <c r="AT90" s="18" t="s">
        <v>43</v>
      </c>
      <c r="AU90" s="18" t="s">
        <v>95</v>
      </c>
      <c r="BK90" s="131">
        <f>BK91+BK461</f>
        <v>0</v>
      </c>
    </row>
    <row r="91" spans="2:65" s="132" customFormat="1" ht="25.9" customHeight="1" x14ac:dyDescent="0.2">
      <c r="B91" s="133"/>
      <c r="D91" s="134" t="s">
        <v>43</v>
      </c>
      <c r="E91" s="135" t="s">
        <v>133</v>
      </c>
      <c r="F91" s="135" t="s">
        <v>134</v>
      </c>
      <c r="I91" s="136"/>
      <c r="J91" s="137">
        <f>BK91</f>
        <v>0</v>
      </c>
      <c r="L91" s="133"/>
      <c r="M91" s="138"/>
      <c r="P91" s="139">
        <f>P92+P299+P353+P358+P386+P407+P440+P454</f>
        <v>0</v>
      </c>
      <c r="R91" s="139">
        <f>R92+R299+R353+R358+R386+R407+R440+R454</f>
        <v>312.2497315</v>
      </c>
      <c r="T91" s="140">
        <f>T92+T299+T353+T358+T386+T407+T440+T454</f>
        <v>71.174599999999998</v>
      </c>
      <c r="AR91" s="134" t="s">
        <v>45</v>
      </c>
      <c r="AT91" s="141" t="s">
        <v>43</v>
      </c>
      <c r="AU91" s="141" t="s">
        <v>44</v>
      </c>
      <c r="AY91" s="134" t="s">
        <v>135</v>
      </c>
      <c r="BK91" s="142">
        <f>BK92+BK299+BK353+BK358+BK386+BK407+BK440+BK454</f>
        <v>0</v>
      </c>
    </row>
    <row r="92" spans="2:65" s="132" customFormat="1" ht="22.9" customHeight="1" x14ac:dyDescent="0.2">
      <c r="B92" s="133"/>
      <c r="D92" s="134" t="s">
        <v>43</v>
      </c>
      <c r="E92" s="143" t="s">
        <v>45</v>
      </c>
      <c r="F92" s="143" t="s">
        <v>458</v>
      </c>
      <c r="I92" s="136"/>
      <c r="J92" s="144">
        <f>BK92</f>
        <v>0</v>
      </c>
      <c r="L92" s="133"/>
      <c r="M92" s="138"/>
      <c r="P92" s="139">
        <f>SUM(P93:P298)</f>
        <v>0</v>
      </c>
      <c r="R92" s="139">
        <f>SUM(R93:R298)</f>
        <v>269.92736000000002</v>
      </c>
      <c r="T92" s="140">
        <f>SUM(T93:T298)</f>
        <v>67.468999999999994</v>
      </c>
      <c r="AR92" s="134" t="s">
        <v>45</v>
      </c>
      <c r="AT92" s="141" t="s">
        <v>43</v>
      </c>
      <c r="AU92" s="141" t="s">
        <v>45</v>
      </c>
      <c r="AY92" s="134" t="s">
        <v>135</v>
      </c>
      <c r="BK92" s="142">
        <f>SUM(BK93:BK298)</f>
        <v>0</v>
      </c>
    </row>
    <row r="93" spans="2:65" s="20" customFormat="1" ht="16.5" customHeight="1" x14ac:dyDescent="0.25">
      <c r="B93" s="21"/>
      <c r="C93" s="174" t="s">
        <v>459</v>
      </c>
      <c r="D93" s="174" t="s">
        <v>138</v>
      </c>
      <c r="E93" s="175" t="s">
        <v>460</v>
      </c>
      <c r="F93" s="176" t="s">
        <v>461</v>
      </c>
      <c r="G93" s="177" t="s">
        <v>141</v>
      </c>
      <c r="H93" s="178">
        <v>45</v>
      </c>
      <c r="I93" s="150"/>
      <c r="J93" s="179">
        <f>ROUND(I93*H93,2)</f>
        <v>0</v>
      </c>
      <c r="K93" s="176" t="s">
        <v>462</v>
      </c>
      <c r="L93" s="21"/>
      <c r="M93" s="153" t="s">
        <v>1</v>
      </c>
      <c r="N93" s="112" t="s">
        <v>27</v>
      </c>
      <c r="P93" s="154">
        <f>O93*H93</f>
        <v>0</v>
      </c>
      <c r="Q93" s="154">
        <v>0</v>
      </c>
      <c r="R93" s="154">
        <f>Q93*H93</f>
        <v>0</v>
      </c>
      <c r="S93" s="154">
        <v>0.29499999999999998</v>
      </c>
      <c r="T93" s="155">
        <f>S93*H93</f>
        <v>13.274999999999999</v>
      </c>
      <c r="AR93" s="156" t="s">
        <v>142</v>
      </c>
      <c r="AT93" s="156" t="s">
        <v>138</v>
      </c>
      <c r="AU93" s="156" t="s">
        <v>88</v>
      </c>
      <c r="AY93" s="18" t="s">
        <v>135</v>
      </c>
      <c r="BE93" s="157">
        <f>IF(N93="základní",J93,0)</f>
        <v>0</v>
      </c>
      <c r="BF93" s="157">
        <f>IF(N93="snížená",J93,0)</f>
        <v>0</v>
      </c>
      <c r="BG93" s="157">
        <f>IF(N93="zákl. přenesená",J93,0)</f>
        <v>0</v>
      </c>
      <c r="BH93" s="157">
        <f>IF(N93="sníž. přenesená",J93,0)</f>
        <v>0</v>
      </c>
      <c r="BI93" s="157">
        <f>IF(N93="nulová",J93,0)</f>
        <v>0</v>
      </c>
      <c r="BJ93" s="18" t="s">
        <v>45</v>
      </c>
      <c r="BK93" s="157">
        <f>ROUND(I93*H93,2)</f>
        <v>0</v>
      </c>
      <c r="BL93" s="18" t="s">
        <v>142</v>
      </c>
      <c r="BM93" s="156" t="s">
        <v>463</v>
      </c>
    </row>
    <row r="94" spans="2:65" s="20" customFormat="1" ht="19.5" x14ac:dyDescent="0.25">
      <c r="B94" s="21"/>
      <c r="D94" s="180" t="s">
        <v>464</v>
      </c>
      <c r="F94" s="181" t="s">
        <v>465</v>
      </c>
      <c r="I94" s="114"/>
      <c r="L94" s="21"/>
      <c r="M94" s="182"/>
      <c r="T94" s="55"/>
      <c r="AT94" s="18" t="s">
        <v>464</v>
      </c>
      <c r="AU94" s="18" t="s">
        <v>88</v>
      </c>
    </row>
    <row r="95" spans="2:65" s="20" customFormat="1" x14ac:dyDescent="0.25">
      <c r="B95" s="21"/>
      <c r="D95" s="183" t="s">
        <v>466</v>
      </c>
      <c r="F95" s="184" t="s">
        <v>467</v>
      </c>
      <c r="I95" s="114"/>
      <c r="L95" s="21"/>
      <c r="M95" s="182"/>
      <c r="T95" s="55"/>
      <c r="AT95" s="18" t="s">
        <v>466</v>
      </c>
      <c r="AU95" s="18" t="s">
        <v>88</v>
      </c>
    </row>
    <row r="96" spans="2:65" s="185" customFormat="1" ht="11.25" x14ac:dyDescent="0.25">
      <c r="B96" s="186"/>
      <c r="D96" s="180" t="s">
        <v>468</v>
      </c>
      <c r="E96" s="187" t="s">
        <v>1</v>
      </c>
      <c r="F96" s="188" t="s">
        <v>469</v>
      </c>
      <c r="H96" s="189">
        <v>45</v>
      </c>
      <c r="I96" s="190"/>
      <c r="L96" s="186"/>
      <c r="M96" s="191"/>
      <c r="T96" s="192"/>
      <c r="AT96" s="187" t="s">
        <v>468</v>
      </c>
      <c r="AU96" s="187" t="s">
        <v>88</v>
      </c>
      <c r="AV96" s="185" t="s">
        <v>88</v>
      </c>
      <c r="AW96" s="185" t="s">
        <v>19</v>
      </c>
      <c r="AX96" s="185" t="s">
        <v>45</v>
      </c>
      <c r="AY96" s="187" t="s">
        <v>135</v>
      </c>
    </row>
    <row r="97" spans="2:65" s="20" customFormat="1" ht="16.5" customHeight="1" x14ac:dyDescent="0.25">
      <c r="B97" s="21"/>
      <c r="C97" s="174" t="s">
        <v>295</v>
      </c>
      <c r="D97" s="174" t="s">
        <v>138</v>
      </c>
      <c r="E97" s="175" t="s">
        <v>470</v>
      </c>
      <c r="F97" s="176" t="s">
        <v>471</v>
      </c>
      <c r="G97" s="177" t="s">
        <v>141</v>
      </c>
      <c r="H97" s="178">
        <v>71</v>
      </c>
      <c r="I97" s="150"/>
      <c r="J97" s="179">
        <f>ROUND(I97*H97,2)</f>
        <v>0</v>
      </c>
      <c r="K97" s="176" t="s">
        <v>462</v>
      </c>
      <c r="L97" s="21"/>
      <c r="M97" s="153" t="s">
        <v>1</v>
      </c>
      <c r="N97" s="112" t="s">
        <v>27</v>
      </c>
      <c r="P97" s="154">
        <f>O97*H97</f>
        <v>0</v>
      </c>
      <c r="Q97" s="154">
        <v>0</v>
      </c>
      <c r="R97" s="154">
        <f>Q97*H97</f>
        <v>0</v>
      </c>
      <c r="S97" s="154">
        <v>0.32500000000000001</v>
      </c>
      <c r="T97" s="155">
        <f>S97*H97</f>
        <v>23.074999999999999</v>
      </c>
      <c r="AR97" s="156" t="s">
        <v>142</v>
      </c>
      <c r="AT97" s="156" t="s">
        <v>138</v>
      </c>
      <c r="AU97" s="156" t="s">
        <v>88</v>
      </c>
      <c r="AY97" s="18" t="s">
        <v>135</v>
      </c>
      <c r="BE97" s="157">
        <f>IF(N97="základní",J97,0)</f>
        <v>0</v>
      </c>
      <c r="BF97" s="157">
        <f>IF(N97="snížená",J97,0)</f>
        <v>0</v>
      </c>
      <c r="BG97" s="157">
        <f>IF(N97="zákl. přenesená",J97,0)</f>
        <v>0</v>
      </c>
      <c r="BH97" s="157">
        <f>IF(N97="sníž. přenesená",J97,0)</f>
        <v>0</v>
      </c>
      <c r="BI97" s="157">
        <f>IF(N97="nulová",J97,0)</f>
        <v>0</v>
      </c>
      <c r="BJ97" s="18" t="s">
        <v>45</v>
      </c>
      <c r="BK97" s="157">
        <f>ROUND(I97*H97,2)</f>
        <v>0</v>
      </c>
      <c r="BL97" s="18" t="s">
        <v>142</v>
      </c>
      <c r="BM97" s="156" t="s">
        <v>472</v>
      </c>
    </row>
    <row r="98" spans="2:65" s="20" customFormat="1" ht="19.5" x14ac:dyDescent="0.25">
      <c r="B98" s="21"/>
      <c r="D98" s="180" t="s">
        <v>464</v>
      </c>
      <c r="F98" s="181" t="s">
        <v>473</v>
      </c>
      <c r="I98" s="114"/>
      <c r="L98" s="21"/>
      <c r="M98" s="182"/>
      <c r="T98" s="55"/>
      <c r="AT98" s="18" t="s">
        <v>464</v>
      </c>
      <c r="AU98" s="18" t="s">
        <v>88</v>
      </c>
    </row>
    <row r="99" spans="2:65" s="20" customFormat="1" x14ac:dyDescent="0.25">
      <c r="B99" s="21"/>
      <c r="D99" s="183" t="s">
        <v>466</v>
      </c>
      <c r="F99" s="184" t="s">
        <v>474</v>
      </c>
      <c r="I99" s="114"/>
      <c r="L99" s="21"/>
      <c r="M99" s="182"/>
      <c r="T99" s="55"/>
      <c r="AT99" s="18" t="s">
        <v>466</v>
      </c>
      <c r="AU99" s="18" t="s">
        <v>88</v>
      </c>
    </row>
    <row r="100" spans="2:65" s="185" customFormat="1" ht="11.25" x14ac:dyDescent="0.25">
      <c r="B100" s="186"/>
      <c r="D100" s="180" t="s">
        <v>468</v>
      </c>
      <c r="E100" s="187" t="s">
        <v>1</v>
      </c>
      <c r="F100" s="188" t="s">
        <v>475</v>
      </c>
      <c r="H100" s="189">
        <v>6</v>
      </c>
      <c r="I100" s="190"/>
      <c r="L100" s="186"/>
      <c r="M100" s="191"/>
      <c r="T100" s="192"/>
      <c r="AT100" s="187" t="s">
        <v>468</v>
      </c>
      <c r="AU100" s="187" t="s">
        <v>88</v>
      </c>
      <c r="AV100" s="185" t="s">
        <v>88</v>
      </c>
      <c r="AW100" s="185" t="s">
        <v>19</v>
      </c>
      <c r="AX100" s="185" t="s">
        <v>44</v>
      </c>
      <c r="AY100" s="187" t="s">
        <v>135</v>
      </c>
    </row>
    <row r="101" spans="2:65" s="185" customFormat="1" ht="11.25" x14ac:dyDescent="0.25">
      <c r="B101" s="186"/>
      <c r="D101" s="180" t="s">
        <v>468</v>
      </c>
      <c r="E101" s="187" t="s">
        <v>1</v>
      </c>
      <c r="F101" s="188" t="s">
        <v>476</v>
      </c>
      <c r="H101" s="189">
        <v>12</v>
      </c>
      <c r="I101" s="190"/>
      <c r="L101" s="186"/>
      <c r="M101" s="191"/>
      <c r="T101" s="192"/>
      <c r="AT101" s="187" t="s">
        <v>468</v>
      </c>
      <c r="AU101" s="187" t="s">
        <v>88</v>
      </c>
      <c r="AV101" s="185" t="s">
        <v>88</v>
      </c>
      <c r="AW101" s="185" t="s">
        <v>19</v>
      </c>
      <c r="AX101" s="185" t="s">
        <v>44</v>
      </c>
      <c r="AY101" s="187" t="s">
        <v>135</v>
      </c>
    </row>
    <row r="102" spans="2:65" s="185" customFormat="1" ht="11.25" x14ac:dyDescent="0.25">
      <c r="B102" s="186"/>
      <c r="D102" s="180" t="s">
        <v>468</v>
      </c>
      <c r="E102" s="187" t="s">
        <v>1</v>
      </c>
      <c r="F102" s="188" t="s">
        <v>475</v>
      </c>
      <c r="H102" s="189">
        <v>6</v>
      </c>
      <c r="I102" s="190"/>
      <c r="L102" s="186"/>
      <c r="M102" s="191"/>
      <c r="T102" s="192"/>
      <c r="AT102" s="187" t="s">
        <v>468</v>
      </c>
      <c r="AU102" s="187" t="s">
        <v>88</v>
      </c>
      <c r="AV102" s="185" t="s">
        <v>88</v>
      </c>
      <c r="AW102" s="185" t="s">
        <v>19</v>
      </c>
      <c r="AX102" s="185" t="s">
        <v>44</v>
      </c>
      <c r="AY102" s="187" t="s">
        <v>135</v>
      </c>
    </row>
    <row r="103" spans="2:65" s="185" customFormat="1" ht="11.25" x14ac:dyDescent="0.25">
      <c r="B103" s="186"/>
      <c r="D103" s="180" t="s">
        <v>468</v>
      </c>
      <c r="E103" s="187" t="s">
        <v>1</v>
      </c>
      <c r="F103" s="188" t="s">
        <v>477</v>
      </c>
      <c r="H103" s="189">
        <v>13.2</v>
      </c>
      <c r="I103" s="190"/>
      <c r="L103" s="186"/>
      <c r="M103" s="191"/>
      <c r="T103" s="192"/>
      <c r="AT103" s="187" t="s">
        <v>468</v>
      </c>
      <c r="AU103" s="187" t="s">
        <v>88</v>
      </c>
      <c r="AV103" s="185" t="s">
        <v>88</v>
      </c>
      <c r="AW103" s="185" t="s">
        <v>19</v>
      </c>
      <c r="AX103" s="185" t="s">
        <v>44</v>
      </c>
      <c r="AY103" s="187" t="s">
        <v>135</v>
      </c>
    </row>
    <row r="104" spans="2:65" s="185" customFormat="1" ht="11.25" x14ac:dyDescent="0.25">
      <c r="B104" s="186"/>
      <c r="D104" s="180" t="s">
        <v>468</v>
      </c>
      <c r="E104" s="187" t="s">
        <v>1</v>
      </c>
      <c r="F104" s="188" t="s">
        <v>478</v>
      </c>
      <c r="H104" s="189">
        <v>1.2</v>
      </c>
      <c r="I104" s="190"/>
      <c r="L104" s="186"/>
      <c r="M104" s="191"/>
      <c r="T104" s="192"/>
      <c r="AT104" s="187" t="s">
        <v>468</v>
      </c>
      <c r="AU104" s="187" t="s">
        <v>88</v>
      </c>
      <c r="AV104" s="185" t="s">
        <v>88</v>
      </c>
      <c r="AW104" s="185" t="s">
        <v>19</v>
      </c>
      <c r="AX104" s="185" t="s">
        <v>44</v>
      </c>
      <c r="AY104" s="187" t="s">
        <v>135</v>
      </c>
    </row>
    <row r="105" spans="2:65" s="185" customFormat="1" ht="11.25" x14ac:dyDescent="0.25">
      <c r="B105" s="186"/>
      <c r="D105" s="180" t="s">
        <v>468</v>
      </c>
      <c r="E105" s="187" t="s">
        <v>1</v>
      </c>
      <c r="F105" s="188" t="s">
        <v>479</v>
      </c>
      <c r="H105" s="189">
        <v>5</v>
      </c>
      <c r="I105" s="190"/>
      <c r="L105" s="186"/>
      <c r="M105" s="191"/>
      <c r="T105" s="192"/>
      <c r="AT105" s="187" t="s">
        <v>468</v>
      </c>
      <c r="AU105" s="187" t="s">
        <v>88</v>
      </c>
      <c r="AV105" s="185" t="s">
        <v>88</v>
      </c>
      <c r="AW105" s="185" t="s">
        <v>19</v>
      </c>
      <c r="AX105" s="185" t="s">
        <v>44</v>
      </c>
      <c r="AY105" s="187" t="s">
        <v>135</v>
      </c>
    </row>
    <row r="106" spans="2:65" s="185" customFormat="1" ht="11.25" x14ac:dyDescent="0.25">
      <c r="B106" s="186"/>
      <c r="D106" s="180" t="s">
        <v>468</v>
      </c>
      <c r="E106" s="187" t="s">
        <v>1</v>
      </c>
      <c r="F106" s="188" t="s">
        <v>480</v>
      </c>
      <c r="H106" s="189">
        <v>2.4</v>
      </c>
      <c r="I106" s="190"/>
      <c r="L106" s="186"/>
      <c r="M106" s="191"/>
      <c r="T106" s="192"/>
      <c r="AT106" s="187" t="s">
        <v>468</v>
      </c>
      <c r="AU106" s="187" t="s">
        <v>88</v>
      </c>
      <c r="AV106" s="185" t="s">
        <v>88</v>
      </c>
      <c r="AW106" s="185" t="s">
        <v>19</v>
      </c>
      <c r="AX106" s="185" t="s">
        <v>44</v>
      </c>
      <c r="AY106" s="187" t="s">
        <v>135</v>
      </c>
    </row>
    <row r="107" spans="2:65" s="185" customFormat="1" ht="11.25" x14ac:dyDescent="0.25">
      <c r="B107" s="186"/>
      <c r="D107" s="180" t="s">
        <v>468</v>
      </c>
      <c r="E107" s="187" t="s">
        <v>1</v>
      </c>
      <c r="F107" s="188" t="s">
        <v>480</v>
      </c>
      <c r="H107" s="189">
        <v>2.4</v>
      </c>
      <c r="I107" s="190"/>
      <c r="L107" s="186"/>
      <c r="M107" s="191"/>
      <c r="T107" s="192"/>
      <c r="AT107" s="187" t="s">
        <v>468</v>
      </c>
      <c r="AU107" s="187" t="s">
        <v>88</v>
      </c>
      <c r="AV107" s="185" t="s">
        <v>88</v>
      </c>
      <c r="AW107" s="185" t="s">
        <v>19</v>
      </c>
      <c r="AX107" s="185" t="s">
        <v>44</v>
      </c>
      <c r="AY107" s="187" t="s">
        <v>135</v>
      </c>
    </row>
    <row r="108" spans="2:65" s="185" customFormat="1" ht="11.25" x14ac:dyDescent="0.25">
      <c r="B108" s="186"/>
      <c r="D108" s="180" t="s">
        <v>468</v>
      </c>
      <c r="E108" s="187" t="s">
        <v>1</v>
      </c>
      <c r="F108" s="188" t="s">
        <v>481</v>
      </c>
      <c r="H108" s="189">
        <v>0.6</v>
      </c>
      <c r="I108" s="190"/>
      <c r="L108" s="186"/>
      <c r="M108" s="191"/>
      <c r="T108" s="192"/>
      <c r="AT108" s="187" t="s">
        <v>468</v>
      </c>
      <c r="AU108" s="187" t="s">
        <v>88</v>
      </c>
      <c r="AV108" s="185" t="s">
        <v>88</v>
      </c>
      <c r="AW108" s="185" t="s">
        <v>19</v>
      </c>
      <c r="AX108" s="185" t="s">
        <v>44</v>
      </c>
      <c r="AY108" s="187" t="s">
        <v>135</v>
      </c>
    </row>
    <row r="109" spans="2:65" s="185" customFormat="1" ht="11.25" x14ac:dyDescent="0.25">
      <c r="B109" s="186"/>
      <c r="D109" s="180" t="s">
        <v>468</v>
      </c>
      <c r="E109" s="187" t="s">
        <v>1</v>
      </c>
      <c r="F109" s="188" t="s">
        <v>482</v>
      </c>
      <c r="H109" s="189">
        <v>22.2</v>
      </c>
      <c r="I109" s="190"/>
      <c r="L109" s="186"/>
      <c r="M109" s="191"/>
      <c r="T109" s="192"/>
      <c r="AT109" s="187" t="s">
        <v>468</v>
      </c>
      <c r="AU109" s="187" t="s">
        <v>88</v>
      </c>
      <c r="AV109" s="185" t="s">
        <v>88</v>
      </c>
      <c r="AW109" s="185" t="s">
        <v>19</v>
      </c>
      <c r="AX109" s="185" t="s">
        <v>44</v>
      </c>
      <c r="AY109" s="187" t="s">
        <v>135</v>
      </c>
    </row>
    <row r="110" spans="2:65" s="193" customFormat="1" ht="11.25" x14ac:dyDescent="0.25">
      <c r="B110" s="194"/>
      <c r="D110" s="180" t="s">
        <v>468</v>
      </c>
      <c r="E110" s="195" t="s">
        <v>1</v>
      </c>
      <c r="F110" s="196" t="s">
        <v>483</v>
      </c>
      <c r="H110" s="197">
        <v>71</v>
      </c>
      <c r="I110" s="198"/>
      <c r="L110" s="194"/>
      <c r="M110" s="199"/>
      <c r="T110" s="200"/>
      <c r="AT110" s="195" t="s">
        <v>468</v>
      </c>
      <c r="AU110" s="195" t="s">
        <v>88</v>
      </c>
      <c r="AV110" s="193" t="s">
        <v>142</v>
      </c>
      <c r="AW110" s="193" t="s">
        <v>19</v>
      </c>
      <c r="AX110" s="193" t="s">
        <v>45</v>
      </c>
      <c r="AY110" s="195" t="s">
        <v>135</v>
      </c>
    </row>
    <row r="111" spans="2:65" s="20" customFormat="1" ht="16.5" customHeight="1" x14ac:dyDescent="0.25">
      <c r="B111" s="21"/>
      <c r="C111" s="174" t="s">
        <v>299</v>
      </c>
      <c r="D111" s="174" t="s">
        <v>138</v>
      </c>
      <c r="E111" s="175" t="s">
        <v>484</v>
      </c>
      <c r="F111" s="176" t="s">
        <v>485</v>
      </c>
      <c r="G111" s="177" t="s">
        <v>141</v>
      </c>
      <c r="H111" s="178">
        <v>71</v>
      </c>
      <c r="I111" s="150"/>
      <c r="J111" s="179">
        <f>ROUND(I111*H111,2)</f>
        <v>0</v>
      </c>
      <c r="K111" s="176" t="s">
        <v>462</v>
      </c>
      <c r="L111" s="21"/>
      <c r="M111" s="153" t="s">
        <v>1</v>
      </c>
      <c r="N111" s="112" t="s">
        <v>27</v>
      </c>
      <c r="P111" s="154">
        <f>O111*H111</f>
        <v>0</v>
      </c>
      <c r="Q111" s="154">
        <v>0</v>
      </c>
      <c r="R111" s="154">
        <f>Q111*H111</f>
        <v>0</v>
      </c>
      <c r="S111" s="154">
        <v>0.24299999999999999</v>
      </c>
      <c r="T111" s="155">
        <f>S111*H111</f>
        <v>17.253</v>
      </c>
      <c r="AR111" s="156" t="s">
        <v>142</v>
      </c>
      <c r="AT111" s="156" t="s">
        <v>138</v>
      </c>
      <c r="AU111" s="156" t="s">
        <v>88</v>
      </c>
      <c r="AY111" s="18" t="s">
        <v>135</v>
      </c>
      <c r="BE111" s="157">
        <f>IF(N111="základní",J111,0)</f>
        <v>0</v>
      </c>
      <c r="BF111" s="157">
        <f>IF(N111="snížená",J111,0)</f>
        <v>0</v>
      </c>
      <c r="BG111" s="157">
        <f>IF(N111="zákl. přenesená",J111,0)</f>
        <v>0</v>
      </c>
      <c r="BH111" s="157">
        <f>IF(N111="sníž. přenesená",J111,0)</f>
        <v>0</v>
      </c>
      <c r="BI111" s="157">
        <f>IF(N111="nulová",J111,0)</f>
        <v>0</v>
      </c>
      <c r="BJ111" s="18" t="s">
        <v>45</v>
      </c>
      <c r="BK111" s="157">
        <f>ROUND(I111*H111,2)</f>
        <v>0</v>
      </c>
      <c r="BL111" s="18" t="s">
        <v>142</v>
      </c>
      <c r="BM111" s="156" t="s">
        <v>486</v>
      </c>
    </row>
    <row r="112" spans="2:65" s="20" customFormat="1" ht="19.5" x14ac:dyDescent="0.25">
      <c r="B112" s="21"/>
      <c r="D112" s="180" t="s">
        <v>464</v>
      </c>
      <c r="F112" s="181" t="s">
        <v>487</v>
      </c>
      <c r="I112" s="114"/>
      <c r="L112" s="21"/>
      <c r="M112" s="182"/>
      <c r="T112" s="55"/>
      <c r="AT112" s="18" t="s">
        <v>464</v>
      </c>
      <c r="AU112" s="18" t="s">
        <v>88</v>
      </c>
    </row>
    <row r="113" spans="2:65" s="20" customFormat="1" x14ac:dyDescent="0.25">
      <c r="B113" s="21"/>
      <c r="D113" s="183" t="s">
        <v>466</v>
      </c>
      <c r="F113" s="184" t="s">
        <v>488</v>
      </c>
      <c r="I113" s="114"/>
      <c r="L113" s="21"/>
      <c r="M113" s="182"/>
      <c r="T113" s="55"/>
      <c r="AT113" s="18" t="s">
        <v>466</v>
      </c>
      <c r="AU113" s="18" t="s">
        <v>88</v>
      </c>
    </row>
    <row r="114" spans="2:65" s="20" customFormat="1" ht="16.5" customHeight="1" x14ac:dyDescent="0.25">
      <c r="B114" s="21"/>
      <c r="C114" s="174" t="s">
        <v>311</v>
      </c>
      <c r="D114" s="174" t="s">
        <v>138</v>
      </c>
      <c r="E114" s="175" t="s">
        <v>489</v>
      </c>
      <c r="F114" s="176" t="s">
        <v>490</v>
      </c>
      <c r="G114" s="177" t="s">
        <v>141</v>
      </c>
      <c r="H114" s="178">
        <v>52</v>
      </c>
      <c r="I114" s="150"/>
      <c r="J114" s="179">
        <f>ROUND(I114*H114,2)</f>
        <v>0</v>
      </c>
      <c r="K114" s="176" t="s">
        <v>462</v>
      </c>
      <c r="L114" s="21"/>
      <c r="M114" s="153" t="s">
        <v>1</v>
      </c>
      <c r="N114" s="112" t="s">
        <v>27</v>
      </c>
      <c r="P114" s="154">
        <f>O114*H114</f>
        <v>0</v>
      </c>
      <c r="Q114" s="154">
        <v>0</v>
      </c>
      <c r="R114" s="154">
        <f>Q114*H114</f>
        <v>0</v>
      </c>
      <c r="S114" s="154">
        <v>0.24299999999999999</v>
      </c>
      <c r="T114" s="155">
        <f>S114*H114</f>
        <v>12.635999999999999</v>
      </c>
      <c r="AR114" s="156" t="s">
        <v>142</v>
      </c>
      <c r="AT114" s="156" t="s">
        <v>138</v>
      </c>
      <c r="AU114" s="156" t="s">
        <v>88</v>
      </c>
      <c r="AY114" s="18" t="s">
        <v>135</v>
      </c>
      <c r="BE114" s="157">
        <f>IF(N114="základní",J114,0)</f>
        <v>0</v>
      </c>
      <c r="BF114" s="157">
        <f>IF(N114="snížená",J114,0)</f>
        <v>0</v>
      </c>
      <c r="BG114" s="157">
        <f>IF(N114="zákl. přenesená",J114,0)</f>
        <v>0</v>
      </c>
      <c r="BH114" s="157">
        <f>IF(N114="sníž. přenesená",J114,0)</f>
        <v>0</v>
      </c>
      <c r="BI114" s="157">
        <f>IF(N114="nulová",J114,0)</f>
        <v>0</v>
      </c>
      <c r="BJ114" s="18" t="s">
        <v>45</v>
      </c>
      <c r="BK114" s="157">
        <f>ROUND(I114*H114,2)</f>
        <v>0</v>
      </c>
      <c r="BL114" s="18" t="s">
        <v>142</v>
      </c>
      <c r="BM114" s="156" t="s">
        <v>491</v>
      </c>
    </row>
    <row r="115" spans="2:65" s="20" customFormat="1" ht="19.5" x14ac:dyDescent="0.25">
      <c r="B115" s="21"/>
      <c r="D115" s="180" t="s">
        <v>464</v>
      </c>
      <c r="F115" s="181" t="s">
        <v>492</v>
      </c>
      <c r="I115" s="114"/>
      <c r="L115" s="21"/>
      <c r="M115" s="182"/>
      <c r="T115" s="55"/>
      <c r="AT115" s="18" t="s">
        <v>464</v>
      </c>
      <c r="AU115" s="18" t="s">
        <v>88</v>
      </c>
    </row>
    <row r="116" spans="2:65" s="20" customFormat="1" x14ac:dyDescent="0.25">
      <c r="B116" s="21"/>
      <c r="D116" s="183" t="s">
        <v>466</v>
      </c>
      <c r="F116" s="184" t="s">
        <v>493</v>
      </c>
      <c r="I116" s="114"/>
      <c r="L116" s="21"/>
      <c r="M116" s="182"/>
      <c r="T116" s="55"/>
      <c r="AT116" s="18" t="s">
        <v>466</v>
      </c>
      <c r="AU116" s="18" t="s">
        <v>88</v>
      </c>
    </row>
    <row r="117" spans="2:65" s="201" customFormat="1" ht="11.25" x14ac:dyDescent="0.25">
      <c r="B117" s="202"/>
      <c r="D117" s="180" t="s">
        <v>468</v>
      </c>
      <c r="E117" s="203" t="s">
        <v>1</v>
      </c>
      <c r="F117" s="204" t="s">
        <v>494</v>
      </c>
      <c r="H117" s="203" t="s">
        <v>1</v>
      </c>
      <c r="I117" s="205"/>
      <c r="L117" s="202"/>
      <c r="M117" s="206"/>
      <c r="T117" s="207"/>
      <c r="AT117" s="203" t="s">
        <v>468</v>
      </c>
      <c r="AU117" s="203" t="s">
        <v>88</v>
      </c>
      <c r="AV117" s="201" t="s">
        <v>45</v>
      </c>
      <c r="AW117" s="201" t="s">
        <v>19</v>
      </c>
      <c r="AX117" s="201" t="s">
        <v>44</v>
      </c>
      <c r="AY117" s="203" t="s">
        <v>135</v>
      </c>
    </row>
    <row r="118" spans="2:65" s="185" customFormat="1" ht="11.25" x14ac:dyDescent="0.25">
      <c r="B118" s="186"/>
      <c r="D118" s="180" t="s">
        <v>468</v>
      </c>
      <c r="E118" s="187" t="s">
        <v>1</v>
      </c>
      <c r="F118" s="188" t="s">
        <v>495</v>
      </c>
      <c r="H118" s="189">
        <v>28</v>
      </c>
      <c r="I118" s="190"/>
      <c r="L118" s="186"/>
      <c r="M118" s="191"/>
      <c r="T118" s="192"/>
      <c r="AT118" s="187" t="s">
        <v>468</v>
      </c>
      <c r="AU118" s="187" t="s">
        <v>88</v>
      </c>
      <c r="AV118" s="185" t="s">
        <v>88</v>
      </c>
      <c r="AW118" s="185" t="s">
        <v>19</v>
      </c>
      <c r="AX118" s="185" t="s">
        <v>44</v>
      </c>
      <c r="AY118" s="187" t="s">
        <v>135</v>
      </c>
    </row>
    <row r="119" spans="2:65" s="185" customFormat="1" ht="11.25" x14ac:dyDescent="0.25">
      <c r="B119" s="186"/>
      <c r="D119" s="180" t="s">
        <v>468</v>
      </c>
      <c r="E119" s="187" t="s">
        <v>1</v>
      </c>
      <c r="F119" s="188" t="s">
        <v>496</v>
      </c>
      <c r="H119" s="189">
        <v>24</v>
      </c>
      <c r="I119" s="190"/>
      <c r="L119" s="186"/>
      <c r="M119" s="191"/>
      <c r="T119" s="192"/>
      <c r="AT119" s="187" t="s">
        <v>468</v>
      </c>
      <c r="AU119" s="187" t="s">
        <v>88</v>
      </c>
      <c r="AV119" s="185" t="s">
        <v>88</v>
      </c>
      <c r="AW119" s="185" t="s">
        <v>19</v>
      </c>
      <c r="AX119" s="185" t="s">
        <v>44</v>
      </c>
      <c r="AY119" s="187" t="s">
        <v>135</v>
      </c>
    </row>
    <row r="120" spans="2:65" s="193" customFormat="1" ht="11.25" x14ac:dyDescent="0.25">
      <c r="B120" s="194"/>
      <c r="D120" s="180" t="s">
        <v>468</v>
      </c>
      <c r="E120" s="195" t="s">
        <v>1</v>
      </c>
      <c r="F120" s="196" t="s">
        <v>483</v>
      </c>
      <c r="H120" s="197">
        <v>52</v>
      </c>
      <c r="I120" s="198"/>
      <c r="L120" s="194"/>
      <c r="M120" s="199"/>
      <c r="T120" s="200"/>
      <c r="AT120" s="195" t="s">
        <v>468</v>
      </c>
      <c r="AU120" s="195" t="s">
        <v>88</v>
      </c>
      <c r="AV120" s="193" t="s">
        <v>142</v>
      </c>
      <c r="AW120" s="193" t="s">
        <v>19</v>
      </c>
      <c r="AX120" s="193" t="s">
        <v>45</v>
      </c>
      <c r="AY120" s="195" t="s">
        <v>135</v>
      </c>
    </row>
    <row r="121" spans="2:65" s="20" customFormat="1" ht="16.5" customHeight="1" x14ac:dyDescent="0.25">
      <c r="B121" s="21"/>
      <c r="C121" s="174" t="s">
        <v>497</v>
      </c>
      <c r="D121" s="174" t="s">
        <v>138</v>
      </c>
      <c r="E121" s="175" t="s">
        <v>498</v>
      </c>
      <c r="F121" s="176" t="s">
        <v>499</v>
      </c>
      <c r="G121" s="177" t="s">
        <v>263</v>
      </c>
      <c r="H121" s="178">
        <v>6</v>
      </c>
      <c r="I121" s="150"/>
      <c r="J121" s="179">
        <f>ROUND(I121*H121,2)</f>
        <v>0</v>
      </c>
      <c r="K121" s="176" t="s">
        <v>462</v>
      </c>
      <c r="L121" s="21"/>
      <c r="M121" s="153" t="s">
        <v>1</v>
      </c>
      <c r="N121" s="112" t="s">
        <v>27</v>
      </c>
      <c r="P121" s="154">
        <f>O121*H121</f>
        <v>0</v>
      </c>
      <c r="Q121" s="154">
        <v>0</v>
      </c>
      <c r="R121" s="154">
        <f>Q121*H121</f>
        <v>0</v>
      </c>
      <c r="S121" s="154">
        <v>0.20499999999999999</v>
      </c>
      <c r="T121" s="155">
        <f>S121*H121</f>
        <v>1.23</v>
      </c>
      <c r="AR121" s="156" t="s">
        <v>142</v>
      </c>
      <c r="AT121" s="156" t="s">
        <v>138</v>
      </c>
      <c r="AU121" s="156" t="s">
        <v>88</v>
      </c>
      <c r="AY121" s="18" t="s">
        <v>135</v>
      </c>
      <c r="BE121" s="157">
        <f>IF(N121="základní",J121,0)</f>
        <v>0</v>
      </c>
      <c r="BF121" s="157">
        <f>IF(N121="snížená",J121,0)</f>
        <v>0</v>
      </c>
      <c r="BG121" s="157">
        <f>IF(N121="zákl. přenesená",J121,0)</f>
        <v>0</v>
      </c>
      <c r="BH121" s="157">
        <f>IF(N121="sníž. přenesená",J121,0)</f>
        <v>0</v>
      </c>
      <c r="BI121" s="157">
        <f>IF(N121="nulová",J121,0)</f>
        <v>0</v>
      </c>
      <c r="BJ121" s="18" t="s">
        <v>45</v>
      </c>
      <c r="BK121" s="157">
        <f>ROUND(I121*H121,2)</f>
        <v>0</v>
      </c>
      <c r="BL121" s="18" t="s">
        <v>142</v>
      </c>
      <c r="BM121" s="156" t="s">
        <v>500</v>
      </c>
    </row>
    <row r="122" spans="2:65" s="20" customFormat="1" ht="19.5" x14ac:dyDescent="0.25">
      <c r="B122" s="21"/>
      <c r="D122" s="180" t="s">
        <v>464</v>
      </c>
      <c r="F122" s="181" t="s">
        <v>501</v>
      </c>
      <c r="I122" s="114"/>
      <c r="L122" s="21"/>
      <c r="M122" s="182"/>
      <c r="T122" s="55"/>
      <c r="AT122" s="18" t="s">
        <v>464</v>
      </c>
      <c r="AU122" s="18" t="s">
        <v>88</v>
      </c>
    </row>
    <row r="123" spans="2:65" s="20" customFormat="1" x14ac:dyDescent="0.25">
      <c r="B123" s="21"/>
      <c r="D123" s="183" t="s">
        <v>466</v>
      </c>
      <c r="F123" s="184" t="s">
        <v>502</v>
      </c>
      <c r="I123" s="114"/>
      <c r="L123" s="21"/>
      <c r="M123" s="182"/>
      <c r="T123" s="55"/>
      <c r="AT123" s="18" t="s">
        <v>466</v>
      </c>
      <c r="AU123" s="18" t="s">
        <v>88</v>
      </c>
    </row>
    <row r="124" spans="2:65" s="185" customFormat="1" ht="11.25" x14ac:dyDescent="0.25">
      <c r="B124" s="186"/>
      <c r="D124" s="180" t="s">
        <v>468</v>
      </c>
      <c r="E124" s="187" t="s">
        <v>1</v>
      </c>
      <c r="F124" s="188" t="s">
        <v>503</v>
      </c>
      <c r="H124" s="189">
        <v>6</v>
      </c>
      <c r="I124" s="190"/>
      <c r="L124" s="186"/>
      <c r="M124" s="191"/>
      <c r="T124" s="192"/>
      <c r="AT124" s="187" t="s">
        <v>468</v>
      </c>
      <c r="AU124" s="187" t="s">
        <v>88</v>
      </c>
      <c r="AV124" s="185" t="s">
        <v>88</v>
      </c>
      <c r="AW124" s="185" t="s">
        <v>19</v>
      </c>
      <c r="AX124" s="185" t="s">
        <v>45</v>
      </c>
      <c r="AY124" s="187" t="s">
        <v>135</v>
      </c>
    </row>
    <row r="125" spans="2:65" s="20" customFormat="1" ht="21.75" customHeight="1" x14ac:dyDescent="0.25">
      <c r="B125" s="21"/>
      <c r="C125" s="174" t="s">
        <v>88</v>
      </c>
      <c r="D125" s="174" t="s">
        <v>138</v>
      </c>
      <c r="E125" s="175" t="s">
        <v>504</v>
      </c>
      <c r="F125" s="176" t="s">
        <v>505</v>
      </c>
      <c r="G125" s="177" t="s">
        <v>150</v>
      </c>
      <c r="H125" s="178">
        <v>73.34</v>
      </c>
      <c r="I125" s="150"/>
      <c r="J125" s="179">
        <f>ROUND(I125*H125,2)</f>
        <v>0</v>
      </c>
      <c r="K125" s="176" t="s">
        <v>462</v>
      </c>
      <c r="L125" s="21"/>
      <c r="M125" s="153" t="s">
        <v>1</v>
      </c>
      <c r="N125" s="112" t="s">
        <v>27</v>
      </c>
      <c r="P125" s="154">
        <f>O125*H125</f>
        <v>0</v>
      </c>
      <c r="Q125" s="154">
        <v>0</v>
      </c>
      <c r="R125" s="154">
        <f>Q125*H125</f>
        <v>0</v>
      </c>
      <c r="S125" s="154">
        <v>0</v>
      </c>
      <c r="T125" s="155">
        <f>S125*H125</f>
        <v>0</v>
      </c>
      <c r="AR125" s="156" t="s">
        <v>142</v>
      </c>
      <c r="AT125" s="156" t="s">
        <v>138</v>
      </c>
      <c r="AU125" s="156" t="s">
        <v>88</v>
      </c>
      <c r="AY125" s="18" t="s">
        <v>135</v>
      </c>
      <c r="BE125" s="157">
        <f>IF(N125="základní",J125,0)</f>
        <v>0</v>
      </c>
      <c r="BF125" s="157">
        <f>IF(N125="snížená",J125,0)</f>
        <v>0</v>
      </c>
      <c r="BG125" s="157">
        <f>IF(N125="zákl. přenesená",J125,0)</f>
        <v>0</v>
      </c>
      <c r="BH125" s="157">
        <f>IF(N125="sníž. přenesená",J125,0)</f>
        <v>0</v>
      </c>
      <c r="BI125" s="157">
        <f>IF(N125="nulová",J125,0)</f>
        <v>0</v>
      </c>
      <c r="BJ125" s="18" t="s">
        <v>45</v>
      </c>
      <c r="BK125" s="157">
        <f>ROUND(I125*H125,2)</f>
        <v>0</v>
      </c>
      <c r="BL125" s="18" t="s">
        <v>142</v>
      </c>
      <c r="BM125" s="156" t="s">
        <v>506</v>
      </c>
    </row>
    <row r="126" spans="2:65" s="20" customFormat="1" ht="19.5" x14ac:dyDescent="0.25">
      <c r="B126" s="21"/>
      <c r="D126" s="180" t="s">
        <v>464</v>
      </c>
      <c r="F126" s="181" t="s">
        <v>507</v>
      </c>
      <c r="I126" s="114"/>
      <c r="L126" s="21"/>
      <c r="M126" s="182"/>
      <c r="T126" s="55"/>
      <c r="AT126" s="18" t="s">
        <v>464</v>
      </c>
      <c r="AU126" s="18" t="s">
        <v>88</v>
      </c>
    </row>
    <row r="127" spans="2:65" s="20" customFormat="1" x14ac:dyDescent="0.25">
      <c r="B127" s="21"/>
      <c r="D127" s="183" t="s">
        <v>466</v>
      </c>
      <c r="F127" s="184" t="s">
        <v>508</v>
      </c>
      <c r="I127" s="114"/>
      <c r="L127" s="21"/>
      <c r="M127" s="182"/>
      <c r="T127" s="55"/>
      <c r="AT127" s="18" t="s">
        <v>466</v>
      </c>
      <c r="AU127" s="18" t="s">
        <v>88</v>
      </c>
    </row>
    <row r="128" spans="2:65" s="201" customFormat="1" ht="11.25" x14ac:dyDescent="0.25">
      <c r="B128" s="202"/>
      <c r="D128" s="180" t="s">
        <v>468</v>
      </c>
      <c r="E128" s="203" t="s">
        <v>1</v>
      </c>
      <c r="F128" s="204" t="s">
        <v>509</v>
      </c>
      <c r="H128" s="203" t="s">
        <v>1</v>
      </c>
      <c r="I128" s="205"/>
      <c r="L128" s="202"/>
      <c r="M128" s="206"/>
      <c r="T128" s="207"/>
      <c r="AT128" s="203" t="s">
        <v>468</v>
      </c>
      <c r="AU128" s="203" t="s">
        <v>88</v>
      </c>
      <c r="AV128" s="201" t="s">
        <v>45</v>
      </c>
      <c r="AW128" s="201" t="s">
        <v>19</v>
      </c>
      <c r="AX128" s="201" t="s">
        <v>44</v>
      </c>
      <c r="AY128" s="203" t="s">
        <v>135</v>
      </c>
    </row>
    <row r="129" spans="2:51" s="201" customFormat="1" ht="11.25" x14ac:dyDescent="0.25">
      <c r="B129" s="202"/>
      <c r="D129" s="180" t="s">
        <v>468</v>
      </c>
      <c r="E129" s="203" t="s">
        <v>1</v>
      </c>
      <c r="F129" s="204" t="s">
        <v>510</v>
      </c>
      <c r="H129" s="203" t="s">
        <v>1</v>
      </c>
      <c r="I129" s="205"/>
      <c r="L129" s="202"/>
      <c r="M129" s="206"/>
      <c r="T129" s="207"/>
      <c r="AT129" s="203" t="s">
        <v>468</v>
      </c>
      <c r="AU129" s="203" t="s">
        <v>88</v>
      </c>
      <c r="AV129" s="201" t="s">
        <v>45</v>
      </c>
      <c r="AW129" s="201" t="s">
        <v>19</v>
      </c>
      <c r="AX129" s="201" t="s">
        <v>44</v>
      </c>
      <c r="AY129" s="203" t="s">
        <v>135</v>
      </c>
    </row>
    <row r="130" spans="2:51" s="185" customFormat="1" ht="11.25" x14ac:dyDescent="0.25">
      <c r="B130" s="186"/>
      <c r="D130" s="180" t="s">
        <v>468</v>
      </c>
      <c r="E130" s="187" t="s">
        <v>1</v>
      </c>
      <c r="F130" s="188" t="s">
        <v>511</v>
      </c>
      <c r="H130" s="189">
        <v>4.8</v>
      </c>
      <c r="I130" s="190"/>
      <c r="L130" s="186"/>
      <c r="M130" s="191"/>
      <c r="T130" s="192"/>
      <c r="AT130" s="187" t="s">
        <v>468</v>
      </c>
      <c r="AU130" s="187" t="s">
        <v>88</v>
      </c>
      <c r="AV130" s="185" t="s">
        <v>88</v>
      </c>
      <c r="AW130" s="185" t="s">
        <v>19</v>
      </c>
      <c r="AX130" s="185" t="s">
        <v>44</v>
      </c>
      <c r="AY130" s="187" t="s">
        <v>135</v>
      </c>
    </row>
    <row r="131" spans="2:51" s="201" customFormat="1" ht="11.25" x14ac:dyDescent="0.25">
      <c r="B131" s="202"/>
      <c r="D131" s="180" t="s">
        <v>468</v>
      </c>
      <c r="E131" s="203" t="s">
        <v>1</v>
      </c>
      <c r="F131" s="204" t="s">
        <v>512</v>
      </c>
      <c r="H131" s="203" t="s">
        <v>1</v>
      </c>
      <c r="I131" s="205"/>
      <c r="L131" s="202"/>
      <c r="M131" s="206"/>
      <c r="T131" s="207"/>
      <c r="AT131" s="203" t="s">
        <v>468</v>
      </c>
      <c r="AU131" s="203" t="s">
        <v>88</v>
      </c>
      <c r="AV131" s="201" t="s">
        <v>45</v>
      </c>
      <c r="AW131" s="201" t="s">
        <v>19</v>
      </c>
      <c r="AX131" s="201" t="s">
        <v>44</v>
      </c>
      <c r="AY131" s="203" t="s">
        <v>135</v>
      </c>
    </row>
    <row r="132" spans="2:51" s="185" customFormat="1" ht="11.25" x14ac:dyDescent="0.25">
      <c r="B132" s="186"/>
      <c r="D132" s="180" t="s">
        <v>468</v>
      </c>
      <c r="E132" s="187" t="s">
        <v>1</v>
      </c>
      <c r="F132" s="188" t="s">
        <v>513</v>
      </c>
      <c r="H132" s="189">
        <v>22.8</v>
      </c>
      <c r="I132" s="190"/>
      <c r="L132" s="186"/>
      <c r="M132" s="191"/>
      <c r="T132" s="192"/>
      <c r="AT132" s="187" t="s">
        <v>468</v>
      </c>
      <c r="AU132" s="187" t="s">
        <v>88</v>
      </c>
      <c r="AV132" s="185" t="s">
        <v>88</v>
      </c>
      <c r="AW132" s="185" t="s">
        <v>19</v>
      </c>
      <c r="AX132" s="185" t="s">
        <v>44</v>
      </c>
      <c r="AY132" s="187" t="s">
        <v>135</v>
      </c>
    </row>
    <row r="133" spans="2:51" s="185" customFormat="1" ht="11.25" x14ac:dyDescent="0.25">
      <c r="B133" s="186"/>
      <c r="D133" s="180" t="s">
        <v>468</v>
      </c>
      <c r="E133" s="187" t="s">
        <v>1</v>
      </c>
      <c r="F133" s="188" t="s">
        <v>511</v>
      </c>
      <c r="H133" s="189">
        <v>4.8</v>
      </c>
      <c r="I133" s="190"/>
      <c r="L133" s="186"/>
      <c r="M133" s="191"/>
      <c r="T133" s="192"/>
      <c r="AT133" s="187" t="s">
        <v>468</v>
      </c>
      <c r="AU133" s="187" t="s">
        <v>88</v>
      </c>
      <c r="AV133" s="185" t="s">
        <v>88</v>
      </c>
      <c r="AW133" s="185" t="s">
        <v>19</v>
      </c>
      <c r="AX133" s="185" t="s">
        <v>44</v>
      </c>
      <c r="AY133" s="187" t="s">
        <v>135</v>
      </c>
    </row>
    <row r="134" spans="2:51" s="201" customFormat="1" ht="11.25" x14ac:dyDescent="0.25">
      <c r="B134" s="202"/>
      <c r="D134" s="180" t="s">
        <v>468</v>
      </c>
      <c r="E134" s="203" t="s">
        <v>1</v>
      </c>
      <c r="F134" s="204" t="s">
        <v>514</v>
      </c>
      <c r="H134" s="203" t="s">
        <v>1</v>
      </c>
      <c r="I134" s="205"/>
      <c r="L134" s="202"/>
      <c r="M134" s="206"/>
      <c r="T134" s="207"/>
      <c r="AT134" s="203" t="s">
        <v>468</v>
      </c>
      <c r="AU134" s="203" t="s">
        <v>88</v>
      </c>
      <c r="AV134" s="201" t="s">
        <v>45</v>
      </c>
      <c r="AW134" s="201" t="s">
        <v>19</v>
      </c>
      <c r="AX134" s="201" t="s">
        <v>44</v>
      </c>
      <c r="AY134" s="203" t="s">
        <v>135</v>
      </c>
    </row>
    <row r="135" spans="2:51" s="185" customFormat="1" ht="11.25" x14ac:dyDescent="0.25">
      <c r="B135" s="186"/>
      <c r="D135" s="180" t="s">
        <v>468</v>
      </c>
      <c r="E135" s="187" t="s">
        <v>1</v>
      </c>
      <c r="F135" s="188" t="s">
        <v>515</v>
      </c>
      <c r="H135" s="189">
        <v>10.56</v>
      </c>
      <c r="I135" s="190"/>
      <c r="L135" s="186"/>
      <c r="M135" s="191"/>
      <c r="T135" s="192"/>
      <c r="AT135" s="187" t="s">
        <v>468</v>
      </c>
      <c r="AU135" s="187" t="s">
        <v>88</v>
      </c>
      <c r="AV135" s="185" t="s">
        <v>88</v>
      </c>
      <c r="AW135" s="185" t="s">
        <v>19</v>
      </c>
      <c r="AX135" s="185" t="s">
        <v>44</v>
      </c>
      <c r="AY135" s="187" t="s">
        <v>135</v>
      </c>
    </row>
    <row r="136" spans="2:51" s="201" customFormat="1" ht="11.25" x14ac:dyDescent="0.25">
      <c r="B136" s="202"/>
      <c r="D136" s="180" t="s">
        <v>468</v>
      </c>
      <c r="E136" s="203" t="s">
        <v>1</v>
      </c>
      <c r="F136" s="204" t="s">
        <v>516</v>
      </c>
      <c r="H136" s="203" t="s">
        <v>1</v>
      </c>
      <c r="I136" s="205"/>
      <c r="L136" s="202"/>
      <c r="M136" s="206"/>
      <c r="T136" s="207"/>
      <c r="AT136" s="203" t="s">
        <v>468</v>
      </c>
      <c r="AU136" s="203" t="s">
        <v>88</v>
      </c>
      <c r="AV136" s="201" t="s">
        <v>45</v>
      </c>
      <c r="AW136" s="201" t="s">
        <v>19</v>
      </c>
      <c r="AX136" s="201" t="s">
        <v>44</v>
      </c>
      <c r="AY136" s="203" t="s">
        <v>135</v>
      </c>
    </row>
    <row r="137" spans="2:51" s="185" customFormat="1" ht="11.25" x14ac:dyDescent="0.25">
      <c r="B137" s="186"/>
      <c r="D137" s="180" t="s">
        <v>468</v>
      </c>
      <c r="E137" s="187" t="s">
        <v>1</v>
      </c>
      <c r="F137" s="188" t="s">
        <v>517</v>
      </c>
      <c r="H137" s="189">
        <v>0.96</v>
      </c>
      <c r="I137" s="190"/>
      <c r="L137" s="186"/>
      <c r="M137" s="191"/>
      <c r="T137" s="192"/>
      <c r="AT137" s="187" t="s">
        <v>468</v>
      </c>
      <c r="AU137" s="187" t="s">
        <v>88</v>
      </c>
      <c r="AV137" s="185" t="s">
        <v>88</v>
      </c>
      <c r="AW137" s="185" t="s">
        <v>19</v>
      </c>
      <c r="AX137" s="185" t="s">
        <v>44</v>
      </c>
      <c r="AY137" s="187" t="s">
        <v>135</v>
      </c>
    </row>
    <row r="138" spans="2:51" s="201" customFormat="1" ht="11.25" x14ac:dyDescent="0.25">
      <c r="B138" s="202"/>
      <c r="D138" s="180" t="s">
        <v>468</v>
      </c>
      <c r="E138" s="203" t="s">
        <v>1</v>
      </c>
      <c r="F138" s="204" t="s">
        <v>518</v>
      </c>
      <c r="H138" s="203" t="s">
        <v>1</v>
      </c>
      <c r="I138" s="205"/>
      <c r="L138" s="202"/>
      <c r="M138" s="206"/>
      <c r="T138" s="207"/>
      <c r="AT138" s="203" t="s">
        <v>468</v>
      </c>
      <c r="AU138" s="203" t="s">
        <v>88</v>
      </c>
      <c r="AV138" s="201" t="s">
        <v>45</v>
      </c>
      <c r="AW138" s="201" t="s">
        <v>19</v>
      </c>
      <c r="AX138" s="201" t="s">
        <v>44</v>
      </c>
      <c r="AY138" s="203" t="s">
        <v>135</v>
      </c>
    </row>
    <row r="139" spans="2:51" s="185" customFormat="1" ht="11.25" x14ac:dyDescent="0.25">
      <c r="B139" s="186"/>
      <c r="D139" s="180" t="s">
        <v>468</v>
      </c>
      <c r="E139" s="187" t="s">
        <v>1</v>
      </c>
      <c r="F139" s="188" t="s">
        <v>519</v>
      </c>
      <c r="H139" s="189">
        <v>6.5</v>
      </c>
      <c r="I139" s="190"/>
      <c r="L139" s="186"/>
      <c r="M139" s="191"/>
      <c r="T139" s="192"/>
      <c r="AT139" s="187" t="s">
        <v>468</v>
      </c>
      <c r="AU139" s="187" t="s">
        <v>88</v>
      </c>
      <c r="AV139" s="185" t="s">
        <v>88</v>
      </c>
      <c r="AW139" s="185" t="s">
        <v>19</v>
      </c>
      <c r="AX139" s="185" t="s">
        <v>44</v>
      </c>
      <c r="AY139" s="187" t="s">
        <v>135</v>
      </c>
    </row>
    <row r="140" spans="2:51" s="201" customFormat="1" ht="11.25" x14ac:dyDescent="0.25">
      <c r="B140" s="202"/>
      <c r="D140" s="180" t="s">
        <v>468</v>
      </c>
      <c r="E140" s="203" t="s">
        <v>1</v>
      </c>
      <c r="F140" s="204" t="s">
        <v>520</v>
      </c>
      <c r="H140" s="203" t="s">
        <v>1</v>
      </c>
      <c r="I140" s="205"/>
      <c r="L140" s="202"/>
      <c r="M140" s="206"/>
      <c r="T140" s="207"/>
      <c r="AT140" s="203" t="s">
        <v>468</v>
      </c>
      <c r="AU140" s="203" t="s">
        <v>88</v>
      </c>
      <c r="AV140" s="201" t="s">
        <v>45</v>
      </c>
      <c r="AW140" s="201" t="s">
        <v>19</v>
      </c>
      <c r="AX140" s="201" t="s">
        <v>44</v>
      </c>
      <c r="AY140" s="203" t="s">
        <v>135</v>
      </c>
    </row>
    <row r="141" spans="2:51" s="185" customFormat="1" ht="11.25" x14ac:dyDescent="0.25">
      <c r="B141" s="186"/>
      <c r="D141" s="180" t="s">
        <v>468</v>
      </c>
      <c r="E141" s="187" t="s">
        <v>1</v>
      </c>
      <c r="F141" s="188" t="s">
        <v>521</v>
      </c>
      <c r="H141" s="189">
        <v>2.4</v>
      </c>
      <c r="I141" s="190"/>
      <c r="L141" s="186"/>
      <c r="M141" s="191"/>
      <c r="T141" s="192"/>
      <c r="AT141" s="187" t="s">
        <v>468</v>
      </c>
      <c r="AU141" s="187" t="s">
        <v>88</v>
      </c>
      <c r="AV141" s="185" t="s">
        <v>88</v>
      </c>
      <c r="AW141" s="185" t="s">
        <v>19</v>
      </c>
      <c r="AX141" s="185" t="s">
        <v>44</v>
      </c>
      <c r="AY141" s="187" t="s">
        <v>135</v>
      </c>
    </row>
    <row r="142" spans="2:51" s="201" customFormat="1" ht="11.25" x14ac:dyDescent="0.25">
      <c r="B142" s="202"/>
      <c r="D142" s="180" t="s">
        <v>468</v>
      </c>
      <c r="E142" s="203" t="s">
        <v>1</v>
      </c>
      <c r="F142" s="204" t="s">
        <v>522</v>
      </c>
      <c r="H142" s="203" t="s">
        <v>1</v>
      </c>
      <c r="I142" s="205"/>
      <c r="L142" s="202"/>
      <c r="M142" s="206"/>
      <c r="T142" s="207"/>
      <c r="AT142" s="203" t="s">
        <v>468</v>
      </c>
      <c r="AU142" s="203" t="s">
        <v>88</v>
      </c>
      <c r="AV142" s="201" t="s">
        <v>45</v>
      </c>
      <c r="AW142" s="201" t="s">
        <v>19</v>
      </c>
      <c r="AX142" s="201" t="s">
        <v>44</v>
      </c>
      <c r="AY142" s="203" t="s">
        <v>135</v>
      </c>
    </row>
    <row r="143" spans="2:51" s="185" customFormat="1" ht="11.25" x14ac:dyDescent="0.25">
      <c r="B143" s="186"/>
      <c r="D143" s="180" t="s">
        <v>468</v>
      </c>
      <c r="E143" s="187" t="s">
        <v>1</v>
      </c>
      <c r="F143" s="188" t="s">
        <v>521</v>
      </c>
      <c r="H143" s="189">
        <v>2.4</v>
      </c>
      <c r="I143" s="190"/>
      <c r="L143" s="186"/>
      <c r="M143" s="191"/>
      <c r="T143" s="192"/>
      <c r="AT143" s="187" t="s">
        <v>468</v>
      </c>
      <c r="AU143" s="187" t="s">
        <v>88</v>
      </c>
      <c r="AV143" s="185" t="s">
        <v>88</v>
      </c>
      <c r="AW143" s="185" t="s">
        <v>19</v>
      </c>
      <c r="AX143" s="185" t="s">
        <v>44</v>
      </c>
      <c r="AY143" s="187" t="s">
        <v>135</v>
      </c>
    </row>
    <row r="144" spans="2:51" s="201" customFormat="1" ht="11.25" x14ac:dyDescent="0.25">
      <c r="B144" s="202"/>
      <c r="D144" s="180" t="s">
        <v>468</v>
      </c>
      <c r="E144" s="203" t="s">
        <v>1</v>
      </c>
      <c r="F144" s="204" t="s">
        <v>523</v>
      </c>
      <c r="H144" s="203" t="s">
        <v>1</v>
      </c>
      <c r="I144" s="205"/>
      <c r="L144" s="202"/>
      <c r="M144" s="206"/>
      <c r="T144" s="207"/>
      <c r="AT144" s="203" t="s">
        <v>468</v>
      </c>
      <c r="AU144" s="203" t="s">
        <v>88</v>
      </c>
      <c r="AV144" s="201" t="s">
        <v>45</v>
      </c>
      <c r="AW144" s="201" t="s">
        <v>19</v>
      </c>
      <c r="AX144" s="201" t="s">
        <v>44</v>
      </c>
      <c r="AY144" s="203" t="s">
        <v>135</v>
      </c>
    </row>
    <row r="145" spans="2:51" s="185" customFormat="1" ht="11.25" x14ac:dyDescent="0.25">
      <c r="B145" s="186"/>
      <c r="D145" s="180" t="s">
        <v>468</v>
      </c>
      <c r="E145" s="187" t="s">
        <v>1</v>
      </c>
      <c r="F145" s="188" t="s">
        <v>524</v>
      </c>
      <c r="H145" s="189">
        <v>0.54</v>
      </c>
      <c r="I145" s="190"/>
      <c r="L145" s="186"/>
      <c r="M145" s="191"/>
      <c r="T145" s="192"/>
      <c r="AT145" s="187" t="s">
        <v>468</v>
      </c>
      <c r="AU145" s="187" t="s">
        <v>88</v>
      </c>
      <c r="AV145" s="185" t="s">
        <v>88</v>
      </c>
      <c r="AW145" s="185" t="s">
        <v>19</v>
      </c>
      <c r="AX145" s="185" t="s">
        <v>44</v>
      </c>
      <c r="AY145" s="187" t="s">
        <v>135</v>
      </c>
    </row>
    <row r="146" spans="2:51" s="201" customFormat="1" ht="11.25" x14ac:dyDescent="0.25">
      <c r="B146" s="202"/>
      <c r="D146" s="180" t="s">
        <v>468</v>
      </c>
      <c r="E146" s="203" t="s">
        <v>1</v>
      </c>
      <c r="F146" s="204" t="s">
        <v>525</v>
      </c>
      <c r="H146" s="203" t="s">
        <v>1</v>
      </c>
      <c r="I146" s="205"/>
      <c r="L146" s="202"/>
      <c r="M146" s="206"/>
      <c r="T146" s="207"/>
      <c r="AT146" s="203" t="s">
        <v>468</v>
      </c>
      <c r="AU146" s="203" t="s">
        <v>88</v>
      </c>
      <c r="AV146" s="201" t="s">
        <v>45</v>
      </c>
      <c r="AW146" s="201" t="s">
        <v>19</v>
      </c>
      <c r="AX146" s="201" t="s">
        <v>44</v>
      </c>
      <c r="AY146" s="203" t="s">
        <v>135</v>
      </c>
    </row>
    <row r="147" spans="2:51" s="185" customFormat="1" ht="11.25" x14ac:dyDescent="0.25">
      <c r="B147" s="186"/>
      <c r="D147" s="180" t="s">
        <v>468</v>
      </c>
      <c r="E147" s="187" t="s">
        <v>1</v>
      </c>
      <c r="F147" s="188" t="s">
        <v>526</v>
      </c>
      <c r="H147" s="189">
        <v>1.44</v>
      </c>
      <c r="I147" s="190"/>
      <c r="L147" s="186"/>
      <c r="M147" s="191"/>
      <c r="T147" s="192"/>
      <c r="AT147" s="187" t="s">
        <v>468</v>
      </c>
      <c r="AU147" s="187" t="s">
        <v>88</v>
      </c>
      <c r="AV147" s="185" t="s">
        <v>88</v>
      </c>
      <c r="AW147" s="185" t="s">
        <v>19</v>
      </c>
      <c r="AX147" s="185" t="s">
        <v>44</v>
      </c>
      <c r="AY147" s="187" t="s">
        <v>135</v>
      </c>
    </row>
    <row r="148" spans="2:51" s="201" customFormat="1" ht="11.25" x14ac:dyDescent="0.25">
      <c r="B148" s="202"/>
      <c r="D148" s="180" t="s">
        <v>468</v>
      </c>
      <c r="E148" s="203" t="s">
        <v>1</v>
      </c>
      <c r="F148" s="204" t="s">
        <v>527</v>
      </c>
      <c r="H148" s="203" t="s">
        <v>1</v>
      </c>
      <c r="I148" s="205"/>
      <c r="L148" s="202"/>
      <c r="M148" s="206"/>
      <c r="T148" s="207"/>
      <c r="AT148" s="203" t="s">
        <v>468</v>
      </c>
      <c r="AU148" s="203" t="s">
        <v>88</v>
      </c>
      <c r="AV148" s="201" t="s">
        <v>45</v>
      </c>
      <c r="AW148" s="201" t="s">
        <v>19</v>
      </c>
      <c r="AX148" s="201" t="s">
        <v>44</v>
      </c>
      <c r="AY148" s="203" t="s">
        <v>135</v>
      </c>
    </row>
    <row r="149" spans="2:51" s="185" customFormat="1" ht="11.25" x14ac:dyDescent="0.25">
      <c r="B149" s="186"/>
      <c r="D149" s="180" t="s">
        <v>468</v>
      </c>
      <c r="E149" s="187" t="s">
        <v>1</v>
      </c>
      <c r="F149" s="188" t="s">
        <v>528</v>
      </c>
      <c r="H149" s="189">
        <v>0.84</v>
      </c>
      <c r="I149" s="190"/>
      <c r="L149" s="186"/>
      <c r="M149" s="191"/>
      <c r="T149" s="192"/>
      <c r="AT149" s="187" t="s">
        <v>468</v>
      </c>
      <c r="AU149" s="187" t="s">
        <v>88</v>
      </c>
      <c r="AV149" s="185" t="s">
        <v>88</v>
      </c>
      <c r="AW149" s="185" t="s">
        <v>19</v>
      </c>
      <c r="AX149" s="185" t="s">
        <v>44</v>
      </c>
      <c r="AY149" s="187" t="s">
        <v>135</v>
      </c>
    </row>
    <row r="150" spans="2:51" s="201" customFormat="1" ht="11.25" x14ac:dyDescent="0.25">
      <c r="B150" s="202"/>
      <c r="D150" s="180" t="s">
        <v>468</v>
      </c>
      <c r="E150" s="203" t="s">
        <v>1</v>
      </c>
      <c r="F150" s="204" t="s">
        <v>529</v>
      </c>
      <c r="H150" s="203" t="s">
        <v>1</v>
      </c>
      <c r="I150" s="205"/>
      <c r="L150" s="202"/>
      <c r="M150" s="206"/>
      <c r="T150" s="207"/>
      <c r="AT150" s="203" t="s">
        <v>468</v>
      </c>
      <c r="AU150" s="203" t="s">
        <v>88</v>
      </c>
      <c r="AV150" s="201" t="s">
        <v>45</v>
      </c>
      <c r="AW150" s="201" t="s">
        <v>19</v>
      </c>
      <c r="AX150" s="201" t="s">
        <v>44</v>
      </c>
      <c r="AY150" s="203" t="s">
        <v>135</v>
      </c>
    </row>
    <row r="151" spans="2:51" s="185" customFormat="1" ht="11.25" x14ac:dyDescent="0.25">
      <c r="B151" s="186"/>
      <c r="D151" s="180" t="s">
        <v>468</v>
      </c>
      <c r="E151" s="187" t="s">
        <v>1</v>
      </c>
      <c r="F151" s="188" t="s">
        <v>528</v>
      </c>
      <c r="H151" s="189">
        <v>0.84</v>
      </c>
      <c r="I151" s="190"/>
      <c r="L151" s="186"/>
      <c r="M151" s="191"/>
      <c r="T151" s="192"/>
      <c r="AT151" s="187" t="s">
        <v>468</v>
      </c>
      <c r="AU151" s="187" t="s">
        <v>88</v>
      </c>
      <c r="AV151" s="185" t="s">
        <v>88</v>
      </c>
      <c r="AW151" s="185" t="s">
        <v>19</v>
      </c>
      <c r="AX151" s="185" t="s">
        <v>44</v>
      </c>
      <c r="AY151" s="187" t="s">
        <v>135</v>
      </c>
    </row>
    <row r="152" spans="2:51" s="201" customFormat="1" ht="11.25" x14ac:dyDescent="0.25">
      <c r="B152" s="202"/>
      <c r="D152" s="180" t="s">
        <v>468</v>
      </c>
      <c r="E152" s="203" t="s">
        <v>1</v>
      </c>
      <c r="F152" s="204" t="s">
        <v>530</v>
      </c>
      <c r="H152" s="203" t="s">
        <v>1</v>
      </c>
      <c r="I152" s="205"/>
      <c r="L152" s="202"/>
      <c r="M152" s="206"/>
      <c r="T152" s="207"/>
      <c r="AT152" s="203" t="s">
        <v>468</v>
      </c>
      <c r="AU152" s="203" t="s">
        <v>88</v>
      </c>
      <c r="AV152" s="201" t="s">
        <v>45</v>
      </c>
      <c r="AW152" s="201" t="s">
        <v>19</v>
      </c>
      <c r="AX152" s="201" t="s">
        <v>44</v>
      </c>
      <c r="AY152" s="203" t="s">
        <v>135</v>
      </c>
    </row>
    <row r="153" spans="2:51" s="185" customFormat="1" ht="11.25" x14ac:dyDescent="0.25">
      <c r="B153" s="186"/>
      <c r="D153" s="180" t="s">
        <v>468</v>
      </c>
      <c r="E153" s="187" t="s">
        <v>1</v>
      </c>
      <c r="F153" s="188" t="s">
        <v>531</v>
      </c>
      <c r="H153" s="189">
        <v>0.48</v>
      </c>
      <c r="I153" s="190"/>
      <c r="L153" s="186"/>
      <c r="M153" s="191"/>
      <c r="T153" s="192"/>
      <c r="AT153" s="187" t="s">
        <v>468</v>
      </c>
      <c r="AU153" s="187" t="s">
        <v>88</v>
      </c>
      <c r="AV153" s="185" t="s">
        <v>88</v>
      </c>
      <c r="AW153" s="185" t="s">
        <v>19</v>
      </c>
      <c r="AX153" s="185" t="s">
        <v>44</v>
      </c>
      <c r="AY153" s="187" t="s">
        <v>135</v>
      </c>
    </row>
    <row r="154" spans="2:51" s="201" customFormat="1" ht="11.25" x14ac:dyDescent="0.25">
      <c r="B154" s="202"/>
      <c r="D154" s="180" t="s">
        <v>468</v>
      </c>
      <c r="E154" s="203" t="s">
        <v>1</v>
      </c>
      <c r="F154" s="204" t="s">
        <v>532</v>
      </c>
      <c r="H154" s="203" t="s">
        <v>1</v>
      </c>
      <c r="I154" s="205"/>
      <c r="L154" s="202"/>
      <c r="M154" s="206"/>
      <c r="T154" s="207"/>
      <c r="AT154" s="203" t="s">
        <v>468</v>
      </c>
      <c r="AU154" s="203" t="s">
        <v>88</v>
      </c>
      <c r="AV154" s="201" t="s">
        <v>45</v>
      </c>
      <c r="AW154" s="201" t="s">
        <v>19</v>
      </c>
      <c r="AX154" s="201" t="s">
        <v>44</v>
      </c>
      <c r="AY154" s="203" t="s">
        <v>135</v>
      </c>
    </row>
    <row r="155" spans="2:51" s="185" customFormat="1" ht="11.25" x14ac:dyDescent="0.25">
      <c r="B155" s="186"/>
      <c r="D155" s="180" t="s">
        <v>468</v>
      </c>
      <c r="E155" s="187" t="s">
        <v>1</v>
      </c>
      <c r="F155" s="188" t="s">
        <v>533</v>
      </c>
      <c r="H155" s="189">
        <v>0.36</v>
      </c>
      <c r="I155" s="190"/>
      <c r="L155" s="186"/>
      <c r="M155" s="191"/>
      <c r="T155" s="192"/>
      <c r="AT155" s="187" t="s">
        <v>468</v>
      </c>
      <c r="AU155" s="187" t="s">
        <v>88</v>
      </c>
      <c r="AV155" s="185" t="s">
        <v>88</v>
      </c>
      <c r="AW155" s="185" t="s">
        <v>19</v>
      </c>
      <c r="AX155" s="185" t="s">
        <v>44</v>
      </c>
      <c r="AY155" s="187" t="s">
        <v>135</v>
      </c>
    </row>
    <row r="156" spans="2:51" s="201" customFormat="1" ht="11.25" x14ac:dyDescent="0.25">
      <c r="B156" s="202"/>
      <c r="D156" s="180" t="s">
        <v>468</v>
      </c>
      <c r="E156" s="203" t="s">
        <v>1</v>
      </c>
      <c r="F156" s="204" t="s">
        <v>534</v>
      </c>
      <c r="H156" s="203" t="s">
        <v>1</v>
      </c>
      <c r="I156" s="205"/>
      <c r="L156" s="202"/>
      <c r="M156" s="206"/>
      <c r="T156" s="207"/>
      <c r="AT156" s="203" t="s">
        <v>468</v>
      </c>
      <c r="AU156" s="203" t="s">
        <v>88</v>
      </c>
      <c r="AV156" s="201" t="s">
        <v>45</v>
      </c>
      <c r="AW156" s="201" t="s">
        <v>19</v>
      </c>
      <c r="AX156" s="201" t="s">
        <v>44</v>
      </c>
      <c r="AY156" s="203" t="s">
        <v>135</v>
      </c>
    </row>
    <row r="157" spans="2:51" s="185" customFormat="1" ht="11.25" x14ac:dyDescent="0.25">
      <c r="B157" s="186"/>
      <c r="D157" s="180" t="s">
        <v>468</v>
      </c>
      <c r="E157" s="187" t="s">
        <v>1</v>
      </c>
      <c r="F157" s="188" t="s">
        <v>535</v>
      </c>
      <c r="H157" s="189">
        <v>3.36</v>
      </c>
      <c r="I157" s="190"/>
      <c r="L157" s="186"/>
      <c r="M157" s="191"/>
      <c r="T157" s="192"/>
      <c r="AT157" s="187" t="s">
        <v>468</v>
      </c>
      <c r="AU157" s="187" t="s">
        <v>88</v>
      </c>
      <c r="AV157" s="185" t="s">
        <v>88</v>
      </c>
      <c r="AW157" s="185" t="s">
        <v>19</v>
      </c>
      <c r="AX157" s="185" t="s">
        <v>44</v>
      </c>
      <c r="AY157" s="187" t="s">
        <v>135</v>
      </c>
    </row>
    <row r="158" spans="2:51" s="201" customFormat="1" ht="11.25" x14ac:dyDescent="0.25">
      <c r="B158" s="202"/>
      <c r="D158" s="180" t="s">
        <v>468</v>
      </c>
      <c r="E158" s="203" t="s">
        <v>1</v>
      </c>
      <c r="F158" s="204" t="s">
        <v>536</v>
      </c>
      <c r="H158" s="203" t="s">
        <v>1</v>
      </c>
      <c r="I158" s="205"/>
      <c r="L158" s="202"/>
      <c r="M158" s="206"/>
      <c r="T158" s="207"/>
      <c r="AT158" s="203" t="s">
        <v>468</v>
      </c>
      <c r="AU158" s="203" t="s">
        <v>88</v>
      </c>
      <c r="AV158" s="201" t="s">
        <v>45</v>
      </c>
      <c r="AW158" s="201" t="s">
        <v>19</v>
      </c>
      <c r="AX158" s="201" t="s">
        <v>44</v>
      </c>
      <c r="AY158" s="203" t="s">
        <v>135</v>
      </c>
    </row>
    <row r="159" spans="2:51" s="185" customFormat="1" ht="11.25" x14ac:dyDescent="0.25">
      <c r="B159" s="186"/>
      <c r="D159" s="180" t="s">
        <v>468</v>
      </c>
      <c r="E159" s="187" t="s">
        <v>1</v>
      </c>
      <c r="F159" s="188" t="s">
        <v>537</v>
      </c>
      <c r="H159" s="189">
        <v>4.8600000000000003</v>
      </c>
      <c r="I159" s="190"/>
      <c r="L159" s="186"/>
      <c r="M159" s="191"/>
      <c r="T159" s="192"/>
      <c r="AT159" s="187" t="s">
        <v>468</v>
      </c>
      <c r="AU159" s="187" t="s">
        <v>88</v>
      </c>
      <c r="AV159" s="185" t="s">
        <v>88</v>
      </c>
      <c r="AW159" s="185" t="s">
        <v>19</v>
      </c>
      <c r="AX159" s="185" t="s">
        <v>44</v>
      </c>
      <c r="AY159" s="187" t="s">
        <v>135</v>
      </c>
    </row>
    <row r="160" spans="2:51" s="201" customFormat="1" ht="11.25" x14ac:dyDescent="0.25">
      <c r="B160" s="202"/>
      <c r="D160" s="180" t="s">
        <v>468</v>
      </c>
      <c r="E160" s="203" t="s">
        <v>1</v>
      </c>
      <c r="F160" s="204" t="s">
        <v>538</v>
      </c>
      <c r="H160" s="203" t="s">
        <v>1</v>
      </c>
      <c r="I160" s="205"/>
      <c r="L160" s="202"/>
      <c r="M160" s="206"/>
      <c r="T160" s="207"/>
      <c r="AT160" s="203" t="s">
        <v>468</v>
      </c>
      <c r="AU160" s="203" t="s">
        <v>88</v>
      </c>
      <c r="AV160" s="201" t="s">
        <v>45</v>
      </c>
      <c r="AW160" s="201" t="s">
        <v>19</v>
      </c>
      <c r="AX160" s="201" t="s">
        <v>44</v>
      </c>
      <c r="AY160" s="203" t="s">
        <v>135</v>
      </c>
    </row>
    <row r="161" spans="2:65" s="185" customFormat="1" ht="11.25" x14ac:dyDescent="0.25">
      <c r="B161" s="186"/>
      <c r="D161" s="180" t="s">
        <v>468</v>
      </c>
      <c r="E161" s="187" t="s">
        <v>1</v>
      </c>
      <c r="F161" s="188" t="s">
        <v>533</v>
      </c>
      <c r="H161" s="189">
        <v>0.36</v>
      </c>
      <c r="I161" s="190"/>
      <c r="L161" s="186"/>
      <c r="M161" s="191"/>
      <c r="T161" s="192"/>
      <c r="AT161" s="187" t="s">
        <v>468</v>
      </c>
      <c r="AU161" s="187" t="s">
        <v>88</v>
      </c>
      <c r="AV161" s="185" t="s">
        <v>88</v>
      </c>
      <c r="AW161" s="185" t="s">
        <v>19</v>
      </c>
      <c r="AX161" s="185" t="s">
        <v>44</v>
      </c>
      <c r="AY161" s="187" t="s">
        <v>135</v>
      </c>
    </row>
    <row r="162" spans="2:65" s="201" customFormat="1" ht="11.25" x14ac:dyDescent="0.25">
      <c r="B162" s="202"/>
      <c r="D162" s="180" t="s">
        <v>468</v>
      </c>
      <c r="E162" s="203" t="s">
        <v>1</v>
      </c>
      <c r="F162" s="204" t="s">
        <v>539</v>
      </c>
      <c r="H162" s="203" t="s">
        <v>1</v>
      </c>
      <c r="I162" s="205"/>
      <c r="L162" s="202"/>
      <c r="M162" s="206"/>
      <c r="T162" s="207"/>
      <c r="AT162" s="203" t="s">
        <v>468</v>
      </c>
      <c r="AU162" s="203" t="s">
        <v>88</v>
      </c>
      <c r="AV162" s="201" t="s">
        <v>45</v>
      </c>
      <c r="AW162" s="201" t="s">
        <v>19</v>
      </c>
      <c r="AX162" s="201" t="s">
        <v>44</v>
      </c>
      <c r="AY162" s="203" t="s">
        <v>135</v>
      </c>
    </row>
    <row r="163" spans="2:65" s="185" customFormat="1" ht="11.25" x14ac:dyDescent="0.25">
      <c r="B163" s="186"/>
      <c r="D163" s="180" t="s">
        <v>468</v>
      </c>
      <c r="E163" s="187" t="s">
        <v>1</v>
      </c>
      <c r="F163" s="188" t="s">
        <v>526</v>
      </c>
      <c r="H163" s="189">
        <v>1.44</v>
      </c>
      <c r="I163" s="190"/>
      <c r="L163" s="186"/>
      <c r="M163" s="191"/>
      <c r="T163" s="192"/>
      <c r="AT163" s="187" t="s">
        <v>468</v>
      </c>
      <c r="AU163" s="187" t="s">
        <v>88</v>
      </c>
      <c r="AV163" s="185" t="s">
        <v>88</v>
      </c>
      <c r="AW163" s="185" t="s">
        <v>19</v>
      </c>
      <c r="AX163" s="185" t="s">
        <v>44</v>
      </c>
      <c r="AY163" s="187" t="s">
        <v>135</v>
      </c>
    </row>
    <row r="164" spans="2:65" s="201" customFormat="1" ht="11.25" x14ac:dyDescent="0.25">
      <c r="B164" s="202"/>
      <c r="D164" s="180" t="s">
        <v>468</v>
      </c>
      <c r="E164" s="203" t="s">
        <v>1</v>
      </c>
      <c r="F164" s="204" t="s">
        <v>540</v>
      </c>
      <c r="H164" s="203" t="s">
        <v>1</v>
      </c>
      <c r="I164" s="205"/>
      <c r="L164" s="202"/>
      <c r="M164" s="206"/>
      <c r="T164" s="207"/>
      <c r="AT164" s="203" t="s">
        <v>468</v>
      </c>
      <c r="AU164" s="203" t="s">
        <v>88</v>
      </c>
      <c r="AV164" s="201" t="s">
        <v>45</v>
      </c>
      <c r="AW164" s="201" t="s">
        <v>19</v>
      </c>
      <c r="AX164" s="201" t="s">
        <v>44</v>
      </c>
      <c r="AY164" s="203" t="s">
        <v>135</v>
      </c>
    </row>
    <row r="165" spans="2:65" s="185" customFormat="1" ht="11.25" x14ac:dyDescent="0.25">
      <c r="B165" s="186"/>
      <c r="D165" s="180" t="s">
        <v>468</v>
      </c>
      <c r="E165" s="187" t="s">
        <v>1</v>
      </c>
      <c r="F165" s="188" t="s">
        <v>517</v>
      </c>
      <c r="H165" s="189">
        <v>0.96</v>
      </c>
      <c r="I165" s="190"/>
      <c r="L165" s="186"/>
      <c r="M165" s="191"/>
      <c r="T165" s="192"/>
      <c r="AT165" s="187" t="s">
        <v>468</v>
      </c>
      <c r="AU165" s="187" t="s">
        <v>88</v>
      </c>
      <c r="AV165" s="185" t="s">
        <v>88</v>
      </c>
      <c r="AW165" s="185" t="s">
        <v>19</v>
      </c>
      <c r="AX165" s="185" t="s">
        <v>44</v>
      </c>
      <c r="AY165" s="187" t="s">
        <v>135</v>
      </c>
    </row>
    <row r="166" spans="2:65" s="201" customFormat="1" ht="11.25" x14ac:dyDescent="0.25">
      <c r="B166" s="202"/>
      <c r="D166" s="180" t="s">
        <v>468</v>
      </c>
      <c r="E166" s="203" t="s">
        <v>1</v>
      </c>
      <c r="F166" s="204" t="s">
        <v>541</v>
      </c>
      <c r="H166" s="203" t="s">
        <v>1</v>
      </c>
      <c r="I166" s="205"/>
      <c r="L166" s="202"/>
      <c r="M166" s="206"/>
      <c r="T166" s="207"/>
      <c r="AT166" s="203" t="s">
        <v>468</v>
      </c>
      <c r="AU166" s="203" t="s">
        <v>88</v>
      </c>
      <c r="AV166" s="201" t="s">
        <v>45</v>
      </c>
      <c r="AW166" s="201" t="s">
        <v>19</v>
      </c>
      <c r="AX166" s="201" t="s">
        <v>44</v>
      </c>
      <c r="AY166" s="203" t="s">
        <v>135</v>
      </c>
    </row>
    <row r="167" spans="2:65" s="185" customFormat="1" ht="11.25" x14ac:dyDescent="0.25">
      <c r="B167" s="186"/>
      <c r="D167" s="180" t="s">
        <v>468</v>
      </c>
      <c r="E167" s="187" t="s">
        <v>1</v>
      </c>
      <c r="F167" s="188" t="s">
        <v>526</v>
      </c>
      <c r="H167" s="189">
        <v>1.44</v>
      </c>
      <c r="I167" s="190"/>
      <c r="L167" s="186"/>
      <c r="M167" s="191"/>
      <c r="T167" s="192"/>
      <c r="AT167" s="187" t="s">
        <v>468</v>
      </c>
      <c r="AU167" s="187" t="s">
        <v>88</v>
      </c>
      <c r="AV167" s="185" t="s">
        <v>88</v>
      </c>
      <c r="AW167" s="185" t="s">
        <v>19</v>
      </c>
      <c r="AX167" s="185" t="s">
        <v>44</v>
      </c>
      <c r="AY167" s="187" t="s">
        <v>135</v>
      </c>
    </row>
    <row r="168" spans="2:65" s="201" customFormat="1" ht="11.25" x14ac:dyDescent="0.25">
      <c r="B168" s="202"/>
      <c r="D168" s="180" t="s">
        <v>468</v>
      </c>
      <c r="E168" s="203" t="s">
        <v>1</v>
      </c>
      <c r="F168" s="204" t="s">
        <v>542</v>
      </c>
      <c r="H168" s="203" t="s">
        <v>1</v>
      </c>
      <c r="I168" s="205"/>
      <c r="L168" s="202"/>
      <c r="M168" s="206"/>
      <c r="T168" s="207"/>
      <c r="AT168" s="203" t="s">
        <v>468</v>
      </c>
      <c r="AU168" s="203" t="s">
        <v>88</v>
      </c>
      <c r="AV168" s="201" t="s">
        <v>45</v>
      </c>
      <c r="AW168" s="201" t="s">
        <v>19</v>
      </c>
      <c r="AX168" s="201" t="s">
        <v>44</v>
      </c>
      <c r="AY168" s="203" t="s">
        <v>135</v>
      </c>
    </row>
    <row r="169" spans="2:65" s="185" customFormat="1" ht="11.25" x14ac:dyDescent="0.25">
      <c r="B169" s="186"/>
      <c r="D169" s="180" t="s">
        <v>468</v>
      </c>
      <c r="E169" s="187" t="s">
        <v>1</v>
      </c>
      <c r="F169" s="188" t="s">
        <v>531</v>
      </c>
      <c r="H169" s="189">
        <v>0.48</v>
      </c>
      <c r="I169" s="190"/>
      <c r="L169" s="186"/>
      <c r="M169" s="191"/>
      <c r="T169" s="192"/>
      <c r="AT169" s="187" t="s">
        <v>468</v>
      </c>
      <c r="AU169" s="187" t="s">
        <v>88</v>
      </c>
      <c r="AV169" s="185" t="s">
        <v>88</v>
      </c>
      <c r="AW169" s="185" t="s">
        <v>19</v>
      </c>
      <c r="AX169" s="185" t="s">
        <v>44</v>
      </c>
      <c r="AY169" s="187" t="s">
        <v>135</v>
      </c>
    </row>
    <row r="170" spans="2:65" s="201" customFormat="1" ht="11.25" x14ac:dyDescent="0.25">
      <c r="B170" s="202"/>
      <c r="D170" s="180" t="s">
        <v>468</v>
      </c>
      <c r="E170" s="203" t="s">
        <v>1</v>
      </c>
      <c r="F170" s="204" t="s">
        <v>543</v>
      </c>
      <c r="H170" s="203" t="s">
        <v>1</v>
      </c>
      <c r="I170" s="205"/>
      <c r="L170" s="202"/>
      <c r="M170" s="206"/>
      <c r="T170" s="207"/>
      <c r="AT170" s="203" t="s">
        <v>468</v>
      </c>
      <c r="AU170" s="203" t="s">
        <v>88</v>
      </c>
      <c r="AV170" s="201" t="s">
        <v>45</v>
      </c>
      <c r="AW170" s="201" t="s">
        <v>19</v>
      </c>
      <c r="AX170" s="201" t="s">
        <v>44</v>
      </c>
      <c r="AY170" s="203" t="s">
        <v>135</v>
      </c>
    </row>
    <row r="171" spans="2:65" s="185" customFormat="1" ht="11.25" x14ac:dyDescent="0.25">
      <c r="B171" s="186"/>
      <c r="D171" s="180" t="s">
        <v>468</v>
      </c>
      <c r="E171" s="187" t="s">
        <v>1</v>
      </c>
      <c r="F171" s="188" t="s">
        <v>544</v>
      </c>
      <c r="H171" s="189">
        <v>0.72</v>
      </c>
      <c r="I171" s="190"/>
      <c r="L171" s="186"/>
      <c r="M171" s="191"/>
      <c r="T171" s="192"/>
      <c r="AT171" s="187" t="s">
        <v>468</v>
      </c>
      <c r="AU171" s="187" t="s">
        <v>88</v>
      </c>
      <c r="AV171" s="185" t="s">
        <v>88</v>
      </c>
      <c r="AW171" s="185" t="s">
        <v>19</v>
      </c>
      <c r="AX171" s="185" t="s">
        <v>44</v>
      </c>
      <c r="AY171" s="187" t="s">
        <v>135</v>
      </c>
    </row>
    <row r="172" spans="2:65" s="193" customFormat="1" ht="11.25" x14ac:dyDescent="0.25">
      <c r="B172" s="194"/>
      <c r="D172" s="180" t="s">
        <v>468</v>
      </c>
      <c r="E172" s="195" t="s">
        <v>1</v>
      </c>
      <c r="F172" s="196" t="s">
        <v>483</v>
      </c>
      <c r="H172" s="197">
        <v>73.339999999999989</v>
      </c>
      <c r="I172" s="198"/>
      <c r="L172" s="194"/>
      <c r="M172" s="199"/>
      <c r="T172" s="200"/>
      <c r="AT172" s="195" t="s">
        <v>468</v>
      </c>
      <c r="AU172" s="195" t="s">
        <v>88</v>
      </c>
      <c r="AV172" s="193" t="s">
        <v>142</v>
      </c>
      <c r="AW172" s="193" t="s">
        <v>19</v>
      </c>
      <c r="AX172" s="193" t="s">
        <v>45</v>
      </c>
      <c r="AY172" s="195" t="s">
        <v>135</v>
      </c>
    </row>
    <row r="173" spans="2:65" s="20" customFormat="1" ht="21.75" customHeight="1" x14ac:dyDescent="0.25">
      <c r="B173" s="21"/>
      <c r="C173" s="174" t="s">
        <v>45</v>
      </c>
      <c r="D173" s="174" t="s">
        <v>138</v>
      </c>
      <c r="E173" s="175" t="s">
        <v>545</v>
      </c>
      <c r="F173" s="176" t="s">
        <v>546</v>
      </c>
      <c r="G173" s="177" t="s">
        <v>150</v>
      </c>
      <c r="H173" s="178">
        <v>69</v>
      </c>
      <c r="I173" s="150"/>
      <c r="J173" s="179">
        <f>ROUND(I173*H173,2)</f>
        <v>0</v>
      </c>
      <c r="K173" s="176" t="s">
        <v>462</v>
      </c>
      <c r="L173" s="21"/>
      <c r="M173" s="153" t="s">
        <v>1</v>
      </c>
      <c r="N173" s="112" t="s">
        <v>27</v>
      </c>
      <c r="P173" s="154">
        <f>O173*H173</f>
        <v>0</v>
      </c>
      <c r="Q173" s="154">
        <v>0</v>
      </c>
      <c r="R173" s="154">
        <f>Q173*H173</f>
        <v>0</v>
      </c>
      <c r="S173" s="154">
        <v>0</v>
      </c>
      <c r="T173" s="155">
        <f>S173*H173</f>
        <v>0</v>
      </c>
      <c r="AR173" s="156" t="s">
        <v>142</v>
      </c>
      <c r="AT173" s="156" t="s">
        <v>138</v>
      </c>
      <c r="AU173" s="156" t="s">
        <v>88</v>
      </c>
      <c r="AY173" s="18" t="s">
        <v>135</v>
      </c>
      <c r="BE173" s="157">
        <f>IF(N173="základní",J173,0)</f>
        <v>0</v>
      </c>
      <c r="BF173" s="157">
        <f>IF(N173="snížená",J173,0)</f>
        <v>0</v>
      </c>
      <c r="BG173" s="157">
        <f>IF(N173="zákl. přenesená",J173,0)</f>
        <v>0</v>
      </c>
      <c r="BH173" s="157">
        <f>IF(N173="sníž. přenesená",J173,0)</f>
        <v>0</v>
      </c>
      <c r="BI173" s="157">
        <f>IF(N173="nulová",J173,0)</f>
        <v>0</v>
      </c>
      <c r="BJ173" s="18" t="s">
        <v>45</v>
      </c>
      <c r="BK173" s="157">
        <f>ROUND(I173*H173,2)</f>
        <v>0</v>
      </c>
      <c r="BL173" s="18" t="s">
        <v>142</v>
      </c>
      <c r="BM173" s="156" t="s">
        <v>547</v>
      </c>
    </row>
    <row r="174" spans="2:65" s="20" customFormat="1" ht="19.5" x14ac:dyDescent="0.25">
      <c r="B174" s="21"/>
      <c r="D174" s="180" t="s">
        <v>464</v>
      </c>
      <c r="F174" s="181" t="s">
        <v>548</v>
      </c>
      <c r="I174" s="114"/>
      <c r="L174" s="21"/>
      <c r="M174" s="182"/>
      <c r="T174" s="55"/>
      <c r="AT174" s="18" t="s">
        <v>464</v>
      </c>
      <c r="AU174" s="18" t="s">
        <v>88</v>
      </c>
    </row>
    <row r="175" spans="2:65" s="20" customFormat="1" x14ac:dyDescent="0.25">
      <c r="B175" s="21"/>
      <c r="D175" s="183" t="s">
        <v>466</v>
      </c>
      <c r="F175" s="184" t="s">
        <v>549</v>
      </c>
      <c r="I175" s="114"/>
      <c r="L175" s="21"/>
      <c r="M175" s="182"/>
      <c r="T175" s="55"/>
      <c r="AT175" s="18" t="s">
        <v>466</v>
      </c>
      <c r="AU175" s="18" t="s">
        <v>88</v>
      </c>
    </row>
    <row r="176" spans="2:65" s="201" customFormat="1" ht="11.25" x14ac:dyDescent="0.25">
      <c r="B176" s="202"/>
      <c r="D176" s="180" t="s">
        <v>468</v>
      </c>
      <c r="E176" s="203" t="s">
        <v>1</v>
      </c>
      <c r="F176" s="204" t="s">
        <v>550</v>
      </c>
      <c r="H176" s="203" t="s">
        <v>1</v>
      </c>
      <c r="I176" s="205"/>
      <c r="L176" s="202"/>
      <c r="M176" s="206"/>
      <c r="T176" s="207"/>
      <c r="AT176" s="203" t="s">
        <v>468</v>
      </c>
      <c r="AU176" s="203" t="s">
        <v>88</v>
      </c>
      <c r="AV176" s="201" t="s">
        <v>45</v>
      </c>
      <c r="AW176" s="201" t="s">
        <v>19</v>
      </c>
      <c r="AX176" s="201" t="s">
        <v>44</v>
      </c>
      <c r="AY176" s="203" t="s">
        <v>135</v>
      </c>
    </row>
    <row r="177" spans="2:65" s="201" customFormat="1" ht="11.25" x14ac:dyDescent="0.25">
      <c r="B177" s="202"/>
      <c r="D177" s="180" t="s">
        <v>468</v>
      </c>
      <c r="E177" s="203" t="s">
        <v>1</v>
      </c>
      <c r="F177" s="204" t="s">
        <v>510</v>
      </c>
      <c r="H177" s="203" t="s">
        <v>1</v>
      </c>
      <c r="I177" s="205"/>
      <c r="L177" s="202"/>
      <c r="M177" s="206"/>
      <c r="T177" s="207"/>
      <c r="AT177" s="203" t="s">
        <v>468</v>
      </c>
      <c r="AU177" s="203" t="s">
        <v>88</v>
      </c>
      <c r="AV177" s="201" t="s">
        <v>45</v>
      </c>
      <c r="AW177" s="201" t="s">
        <v>19</v>
      </c>
      <c r="AX177" s="201" t="s">
        <v>44</v>
      </c>
      <c r="AY177" s="203" t="s">
        <v>135</v>
      </c>
    </row>
    <row r="178" spans="2:65" s="185" customFormat="1" ht="11.25" x14ac:dyDescent="0.25">
      <c r="B178" s="186"/>
      <c r="D178" s="180" t="s">
        <v>468</v>
      </c>
      <c r="E178" s="187" t="s">
        <v>1</v>
      </c>
      <c r="F178" s="188" t="s">
        <v>551</v>
      </c>
      <c r="H178" s="189">
        <v>57</v>
      </c>
      <c r="I178" s="190"/>
      <c r="L178" s="186"/>
      <c r="M178" s="191"/>
      <c r="T178" s="192"/>
      <c r="AT178" s="187" t="s">
        <v>468</v>
      </c>
      <c r="AU178" s="187" t="s">
        <v>88</v>
      </c>
      <c r="AV178" s="185" t="s">
        <v>88</v>
      </c>
      <c r="AW178" s="185" t="s">
        <v>19</v>
      </c>
      <c r="AX178" s="185" t="s">
        <v>44</v>
      </c>
      <c r="AY178" s="187" t="s">
        <v>135</v>
      </c>
    </row>
    <row r="179" spans="2:65" s="201" customFormat="1" ht="11.25" x14ac:dyDescent="0.25">
      <c r="B179" s="202"/>
      <c r="D179" s="180" t="s">
        <v>468</v>
      </c>
      <c r="E179" s="203" t="s">
        <v>1</v>
      </c>
      <c r="F179" s="204" t="s">
        <v>512</v>
      </c>
      <c r="H179" s="203" t="s">
        <v>1</v>
      </c>
      <c r="I179" s="205"/>
      <c r="L179" s="202"/>
      <c r="M179" s="206"/>
      <c r="T179" s="207"/>
      <c r="AT179" s="203" t="s">
        <v>468</v>
      </c>
      <c r="AU179" s="203" t="s">
        <v>88</v>
      </c>
      <c r="AV179" s="201" t="s">
        <v>45</v>
      </c>
      <c r="AW179" s="201" t="s">
        <v>19</v>
      </c>
      <c r="AX179" s="201" t="s">
        <v>44</v>
      </c>
      <c r="AY179" s="203" t="s">
        <v>135</v>
      </c>
    </row>
    <row r="180" spans="2:65" s="185" customFormat="1" ht="11.25" x14ac:dyDescent="0.25">
      <c r="B180" s="186"/>
      <c r="D180" s="180" t="s">
        <v>468</v>
      </c>
      <c r="E180" s="187" t="s">
        <v>1</v>
      </c>
      <c r="F180" s="188" t="s">
        <v>552</v>
      </c>
      <c r="H180" s="189">
        <v>12</v>
      </c>
      <c r="I180" s="190"/>
      <c r="L180" s="186"/>
      <c r="M180" s="191"/>
      <c r="T180" s="192"/>
      <c r="AT180" s="187" t="s">
        <v>468</v>
      </c>
      <c r="AU180" s="187" t="s">
        <v>88</v>
      </c>
      <c r="AV180" s="185" t="s">
        <v>88</v>
      </c>
      <c r="AW180" s="185" t="s">
        <v>19</v>
      </c>
      <c r="AX180" s="185" t="s">
        <v>44</v>
      </c>
      <c r="AY180" s="187" t="s">
        <v>135</v>
      </c>
    </row>
    <row r="181" spans="2:65" s="193" customFormat="1" ht="11.25" x14ac:dyDescent="0.25">
      <c r="B181" s="194"/>
      <c r="D181" s="180" t="s">
        <v>468</v>
      </c>
      <c r="E181" s="195" t="s">
        <v>1</v>
      </c>
      <c r="F181" s="196" t="s">
        <v>483</v>
      </c>
      <c r="H181" s="197">
        <v>69</v>
      </c>
      <c r="I181" s="198"/>
      <c r="L181" s="194"/>
      <c r="M181" s="199"/>
      <c r="T181" s="200"/>
      <c r="AT181" s="195" t="s">
        <v>468</v>
      </c>
      <c r="AU181" s="195" t="s">
        <v>88</v>
      </c>
      <c r="AV181" s="193" t="s">
        <v>142</v>
      </c>
      <c r="AW181" s="193" t="s">
        <v>19</v>
      </c>
      <c r="AX181" s="193" t="s">
        <v>45</v>
      </c>
      <c r="AY181" s="195" t="s">
        <v>135</v>
      </c>
    </row>
    <row r="182" spans="2:65" s="20" customFormat="1" ht="21.75" customHeight="1" x14ac:dyDescent="0.25">
      <c r="B182" s="21"/>
      <c r="C182" s="174" t="s">
        <v>136</v>
      </c>
      <c r="D182" s="174" t="s">
        <v>138</v>
      </c>
      <c r="E182" s="175" t="s">
        <v>553</v>
      </c>
      <c r="F182" s="176" t="s">
        <v>554</v>
      </c>
      <c r="G182" s="177" t="s">
        <v>141</v>
      </c>
      <c r="H182" s="178">
        <v>68</v>
      </c>
      <c r="I182" s="150"/>
      <c r="J182" s="179">
        <f>ROUND(I182*H182,2)</f>
        <v>0</v>
      </c>
      <c r="K182" s="176" t="s">
        <v>462</v>
      </c>
      <c r="L182" s="21"/>
      <c r="M182" s="153" t="s">
        <v>1</v>
      </c>
      <c r="N182" s="112" t="s">
        <v>27</v>
      </c>
      <c r="P182" s="154">
        <f>O182*H182</f>
        <v>0</v>
      </c>
      <c r="Q182" s="154">
        <v>3.0000000000000001E-3</v>
      </c>
      <c r="R182" s="154">
        <f>Q182*H182</f>
        <v>0.20400000000000001</v>
      </c>
      <c r="S182" s="154">
        <v>0</v>
      </c>
      <c r="T182" s="155">
        <f>S182*H182</f>
        <v>0</v>
      </c>
      <c r="AR182" s="156" t="s">
        <v>142</v>
      </c>
      <c r="AT182" s="156" t="s">
        <v>138</v>
      </c>
      <c r="AU182" s="156" t="s">
        <v>88</v>
      </c>
      <c r="AY182" s="18" t="s">
        <v>135</v>
      </c>
      <c r="BE182" s="157">
        <f>IF(N182="základní",J182,0)</f>
        <v>0</v>
      </c>
      <c r="BF182" s="157">
        <f>IF(N182="snížená",J182,0)</f>
        <v>0</v>
      </c>
      <c r="BG182" s="157">
        <f>IF(N182="zákl. přenesená",J182,0)</f>
        <v>0</v>
      </c>
      <c r="BH182" s="157">
        <f>IF(N182="sníž. přenesená",J182,0)</f>
        <v>0</v>
      </c>
      <c r="BI182" s="157">
        <f>IF(N182="nulová",J182,0)</f>
        <v>0</v>
      </c>
      <c r="BJ182" s="18" t="s">
        <v>45</v>
      </c>
      <c r="BK182" s="157">
        <f>ROUND(I182*H182,2)</f>
        <v>0</v>
      </c>
      <c r="BL182" s="18" t="s">
        <v>142</v>
      </c>
      <c r="BM182" s="156" t="s">
        <v>555</v>
      </c>
    </row>
    <row r="183" spans="2:65" s="20" customFormat="1" x14ac:dyDescent="0.25">
      <c r="B183" s="21"/>
      <c r="D183" s="180" t="s">
        <v>464</v>
      </c>
      <c r="F183" s="181" t="s">
        <v>556</v>
      </c>
      <c r="I183" s="114"/>
      <c r="L183" s="21"/>
      <c r="M183" s="182"/>
      <c r="T183" s="55"/>
      <c r="AT183" s="18" t="s">
        <v>464</v>
      </c>
      <c r="AU183" s="18" t="s">
        <v>88</v>
      </c>
    </row>
    <row r="184" spans="2:65" s="20" customFormat="1" x14ac:dyDescent="0.25">
      <c r="B184" s="21"/>
      <c r="D184" s="183" t="s">
        <v>466</v>
      </c>
      <c r="F184" s="184" t="s">
        <v>557</v>
      </c>
      <c r="I184" s="114"/>
      <c r="L184" s="21"/>
      <c r="M184" s="182"/>
      <c r="T184" s="55"/>
      <c r="AT184" s="18" t="s">
        <v>466</v>
      </c>
      <c r="AU184" s="18" t="s">
        <v>88</v>
      </c>
    </row>
    <row r="185" spans="2:65" s="201" customFormat="1" ht="11.25" x14ac:dyDescent="0.25">
      <c r="B185" s="202"/>
      <c r="D185" s="180" t="s">
        <v>468</v>
      </c>
      <c r="E185" s="203" t="s">
        <v>1</v>
      </c>
      <c r="F185" s="204" t="s">
        <v>558</v>
      </c>
      <c r="H185" s="203" t="s">
        <v>1</v>
      </c>
      <c r="I185" s="205"/>
      <c r="L185" s="202"/>
      <c r="M185" s="206"/>
      <c r="T185" s="207"/>
      <c r="AT185" s="203" t="s">
        <v>468</v>
      </c>
      <c r="AU185" s="203" t="s">
        <v>88</v>
      </c>
      <c r="AV185" s="201" t="s">
        <v>45</v>
      </c>
      <c r="AW185" s="201" t="s">
        <v>19</v>
      </c>
      <c r="AX185" s="201" t="s">
        <v>44</v>
      </c>
      <c r="AY185" s="203" t="s">
        <v>135</v>
      </c>
    </row>
    <row r="186" spans="2:65" s="185" customFormat="1" ht="11.25" x14ac:dyDescent="0.25">
      <c r="B186" s="186"/>
      <c r="D186" s="180" t="s">
        <v>468</v>
      </c>
      <c r="E186" s="187" t="s">
        <v>1</v>
      </c>
      <c r="F186" s="188" t="s">
        <v>559</v>
      </c>
      <c r="H186" s="189">
        <v>68</v>
      </c>
      <c r="I186" s="190"/>
      <c r="L186" s="186"/>
      <c r="M186" s="191"/>
      <c r="T186" s="192"/>
      <c r="AT186" s="187" t="s">
        <v>468</v>
      </c>
      <c r="AU186" s="187" t="s">
        <v>88</v>
      </c>
      <c r="AV186" s="185" t="s">
        <v>88</v>
      </c>
      <c r="AW186" s="185" t="s">
        <v>19</v>
      </c>
      <c r="AX186" s="185" t="s">
        <v>45</v>
      </c>
      <c r="AY186" s="187" t="s">
        <v>135</v>
      </c>
    </row>
    <row r="187" spans="2:65" s="20" customFormat="1" ht="21.75" customHeight="1" x14ac:dyDescent="0.25">
      <c r="B187" s="21"/>
      <c r="C187" s="174" t="s">
        <v>157</v>
      </c>
      <c r="D187" s="174" t="s">
        <v>138</v>
      </c>
      <c r="E187" s="175" t="s">
        <v>560</v>
      </c>
      <c r="F187" s="176" t="s">
        <v>561</v>
      </c>
      <c r="G187" s="177" t="s">
        <v>141</v>
      </c>
      <c r="H187" s="178">
        <v>124</v>
      </c>
      <c r="I187" s="150"/>
      <c r="J187" s="179">
        <f>ROUND(I187*H187,2)</f>
        <v>0</v>
      </c>
      <c r="K187" s="176" t="s">
        <v>462</v>
      </c>
      <c r="L187" s="21"/>
      <c r="M187" s="153" t="s">
        <v>1</v>
      </c>
      <c r="N187" s="112" t="s">
        <v>27</v>
      </c>
      <c r="P187" s="154">
        <f>O187*H187</f>
        <v>0</v>
      </c>
      <c r="Q187" s="154">
        <v>1.64E-3</v>
      </c>
      <c r="R187" s="154">
        <f>Q187*H187</f>
        <v>0.20335999999999999</v>
      </c>
      <c r="S187" s="154">
        <v>0</v>
      </c>
      <c r="T187" s="155">
        <f>S187*H187</f>
        <v>0</v>
      </c>
      <c r="AR187" s="156" t="s">
        <v>142</v>
      </c>
      <c r="AT187" s="156" t="s">
        <v>138</v>
      </c>
      <c r="AU187" s="156" t="s">
        <v>88</v>
      </c>
      <c r="AY187" s="18" t="s">
        <v>135</v>
      </c>
      <c r="BE187" s="157">
        <f>IF(N187="základní",J187,0)</f>
        <v>0</v>
      </c>
      <c r="BF187" s="157">
        <f>IF(N187="snížená",J187,0)</f>
        <v>0</v>
      </c>
      <c r="BG187" s="157">
        <f>IF(N187="zákl. přenesená",J187,0)</f>
        <v>0</v>
      </c>
      <c r="BH187" s="157">
        <f>IF(N187="sníž. přenesená",J187,0)</f>
        <v>0</v>
      </c>
      <c r="BI187" s="157">
        <f>IF(N187="nulová",J187,0)</f>
        <v>0</v>
      </c>
      <c r="BJ187" s="18" t="s">
        <v>45</v>
      </c>
      <c r="BK187" s="157">
        <f>ROUND(I187*H187,2)</f>
        <v>0</v>
      </c>
      <c r="BL187" s="18" t="s">
        <v>142</v>
      </c>
      <c r="BM187" s="156" t="s">
        <v>562</v>
      </c>
    </row>
    <row r="188" spans="2:65" s="20" customFormat="1" ht="19.5" x14ac:dyDescent="0.25">
      <c r="B188" s="21"/>
      <c r="D188" s="180" t="s">
        <v>464</v>
      </c>
      <c r="F188" s="181" t="s">
        <v>563</v>
      </c>
      <c r="I188" s="114"/>
      <c r="L188" s="21"/>
      <c r="M188" s="182"/>
      <c r="T188" s="55"/>
      <c r="AT188" s="18" t="s">
        <v>464</v>
      </c>
      <c r="AU188" s="18" t="s">
        <v>88</v>
      </c>
    </row>
    <row r="189" spans="2:65" s="20" customFormat="1" x14ac:dyDescent="0.25">
      <c r="B189" s="21"/>
      <c r="D189" s="183" t="s">
        <v>466</v>
      </c>
      <c r="F189" s="184" t="s">
        <v>564</v>
      </c>
      <c r="I189" s="114"/>
      <c r="L189" s="21"/>
      <c r="M189" s="182"/>
      <c r="T189" s="55"/>
      <c r="AT189" s="18" t="s">
        <v>466</v>
      </c>
      <c r="AU189" s="18" t="s">
        <v>88</v>
      </c>
    </row>
    <row r="190" spans="2:65" s="201" customFormat="1" ht="11.25" x14ac:dyDescent="0.25">
      <c r="B190" s="202"/>
      <c r="D190" s="180" t="s">
        <v>468</v>
      </c>
      <c r="E190" s="203" t="s">
        <v>1</v>
      </c>
      <c r="F190" s="204" t="s">
        <v>565</v>
      </c>
      <c r="H190" s="203" t="s">
        <v>1</v>
      </c>
      <c r="I190" s="205"/>
      <c r="L190" s="202"/>
      <c r="M190" s="206"/>
      <c r="T190" s="207"/>
      <c r="AT190" s="203" t="s">
        <v>468</v>
      </c>
      <c r="AU190" s="203" t="s">
        <v>88</v>
      </c>
      <c r="AV190" s="201" t="s">
        <v>45</v>
      </c>
      <c r="AW190" s="201" t="s">
        <v>19</v>
      </c>
      <c r="AX190" s="201" t="s">
        <v>44</v>
      </c>
      <c r="AY190" s="203" t="s">
        <v>135</v>
      </c>
    </row>
    <row r="191" spans="2:65" s="185" customFormat="1" ht="11.25" x14ac:dyDescent="0.25">
      <c r="B191" s="186"/>
      <c r="D191" s="180" t="s">
        <v>468</v>
      </c>
      <c r="E191" s="187" t="s">
        <v>1</v>
      </c>
      <c r="F191" s="188" t="s">
        <v>566</v>
      </c>
      <c r="H191" s="189">
        <v>100</v>
      </c>
      <c r="I191" s="190"/>
      <c r="L191" s="186"/>
      <c r="M191" s="191"/>
      <c r="T191" s="192"/>
      <c r="AT191" s="187" t="s">
        <v>468</v>
      </c>
      <c r="AU191" s="187" t="s">
        <v>88</v>
      </c>
      <c r="AV191" s="185" t="s">
        <v>88</v>
      </c>
      <c r="AW191" s="185" t="s">
        <v>19</v>
      </c>
      <c r="AX191" s="185" t="s">
        <v>44</v>
      </c>
      <c r="AY191" s="187" t="s">
        <v>135</v>
      </c>
    </row>
    <row r="192" spans="2:65" s="185" customFormat="1" ht="11.25" x14ac:dyDescent="0.25">
      <c r="B192" s="186"/>
      <c r="D192" s="180" t="s">
        <v>468</v>
      </c>
      <c r="E192" s="187" t="s">
        <v>1</v>
      </c>
      <c r="F192" s="188" t="s">
        <v>567</v>
      </c>
      <c r="H192" s="189">
        <v>24</v>
      </c>
      <c r="I192" s="190"/>
      <c r="L192" s="186"/>
      <c r="M192" s="191"/>
      <c r="T192" s="192"/>
      <c r="AT192" s="187" t="s">
        <v>468</v>
      </c>
      <c r="AU192" s="187" t="s">
        <v>88</v>
      </c>
      <c r="AV192" s="185" t="s">
        <v>88</v>
      </c>
      <c r="AW192" s="185" t="s">
        <v>19</v>
      </c>
      <c r="AX192" s="185" t="s">
        <v>44</v>
      </c>
      <c r="AY192" s="187" t="s">
        <v>135</v>
      </c>
    </row>
    <row r="193" spans="2:65" s="193" customFormat="1" ht="11.25" x14ac:dyDescent="0.25">
      <c r="B193" s="194"/>
      <c r="D193" s="180" t="s">
        <v>468</v>
      </c>
      <c r="E193" s="195" t="s">
        <v>1</v>
      </c>
      <c r="F193" s="196" t="s">
        <v>483</v>
      </c>
      <c r="H193" s="197">
        <v>124</v>
      </c>
      <c r="I193" s="198"/>
      <c r="L193" s="194"/>
      <c r="M193" s="199"/>
      <c r="T193" s="200"/>
      <c r="AT193" s="195" t="s">
        <v>468</v>
      </c>
      <c r="AU193" s="195" t="s">
        <v>88</v>
      </c>
      <c r="AV193" s="193" t="s">
        <v>142</v>
      </c>
      <c r="AW193" s="193" t="s">
        <v>19</v>
      </c>
      <c r="AX193" s="193" t="s">
        <v>45</v>
      </c>
      <c r="AY193" s="195" t="s">
        <v>135</v>
      </c>
    </row>
    <row r="194" spans="2:65" s="20" customFormat="1" ht="21.75" customHeight="1" x14ac:dyDescent="0.25">
      <c r="B194" s="21"/>
      <c r="C194" s="174" t="s">
        <v>142</v>
      </c>
      <c r="D194" s="174" t="s">
        <v>138</v>
      </c>
      <c r="E194" s="175" t="s">
        <v>568</v>
      </c>
      <c r="F194" s="176" t="s">
        <v>569</v>
      </c>
      <c r="G194" s="177" t="s">
        <v>141</v>
      </c>
      <c r="H194" s="178">
        <v>68</v>
      </c>
      <c r="I194" s="150"/>
      <c r="J194" s="179">
        <f>ROUND(I194*H194,2)</f>
        <v>0</v>
      </c>
      <c r="K194" s="176" t="s">
        <v>462</v>
      </c>
      <c r="L194" s="21"/>
      <c r="M194" s="153" t="s">
        <v>1</v>
      </c>
      <c r="N194" s="112" t="s">
        <v>27</v>
      </c>
      <c r="P194" s="154">
        <f>O194*H194</f>
        <v>0</v>
      </c>
      <c r="Q194" s="154">
        <v>0</v>
      </c>
      <c r="R194" s="154">
        <f>Q194*H194</f>
        <v>0</v>
      </c>
      <c r="S194" s="154">
        <v>0</v>
      </c>
      <c r="T194" s="155">
        <f>S194*H194</f>
        <v>0</v>
      </c>
      <c r="AR194" s="156" t="s">
        <v>142</v>
      </c>
      <c r="AT194" s="156" t="s">
        <v>138</v>
      </c>
      <c r="AU194" s="156" t="s">
        <v>88</v>
      </c>
      <c r="AY194" s="18" t="s">
        <v>135</v>
      </c>
      <c r="BE194" s="157">
        <f>IF(N194="základní",J194,0)</f>
        <v>0</v>
      </c>
      <c r="BF194" s="157">
        <f>IF(N194="snížená",J194,0)</f>
        <v>0</v>
      </c>
      <c r="BG194" s="157">
        <f>IF(N194="zákl. přenesená",J194,0)</f>
        <v>0</v>
      </c>
      <c r="BH194" s="157">
        <f>IF(N194="sníž. přenesená",J194,0)</f>
        <v>0</v>
      </c>
      <c r="BI194" s="157">
        <f>IF(N194="nulová",J194,0)</f>
        <v>0</v>
      </c>
      <c r="BJ194" s="18" t="s">
        <v>45</v>
      </c>
      <c r="BK194" s="157">
        <f>ROUND(I194*H194,2)</f>
        <v>0</v>
      </c>
      <c r="BL194" s="18" t="s">
        <v>142</v>
      </c>
      <c r="BM194" s="156" t="s">
        <v>570</v>
      </c>
    </row>
    <row r="195" spans="2:65" s="20" customFormat="1" ht="19.5" x14ac:dyDescent="0.25">
      <c r="B195" s="21"/>
      <c r="D195" s="180" t="s">
        <v>464</v>
      </c>
      <c r="F195" s="181" t="s">
        <v>571</v>
      </c>
      <c r="I195" s="114"/>
      <c r="L195" s="21"/>
      <c r="M195" s="182"/>
      <c r="T195" s="55"/>
      <c r="AT195" s="18" t="s">
        <v>464</v>
      </c>
      <c r="AU195" s="18" t="s">
        <v>88</v>
      </c>
    </row>
    <row r="196" spans="2:65" s="20" customFormat="1" x14ac:dyDescent="0.25">
      <c r="B196" s="21"/>
      <c r="D196" s="183" t="s">
        <v>466</v>
      </c>
      <c r="F196" s="184" t="s">
        <v>572</v>
      </c>
      <c r="I196" s="114"/>
      <c r="L196" s="21"/>
      <c r="M196" s="182"/>
      <c r="T196" s="55"/>
      <c r="AT196" s="18" t="s">
        <v>466</v>
      </c>
      <c r="AU196" s="18" t="s">
        <v>88</v>
      </c>
    </row>
    <row r="197" spans="2:65" s="20" customFormat="1" ht="21.75" customHeight="1" x14ac:dyDescent="0.25">
      <c r="B197" s="21"/>
      <c r="C197" s="174" t="s">
        <v>152</v>
      </c>
      <c r="D197" s="174" t="s">
        <v>138</v>
      </c>
      <c r="E197" s="175" t="s">
        <v>573</v>
      </c>
      <c r="F197" s="176" t="s">
        <v>574</v>
      </c>
      <c r="G197" s="177" t="s">
        <v>141</v>
      </c>
      <c r="H197" s="178">
        <v>124</v>
      </c>
      <c r="I197" s="150"/>
      <c r="J197" s="179">
        <f>ROUND(I197*H197,2)</f>
        <v>0</v>
      </c>
      <c r="K197" s="176" t="s">
        <v>462</v>
      </c>
      <c r="L197" s="21"/>
      <c r="M197" s="153" t="s">
        <v>1</v>
      </c>
      <c r="N197" s="112" t="s">
        <v>27</v>
      </c>
      <c r="P197" s="154">
        <f>O197*H197</f>
        <v>0</v>
      </c>
      <c r="Q197" s="154">
        <v>0</v>
      </c>
      <c r="R197" s="154">
        <f>Q197*H197</f>
        <v>0</v>
      </c>
      <c r="S197" s="154">
        <v>0</v>
      </c>
      <c r="T197" s="155">
        <f>S197*H197</f>
        <v>0</v>
      </c>
      <c r="AR197" s="156" t="s">
        <v>142</v>
      </c>
      <c r="AT197" s="156" t="s">
        <v>138</v>
      </c>
      <c r="AU197" s="156" t="s">
        <v>88</v>
      </c>
      <c r="AY197" s="18" t="s">
        <v>135</v>
      </c>
      <c r="BE197" s="157">
        <f>IF(N197="základní",J197,0)</f>
        <v>0</v>
      </c>
      <c r="BF197" s="157">
        <f>IF(N197="snížená",J197,0)</f>
        <v>0</v>
      </c>
      <c r="BG197" s="157">
        <f>IF(N197="zákl. přenesená",J197,0)</f>
        <v>0</v>
      </c>
      <c r="BH197" s="157">
        <f>IF(N197="sníž. přenesená",J197,0)</f>
        <v>0</v>
      </c>
      <c r="BI197" s="157">
        <f>IF(N197="nulová",J197,0)</f>
        <v>0</v>
      </c>
      <c r="BJ197" s="18" t="s">
        <v>45</v>
      </c>
      <c r="BK197" s="157">
        <f>ROUND(I197*H197,2)</f>
        <v>0</v>
      </c>
      <c r="BL197" s="18" t="s">
        <v>142</v>
      </c>
      <c r="BM197" s="156" t="s">
        <v>575</v>
      </c>
    </row>
    <row r="198" spans="2:65" s="20" customFormat="1" ht="19.5" x14ac:dyDescent="0.25">
      <c r="B198" s="21"/>
      <c r="D198" s="180" t="s">
        <v>464</v>
      </c>
      <c r="F198" s="181" t="s">
        <v>576</v>
      </c>
      <c r="I198" s="114"/>
      <c r="L198" s="21"/>
      <c r="M198" s="182"/>
      <c r="T198" s="55"/>
      <c r="AT198" s="18" t="s">
        <v>464</v>
      </c>
      <c r="AU198" s="18" t="s">
        <v>88</v>
      </c>
    </row>
    <row r="199" spans="2:65" s="20" customFormat="1" x14ac:dyDescent="0.25">
      <c r="B199" s="21"/>
      <c r="D199" s="183" t="s">
        <v>466</v>
      </c>
      <c r="F199" s="184" t="s">
        <v>577</v>
      </c>
      <c r="I199" s="114"/>
      <c r="L199" s="21"/>
      <c r="M199" s="182"/>
      <c r="T199" s="55"/>
      <c r="AT199" s="18" t="s">
        <v>466</v>
      </c>
      <c r="AU199" s="18" t="s">
        <v>88</v>
      </c>
    </row>
    <row r="200" spans="2:65" s="20" customFormat="1" ht="21.75" customHeight="1" x14ac:dyDescent="0.25">
      <c r="B200" s="21"/>
      <c r="C200" s="174" t="s">
        <v>164</v>
      </c>
      <c r="D200" s="174" t="s">
        <v>138</v>
      </c>
      <c r="E200" s="175" t="s">
        <v>578</v>
      </c>
      <c r="F200" s="176" t="s">
        <v>579</v>
      </c>
      <c r="G200" s="177" t="s">
        <v>150</v>
      </c>
      <c r="H200" s="178">
        <v>68.540000000000006</v>
      </c>
      <c r="I200" s="150"/>
      <c r="J200" s="179">
        <f>ROUND(I200*H200,2)</f>
        <v>0</v>
      </c>
      <c r="K200" s="176" t="s">
        <v>462</v>
      </c>
      <c r="L200" s="21"/>
      <c r="M200" s="153" t="s">
        <v>1</v>
      </c>
      <c r="N200" s="112" t="s">
        <v>27</v>
      </c>
      <c r="P200" s="154">
        <f>O200*H200</f>
        <v>0</v>
      </c>
      <c r="Q200" s="154">
        <v>0</v>
      </c>
      <c r="R200" s="154">
        <f>Q200*H200</f>
        <v>0</v>
      </c>
      <c r="S200" s="154">
        <v>0</v>
      </c>
      <c r="T200" s="155">
        <f>S200*H200</f>
        <v>0</v>
      </c>
      <c r="AR200" s="156" t="s">
        <v>142</v>
      </c>
      <c r="AT200" s="156" t="s">
        <v>138</v>
      </c>
      <c r="AU200" s="156" t="s">
        <v>88</v>
      </c>
      <c r="AY200" s="18" t="s">
        <v>135</v>
      </c>
      <c r="BE200" s="157">
        <f>IF(N200="základní",J200,0)</f>
        <v>0</v>
      </c>
      <c r="BF200" s="157">
        <f>IF(N200="snížená",J200,0)</f>
        <v>0</v>
      </c>
      <c r="BG200" s="157">
        <f>IF(N200="zákl. přenesená",J200,0)</f>
        <v>0</v>
      </c>
      <c r="BH200" s="157">
        <f>IF(N200="sníž. přenesená",J200,0)</f>
        <v>0</v>
      </c>
      <c r="BI200" s="157">
        <f>IF(N200="nulová",J200,0)</f>
        <v>0</v>
      </c>
      <c r="BJ200" s="18" t="s">
        <v>45</v>
      </c>
      <c r="BK200" s="157">
        <f>ROUND(I200*H200,2)</f>
        <v>0</v>
      </c>
      <c r="BL200" s="18" t="s">
        <v>142</v>
      </c>
      <c r="BM200" s="156" t="s">
        <v>580</v>
      </c>
    </row>
    <row r="201" spans="2:65" s="20" customFormat="1" ht="19.5" x14ac:dyDescent="0.25">
      <c r="B201" s="21"/>
      <c r="D201" s="180" t="s">
        <v>464</v>
      </c>
      <c r="F201" s="181" t="s">
        <v>581</v>
      </c>
      <c r="I201" s="114"/>
      <c r="L201" s="21"/>
      <c r="M201" s="182"/>
      <c r="T201" s="55"/>
      <c r="AT201" s="18" t="s">
        <v>464</v>
      </c>
      <c r="AU201" s="18" t="s">
        <v>88</v>
      </c>
    </row>
    <row r="202" spans="2:65" s="20" customFormat="1" x14ac:dyDescent="0.25">
      <c r="B202" s="21"/>
      <c r="D202" s="183" t="s">
        <v>466</v>
      </c>
      <c r="F202" s="184" t="s">
        <v>582</v>
      </c>
      <c r="I202" s="114"/>
      <c r="L202" s="21"/>
      <c r="M202" s="182"/>
      <c r="T202" s="55"/>
      <c r="AT202" s="18" t="s">
        <v>466</v>
      </c>
      <c r="AU202" s="18" t="s">
        <v>88</v>
      </c>
    </row>
    <row r="203" spans="2:65" s="20" customFormat="1" ht="24.2" customHeight="1" x14ac:dyDescent="0.25">
      <c r="B203" s="21"/>
      <c r="C203" s="174" t="s">
        <v>169</v>
      </c>
      <c r="D203" s="174" t="s">
        <v>138</v>
      </c>
      <c r="E203" s="175" t="s">
        <v>583</v>
      </c>
      <c r="F203" s="176" t="s">
        <v>584</v>
      </c>
      <c r="G203" s="177" t="s">
        <v>150</v>
      </c>
      <c r="H203" s="178">
        <v>548.32000000000005</v>
      </c>
      <c r="I203" s="150"/>
      <c r="J203" s="179">
        <f>ROUND(I203*H203,2)</f>
        <v>0</v>
      </c>
      <c r="K203" s="176" t="s">
        <v>462</v>
      </c>
      <c r="L203" s="21"/>
      <c r="M203" s="153" t="s">
        <v>1</v>
      </c>
      <c r="N203" s="112" t="s">
        <v>27</v>
      </c>
      <c r="P203" s="154">
        <f>O203*H203</f>
        <v>0</v>
      </c>
      <c r="Q203" s="154">
        <v>0</v>
      </c>
      <c r="R203" s="154">
        <f>Q203*H203</f>
        <v>0</v>
      </c>
      <c r="S203" s="154">
        <v>0</v>
      </c>
      <c r="T203" s="155">
        <f>S203*H203</f>
        <v>0</v>
      </c>
      <c r="AR203" s="156" t="s">
        <v>142</v>
      </c>
      <c r="AT203" s="156" t="s">
        <v>138</v>
      </c>
      <c r="AU203" s="156" t="s">
        <v>88</v>
      </c>
      <c r="AY203" s="18" t="s">
        <v>135</v>
      </c>
      <c r="BE203" s="157">
        <f>IF(N203="základní",J203,0)</f>
        <v>0</v>
      </c>
      <c r="BF203" s="157">
        <f>IF(N203="snížená",J203,0)</f>
        <v>0</v>
      </c>
      <c r="BG203" s="157">
        <f>IF(N203="zákl. přenesená",J203,0)</f>
        <v>0</v>
      </c>
      <c r="BH203" s="157">
        <f>IF(N203="sníž. přenesená",J203,0)</f>
        <v>0</v>
      </c>
      <c r="BI203" s="157">
        <f>IF(N203="nulová",J203,0)</f>
        <v>0</v>
      </c>
      <c r="BJ203" s="18" t="s">
        <v>45</v>
      </c>
      <c r="BK203" s="157">
        <f>ROUND(I203*H203,2)</f>
        <v>0</v>
      </c>
      <c r="BL203" s="18" t="s">
        <v>142</v>
      </c>
      <c r="BM203" s="156" t="s">
        <v>585</v>
      </c>
    </row>
    <row r="204" spans="2:65" s="20" customFormat="1" ht="19.5" x14ac:dyDescent="0.25">
      <c r="B204" s="21"/>
      <c r="D204" s="180" t="s">
        <v>464</v>
      </c>
      <c r="F204" s="181" t="s">
        <v>586</v>
      </c>
      <c r="I204" s="114"/>
      <c r="L204" s="21"/>
      <c r="M204" s="182"/>
      <c r="T204" s="55"/>
      <c r="AT204" s="18" t="s">
        <v>464</v>
      </c>
      <c r="AU204" s="18" t="s">
        <v>88</v>
      </c>
    </row>
    <row r="205" spans="2:65" s="20" customFormat="1" x14ac:dyDescent="0.25">
      <c r="B205" s="21"/>
      <c r="D205" s="183" t="s">
        <v>466</v>
      </c>
      <c r="F205" s="184" t="s">
        <v>587</v>
      </c>
      <c r="I205" s="114"/>
      <c r="L205" s="21"/>
      <c r="M205" s="182"/>
      <c r="T205" s="55"/>
      <c r="AT205" s="18" t="s">
        <v>466</v>
      </c>
      <c r="AU205" s="18" t="s">
        <v>88</v>
      </c>
    </row>
    <row r="206" spans="2:65" s="185" customFormat="1" ht="11.25" x14ac:dyDescent="0.25">
      <c r="B206" s="186"/>
      <c r="D206" s="180" t="s">
        <v>468</v>
      </c>
      <c r="E206" s="187" t="s">
        <v>1</v>
      </c>
      <c r="F206" s="188" t="s">
        <v>588</v>
      </c>
      <c r="H206" s="189">
        <v>548.32000000000005</v>
      </c>
      <c r="I206" s="190"/>
      <c r="L206" s="186"/>
      <c r="M206" s="191"/>
      <c r="T206" s="192"/>
      <c r="AT206" s="187" t="s">
        <v>468</v>
      </c>
      <c r="AU206" s="187" t="s">
        <v>88</v>
      </c>
      <c r="AV206" s="185" t="s">
        <v>88</v>
      </c>
      <c r="AW206" s="185" t="s">
        <v>19</v>
      </c>
      <c r="AX206" s="185" t="s">
        <v>45</v>
      </c>
      <c r="AY206" s="187" t="s">
        <v>135</v>
      </c>
    </row>
    <row r="207" spans="2:65" s="20" customFormat="1" ht="21.75" customHeight="1" x14ac:dyDescent="0.25">
      <c r="B207" s="21"/>
      <c r="C207" s="174" t="s">
        <v>181</v>
      </c>
      <c r="D207" s="174" t="s">
        <v>138</v>
      </c>
      <c r="E207" s="175" t="s">
        <v>589</v>
      </c>
      <c r="F207" s="176" t="s">
        <v>590</v>
      </c>
      <c r="G207" s="177" t="s">
        <v>150</v>
      </c>
      <c r="H207" s="178">
        <v>142.34</v>
      </c>
      <c r="I207" s="150"/>
      <c r="J207" s="179">
        <f>ROUND(I207*H207,2)</f>
        <v>0</v>
      </c>
      <c r="K207" s="176" t="s">
        <v>462</v>
      </c>
      <c r="L207" s="21"/>
      <c r="M207" s="153" t="s">
        <v>1</v>
      </c>
      <c r="N207" s="112" t="s">
        <v>27</v>
      </c>
      <c r="P207" s="154">
        <f>O207*H207</f>
        <v>0</v>
      </c>
      <c r="Q207" s="154">
        <v>0</v>
      </c>
      <c r="R207" s="154">
        <f>Q207*H207</f>
        <v>0</v>
      </c>
      <c r="S207" s="154">
        <v>0</v>
      </c>
      <c r="T207" s="155">
        <f>S207*H207</f>
        <v>0</v>
      </c>
      <c r="AR207" s="156" t="s">
        <v>142</v>
      </c>
      <c r="AT207" s="156" t="s">
        <v>138</v>
      </c>
      <c r="AU207" s="156" t="s">
        <v>88</v>
      </c>
      <c r="AY207" s="18" t="s">
        <v>135</v>
      </c>
      <c r="BE207" s="157">
        <f>IF(N207="základní",J207,0)</f>
        <v>0</v>
      </c>
      <c r="BF207" s="157">
        <f>IF(N207="snížená",J207,0)</f>
        <v>0</v>
      </c>
      <c r="BG207" s="157">
        <f>IF(N207="zákl. přenesená",J207,0)</f>
        <v>0</v>
      </c>
      <c r="BH207" s="157">
        <f>IF(N207="sníž. přenesená",J207,0)</f>
        <v>0</v>
      </c>
      <c r="BI207" s="157">
        <f>IF(N207="nulová",J207,0)</f>
        <v>0</v>
      </c>
      <c r="BJ207" s="18" t="s">
        <v>45</v>
      </c>
      <c r="BK207" s="157">
        <f>ROUND(I207*H207,2)</f>
        <v>0</v>
      </c>
      <c r="BL207" s="18" t="s">
        <v>142</v>
      </c>
      <c r="BM207" s="156" t="s">
        <v>591</v>
      </c>
    </row>
    <row r="208" spans="2:65" s="20" customFormat="1" ht="19.5" x14ac:dyDescent="0.25">
      <c r="B208" s="21"/>
      <c r="D208" s="180" t="s">
        <v>464</v>
      </c>
      <c r="F208" s="181" t="s">
        <v>592</v>
      </c>
      <c r="I208" s="114"/>
      <c r="L208" s="21"/>
      <c r="M208" s="182"/>
      <c r="T208" s="55"/>
      <c r="AT208" s="18" t="s">
        <v>464</v>
      </c>
      <c r="AU208" s="18" t="s">
        <v>88</v>
      </c>
    </row>
    <row r="209" spans="2:65" s="20" customFormat="1" x14ac:dyDescent="0.25">
      <c r="B209" s="21"/>
      <c r="D209" s="183" t="s">
        <v>466</v>
      </c>
      <c r="F209" s="184" t="s">
        <v>593</v>
      </c>
      <c r="I209" s="114"/>
      <c r="L209" s="21"/>
      <c r="M209" s="182"/>
      <c r="T209" s="55"/>
      <c r="AT209" s="18" t="s">
        <v>466</v>
      </c>
      <c r="AU209" s="18" t="s">
        <v>88</v>
      </c>
    </row>
    <row r="210" spans="2:65" s="185" customFormat="1" ht="11.25" x14ac:dyDescent="0.25">
      <c r="B210" s="186"/>
      <c r="D210" s="180" t="s">
        <v>468</v>
      </c>
      <c r="E210" s="187" t="s">
        <v>1</v>
      </c>
      <c r="F210" s="188" t="s">
        <v>594</v>
      </c>
      <c r="H210" s="189">
        <v>142.34</v>
      </c>
      <c r="I210" s="190"/>
      <c r="L210" s="186"/>
      <c r="M210" s="191"/>
      <c r="T210" s="192"/>
      <c r="AT210" s="187" t="s">
        <v>468</v>
      </c>
      <c r="AU210" s="187" t="s">
        <v>88</v>
      </c>
      <c r="AV210" s="185" t="s">
        <v>88</v>
      </c>
      <c r="AW210" s="185" t="s">
        <v>19</v>
      </c>
      <c r="AX210" s="185" t="s">
        <v>45</v>
      </c>
      <c r="AY210" s="187" t="s">
        <v>135</v>
      </c>
    </row>
    <row r="211" spans="2:65" s="20" customFormat="1" ht="24.2" customHeight="1" x14ac:dyDescent="0.25">
      <c r="B211" s="21"/>
      <c r="C211" s="174" t="s">
        <v>6</v>
      </c>
      <c r="D211" s="174" t="s">
        <v>138</v>
      </c>
      <c r="E211" s="175" t="s">
        <v>595</v>
      </c>
      <c r="F211" s="176" t="s">
        <v>596</v>
      </c>
      <c r="G211" s="177" t="s">
        <v>150</v>
      </c>
      <c r="H211" s="178">
        <v>1138.72</v>
      </c>
      <c r="I211" s="150"/>
      <c r="J211" s="179">
        <f>ROUND(I211*H211,2)</f>
        <v>0</v>
      </c>
      <c r="K211" s="176" t="s">
        <v>462</v>
      </c>
      <c r="L211" s="21"/>
      <c r="M211" s="153" t="s">
        <v>1</v>
      </c>
      <c r="N211" s="112" t="s">
        <v>27</v>
      </c>
      <c r="P211" s="154">
        <f>O211*H211</f>
        <v>0</v>
      </c>
      <c r="Q211" s="154">
        <v>0</v>
      </c>
      <c r="R211" s="154">
        <f>Q211*H211</f>
        <v>0</v>
      </c>
      <c r="S211" s="154">
        <v>0</v>
      </c>
      <c r="T211" s="155">
        <f>S211*H211</f>
        <v>0</v>
      </c>
      <c r="AR211" s="156" t="s">
        <v>142</v>
      </c>
      <c r="AT211" s="156" t="s">
        <v>138</v>
      </c>
      <c r="AU211" s="156" t="s">
        <v>88</v>
      </c>
      <c r="AY211" s="18" t="s">
        <v>135</v>
      </c>
      <c r="BE211" s="157">
        <f>IF(N211="základní",J211,0)</f>
        <v>0</v>
      </c>
      <c r="BF211" s="157">
        <f>IF(N211="snížená",J211,0)</f>
        <v>0</v>
      </c>
      <c r="BG211" s="157">
        <f>IF(N211="zákl. přenesená",J211,0)</f>
        <v>0</v>
      </c>
      <c r="BH211" s="157">
        <f>IF(N211="sníž. přenesená",J211,0)</f>
        <v>0</v>
      </c>
      <c r="BI211" s="157">
        <f>IF(N211="nulová",J211,0)</f>
        <v>0</v>
      </c>
      <c r="BJ211" s="18" t="s">
        <v>45</v>
      </c>
      <c r="BK211" s="157">
        <f>ROUND(I211*H211,2)</f>
        <v>0</v>
      </c>
      <c r="BL211" s="18" t="s">
        <v>142</v>
      </c>
      <c r="BM211" s="156" t="s">
        <v>597</v>
      </c>
    </row>
    <row r="212" spans="2:65" s="20" customFormat="1" ht="19.5" x14ac:dyDescent="0.25">
      <c r="B212" s="21"/>
      <c r="D212" s="180" t="s">
        <v>464</v>
      </c>
      <c r="F212" s="181" t="s">
        <v>598</v>
      </c>
      <c r="I212" s="114"/>
      <c r="L212" s="21"/>
      <c r="M212" s="182"/>
      <c r="T212" s="55"/>
      <c r="AT212" s="18" t="s">
        <v>464</v>
      </c>
      <c r="AU212" s="18" t="s">
        <v>88</v>
      </c>
    </row>
    <row r="213" spans="2:65" s="20" customFormat="1" x14ac:dyDescent="0.25">
      <c r="B213" s="21"/>
      <c r="D213" s="183" t="s">
        <v>466</v>
      </c>
      <c r="F213" s="184" t="s">
        <v>599</v>
      </c>
      <c r="I213" s="114"/>
      <c r="L213" s="21"/>
      <c r="M213" s="182"/>
      <c r="T213" s="55"/>
      <c r="AT213" s="18" t="s">
        <v>466</v>
      </c>
      <c r="AU213" s="18" t="s">
        <v>88</v>
      </c>
    </row>
    <row r="214" spans="2:65" s="185" customFormat="1" ht="11.25" x14ac:dyDescent="0.25">
      <c r="B214" s="186"/>
      <c r="D214" s="180" t="s">
        <v>468</v>
      </c>
      <c r="E214" s="187" t="s">
        <v>1</v>
      </c>
      <c r="F214" s="188" t="s">
        <v>600</v>
      </c>
      <c r="H214" s="189">
        <v>1138.72</v>
      </c>
      <c r="I214" s="190"/>
      <c r="L214" s="186"/>
      <c r="M214" s="191"/>
      <c r="T214" s="192"/>
      <c r="AT214" s="187" t="s">
        <v>468</v>
      </c>
      <c r="AU214" s="187" t="s">
        <v>88</v>
      </c>
      <c r="AV214" s="185" t="s">
        <v>88</v>
      </c>
      <c r="AW214" s="185" t="s">
        <v>19</v>
      </c>
      <c r="AX214" s="185" t="s">
        <v>45</v>
      </c>
      <c r="AY214" s="187" t="s">
        <v>135</v>
      </c>
    </row>
    <row r="215" spans="2:65" s="20" customFormat="1" ht="16.5" customHeight="1" x14ac:dyDescent="0.25">
      <c r="B215" s="21"/>
      <c r="C215" s="174" t="s">
        <v>173</v>
      </c>
      <c r="D215" s="174" t="s">
        <v>138</v>
      </c>
      <c r="E215" s="175" t="s">
        <v>601</v>
      </c>
      <c r="F215" s="176" t="s">
        <v>602</v>
      </c>
      <c r="G215" s="177" t="s">
        <v>167</v>
      </c>
      <c r="H215" s="178">
        <v>256.21199999999999</v>
      </c>
      <c r="I215" s="150"/>
      <c r="J215" s="179">
        <f>ROUND(I215*H215,2)</f>
        <v>0</v>
      </c>
      <c r="K215" s="176" t="s">
        <v>462</v>
      </c>
      <c r="L215" s="21"/>
      <c r="M215" s="153" t="s">
        <v>1</v>
      </c>
      <c r="N215" s="112" t="s">
        <v>27</v>
      </c>
      <c r="P215" s="154">
        <f>O215*H215</f>
        <v>0</v>
      </c>
      <c r="Q215" s="154">
        <v>0</v>
      </c>
      <c r="R215" s="154">
        <f>Q215*H215</f>
        <v>0</v>
      </c>
      <c r="S215" s="154">
        <v>0</v>
      </c>
      <c r="T215" s="155">
        <f>S215*H215</f>
        <v>0</v>
      </c>
      <c r="AR215" s="156" t="s">
        <v>142</v>
      </c>
      <c r="AT215" s="156" t="s">
        <v>138</v>
      </c>
      <c r="AU215" s="156" t="s">
        <v>88</v>
      </c>
      <c r="AY215" s="18" t="s">
        <v>135</v>
      </c>
      <c r="BE215" s="157">
        <f>IF(N215="základní",J215,0)</f>
        <v>0</v>
      </c>
      <c r="BF215" s="157">
        <f>IF(N215="snížená",J215,0)</f>
        <v>0</v>
      </c>
      <c r="BG215" s="157">
        <f>IF(N215="zákl. přenesená",J215,0)</f>
        <v>0</v>
      </c>
      <c r="BH215" s="157">
        <f>IF(N215="sníž. přenesená",J215,0)</f>
        <v>0</v>
      </c>
      <c r="BI215" s="157">
        <f>IF(N215="nulová",J215,0)</f>
        <v>0</v>
      </c>
      <c r="BJ215" s="18" t="s">
        <v>45</v>
      </c>
      <c r="BK215" s="157">
        <f>ROUND(I215*H215,2)</f>
        <v>0</v>
      </c>
      <c r="BL215" s="18" t="s">
        <v>142</v>
      </c>
      <c r="BM215" s="156" t="s">
        <v>603</v>
      </c>
    </row>
    <row r="216" spans="2:65" s="20" customFormat="1" ht="19.5" x14ac:dyDescent="0.25">
      <c r="B216" s="21"/>
      <c r="D216" s="180" t="s">
        <v>464</v>
      </c>
      <c r="F216" s="181" t="s">
        <v>604</v>
      </c>
      <c r="I216" s="114"/>
      <c r="L216" s="21"/>
      <c r="M216" s="182"/>
      <c r="T216" s="55"/>
      <c r="AT216" s="18" t="s">
        <v>464</v>
      </c>
      <c r="AU216" s="18" t="s">
        <v>88</v>
      </c>
    </row>
    <row r="217" spans="2:65" s="20" customFormat="1" x14ac:dyDescent="0.25">
      <c r="B217" s="21"/>
      <c r="D217" s="183" t="s">
        <v>466</v>
      </c>
      <c r="F217" s="184" t="s">
        <v>605</v>
      </c>
      <c r="I217" s="114"/>
      <c r="L217" s="21"/>
      <c r="M217" s="182"/>
      <c r="T217" s="55"/>
      <c r="AT217" s="18" t="s">
        <v>466</v>
      </c>
      <c r="AU217" s="18" t="s">
        <v>88</v>
      </c>
    </row>
    <row r="218" spans="2:65" s="185" customFormat="1" ht="11.25" x14ac:dyDescent="0.25">
      <c r="B218" s="186"/>
      <c r="D218" s="180" t="s">
        <v>468</v>
      </c>
      <c r="E218" s="187" t="s">
        <v>1</v>
      </c>
      <c r="F218" s="188" t="s">
        <v>606</v>
      </c>
      <c r="H218" s="189">
        <v>256.21199999999999</v>
      </c>
      <c r="I218" s="190"/>
      <c r="L218" s="186"/>
      <c r="M218" s="191"/>
      <c r="T218" s="192"/>
      <c r="AT218" s="187" t="s">
        <v>468</v>
      </c>
      <c r="AU218" s="187" t="s">
        <v>88</v>
      </c>
      <c r="AV218" s="185" t="s">
        <v>88</v>
      </c>
      <c r="AW218" s="185" t="s">
        <v>19</v>
      </c>
      <c r="AX218" s="185" t="s">
        <v>45</v>
      </c>
      <c r="AY218" s="187" t="s">
        <v>135</v>
      </c>
    </row>
    <row r="219" spans="2:65" s="20" customFormat="1" ht="16.5" customHeight="1" x14ac:dyDescent="0.25">
      <c r="B219" s="21"/>
      <c r="C219" s="174" t="s">
        <v>177</v>
      </c>
      <c r="D219" s="174" t="s">
        <v>138</v>
      </c>
      <c r="E219" s="175" t="s">
        <v>607</v>
      </c>
      <c r="F219" s="176" t="s">
        <v>608</v>
      </c>
      <c r="G219" s="177" t="s">
        <v>150</v>
      </c>
      <c r="H219" s="178">
        <v>142.34</v>
      </c>
      <c r="I219" s="150"/>
      <c r="J219" s="179">
        <f>ROUND(I219*H219,2)</f>
        <v>0</v>
      </c>
      <c r="K219" s="176" t="s">
        <v>462</v>
      </c>
      <c r="L219" s="21"/>
      <c r="M219" s="153" t="s">
        <v>1</v>
      </c>
      <c r="N219" s="112" t="s">
        <v>27</v>
      </c>
      <c r="P219" s="154">
        <f>O219*H219</f>
        <v>0</v>
      </c>
      <c r="Q219" s="154">
        <v>0</v>
      </c>
      <c r="R219" s="154">
        <f>Q219*H219</f>
        <v>0</v>
      </c>
      <c r="S219" s="154">
        <v>0</v>
      </c>
      <c r="T219" s="155">
        <f>S219*H219</f>
        <v>0</v>
      </c>
      <c r="AR219" s="156" t="s">
        <v>142</v>
      </c>
      <c r="AT219" s="156" t="s">
        <v>138</v>
      </c>
      <c r="AU219" s="156" t="s">
        <v>88</v>
      </c>
      <c r="AY219" s="18" t="s">
        <v>135</v>
      </c>
      <c r="BE219" s="157">
        <f>IF(N219="základní",J219,0)</f>
        <v>0</v>
      </c>
      <c r="BF219" s="157">
        <f>IF(N219="snížená",J219,0)</f>
        <v>0</v>
      </c>
      <c r="BG219" s="157">
        <f>IF(N219="zákl. přenesená",J219,0)</f>
        <v>0</v>
      </c>
      <c r="BH219" s="157">
        <f>IF(N219="sníž. přenesená",J219,0)</f>
        <v>0</v>
      </c>
      <c r="BI219" s="157">
        <f>IF(N219="nulová",J219,0)</f>
        <v>0</v>
      </c>
      <c r="BJ219" s="18" t="s">
        <v>45</v>
      </c>
      <c r="BK219" s="157">
        <f>ROUND(I219*H219,2)</f>
        <v>0</v>
      </c>
      <c r="BL219" s="18" t="s">
        <v>142</v>
      </c>
      <c r="BM219" s="156" t="s">
        <v>609</v>
      </c>
    </row>
    <row r="220" spans="2:65" s="20" customFormat="1" x14ac:dyDescent="0.25">
      <c r="B220" s="21"/>
      <c r="D220" s="180" t="s">
        <v>464</v>
      </c>
      <c r="F220" s="181" t="s">
        <v>610</v>
      </c>
      <c r="I220" s="114"/>
      <c r="L220" s="21"/>
      <c r="M220" s="182"/>
      <c r="T220" s="55"/>
      <c r="AT220" s="18" t="s">
        <v>464</v>
      </c>
      <c r="AU220" s="18" t="s">
        <v>88</v>
      </c>
    </row>
    <row r="221" spans="2:65" s="20" customFormat="1" x14ac:dyDescent="0.25">
      <c r="B221" s="21"/>
      <c r="D221" s="183" t="s">
        <v>466</v>
      </c>
      <c r="F221" s="184" t="s">
        <v>611</v>
      </c>
      <c r="I221" s="114"/>
      <c r="L221" s="21"/>
      <c r="M221" s="182"/>
      <c r="T221" s="55"/>
      <c r="AT221" s="18" t="s">
        <v>466</v>
      </c>
      <c r="AU221" s="18" t="s">
        <v>88</v>
      </c>
    </row>
    <row r="222" spans="2:65" s="20" customFormat="1" ht="16.5" customHeight="1" x14ac:dyDescent="0.25">
      <c r="B222" s="21"/>
      <c r="C222" s="174" t="s">
        <v>226</v>
      </c>
      <c r="D222" s="174" t="s">
        <v>138</v>
      </c>
      <c r="E222" s="175" t="s">
        <v>612</v>
      </c>
      <c r="F222" s="176" t="s">
        <v>613</v>
      </c>
      <c r="G222" s="177" t="s">
        <v>150</v>
      </c>
      <c r="H222" s="178">
        <v>47.64</v>
      </c>
      <c r="I222" s="150"/>
      <c r="J222" s="179">
        <f>ROUND(I222*H222,2)</f>
        <v>0</v>
      </c>
      <c r="K222" s="176" t="s">
        <v>462</v>
      </c>
      <c r="L222" s="21"/>
      <c r="M222" s="153" t="s">
        <v>1</v>
      </c>
      <c r="N222" s="112" t="s">
        <v>27</v>
      </c>
      <c r="P222" s="154">
        <f>O222*H222</f>
        <v>0</v>
      </c>
      <c r="Q222" s="154">
        <v>0</v>
      </c>
      <c r="R222" s="154">
        <f>Q222*H222</f>
        <v>0</v>
      </c>
      <c r="S222" s="154">
        <v>0</v>
      </c>
      <c r="T222" s="155">
        <f>S222*H222</f>
        <v>0</v>
      </c>
      <c r="AR222" s="156" t="s">
        <v>142</v>
      </c>
      <c r="AT222" s="156" t="s">
        <v>138</v>
      </c>
      <c r="AU222" s="156" t="s">
        <v>88</v>
      </c>
      <c r="AY222" s="18" t="s">
        <v>135</v>
      </c>
      <c r="BE222" s="157">
        <f>IF(N222="základní",J222,0)</f>
        <v>0</v>
      </c>
      <c r="BF222" s="157">
        <f>IF(N222="snížená",J222,0)</f>
        <v>0</v>
      </c>
      <c r="BG222" s="157">
        <f>IF(N222="zákl. přenesená",J222,0)</f>
        <v>0</v>
      </c>
      <c r="BH222" s="157">
        <f>IF(N222="sníž. přenesená",J222,0)</f>
        <v>0</v>
      </c>
      <c r="BI222" s="157">
        <f>IF(N222="nulová",J222,0)</f>
        <v>0</v>
      </c>
      <c r="BJ222" s="18" t="s">
        <v>45</v>
      </c>
      <c r="BK222" s="157">
        <f>ROUND(I222*H222,2)</f>
        <v>0</v>
      </c>
      <c r="BL222" s="18" t="s">
        <v>142</v>
      </c>
      <c r="BM222" s="156" t="s">
        <v>614</v>
      </c>
    </row>
    <row r="223" spans="2:65" s="20" customFormat="1" ht="19.5" x14ac:dyDescent="0.25">
      <c r="B223" s="21"/>
      <c r="D223" s="180" t="s">
        <v>464</v>
      </c>
      <c r="F223" s="181" t="s">
        <v>615</v>
      </c>
      <c r="I223" s="114"/>
      <c r="L223" s="21"/>
      <c r="M223" s="182"/>
      <c r="T223" s="55"/>
      <c r="AT223" s="18" t="s">
        <v>464</v>
      </c>
      <c r="AU223" s="18" t="s">
        <v>88</v>
      </c>
    </row>
    <row r="224" spans="2:65" s="20" customFormat="1" x14ac:dyDescent="0.25">
      <c r="B224" s="21"/>
      <c r="D224" s="183" t="s">
        <v>466</v>
      </c>
      <c r="F224" s="184" t="s">
        <v>616</v>
      </c>
      <c r="I224" s="114"/>
      <c r="L224" s="21"/>
      <c r="M224" s="182"/>
      <c r="T224" s="55"/>
      <c r="AT224" s="18" t="s">
        <v>466</v>
      </c>
      <c r="AU224" s="18" t="s">
        <v>88</v>
      </c>
    </row>
    <row r="225" spans="2:65" s="201" customFormat="1" ht="11.25" x14ac:dyDescent="0.25">
      <c r="B225" s="202"/>
      <c r="D225" s="180" t="s">
        <v>468</v>
      </c>
      <c r="E225" s="203" t="s">
        <v>1</v>
      </c>
      <c r="F225" s="204" t="s">
        <v>617</v>
      </c>
      <c r="H225" s="203" t="s">
        <v>1</v>
      </c>
      <c r="I225" s="205"/>
      <c r="L225" s="202"/>
      <c r="M225" s="206"/>
      <c r="T225" s="207"/>
      <c r="AT225" s="203" t="s">
        <v>468</v>
      </c>
      <c r="AU225" s="203" t="s">
        <v>88</v>
      </c>
      <c r="AV225" s="201" t="s">
        <v>45</v>
      </c>
      <c r="AW225" s="201" t="s">
        <v>19</v>
      </c>
      <c r="AX225" s="201" t="s">
        <v>44</v>
      </c>
      <c r="AY225" s="203" t="s">
        <v>135</v>
      </c>
    </row>
    <row r="226" spans="2:65" s="201" customFormat="1" ht="11.25" x14ac:dyDescent="0.25">
      <c r="B226" s="202"/>
      <c r="D226" s="180" t="s">
        <v>468</v>
      </c>
      <c r="E226" s="203" t="s">
        <v>1</v>
      </c>
      <c r="F226" s="204" t="s">
        <v>550</v>
      </c>
      <c r="H226" s="203" t="s">
        <v>1</v>
      </c>
      <c r="I226" s="205"/>
      <c r="L226" s="202"/>
      <c r="M226" s="206"/>
      <c r="T226" s="207"/>
      <c r="AT226" s="203" t="s">
        <v>468</v>
      </c>
      <c r="AU226" s="203" t="s">
        <v>88</v>
      </c>
      <c r="AV226" s="201" t="s">
        <v>45</v>
      </c>
      <c r="AW226" s="201" t="s">
        <v>19</v>
      </c>
      <c r="AX226" s="201" t="s">
        <v>44</v>
      </c>
      <c r="AY226" s="203" t="s">
        <v>135</v>
      </c>
    </row>
    <row r="227" spans="2:65" s="201" customFormat="1" ht="11.25" x14ac:dyDescent="0.25">
      <c r="B227" s="202"/>
      <c r="D227" s="180" t="s">
        <v>468</v>
      </c>
      <c r="E227" s="203" t="s">
        <v>1</v>
      </c>
      <c r="F227" s="204" t="s">
        <v>510</v>
      </c>
      <c r="H227" s="203" t="s">
        <v>1</v>
      </c>
      <c r="I227" s="205"/>
      <c r="L227" s="202"/>
      <c r="M227" s="206"/>
      <c r="T227" s="207"/>
      <c r="AT227" s="203" t="s">
        <v>468</v>
      </c>
      <c r="AU227" s="203" t="s">
        <v>88</v>
      </c>
      <c r="AV227" s="201" t="s">
        <v>45</v>
      </c>
      <c r="AW227" s="201" t="s">
        <v>19</v>
      </c>
      <c r="AX227" s="201" t="s">
        <v>44</v>
      </c>
      <c r="AY227" s="203" t="s">
        <v>135</v>
      </c>
    </row>
    <row r="228" spans="2:65" s="185" customFormat="1" ht="11.25" x14ac:dyDescent="0.25">
      <c r="B228" s="186"/>
      <c r="D228" s="180" t="s">
        <v>468</v>
      </c>
      <c r="E228" s="187" t="s">
        <v>1</v>
      </c>
      <c r="F228" s="188" t="s">
        <v>618</v>
      </c>
      <c r="H228" s="189">
        <v>39</v>
      </c>
      <c r="I228" s="190"/>
      <c r="L228" s="186"/>
      <c r="M228" s="191"/>
      <c r="T228" s="192"/>
      <c r="AT228" s="187" t="s">
        <v>468</v>
      </c>
      <c r="AU228" s="187" t="s">
        <v>88</v>
      </c>
      <c r="AV228" s="185" t="s">
        <v>88</v>
      </c>
      <c r="AW228" s="185" t="s">
        <v>19</v>
      </c>
      <c r="AX228" s="185" t="s">
        <v>44</v>
      </c>
      <c r="AY228" s="187" t="s">
        <v>135</v>
      </c>
    </row>
    <row r="229" spans="2:65" s="201" customFormat="1" ht="11.25" x14ac:dyDescent="0.25">
      <c r="B229" s="202"/>
      <c r="D229" s="180" t="s">
        <v>468</v>
      </c>
      <c r="E229" s="203" t="s">
        <v>1</v>
      </c>
      <c r="F229" s="204" t="s">
        <v>512</v>
      </c>
      <c r="H229" s="203" t="s">
        <v>1</v>
      </c>
      <c r="I229" s="205"/>
      <c r="L229" s="202"/>
      <c r="M229" s="206"/>
      <c r="T229" s="207"/>
      <c r="AT229" s="203" t="s">
        <v>468</v>
      </c>
      <c r="AU229" s="203" t="s">
        <v>88</v>
      </c>
      <c r="AV229" s="201" t="s">
        <v>45</v>
      </c>
      <c r="AW229" s="201" t="s">
        <v>19</v>
      </c>
      <c r="AX229" s="201" t="s">
        <v>44</v>
      </c>
      <c r="AY229" s="203" t="s">
        <v>135</v>
      </c>
    </row>
    <row r="230" spans="2:65" s="185" customFormat="1" ht="11.25" x14ac:dyDescent="0.25">
      <c r="B230" s="186"/>
      <c r="D230" s="180" t="s">
        <v>468</v>
      </c>
      <c r="E230" s="187" t="s">
        <v>1</v>
      </c>
      <c r="F230" s="188" t="s">
        <v>619</v>
      </c>
      <c r="H230" s="189">
        <v>8.64</v>
      </c>
      <c r="I230" s="190"/>
      <c r="L230" s="186"/>
      <c r="M230" s="191"/>
      <c r="T230" s="192"/>
      <c r="AT230" s="187" t="s">
        <v>468</v>
      </c>
      <c r="AU230" s="187" t="s">
        <v>88</v>
      </c>
      <c r="AV230" s="185" t="s">
        <v>88</v>
      </c>
      <c r="AW230" s="185" t="s">
        <v>19</v>
      </c>
      <c r="AX230" s="185" t="s">
        <v>44</v>
      </c>
      <c r="AY230" s="187" t="s">
        <v>135</v>
      </c>
    </row>
    <row r="231" spans="2:65" s="193" customFormat="1" ht="11.25" x14ac:dyDescent="0.25">
      <c r="B231" s="194"/>
      <c r="D231" s="180" t="s">
        <v>468</v>
      </c>
      <c r="E231" s="195" t="s">
        <v>1</v>
      </c>
      <c r="F231" s="196" t="s">
        <v>483</v>
      </c>
      <c r="H231" s="197">
        <v>47.64</v>
      </c>
      <c r="I231" s="198"/>
      <c r="L231" s="194"/>
      <c r="M231" s="199"/>
      <c r="T231" s="200"/>
      <c r="AT231" s="195" t="s">
        <v>468</v>
      </c>
      <c r="AU231" s="195" t="s">
        <v>88</v>
      </c>
      <c r="AV231" s="193" t="s">
        <v>142</v>
      </c>
      <c r="AW231" s="193" t="s">
        <v>19</v>
      </c>
      <c r="AX231" s="193" t="s">
        <v>45</v>
      </c>
      <c r="AY231" s="195" t="s">
        <v>135</v>
      </c>
    </row>
    <row r="232" spans="2:65" s="20" customFormat="1" ht="16.5" customHeight="1" x14ac:dyDescent="0.25">
      <c r="B232" s="21"/>
      <c r="C232" s="174" t="s">
        <v>210</v>
      </c>
      <c r="D232" s="174" t="s">
        <v>138</v>
      </c>
      <c r="E232" s="175" t="s">
        <v>620</v>
      </c>
      <c r="F232" s="176" t="s">
        <v>621</v>
      </c>
      <c r="G232" s="177" t="s">
        <v>150</v>
      </c>
      <c r="H232" s="178">
        <v>66.239999999999995</v>
      </c>
      <c r="I232" s="150"/>
      <c r="J232" s="179">
        <f>ROUND(I232*H232,2)</f>
        <v>0</v>
      </c>
      <c r="K232" s="176" t="s">
        <v>462</v>
      </c>
      <c r="L232" s="21"/>
      <c r="M232" s="153" t="s">
        <v>1</v>
      </c>
      <c r="N232" s="112" t="s">
        <v>27</v>
      </c>
      <c r="P232" s="154">
        <f>O232*H232</f>
        <v>0</v>
      </c>
      <c r="Q232" s="154">
        <v>0</v>
      </c>
      <c r="R232" s="154">
        <f>Q232*H232</f>
        <v>0</v>
      </c>
      <c r="S232" s="154">
        <v>0</v>
      </c>
      <c r="T232" s="155">
        <f>S232*H232</f>
        <v>0</v>
      </c>
      <c r="AR232" s="156" t="s">
        <v>142</v>
      </c>
      <c r="AT232" s="156" t="s">
        <v>138</v>
      </c>
      <c r="AU232" s="156" t="s">
        <v>88</v>
      </c>
      <c r="AY232" s="18" t="s">
        <v>135</v>
      </c>
      <c r="BE232" s="157">
        <f>IF(N232="základní",J232,0)</f>
        <v>0</v>
      </c>
      <c r="BF232" s="157">
        <f>IF(N232="snížená",J232,0)</f>
        <v>0</v>
      </c>
      <c r="BG232" s="157">
        <f>IF(N232="zákl. přenesená",J232,0)</f>
        <v>0</v>
      </c>
      <c r="BH232" s="157">
        <f>IF(N232="sníž. přenesená",J232,0)</f>
        <v>0</v>
      </c>
      <c r="BI232" s="157">
        <f>IF(N232="nulová",J232,0)</f>
        <v>0</v>
      </c>
      <c r="BJ232" s="18" t="s">
        <v>45</v>
      </c>
      <c r="BK232" s="157">
        <f>ROUND(I232*H232,2)</f>
        <v>0</v>
      </c>
      <c r="BL232" s="18" t="s">
        <v>142</v>
      </c>
      <c r="BM232" s="156" t="s">
        <v>622</v>
      </c>
    </row>
    <row r="233" spans="2:65" s="20" customFormat="1" ht="19.5" x14ac:dyDescent="0.25">
      <c r="B233" s="21"/>
      <c r="D233" s="180" t="s">
        <v>464</v>
      </c>
      <c r="F233" s="181" t="s">
        <v>623</v>
      </c>
      <c r="I233" s="114"/>
      <c r="L233" s="21"/>
      <c r="M233" s="182"/>
      <c r="T233" s="55"/>
      <c r="AT233" s="18" t="s">
        <v>464</v>
      </c>
      <c r="AU233" s="18" t="s">
        <v>88</v>
      </c>
    </row>
    <row r="234" spans="2:65" s="20" customFormat="1" x14ac:dyDescent="0.25">
      <c r="B234" s="21"/>
      <c r="D234" s="183" t="s">
        <v>466</v>
      </c>
      <c r="F234" s="184" t="s">
        <v>624</v>
      </c>
      <c r="I234" s="114"/>
      <c r="L234" s="21"/>
      <c r="M234" s="182"/>
      <c r="T234" s="55"/>
      <c r="AT234" s="18" t="s">
        <v>466</v>
      </c>
      <c r="AU234" s="18" t="s">
        <v>88</v>
      </c>
    </row>
    <row r="235" spans="2:65" s="201" customFormat="1" ht="11.25" x14ac:dyDescent="0.25">
      <c r="B235" s="202"/>
      <c r="D235" s="180" t="s">
        <v>468</v>
      </c>
      <c r="E235" s="203" t="s">
        <v>1</v>
      </c>
      <c r="F235" s="204" t="s">
        <v>509</v>
      </c>
      <c r="H235" s="203" t="s">
        <v>1</v>
      </c>
      <c r="I235" s="205"/>
      <c r="L235" s="202"/>
      <c r="M235" s="206"/>
      <c r="T235" s="207"/>
      <c r="AT235" s="203" t="s">
        <v>468</v>
      </c>
      <c r="AU235" s="203" t="s">
        <v>88</v>
      </c>
      <c r="AV235" s="201" t="s">
        <v>45</v>
      </c>
      <c r="AW235" s="201" t="s">
        <v>19</v>
      </c>
      <c r="AX235" s="201" t="s">
        <v>44</v>
      </c>
      <c r="AY235" s="203" t="s">
        <v>135</v>
      </c>
    </row>
    <row r="236" spans="2:65" s="201" customFormat="1" ht="11.25" x14ac:dyDescent="0.25">
      <c r="B236" s="202"/>
      <c r="D236" s="180" t="s">
        <v>468</v>
      </c>
      <c r="E236" s="203" t="s">
        <v>1</v>
      </c>
      <c r="F236" s="204" t="s">
        <v>510</v>
      </c>
      <c r="H236" s="203" t="s">
        <v>1</v>
      </c>
      <c r="I236" s="205"/>
      <c r="L236" s="202"/>
      <c r="M236" s="206"/>
      <c r="T236" s="207"/>
      <c r="AT236" s="203" t="s">
        <v>468</v>
      </c>
      <c r="AU236" s="203" t="s">
        <v>88</v>
      </c>
      <c r="AV236" s="201" t="s">
        <v>45</v>
      </c>
      <c r="AW236" s="201" t="s">
        <v>19</v>
      </c>
      <c r="AX236" s="201" t="s">
        <v>44</v>
      </c>
      <c r="AY236" s="203" t="s">
        <v>135</v>
      </c>
    </row>
    <row r="237" spans="2:65" s="185" customFormat="1" ht="11.25" x14ac:dyDescent="0.25">
      <c r="B237" s="186"/>
      <c r="D237" s="180" t="s">
        <v>468</v>
      </c>
      <c r="E237" s="187" t="s">
        <v>1</v>
      </c>
      <c r="F237" s="188" t="s">
        <v>625</v>
      </c>
      <c r="H237" s="189">
        <v>4.2</v>
      </c>
      <c r="I237" s="190"/>
      <c r="L237" s="186"/>
      <c r="M237" s="191"/>
      <c r="T237" s="192"/>
      <c r="AT237" s="187" t="s">
        <v>468</v>
      </c>
      <c r="AU237" s="187" t="s">
        <v>88</v>
      </c>
      <c r="AV237" s="185" t="s">
        <v>88</v>
      </c>
      <c r="AW237" s="185" t="s">
        <v>19</v>
      </c>
      <c r="AX237" s="185" t="s">
        <v>44</v>
      </c>
      <c r="AY237" s="187" t="s">
        <v>135</v>
      </c>
    </row>
    <row r="238" spans="2:65" s="201" customFormat="1" ht="11.25" x14ac:dyDescent="0.25">
      <c r="B238" s="202"/>
      <c r="D238" s="180" t="s">
        <v>468</v>
      </c>
      <c r="E238" s="203" t="s">
        <v>1</v>
      </c>
      <c r="F238" s="204" t="s">
        <v>512</v>
      </c>
      <c r="H238" s="203" t="s">
        <v>1</v>
      </c>
      <c r="I238" s="205"/>
      <c r="L238" s="202"/>
      <c r="M238" s="206"/>
      <c r="T238" s="207"/>
      <c r="AT238" s="203" t="s">
        <v>468</v>
      </c>
      <c r="AU238" s="203" t="s">
        <v>88</v>
      </c>
      <c r="AV238" s="201" t="s">
        <v>45</v>
      </c>
      <c r="AW238" s="201" t="s">
        <v>19</v>
      </c>
      <c r="AX238" s="201" t="s">
        <v>44</v>
      </c>
      <c r="AY238" s="203" t="s">
        <v>135</v>
      </c>
    </row>
    <row r="239" spans="2:65" s="185" customFormat="1" ht="11.25" x14ac:dyDescent="0.25">
      <c r="B239" s="186"/>
      <c r="D239" s="180" t="s">
        <v>468</v>
      </c>
      <c r="E239" s="187" t="s">
        <v>1</v>
      </c>
      <c r="F239" s="188" t="s">
        <v>626</v>
      </c>
      <c r="H239" s="189">
        <v>21.6</v>
      </c>
      <c r="I239" s="190"/>
      <c r="L239" s="186"/>
      <c r="M239" s="191"/>
      <c r="T239" s="192"/>
      <c r="AT239" s="187" t="s">
        <v>468</v>
      </c>
      <c r="AU239" s="187" t="s">
        <v>88</v>
      </c>
      <c r="AV239" s="185" t="s">
        <v>88</v>
      </c>
      <c r="AW239" s="185" t="s">
        <v>19</v>
      </c>
      <c r="AX239" s="185" t="s">
        <v>44</v>
      </c>
      <c r="AY239" s="187" t="s">
        <v>135</v>
      </c>
    </row>
    <row r="240" spans="2:65" s="185" customFormat="1" ht="11.25" x14ac:dyDescent="0.25">
      <c r="B240" s="186"/>
      <c r="D240" s="180" t="s">
        <v>468</v>
      </c>
      <c r="E240" s="187" t="s">
        <v>1</v>
      </c>
      <c r="F240" s="188" t="s">
        <v>625</v>
      </c>
      <c r="H240" s="189">
        <v>4.2</v>
      </c>
      <c r="I240" s="190"/>
      <c r="L240" s="186"/>
      <c r="M240" s="191"/>
      <c r="T240" s="192"/>
      <c r="AT240" s="187" t="s">
        <v>468</v>
      </c>
      <c r="AU240" s="187" t="s">
        <v>88</v>
      </c>
      <c r="AV240" s="185" t="s">
        <v>88</v>
      </c>
      <c r="AW240" s="185" t="s">
        <v>19</v>
      </c>
      <c r="AX240" s="185" t="s">
        <v>44</v>
      </c>
      <c r="AY240" s="187" t="s">
        <v>135</v>
      </c>
    </row>
    <row r="241" spans="2:51" s="201" customFormat="1" ht="11.25" x14ac:dyDescent="0.25">
      <c r="B241" s="202"/>
      <c r="D241" s="180" t="s">
        <v>468</v>
      </c>
      <c r="E241" s="203" t="s">
        <v>1</v>
      </c>
      <c r="F241" s="204" t="s">
        <v>514</v>
      </c>
      <c r="H241" s="203" t="s">
        <v>1</v>
      </c>
      <c r="I241" s="205"/>
      <c r="L241" s="202"/>
      <c r="M241" s="206"/>
      <c r="T241" s="207"/>
      <c r="AT241" s="203" t="s">
        <v>468</v>
      </c>
      <c r="AU241" s="203" t="s">
        <v>88</v>
      </c>
      <c r="AV241" s="201" t="s">
        <v>45</v>
      </c>
      <c r="AW241" s="201" t="s">
        <v>19</v>
      </c>
      <c r="AX241" s="201" t="s">
        <v>44</v>
      </c>
      <c r="AY241" s="203" t="s">
        <v>135</v>
      </c>
    </row>
    <row r="242" spans="2:51" s="185" customFormat="1" ht="11.25" x14ac:dyDescent="0.25">
      <c r="B242" s="186"/>
      <c r="D242" s="180" t="s">
        <v>468</v>
      </c>
      <c r="E242" s="187" t="s">
        <v>1</v>
      </c>
      <c r="F242" s="188" t="s">
        <v>627</v>
      </c>
      <c r="H242" s="189">
        <v>9.24</v>
      </c>
      <c r="I242" s="190"/>
      <c r="L242" s="186"/>
      <c r="M242" s="191"/>
      <c r="T242" s="192"/>
      <c r="AT242" s="187" t="s">
        <v>468</v>
      </c>
      <c r="AU242" s="187" t="s">
        <v>88</v>
      </c>
      <c r="AV242" s="185" t="s">
        <v>88</v>
      </c>
      <c r="AW242" s="185" t="s">
        <v>19</v>
      </c>
      <c r="AX242" s="185" t="s">
        <v>44</v>
      </c>
      <c r="AY242" s="187" t="s">
        <v>135</v>
      </c>
    </row>
    <row r="243" spans="2:51" s="201" customFormat="1" ht="11.25" x14ac:dyDescent="0.25">
      <c r="B243" s="202"/>
      <c r="D243" s="180" t="s">
        <v>468</v>
      </c>
      <c r="E243" s="203" t="s">
        <v>1</v>
      </c>
      <c r="F243" s="204" t="s">
        <v>516</v>
      </c>
      <c r="H243" s="203" t="s">
        <v>1</v>
      </c>
      <c r="I243" s="205"/>
      <c r="L243" s="202"/>
      <c r="M243" s="206"/>
      <c r="T243" s="207"/>
      <c r="AT243" s="203" t="s">
        <v>468</v>
      </c>
      <c r="AU243" s="203" t="s">
        <v>88</v>
      </c>
      <c r="AV243" s="201" t="s">
        <v>45</v>
      </c>
      <c r="AW243" s="201" t="s">
        <v>19</v>
      </c>
      <c r="AX243" s="201" t="s">
        <v>44</v>
      </c>
      <c r="AY243" s="203" t="s">
        <v>135</v>
      </c>
    </row>
    <row r="244" spans="2:51" s="185" customFormat="1" ht="11.25" x14ac:dyDescent="0.25">
      <c r="B244" s="186"/>
      <c r="D244" s="180" t="s">
        <v>468</v>
      </c>
      <c r="E244" s="187" t="s">
        <v>1</v>
      </c>
      <c r="F244" s="188" t="s">
        <v>528</v>
      </c>
      <c r="H244" s="189">
        <v>0.84</v>
      </c>
      <c r="I244" s="190"/>
      <c r="L244" s="186"/>
      <c r="M244" s="191"/>
      <c r="T244" s="192"/>
      <c r="AT244" s="187" t="s">
        <v>468</v>
      </c>
      <c r="AU244" s="187" t="s">
        <v>88</v>
      </c>
      <c r="AV244" s="185" t="s">
        <v>88</v>
      </c>
      <c r="AW244" s="185" t="s">
        <v>19</v>
      </c>
      <c r="AX244" s="185" t="s">
        <v>44</v>
      </c>
      <c r="AY244" s="187" t="s">
        <v>135</v>
      </c>
    </row>
    <row r="245" spans="2:51" s="201" customFormat="1" ht="11.25" x14ac:dyDescent="0.25">
      <c r="B245" s="202"/>
      <c r="D245" s="180" t="s">
        <v>468</v>
      </c>
      <c r="E245" s="203" t="s">
        <v>1</v>
      </c>
      <c r="F245" s="204" t="s">
        <v>518</v>
      </c>
      <c r="H245" s="203" t="s">
        <v>1</v>
      </c>
      <c r="I245" s="205"/>
      <c r="L245" s="202"/>
      <c r="M245" s="206"/>
      <c r="T245" s="207"/>
      <c r="AT245" s="203" t="s">
        <v>468</v>
      </c>
      <c r="AU245" s="203" t="s">
        <v>88</v>
      </c>
      <c r="AV245" s="201" t="s">
        <v>45</v>
      </c>
      <c r="AW245" s="201" t="s">
        <v>19</v>
      </c>
      <c r="AX245" s="201" t="s">
        <v>44</v>
      </c>
      <c r="AY245" s="203" t="s">
        <v>135</v>
      </c>
    </row>
    <row r="246" spans="2:51" s="185" customFormat="1" ht="11.25" x14ac:dyDescent="0.25">
      <c r="B246" s="186"/>
      <c r="D246" s="180" t="s">
        <v>468</v>
      </c>
      <c r="E246" s="187" t="s">
        <v>1</v>
      </c>
      <c r="F246" s="188" t="s">
        <v>628</v>
      </c>
      <c r="H246" s="189">
        <v>6</v>
      </c>
      <c r="I246" s="190"/>
      <c r="L246" s="186"/>
      <c r="M246" s="191"/>
      <c r="T246" s="192"/>
      <c r="AT246" s="187" t="s">
        <v>468</v>
      </c>
      <c r="AU246" s="187" t="s">
        <v>88</v>
      </c>
      <c r="AV246" s="185" t="s">
        <v>88</v>
      </c>
      <c r="AW246" s="185" t="s">
        <v>19</v>
      </c>
      <c r="AX246" s="185" t="s">
        <v>44</v>
      </c>
      <c r="AY246" s="187" t="s">
        <v>135</v>
      </c>
    </row>
    <row r="247" spans="2:51" s="201" customFormat="1" ht="11.25" x14ac:dyDescent="0.25">
      <c r="B247" s="202"/>
      <c r="D247" s="180" t="s">
        <v>468</v>
      </c>
      <c r="E247" s="203" t="s">
        <v>1</v>
      </c>
      <c r="F247" s="204" t="s">
        <v>520</v>
      </c>
      <c r="H247" s="203" t="s">
        <v>1</v>
      </c>
      <c r="I247" s="205"/>
      <c r="L247" s="202"/>
      <c r="M247" s="206"/>
      <c r="T247" s="207"/>
      <c r="AT247" s="203" t="s">
        <v>468</v>
      </c>
      <c r="AU247" s="203" t="s">
        <v>88</v>
      </c>
      <c r="AV247" s="201" t="s">
        <v>45</v>
      </c>
      <c r="AW247" s="201" t="s">
        <v>19</v>
      </c>
      <c r="AX247" s="201" t="s">
        <v>44</v>
      </c>
      <c r="AY247" s="203" t="s">
        <v>135</v>
      </c>
    </row>
    <row r="248" spans="2:51" s="185" customFormat="1" ht="11.25" x14ac:dyDescent="0.25">
      <c r="B248" s="186"/>
      <c r="D248" s="180" t="s">
        <v>468</v>
      </c>
      <c r="E248" s="187" t="s">
        <v>1</v>
      </c>
      <c r="F248" s="188" t="s">
        <v>629</v>
      </c>
      <c r="H248" s="189">
        <v>2.16</v>
      </c>
      <c r="I248" s="190"/>
      <c r="L248" s="186"/>
      <c r="M248" s="191"/>
      <c r="T248" s="192"/>
      <c r="AT248" s="187" t="s">
        <v>468</v>
      </c>
      <c r="AU248" s="187" t="s">
        <v>88</v>
      </c>
      <c r="AV248" s="185" t="s">
        <v>88</v>
      </c>
      <c r="AW248" s="185" t="s">
        <v>19</v>
      </c>
      <c r="AX248" s="185" t="s">
        <v>44</v>
      </c>
      <c r="AY248" s="187" t="s">
        <v>135</v>
      </c>
    </row>
    <row r="249" spans="2:51" s="201" customFormat="1" ht="11.25" x14ac:dyDescent="0.25">
      <c r="B249" s="202"/>
      <c r="D249" s="180" t="s">
        <v>468</v>
      </c>
      <c r="E249" s="203" t="s">
        <v>1</v>
      </c>
      <c r="F249" s="204" t="s">
        <v>522</v>
      </c>
      <c r="H249" s="203" t="s">
        <v>1</v>
      </c>
      <c r="I249" s="205"/>
      <c r="L249" s="202"/>
      <c r="M249" s="206"/>
      <c r="T249" s="207"/>
      <c r="AT249" s="203" t="s">
        <v>468</v>
      </c>
      <c r="AU249" s="203" t="s">
        <v>88</v>
      </c>
      <c r="AV249" s="201" t="s">
        <v>45</v>
      </c>
      <c r="AW249" s="201" t="s">
        <v>19</v>
      </c>
      <c r="AX249" s="201" t="s">
        <v>44</v>
      </c>
      <c r="AY249" s="203" t="s">
        <v>135</v>
      </c>
    </row>
    <row r="250" spans="2:51" s="185" customFormat="1" ht="11.25" x14ac:dyDescent="0.25">
      <c r="B250" s="186"/>
      <c r="D250" s="180" t="s">
        <v>468</v>
      </c>
      <c r="E250" s="187" t="s">
        <v>1</v>
      </c>
      <c r="F250" s="188" t="s">
        <v>629</v>
      </c>
      <c r="H250" s="189">
        <v>2.16</v>
      </c>
      <c r="I250" s="190"/>
      <c r="L250" s="186"/>
      <c r="M250" s="191"/>
      <c r="T250" s="192"/>
      <c r="AT250" s="187" t="s">
        <v>468</v>
      </c>
      <c r="AU250" s="187" t="s">
        <v>88</v>
      </c>
      <c r="AV250" s="185" t="s">
        <v>88</v>
      </c>
      <c r="AW250" s="185" t="s">
        <v>19</v>
      </c>
      <c r="AX250" s="185" t="s">
        <v>44</v>
      </c>
      <c r="AY250" s="187" t="s">
        <v>135</v>
      </c>
    </row>
    <row r="251" spans="2:51" s="201" customFormat="1" ht="11.25" x14ac:dyDescent="0.25">
      <c r="B251" s="202"/>
      <c r="D251" s="180" t="s">
        <v>468</v>
      </c>
      <c r="E251" s="203" t="s">
        <v>1</v>
      </c>
      <c r="F251" s="204" t="s">
        <v>523</v>
      </c>
      <c r="H251" s="203" t="s">
        <v>1</v>
      </c>
      <c r="I251" s="205"/>
      <c r="L251" s="202"/>
      <c r="M251" s="206"/>
      <c r="T251" s="207"/>
      <c r="AT251" s="203" t="s">
        <v>468</v>
      </c>
      <c r="AU251" s="203" t="s">
        <v>88</v>
      </c>
      <c r="AV251" s="201" t="s">
        <v>45</v>
      </c>
      <c r="AW251" s="201" t="s">
        <v>19</v>
      </c>
      <c r="AX251" s="201" t="s">
        <v>44</v>
      </c>
      <c r="AY251" s="203" t="s">
        <v>135</v>
      </c>
    </row>
    <row r="252" spans="2:51" s="185" customFormat="1" ht="11.25" x14ac:dyDescent="0.25">
      <c r="B252" s="186"/>
      <c r="D252" s="180" t="s">
        <v>468</v>
      </c>
      <c r="E252" s="187" t="s">
        <v>1</v>
      </c>
      <c r="F252" s="188" t="s">
        <v>531</v>
      </c>
      <c r="H252" s="189">
        <v>0.48</v>
      </c>
      <c r="I252" s="190"/>
      <c r="L252" s="186"/>
      <c r="M252" s="191"/>
      <c r="T252" s="192"/>
      <c r="AT252" s="187" t="s">
        <v>468</v>
      </c>
      <c r="AU252" s="187" t="s">
        <v>88</v>
      </c>
      <c r="AV252" s="185" t="s">
        <v>88</v>
      </c>
      <c r="AW252" s="185" t="s">
        <v>19</v>
      </c>
      <c r="AX252" s="185" t="s">
        <v>44</v>
      </c>
      <c r="AY252" s="187" t="s">
        <v>135</v>
      </c>
    </row>
    <row r="253" spans="2:51" s="201" customFormat="1" ht="11.25" x14ac:dyDescent="0.25">
      <c r="B253" s="202"/>
      <c r="D253" s="180" t="s">
        <v>468</v>
      </c>
      <c r="E253" s="203" t="s">
        <v>1</v>
      </c>
      <c r="F253" s="204" t="s">
        <v>525</v>
      </c>
      <c r="H253" s="203" t="s">
        <v>1</v>
      </c>
      <c r="I253" s="205"/>
      <c r="L253" s="202"/>
      <c r="M253" s="206"/>
      <c r="T253" s="207"/>
      <c r="AT253" s="203" t="s">
        <v>468</v>
      </c>
      <c r="AU253" s="203" t="s">
        <v>88</v>
      </c>
      <c r="AV253" s="201" t="s">
        <v>45</v>
      </c>
      <c r="AW253" s="201" t="s">
        <v>19</v>
      </c>
      <c r="AX253" s="201" t="s">
        <v>44</v>
      </c>
      <c r="AY253" s="203" t="s">
        <v>135</v>
      </c>
    </row>
    <row r="254" spans="2:51" s="185" customFormat="1" ht="11.25" x14ac:dyDescent="0.25">
      <c r="B254" s="186"/>
      <c r="D254" s="180" t="s">
        <v>468</v>
      </c>
      <c r="E254" s="187" t="s">
        <v>1</v>
      </c>
      <c r="F254" s="188" t="s">
        <v>630</v>
      </c>
      <c r="H254" s="189">
        <v>1.26</v>
      </c>
      <c r="I254" s="190"/>
      <c r="L254" s="186"/>
      <c r="M254" s="191"/>
      <c r="T254" s="192"/>
      <c r="AT254" s="187" t="s">
        <v>468</v>
      </c>
      <c r="AU254" s="187" t="s">
        <v>88</v>
      </c>
      <c r="AV254" s="185" t="s">
        <v>88</v>
      </c>
      <c r="AW254" s="185" t="s">
        <v>19</v>
      </c>
      <c r="AX254" s="185" t="s">
        <v>44</v>
      </c>
      <c r="AY254" s="187" t="s">
        <v>135</v>
      </c>
    </row>
    <row r="255" spans="2:51" s="201" customFormat="1" ht="11.25" x14ac:dyDescent="0.25">
      <c r="B255" s="202"/>
      <c r="D255" s="180" t="s">
        <v>468</v>
      </c>
      <c r="E255" s="203" t="s">
        <v>1</v>
      </c>
      <c r="F255" s="204" t="s">
        <v>527</v>
      </c>
      <c r="H255" s="203" t="s">
        <v>1</v>
      </c>
      <c r="I255" s="205"/>
      <c r="L255" s="202"/>
      <c r="M255" s="206"/>
      <c r="T255" s="207"/>
      <c r="AT255" s="203" t="s">
        <v>468</v>
      </c>
      <c r="AU255" s="203" t="s">
        <v>88</v>
      </c>
      <c r="AV255" s="201" t="s">
        <v>45</v>
      </c>
      <c r="AW255" s="201" t="s">
        <v>19</v>
      </c>
      <c r="AX255" s="201" t="s">
        <v>44</v>
      </c>
      <c r="AY255" s="203" t="s">
        <v>135</v>
      </c>
    </row>
    <row r="256" spans="2:51" s="185" customFormat="1" ht="11.25" x14ac:dyDescent="0.25">
      <c r="B256" s="186"/>
      <c r="D256" s="180" t="s">
        <v>468</v>
      </c>
      <c r="E256" s="187" t="s">
        <v>1</v>
      </c>
      <c r="F256" s="188" t="s">
        <v>544</v>
      </c>
      <c r="H256" s="189">
        <v>0.72</v>
      </c>
      <c r="I256" s="190"/>
      <c r="L256" s="186"/>
      <c r="M256" s="191"/>
      <c r="T256" s="192"/>
      <c r="AT256" s="187" t="s">
        <v>468</v>
      </c>
      <c r="AU256" s="187" t="s">
        <v>88</v>
      </c>
      <c r="AV256" s="185" t="s">
        <v>88</v>
      </c>
      <c r="AW256" s="185" t="s">
        <v>19</v>
      </c>
      <c r="AX256" s="185" t="s">
        <v>44</v>
      </c>
      <c r="AY256" s="187" t="s">
        <v>135</v>
      </c>
    </row>
    <row r="257" spans="2:51" s="201" customFormat="1" ht="11.25" x14ac:dyDescent="0.25">
      <c r="B257" s="202"/>
      <c r="D257" s="180" t="s">
        <v>468</v>
      </c>
      <c r="E257" s="203" t="s">
        <v>1</v>
      </c>
      <c r="F257" s="204" t="s">
        <v>529</v>
      </c>
      <c r="H257" s="203" t="s">
        <v>1</v>
      </c>
      <c r="I257" s="205"/>
      <c r="L257" s="202"/>
      <c r="M257" s="206"/>
      <c r="T257" s="207"/>
      <c r="AT257" s="203" t="s">
        <v>468</v>
      </c>
      <c r="AU257" s="203" t="s">
        <v>88</v>
      </c>
      <c r="AV257" s="201" t="s">
        <v>45</v>
      </c>
      <c r="AW257" s="201" t="s">
        <v>19</v>
      </c>
      <c r="AX257" s="201" t="s">
        <v>44</v>
      </c>
      <c r="AY257" s="203" t="s">
        <v>135</v>
      </c>
    </row>
    <row r="258" spans="2:51" s="185" customFormat="1" ht="11.25" x14ac:dyDescent="0.25">
      <c r="B258" s="186"/>
      <c r="D258" s="180" t="s">
        <v>468</v>
      </c>
      <c r="E258" s="187" t="s">
        <v>1</v>
      </c>
      <c r="F258" s="188" t="s">
        <v>544</v>
      </c>
      <c r="H258" s="189">
        <v>0.72</v>
      </c>
      <c r="I258" s="190"/>
      <c r="L258" s="186"/>
      <c r="M258" s="191"/>
      <c r="T258" s="192"/>
      <c r="AT258" s="187" t="s">
        <v>468</v>
      </c>
      <c r="AU258" s="187" t="s">
        <v>88</v>
      </c>
      <c r="AV258" s="185" t="s">
        <v>88</v>
      </c>
      <c r="AW258" s="185" t="s">
        <v>19</v>
      </c>
      <c r="AX258" s="185" t="s">
        <v>44</v>
      </c>
      <c r="AY258" s="187" t="s">
        <v>135</v>
      </c>
    </row>
    <row r="259" spans="2:51" s="201" customFormat="1" ht="11.25" x14ac:dyDescent="0.25">
      <c r="B259" s="202"/>
      <c r="D259" s="180" t="s">
        <v>468</v>
      </c>
      <c r="E259" s="203" t="s">
        <v>1</v>
      </c>
      <c r="F259" s="204" t="s">
        <v>530</v>
      </c>
      <c r="H259" s="203" t="s">
        <v>1</v>
      </c>
      <c r="I259" s="205"/>
      <c r="L259" s="202"/>
      <c r="M259" s="206"/>
      <c r="T259" s="207"/>
      <c r="AT259" s="203" t="s">
        <v>468</v>
      </c>
      <c r="AU259" s="203" t="s">
        <v>88</v>
      </c>
      <c r="AV259" s="201" t="s">
        <v>45</v>
      </c>
      <c r="AW259" s="201" t="s">
        <v>19</v>
      </c>
      <c r="AX259" s="201" t="s">
        <v>44</v>
      </c>
      <c r="AY259" s="203" t="s">
        <v>135</v>
      </c>
    </row>
    <row r="260" spans="2:51" s="185" customFormat="1" ht="11.25" x14ac:dyDescent="0.25">
      <c r="B260" s="186"/>
      <c r="D260" s="180" t="s">
        <v>468</v>
      </c>
      <c r="E260" s="187" t="s">
        <v>1</v>
      </c>
      <c r="F260" s="188" t="s">
        <v>631</v>
      </c>
      <c r="H260" s="189">
        <v>0.42</v>
      </c>
      <c r="I260" s="190"/>
      <c r="L260" s="186"/>
      <c r="M260" s="191"/>
      <c r="T260" s="192"/>
      <c r="AT260" s="187" t="s">
        <v>468</v>
      </c>
      <c r="AU260" s="187" t="s">
        <v>88</v>
      </c>
      <c r="AV260" s="185" t="s">
        <v>88</v>
      </c>
      <c r="AW260" s="185" t="s">
        <v>19</v>
      </c>
      <c r="AX260" s="185" t="s">
        <v>44</v>
      </c>
      <c r="AY260" s="187" t="s">
        <v>135</v>
      </c>
    </row>
    <row r="261" spans="2:51" s="201" customFormat="1" ht="11.25" x14ac:dyDescent="0.25">
      <c r="B261" s="202"/>
      <c r="D261" s="180" t="s">
        <v>468</v>
      </c>
      <c r="E261" s="203" t="s">
        <v>1</v>
      </c>
      <c r="F261" s="204" t="s">
        <v>532</v>
      </c>
      <c r="H261" s="203" t="s">
        <v>1</v>
      </c>
      <c r="I261" s="205"/>
      <c r="L261" s="202"/>
      <c r="M261" s="206"/>
      <c r="T261" s="207"/>
      <c r="AT261" s="203" t="s">
        <v>468</v>
      </c>
      <c r="AU261" s="203" t="s">
        <v>88</v>
      </c>
      <c r="AV261" s="201" t="s">
        <v>45</v>
      </c>
      <c r="AW261" s="201" t="s">
        <v>19</v>
      </c>
      <c r="AX261" s="201" t="s">
        <v>44</v>
      </c>
      <c r="AY261" s="203" t="s">
        <v>135</v>
      </c>
    </row>
    <row r="262" spans="2:51" s="185" customFormat="1" ht="11.25" x14ac:dyDescent="0.25">
      <c r="B262" s="186"/>
      <c r="D262" s="180" t="s">
        <v>468</v>
      </c>
      <c r="E262" s="187" t="s">
        <v>1</v>
      </c>
      <c r="F262" s="188" t="s">
        <v>632</v>
      </c>
      <c r="H262" s="189">
        <v>0.3</v>
      </c>
      <c r="I262" s="190"/>
      <c r="L262" s="186"/>
      <c r="M262" s="191"/>
      <c r="T262" s="192"/>
      <c r="AT262" s="187" t="s">
        <v>468</v>
      </c>
      <c r="AU262" s="187" t="s">
        <v>88</v>
      </c>
      <c r="AV262" s="185" t="s">
        <v>88</v>
      </c>
      <c r="AW262" s="185" t="s">
        <v>19</v>
      </c>
      <c r="AX262" s="185" t="s">
        <v>44</v>
      </c>
      <c r="AY262" s="187" t="s">
        <v>135</v>
      </c>
    </row>
    <row r="263" spans="2:51" s="201" customFormat="1" ht="11.25" x14ac:dyDescent="0.25">
      <c r="B263" s="202"/>
      <c r="D263" s="180" t="s">
        <v>468</v>
      </c>
      <c r="E263" s="203" t="s">
        <v>1</v>
      </c>
      <c r="F263" s="204" t="s">
        <v>534</v>
      </c>
      <c r="H263" s="203" t="s">
        <v>1</v>
      </c>
      <c r="I263" s="205"/>
      <c r="L263" s="202"/>
      <c r="M263" s="206"/>
      <c r="T263" s="207"/>
      <c r="AT263" s="203" t="s">
        <v>468</v>
      </c>
      <c r="AU263" s="203" t="s">
        <v>88</v>
      </c>
      <c r="AV263" s="201" t="s">
        <v>45</v>
      </c>
      <c r="AW263" s="201" t="s">
        <v>19</v>
      </c>
      <c r="AX263" s="201" t="s">
        <v>44</v>
      </c>
      <c r="AY263" s="203" t="s">
        <v>135</v>
      </c>
    </row>
    <row r="264" spans="2:51" s="185" customFormat="1" ht="11.25" x14ac:dyDescent="0.25">
      <c r="B264" s="186"/>
      <c r="D264" s="180" t="s">
        <v>468</v>
      </c>
      <c r="E264" s="187" t="s">
        <v>1</v>
      </c>
      <c r="F264" s="188" t="s">
        <v>633</v>
      </c>
      <c r="H264" s="189">
        <v>2.94</v>
      </c>
      <c r="I264" s="190"/>
      <c r="L264" s="186"/>
      <c r="M264" s="191"/>
      <c r="T264" s="192"/>
      <c r="AT264" s="187" t="s">
        <v>468</v>
      </c>
      <c r="AU264" s="187" t="s">
        <v>88</v>
      </c>
      <c r="AV264" s="185" t="s">
        <v>88</v>
      </c>
      <c r="AW264" s="185" t="s">
        <v>19</v>
      </c>
      <c r="AX264" s="185" t="s">
        <v>44</v>
      </c>
      <c r="AY264" s="187" t="s">
        <v>135</v>
      </c>
    </row>
    <row r="265" spans="2:51" s="201" customFormat="1" ht="11.25" x14ac:dyDescent="0.25">
      <c r="B265" s="202"/>
      <c r="D265" s="180" t="s">
        <v>468</v>
      </c>
      <c r="E265" s="203" t="s">
        <v>1</v>
      </c>
      <c r="F265" s="204" t="s">
        <v>536</v>
      </c>
      <c r="H265" s="203" t="s">
        <v>1</v>
      </c>
      <c r="I265" s="205"/>
      <c r="L265" s="202"/>
      <c r="M265" s="206"/>
      <c r="T265" s="207"/>
      <c r="AT265" s="203" t="s">
        <v>468</v>
      </c>
      <c r="AU265" s="203" t="s">
        <v>88</v>
      </c>
      <c r="AV265" s="201" t="s">
        <v>45</v>
      </c>
      <c r="AW265" s="201" t="s">
        <v>19</v>
      </c>
      <c r="AX265" s="201" t="s">
        <v>44</v>
      </c>
      <c r="AY265" s="203" t="s">
        <v>135</v>
      </c>
    </row>
    <row r="266" spans="2:51" s="185" customFormat="1" ht="11.25" x14ac:dyDescent="0.25">
      <c r="B266" s="186"/>
      <c r="D266" s="180" t="s">
        <v>468</v>
      </c>
      <c r="E266" s="187" t="s">
        <v>1</v>
      </c>
      <c r="F266" s="188" t="s">
        <v>634</v>
      </c>
      <c r="H266" s="189">
        <v>4.32</v>
      </c>
      <c r="I266" s="190"/>
      <c r="L266" s="186"/>
      <c r="M266" s="191"/>
      <c r="T266" s="192"/>
      <c r="AT266" s="187" t="s">
        <v>468</v>
      </c>
      <c r="AU266" s="187" t="s">
        <v>88</v>
      </c>
      <c r="AV266" s="185" t="s">
        <v>88</v>
      </c>
      <c r="AW266" s="185" t="s">
        <v>19</v>
      </c>
      <c r="AX266" s="185" t="s">
        <v>44</v>
      </c>
      <c r="AY266" s="187" t="s">
        <v>135</v>
      </c>
    </row>
    <row r="267" spans="2:51" s="201" customFormat="1" ht="11.25" x14ac:dyDescent="0.25">
      <c r="B267" s="202"/>
      <c r="D267" s="180" t="s">
        <v>468</v>
      </c>
      <c r="E267" s="203" t="s">
        <v>1</v>
      </c>
      <c r="F267" s="204" t="s">
        <v>538</v>
      </c>
      <c r="H267" s="203" t="s">
        <v>1</v>
      </c>
      <c r="I267" s="205"/>
      <c r="L267" s="202"/>
      <c r="M267" s="206"/>
      <c r="T267" s="207"/>
      <c r="AT267" s="203" t="s">
        <v>468</v>
      </c>
      <c r="AU267" s="203" t="s">
        <v>88</v>
      </c>
      <c r="AV267" s="201" t="s">
        <v>45</v>
      </c>
      <c r="AW267" s="201" t="s">
        <v>19</v>
      </c>
      <c r="AX267" s="201" t="s">
        <v>44</v>
      </c>
      <c r="AY267" s="203" t="s">
        <v>135</v>
      </c>
    </row>
    <row r="268" spans="2:51" s="185" customFormat="1" ht="11.25" x14ac:dyDescent="0.25">
      <c r="B268" s="186"/>
      <c r="D268" s="180" t="s">
        <v>468</v>
      </c>
      <c r="E268" s="187" t="s">
        <v>1</v>
      </c>
      <c r="F268" s="188" t="s">
        <v>632</v>
      </c>
      <c r="H268" s="189">
        <v>0.3</v>
      </c>
      <c r="I268" s="190"/>
      <c r="L268" s="186"/>
      <c r="M268" s="191"/>
      <c r="T268" s="192"/>
      <c r="AT268" s="187" t="s">
        <v>468</v>
      </c>
      <c r="AU268" s="187" t="s">
        <v>88</v>
      </c>
      <c r="AV268" s="185" t="s">
        <v>88</v>
      </c>
      <c r="AW268" s="185" t="s">
        <v>19</v>
      </c>
      <c r="AX268" s="185" t="s">
        <v>44</v>
      </c>
      <c r="AY268" s="187" t="s">
        <v>135</v>
      </c>
    </row>
    <row r="269" spans="2:51" s="201" customFormat="1" ht="11.25" x14ac:dyDescent="0.25">
      <c r="B269" s="202"/>
      <c r="D269" s="180" t="s">
        <v>468</v>
      </c>
      <c r="E269" s="203" t="s">
        <v>1</v>
      </c>
      <c r="F269" s="204" t="s">
        <v>539</v>
      </c>
      <c r="H269" s="203" t="s">
        <v>1</v>
      </c>
      <c r="I269" s="205"/>
      <c r="L269" s="202"/>
      <c r="M269" s="206"/>
      <c r="T269" s="207"/>
      <c r="AT269" s="203" t="s">
        <v>468</v>
      </c>
      <c r="AU269" s="203" t="s">
        <v>88</v>
      </c>
      <c r="AV269" s="201" t="s">
        <v>45</v>
      </c>
      <c r="AW269" s="201" t="s">
        <v>19</v>
      </c>
      <c r="AX269" s="201" t="s">
        <v>44</v>
      </c>
      <c r="AY269" s="203" t="s">
        <v>135</v>
      </c>
    </row>
    <row r="270" spans="2:51" s="185" customFormat="1" ht="11.25" x14ac:dyDescent="0.25">
      <c r="B270" s="186"/>
      <c r="D270" s="180" t="s">
        <v>468</v>
      </c>
      <c r="E270" s="187" t="s">
        <v>1</v>
      </c>
      <c r="F270" s="188" t="s">
        <v>630</v>
      </c>
      <c r="H270" s="189">
        <v>1.26</v>
      </c>
      <c r="I270" s="190"/>
      <c r="L270" s="186"/>
      <c r="M270" s="191"/>
      <c r="T270" s="192"/>
      <c r="AT270" s="187" t="s">
        <v>468</v>
      </c>
      <c r="AU270" s="187" t="s">
        <v>88</v>
      </c>
      <c r="AV270" s="185" t="s">
        <v>88</v>
      </c>
      <c r="AW270" s="185" t="s">
        <v>19</v>
      </c>
      <c r="AX270" s="185" t="s">
        <v>44</v>
      </c>
      <c r="AY270" s="187" t="s">
        <v>135</v>
      </c>
    </row>
    <row r="271" spans="2:51" s="201" customFormat="1" ht="11.25" x14ac:dyDescent="0.25">
      <c r="B271" s="202"/>
      <c r="D271" s="180" t="s">
        <v>468</v>
      </c>
      <c r="E271" s="203" t="s">
        <v>1</v>
      </c>
      <c r="F271" s="204" t="s">
        <v>540</v>
      </c>
      <c r="H271" s="203" t="s">
        <v>1</v>
      </c>
      <c r="I271" s="205"/>
      <c r="L271" s="202"/>
      <c r="M271" s="206"/>
      <c r="T271" s="207"/>
      <c r="AT271" s="203" t="s">
        <v>468</v>
      </c>
      <c r="AU271" s="203" t="s">
        <v>88</v>
      </c>
      <c r="AV271" s="201" t="s">
        <v>45</v>
      </c>
      <c r="AW271" s="201" t="s">
        <v>19</v>
      </c>
      <c r="AX271" s="201" t="s">
        <v>44</v>
      </c>
      <c r="AY271" s="203" t="s">
        <v>135</v>
      </c>
    </row>
    <row r="272" spans="2:51" s="185" customFormat="1" ht="11.25" x14ac:dyDescent="0.25">
      <c r="B272" s="186"/>
      <c r="D272" s="180" t="s">
        <v>468</v>
      </c>
      <c r="E272" s="187" t="s">
        <v>1</v>
      </c>
      <c r="F272" s="188" t="s">
        <v>528</v>
      </c>
      <c r="H272" s="189">
        <v>0.84</v>
      </c>
      <c r="I272" s="190"/>
      <c r="L272" s="186"/>
      <c r="M272" s="191"/>
      <c r="T272" s="192"/>
      <c r="AT272" s="187" t="s">
        <v>468</v>
      </c>
      <c r="AU272" s="187" t="s">
        <v>88</v>
      </c>
      <c r="AV272" s="185" t="s">
        <v>88</v>
      </c>
      <c r="AW272" s="185" t="s">
        <v>19</v>
      </c>
      <c r="AX272" s="185" t="s">
        <v>44</v>
      </c>
      <c r="AY272" s="187" t="s">
        <v>135</v>
      </c>
    </row>
    <row r="273" spans="2:65" s="201" customFormat="1" ht="11.25" x14ac:dyDescent="0.25">
      <c r="B273" s="202"/>
      <c r="D273" s="180" t="s">
        <v>468</v>
      </c>
      <c r="E273" s="203" t="s">
        <v>1</v>
      </c>
      <c r="F273" s="204" t="s">
        <v>541</v>
      </c>
      <c r="H273" s="203" t="s">
        <v>1</v>
      </c>
      <c r="I273" s="205"/>
      <c r="L273" s="202"/>
      <c r="M273" s="206"/>
      <c r="T273" s="207"/>
      <c r="AT273" s="203" t="s">
        <v>468</v>
      </c>
      <c r="AU273" s="203" t="s">
        <v>88</v>
      </c>
      <c r="AV273" s="201" t="s">
        <v>45</v>
      </c>
      <c r="AW273" s="201" t="s">
        <v>19</v>
      </c>
      <c r="AX273" s="201" t="s">
        <v>44</v>
      </c>
      <c r="AY273" s="203" t="s">
        <v>135</v>
      </c>
    </row>
    <row r="274" spans="2:65" s="185" customFormat="1" ht="11.25" x14ac:dyDescent="0.25">
      <c r="B274" s="186"/>
      <c r="D274" s="180" t="s">
        <v>468</v>
      </c>
      <c r="E274" s="187" t="s">
        <v>1</v>
      </c>
      <c r="F274" s="188" t="s">
        <v>630</v>
      </c>
      <c r="H274" s="189">
        <v>1.26</v>
      </c>
      <c r="I274" s="190"/>
      <c r="L274" s="186"/>
      <c r="M274" s="191"/>
      <c r="T274" s="192"/>
      <c r="AT274" s="187" t="s">
        <v>468</v>
      </c>
      <c r="AU274" s="187" t="s">
        <v>88</v>
      </c>
      <c r="AV274" s="185" t="s">
        <v>88</v>
      </c>
      <c r="AW274" s="185" t="s">
        <v>19</v>
      </c>
      <c r="AX274" s="185" t="s">
        <v>44</v>
      </c>
      <c r="AY274" s="187" t="s">
        <v>135</v>
      </c>
    </row>
    <row r="275" spans="2:65" s="201" customFormat="1" ht="11.25" x14ac:dyDescent="0.25">
      <c r="B275" s="202"/>
      <c r="D275" s="180" t="s">
        <v>468</v>
      </c>
      <c r="E275" s="203" t="s">
        <v>1</v>
      </c>
      <c r="F275" s="204" t="s">
        <v>542</v>
      </c>
      <c r="H275" s="203" t="s">
        <v>1</v>
      </c>
      <c r="I275" s="205"/>
      <c r="L275" s="202"/>
      <c r="M275" s="206"/>
      <c r="T275" s="207"/>
      <c r="AT275" s="203" t="s">
        <v>468</v>
      </c>
      <c r="AU275" s="203" t="s">
        <v>88</v>
      </c>
      <c r="AV275" s="201" t="s">
        <v>45</v>
      </c>
      <c r="AW275" s="201" t="s">
        <v>19</v>
      </c>
      <c r="AX275" s="201" t="s">
        <v>44</v>
      </c>
      <c r="AY275" s="203" t="s">
        <v>135</v>
      </c>
    </row>
    <row r="276" spans="2:65" s="185" customFormat="1" ht="11.25" x14ac:dyDescent="0.25">
      <c r="B276" s="186"/>
      <c r="D276" s="180" t="s">
        <v>468</v>
      </c>
      <c r="E276" s="187" t="s">
        <v>1</v>
      </c>
      <c r="F276" s="188" t="s">
        <v>631</v>
      </c>
      <c r="H276" s="189">
        <v>0.42</v>
      </c>
      <c r="I276" s="190"/>
      <c r="L276" s="186"/>
      <c r="M276" s="191"/>
      <c r="T276" s="192"/>
      <c r="AT276" s="187" t="s">
        <v>468</v>
      </c>
      <c r="AU276" s="187" t="s">
        <v>88</v>
      </c>
      <c r="AV276" s="185" t="s">
        <v>88</v>
      </c>
      <c r="AW276" s="185" t="s">
        <v>19</v>
      </c>
      <c r="AX276" s="185" t="s">
        <v>44</v>
      </c>
      <c r="AY276" s="187" t="s">
        <v>135</v>
      </c>
    </row>
    <row r="277" spans="2:65" s="201" customFormat="1" ht="11.25" x14ac:dyDescent="0.25">
      <c r="B277" s="202"/>
      <c r="D277" s="180" t="s">
        <v>468</v>
      </c>
      <c r="E277" s="203" t="s">
        <v>1</v>
      </c>
      <c r="F277" s="204" t="s">
        <v>543</v>
      </c>
      <c r="H277" s="203" t="s">
        <v>1</v>
      </c>
      <c r="I277" s="205"/>
      <c r="L277" s="202"/>
      <c r="M277" s="206"/>
      <c r="T277" s="207"/>
      <c r="AT277" s="203" t="s">
        <v>468</v>
      </c>
      <c r="AU277" s="203" t="s">
        <v>88</v>
      </c>
      <c r="AV277" s="201" t="s">
        <v>45</v>
      </c>
      <c r="AW277" s="201" t="s">
        <v>19</v>
      </c>
      <c r="AX277" s="201" t="s">
        <v>44</v>
      </c>
      <c r="AY277" s="203" t="s">
        <v>135</v>
      </c>
    </row>
    <row r="278" spans="2:65" s="185" customFormat="1" ht="11.25" x14ac:dyDescent="0.25">
      <c r="B278" s="186"/>
      <c r="D278" s="180" t="s">
        <v>468</v>
      </c>
      <c r="E278" s="187" t="s">
        <v>1</v>
      </c>
      <c r="F278" s="188" t="s">
        <v>635</v>
      </c>
      <c r="H278" s="189">
        <v>0.6</v>
      </c>
      <c r="I278" s="190"/>
      <c r="L278" s="186"/>
      <c r="M278" s="191"/>
      <c r="T278" s="192"/>
      <c r="AT278" s="187" t="s">
        <v>468</v>
      </c>
      <c r="AU278" s="187" t="s">
        <v>88</v>
      </c>
      <c r="AV278" s="185" t="s">
        <v>88</v>
      </c>
      <c r="AW278" s="185" t="s">
        <v>19</v>
      </c>
      <c r="AX278" s="185" t="s">
        <v>44</v>
      </c>
      <c r="AY278" s="187" t="s">
        <v>135</v>
      </c>
    </row>
    <row r="279" spans="2:65" s="193" customFormat="1" ht="11.25" x14ac:dyDescent="0.25">
      <c r="B279" s="194"/>
      <c r="D279" s="180" t="s">
        <v>468</v>
      </c>
      <c r="E279" s="195" t="s">
        <v>1</v>
      </c>
      <c r="F279" s="196" t="s">
        <v>483</v>
      </c>
      <c r="H279" s="197">
        <v>66.239999999999995</v>
      </c>
      <c r="I279" s="198"/>
      <c r="L279" s="194"/>
      <c r="M279" s="199"/>
      <c r="T279" s="200"/>
      <c r="AT279" s="195" t="s">
        <v>468</v>
      </c>
      <c r="AU279" s="195" t="s">
        <v>88</v>
      </c>
      <c r="AV279" s="193" t="s">
        <v>142</v>
      </c>
      <c r="AW279" s="193" t="s">
        <v>19</v>
      </c>
      <c r="AX279" s="193" t="s">
        <v>45</v>
      </c>
      <c r="AY279" s="195" t="s">
        <v>135</v>
      </c>
    </row>
    <row r="280" spans="2:65" s="201" customFormat="1" ht="11.25" x14ac:dyDescent="0.25">
      <c r="B280" s="202"/>
      <c r="D280" s="180" t="s">
        <v>468</v>
      </c>
      <c r="E280" s="203" t="s">
        <v>1</v>
      </c>
      <c r="F280" s="204" t="s">
        <v>509</v>
      </c>
      <c r="H280" s="203" t="s">
        <v>1</v>
      </c>
      <c r="I280" s="205"/>
      <c r="L280" s="202"/>
      <c r="M280" s="206"/>
      <c r="T280" s="207"/>
      <c r="AT280" s="203" t="s">
        <v>468</v>
      </c>
      <c r="AU280" s="203" t="s">
        <v>88</v>
      </c>
      <c r="AV280" s="201" t="s">
        <v>45</v>
      </c>
      <c r="AW280" s="201" t="s">
        <v>19</v>
      </c>
      <c r="AX280" s="201" t="s">
        <v>44</v>
      </c>
      <c r="AY280" s="203" t="s">
        <v>135</v>
      </c>
    </row>
    <row r="281" spans="2:65" s="20" customFormat="1" ht="16.5" customHeight="1" x14ac:dyDescent="0.25">
      <c r="B281" s="21"/>
      <c r="C281" s="208" t="s">
        <v>214</v>
      </c>
      <c r="D281" s="208" t="s">
        <v>202</v>
      </c>
      <c r="E281" s="209" t="s">
        <v>636</v>
      </c>
      <c r="F281" s="210" t="s">
        <v>637</v>
      </c>
      <c r="G281" s="211" t="s">
        <v>167</v>
      </c>
      <c r="H281" s="212">
        <v>132.47999999999999</v>
      </c>
      <c r="I281" s="163"/>
      <c r="J281" s="213">
        <f>ROUND(I281*H281,2)</f>
        <v>0</v>
      </c>
      <c r="K281" s="210" t="s">
        <v>462</v>
      </c>
      <c r="L281" s="166"/>
      <c r="M281" s="167" t="s">
        <v>1</v>
      </c>
      <c r="N281" s="168" t="s">
        <v>27</v>
      </c>
      <c r="P281" s="154">
        <f>O281*H281</f>
        <v>0</v>
      </c>
      <c r="Q281" s="154">
        <v>1</v>
      </c>
      <c r="R281" s="154">
        <f>Q281*H281</f>
        <v>132.47999999999999</v>
      </c>
      <c r="S281" s="154">
        <v>0</v>
      </c>
      <c r="T281" s="155">
        <f>S281*H281</f>
        <v>0</v>
      </c>
      <c r="AR281" s="156" t="s">
        <v>169</v>
      </c>
      <c r="AT281" s="156" t="s">
        <v>202</v>
      </c>
      <c r="AU281" s="156" t="s">
        <v>88</v>
      </c>
      <c r="AY281" s="18" t="s">
        <v>135</v>
      </c>
      <c r="BE281" s="157">
        <f>IF(N281="základní",J281,0)</f>
        <v>0</v>
      </c>
      <c r="BF281" s="157">
        <f>IF(N281="snížená",J281,0)</f>
        <v>0</v>
      </c>
      <c r="BG281" s="157">
        <f>IF(N281="zákl. přenesená",J281,0)</f>
        <v>0</v>
      </c>
      <c r="BH281" s="157">
        <f>IF(N281="sníž. přenesená",J281,0)</f>
        <v>0</v>
      </c>
      <c r="BI281" s="157">
        <f>IF(N281="nulová",J281,0)</f>
        <v>0</v>
      </c>
      <c r="BJ281" s="18" t="s">
        <v>45</v>
      </c>
      <c r="BK281" s="157">
        <f>ROUND(I281*H281,2)</f>
        <v>0</v>
      </c>
      <c r="BL281" s="18" t="s">
        <v>142</v>
      </c>
      <c r="BM281" s="156" t="s">
        <v>638</v>
      </c>
    </row>
    <row r="282" spans="2:65" s="20" customFormat="1" x14ac:dyDescent="0.25">
      <c r="B282" s="21"/>
      <c r="D282" s="180" t="s">
        <v>464</v>
      </c>
      <c r="F282" s="181" t="s">
        <v>637</v>
      </c>
      <c r="I282" s="114"/>
      <c r="L282" s="21"/>
      <c r="M282" s="182"/>
      <c r="T282" s="55"/>
      <c r="AT282" s="18" t="s">
        <v>464</v>
      </c>
      <c r="AU282" s="18" t="s">
        <v>88</v>
      </c>
    </row>
    <row r="283" spans="2:65" s="185" customFormat="1" ht="11.25" x14ac:dyDescent="0.25">
      <c r="B283" s="186"/>
      <c r="D283" s="180" t="s">
        <v>468</v>
      </c>
      <c r="F283" s="188" t="s">
        <v>639</v>
      </c>
      <c r="H283" s="189">
        <v>132.47999999999999</v>
      </c>
      <c r="I283" s="190"/>
      <c r="L283" s="186"/>
      <c r="M283" s="191"/>
      <c r="T283" s="192"/>
      <c r="AT283" s="187" t="s">
        <v>468</v>
      </c>
      <c r="AU283" s="187" t="s">
        <v>88</v>
      </c>
      <c r="AV283" s="185" t="s">
        <v>88</v>
      </c>
      <c r="AW283" s="185" t="s">
        <v>2</v>
      </c>
      <c r="AX283" s="185" t="s">
        <v>45</v>
      </c>
      <c r="AY283" s="187" t="s">
        <v>135</v>
      </c>
    </row>
    <row r="284" spans="2:65" s="20" customFormat="1" ht="16.5" customHeight="1" x14ac:dyDescent="0.25">
      <c r="B284" s="21"/>
      <c r="C284" s="208" t="s">
        <v>230</v>
      </c>
      <c r="D284" s="208" t="s">
        <v>202</v>
      </c>
      <c r="E284" s="209" t="s">
        <v>640</v>
      </c>
      <c r="F284" s="210" t="s">
        <v>641</v>
      </c>
      <c r="G284" s="211" t="s">
        <v>167</v>
      </c>
      <c r="H284" s="212">
        <v>95.28</v>
      </c>
      <c r="I284" s="163"/>
      <c r="J284" s="213">
        <f>ROUND(I284*H284,2)</f>
        <v>0</v>
      </c>
      <c r="K284" s="210" t="s">
        <v>462</v>
      </c>
      <c r="L284" s="166"/>
      <c r="M284" s="167" t="s">
        <v>1</v>
      </c>
      <c r="N284" s="168" t="s">
        <v>27</v>
      </c>
      <c r="P284" s="154">
        <f>O284*H284</f>
        <v>0</v>
      </c>
      <c r="Q284" s="154">
        <v>1</v>
      </c>
      <c r="R284" s="154">
        <f>Q284*H284</f>
        <v>95.28</v>
      </c>
      <c r="S284" s="154">
        <v>0</v>
      </c>
      <c r="T284" s="155">
        <f>S284*H284</f>
        <v>0</v>
      </c>
      <c r="AR284" s="156" t="s">
        <v>169</v>
      </c>
      <c r="AT284" s="156" t="s">
        <v>202</v>
      </c>
      <c r="AU284" s="156" t="s">
        <v>88</v>
      </c>
      <c r="AY284" s="18" t="s">
        <v>135</v>
      </c>
      <c r="BE284" s="157">
        <f>IF(N284="základní",J284,0)</f>
        <v>0</v>
      </c>
      <c r="BF284" s="157">
        <f>IF(N284="snížená",J284,0)</f>
        <v>0</v>
      </c>
      <c r="BG284" s="157">
        <f>IF(N284="zákl. přenesená",J284,0)</f>
        <v>0</v>
      </c>
      <c r="BH284" s="157">
        <f>IF(N284="sníž. přenesená",J284,0)</f>
        <v>0</v>
      </c>
      <c r="BI284" s="157">
        <f>IF(N284="nulová",J284,0)</f>
        <v>0</v>
      </c>
      <c r="BJ284" s="18" t="s">
        <v>45</v>
      </c>
      <c r="BK284" s="157">
        <f>ROUND(I284*H284,2)</f>
        <v>0</v>
      </c>
      <c r="BL284" s="18" t="s">
        <v>142</v>
      </c>
      <c r="BM284" s="156" t="s">
        <v>642</v>
      </c>
    </row>
    <row r="285" spans="2:65" s="20" customFormat="1" x14ac:dyDescent="0.25">
      <c r="B285" s="21"/>
      <c r="D285" s="180" t="s">
        <v>464</v>
      </c>
      <c r="F285" s="181" t="s">
        <v>641</v>
      </c>
      <c r="I285" s="114"/>
      <c r="L285" s="21"/>
      <c r="M285" s="182"/>
      <c r="T285" s="55"/>
      <c r="AT285" s="18" t="s">
        <v>464</v>
      </c>
      <c r="AU285" s="18" t="s">
        <v>88</v>
      </c>
    </row>
    <row r="286" spans="2:65" s="185" customFormat="1" ht="11.25" x14ac:dyDescent="0.25">
      <c r="B286" s="186"/>
      <c r="D286" s="180" t="s">
        <v>468</v>
      </c>
      <c r="E286" s="187" t="s">
        <v>1</v>
      </c>
      <c r="F286" s="188" t="s">
        <v>643</v>
      </c>
      <c r="H286" s="189">
        <v>95.28</v>
      </c>
      <c r="I286" s="190"/>
      <c r="L286" s="186"/>
      <c r="M286" s="191"/>
      <c r="T286" s="192"/>
      <c r="AT286" s="187" t="s">
        <v>468</v>
      </c>
      <c r="AU286" s="187" t="s">
        <v>88</v>
      </c>
      <c r="AV286" s="185" t="s">
        <v>88</v>
      </c>
      <c r="AW286" s="185" t="s">
        <v>19</v>
      </c>
      <c r="AX286" s="185" t="s">
        <v>45</v>
      </c>
      <c r="AY286" s="187" t="s">
        <v>135</v>
      </c>
    </row>
    <row r="287" spans="2:65" s="20" customFormat="1" ht="16.5" customHeight="1" x14ac:dyDescent="0.25">
      <c r="B287" s="21"/>
      <c r="C287" s="174" t="s">
        <v>219</v>
      </c>
      <c r="D287" s="174" t="s">
        <v>138</v>
      </c>
      <c r="E287" s="175" t="s">
        <v>644</v>
      </c>
      <c r="F287" s="176" t="s">
        <v>645</v>
      </c>
      <c r="G287" s="177" t="s">
        <v>150</v>
      </c>
      <c r="H287" s="178">
        <v>20.88</v>
      </c>
      <c r="I287" s="150"/>
      <c r="J287" s="179">
        <f>ROUND(I287*H287,2)</f>
        <v>0</v>
      </c>
      <c r="K287" s="176" t="s">
        <v>462</v>
      </c>
      <c r="L287" s="21"/>
      <c r="M287" s="153" t="s">
        <v>1</v>
      </c>
      <c r="N287" s="112" t="s">
        <v>27</v>
      </c>
      <c r="P287" s="154">
        <f>O287*H287</f>
        <v>0</v>
      </c>
      <c r="Q287" s="154">
        <v>0</v>
      </c>
      <c r="R287" s="154">
        <f>Q287*H287</f>
        <v>0</v>
      </c>
      <c r="S287" s="154">
        <v>0</v>
      </c>
      <c r="T287" s="155">
        <f>S287*H287</f>
        <v>0</v>
      </c>
      <c r="AR287" s="156" t="s">
        <v>142</v>
      </c>
      <c r="AT287" s="156" t="s">
        <v>138</v>
      </c>
      <c r="AU287" s="156" t="s">
        <v>88</v>
      </c>
      <c r="AY287" s="18" t="s">
        <v>135</v>
      </c>
      <c r="BE287" s="157">
        <f>IF(N287="základní",J287,0)</f>
        <v>0</v>
      </c>
      <c r="BF287" s="157">
        <f>IF(N287="snížená",J287,0)</f>
        <v>0</v>
      </c>
      <c r="BG287" s="157">
        <f>IF(N287="zákl. přenesená",J287,0)</f>
        <v>0</v>
      </c>
      <c r="BH287" s="157">
        <f>IF(N287="sníž. přenesená",J287,0)</f>
        <v>0</v>
      </c>
      <c r="BI287" s="157">
        <f>IF(N287="nulová",J287,0)</f>
        <v>0</v>
      </c>
      <c r="BJ287" s="18" t="s">
        <v>45</v>
      </c>
      <c r="BK287" s="157">
        <f>ROUND(I287*H287,2)</f>
        <v>0</v>
      </c>
      <c r="BL287" s="18" t="s">
        <v>142</v>
      </c>
      <c r="BM287" s="156" t="s">
        <v>646</v>
      </c>
    </row>
    <row r="288" spans="2:65" s="20" customFormat="1" ht="19.5" x14ac:dyDescent="0.25">
      <c r="B288" s="21"/>
      <c r="D288" s="180" t="s">
        <v>464</v>
      </c>
      <c r="F288" s="181" t="s">
        <v>647</v>
      </c>
      <c r="I288" s="114"/>
      <c r="L288" s="21"/>
      <c r="M288" s="182"/>
      <c r="T288" s="55"/>
      <c r="AT288" s="18" t="s">
        <v>464</v>
      </c>
      <c r="AU288" s="18" t="s">
        <v>88</v>
      </c>
    </row>
    <row r="289" spans="2:65" s="20" customFormat="1" x14ac:dyDescent="0.25">
      <c r="B289" s="21"/>
      <c r="D289" s="183" t="s">
        <v>466</v>
      </c>
      <c r="F289" s="184" t="s">
        <v>648</v>
      </c>
      <c r="I289" s="114"/>
      <c r="L289" s="21"/>
      <c r="M289" s="182"/>
      <c r="T289" s="55"/>
      <c r="AT289" s="18" t="s">
        <v>466</v>
      </c>
      <c r="AU289" s="18" t="s">
        <v>88</v>
      </c>
    </row>
    <row r="290" spans="2:65" s="201" customFormat="1" ht="11.25" x14ac:dyDescent="0.25">
      <c r="B290" s="202"/>
      <c r="D290" s="180" t="s">
        <v>468</v>
      </c>
      <c r="E290" s="203" t="s">
        <v>1</v>
      </c>
      <c r="F290" s="204" t="s">
        <v>550</v>
      </c>
      <c r="H290" s="203" t="s">
        <v>1</v>
      </c>
      <c r="I290" s="205"/>
      <c r="L290" s="202"/>
      <c r="M290" s="206"/>
      <c r="T290" s="207"/>
      <c r="AT290" s="203" t="s">
        <v>468</v>
      </c>
      <c r="AU290" s="203" t="s">
        <v>88</v>
      </c>
      <c r="AV290" s="201" t="s">
        <v>45</v>
      </c>
      <c r="AW290" s="201" t="s">
        <v>19</v>
      </c>
      <c r="AX290" s="201" t="s">
        <v>44</v>
      </c>
      <c r="AY290" s="203" t="s">
        <v>135</v>
      </c>
    </row>
    <row r="291" spans="2:65" s="201" customFormat="1" ht="11.25" x14ac:dyDescent="0.25">
      <c r="B291" s="202"/>
      <c r="D291" s="180" t="s">
        <v>468</v>
      </c>
      <c r="E291" s="203" t="s">
        <v>1</v>
      </c>
      <c r="F291" s="204" t="s">
        <v>510</v>
      </c>
      <c r="H291" s="203" t="s">
        <v>1</v>
      </c>
      <c r="I291" s="205"/>
      <c r="L291" s="202"/>
      <c r="M291" s="206"/>
      <c r="T291" s="207"/>
      <c r="AT291" s="203" t="s">
        <v>468</v>
      </c>
      <c r="AU291" s="203" t="s">
        <v>88</v>
      </c>
      <c r="AV291" s="201" t="s">
        <v>45</v>
      </c>
      <c r="AW291" s="201" t="s">
        <v>19</v>
      </c>
      <c r="AX291" s="201" t="s">
        <v>44</v>
      </c>
      <c r="AY291" s="203" t="s">
        <v>135</v>
      </c>
    </row>
    <row r="292" spans="2:65" s="185" customFormat="1" ht="11.25" x14ac:dyDescent="0.25">
      <c r="B292" s="186"/>
      <c r="D292" s="180" t="s">
        <v>468</v>
      </c>
      <c r="E292" s="187" t="s">
        <v>1</v>
      </c>
      <c r="F292" s="188" t="s">
        <v>649</v>
      </c>
      <c r="H292" s="189">
        <v>18</v>
      </c>
      <c r="I292" s="190"/>
      <c r="L292" s="186"/>
      <c r="M292" s="191"/>
      <c r="T292" s="192"/>
      <c r="AT292" s="187" t="s">
        <v>468</v>
      </c>
      <c r="AU292" s="187" t="s">
        <v>88</v>
      </c>
      <c r="AV292" s="185" t="s">
        <v>88</v>
      </c>
      <c r="AW292" s="185" t="s">
        <v>19</v>
      </c>
      <c r="AX292" s="185" t="s">
        <v>44</v>
      </c>
      <c r="AY292" s="187" t="s">
        <v>135</v>
      </c>
    </row>
    <row r="293" spans="2:65" s="201" customFormat="1" ht="11.25" x14ac:dyDescent="0.25">
      <c r="B293" s="202"/>
      <c r="D293" s="180" t="s">
        <v>468</v>
      </c>
      <c r="E293" s="203" t="s">
        <v>1</v>
      </c>
      <c r="F293" s="204" t="s">
        <v>512</v>
      </c>
      <c r="H293" s="203" t="s">
        <v>1</v>
      </c>
      <c r="I293" s="205"/>
      <c r="L293" s="202"/>
      <c r="M293" s="206"/>
      <c r="T293" s="207"/>
      <c r="AT293" s="203" t="s">
        <v>468</v>
      </c>
      <c r="AU293" s="203" t="s">
        <v>88</v>
      </c>
      <c r="AV293" s="201" t="s">
        <v>45</v>
      </c>
      <c r="AW293" s="201" t="s">
        <v>19</v>
      </c>
      <c r="AX293" s="201" t="s">
        <v>44</v>
      </c>
      <c r="AY293" s="203" t="s">
        <v>135</v>
      </c>
    </row>
    <row r="294" spans="2:65" s="185" customFormat="1" ht="11.25" x14ac:dyDescent="0.25">
      <c r="B294" s="186"/>
      <c r="D294" s="180" t="s">
        <v>468</v>
      </c>
      <c r="E294" s="187" t="s">
        <v>1</v>
      </c>
      <c r="F294" s="188" t="s">
        <v>650</v>
      </c>
      <c r="H294" s="189">
        <v>2.88</v>
      </c>
      <c r="I294" s="190"/>
      <c r="L294" s="186"/>
      <c r="M294" s="191"/>
      <c r="T294" s="192"/>
      <c r="AT294" s="187" t="s">
        <v>468</v>
      </c>
      <c r="AU294" s="187" t="s">
        <v>88</v>
      </c>
      <c r="AV294" s="185" t="s">
        <v>88</v>
      </c>
      <c r="AW294" s="185" t="s">
        <v>19</v>
      </c>
      <c r="AX294" s="185" t="s">
        <v>44</v>
      </c>
      <c r="AY294" s="187" t="s">
        <v>135</v>
      </c>
    </row>
    <row r="295" spans="2:65" s="193" customFormat="1" ht="11.25" x14ac:dyDescent="0.25">
      <c r="B295" s="194"/>
      <c r="D295" s="180" t="s">
        <v>468</v>
      </c>
      <c r="E295" s="195" t="s">
        <v>1</v>
      </c>
      <c r="F295" s="196" t="s">
        <v>483</v>
      </c>
      <c r="H295" s="197">
        <v>20.88</v>
      </c>
      <c r="I295" s="198"/>
      <c r="L295" s="194"/>
      <c r="M295" s="199"/>
      <c r="T295" s="200"/>
      <c r="AT295" s="195" t="s">
        <v>468</v>
      </c>
      <c r="AU295" s="195" t="s">
        <v>88</v>
      </c>
      <c r="AV295" s="193" t="s">
        <v>142</v>
      </c>
      <c r="AW295" s="193" t="s">
        <v>19</v>
      </c>
      <c r="AX295" s="193" t="s">
        <v>45</v>
      </c>
      <c r="AY295" s="195" t="s">
        <v>135</v>
      </c>
    </row>
    <row r="296" spans="2:65" s="20" customFormat="1" ht="16.5" customHeight="1" x14ac:dyDescent="0.25">
      <c r="B296" s="21"/>
      <c r="C296" s="208" t="s">
        <v>5</v>
      </c>
      <c r="D296" s="208" t="s">
        <v>202</v>
      </c>
      <c r="E296" s="209" t="s">
        <v>636</v>
      </c>
      <c r="F296" s="210" t="s">
        <v>637</v>
      </c>
      <c r="G296" s="211" t="s">
        <v>167</v>
      </c>
      <c r="H296" s="212">
        <v>41.76</v>
      </c>
      <c r="I296" s="163"/>
      <c r="J296" s="213">
        <f>ROUND(I296*H296,2)</f>
        <v>0</v>
      </c>
      <c r="K296" s="210" t="s">
        <v>462</v>
      </c>
      <c r="L296" s="166"/>
      <c r="M296" s="167" t="s">
        <v>1</v>
      </c>
      <c r="N296" s="168" t="s">
        <v>27</v>
      </c>
      <c r="P296" s="154">
        <f>O296*H296</f>
        <v>0</v>
      </c>
      <c r="Q296" s="154">
        <v>1</v>
      </c>
      <c r="R296" s="154">
        <f>Q296*H296</f>
        <v>41.76</v>
      </c>
      <c r="S296" s="154">
        <v>0</v>
      </c>
      <c r="T296" s="155">
        <f>S296*H296</f>
        <v>0</v>
      </c>
      <c r="AR296" s="156" t="s">
        <v>169</v>
      </c>
      <c r="AT296" s="156" t="s">
        <v>202</v>
      </c>
      <c r="AU296" s="156" t="s">
        <v>88</v>
      </c>
      <c r="AY296" s="18" t="s">
        <v>135</v>
      </c>
      <c r="BE296" s="157">
        <f>IF(N296="základní",J296,0)</f>
        <v>0</v>
      </c>
      <c r="BF296" s="157">
        <f>IF(N296="snížená",J296,0)</f>
        <v>0</v>
      </c>
      <c r="BG296" s="157">
        <f>IF(N296="zákl. přenesená",J296,0)</f>
        <v>0</v>
      </c>
      <c r="BH296" s="157">
        <f>IF(N296="sníž. přenesená",J296,0)</f>
        <v>0</v>
      </c>
      <c r="BI296" s="157">
        <f>IF(N296="nulová",J296,0)</f>
        <v>0</v>
      </c>
      <c r="BJ296" s="18" t="s">
        <v>45</v>
      </c>
      <c r="BK296" s="157">
        <f>ROUND(I296*H296,2)</f>
        <v>0</v>
      </c>
      <c r="BL296" s="18" t="s">
        <v>142</v>
      </c>
      <c r="BM296" s="156" t="s">
        <v>651</v>
      </c>
    </row>
    <row r="297" spans="2:65" s="20" customFormat="1" x14ac:dyDescent="0.25">
      <c r="B297" s="21"/>
      <c r="D297" s="180" t="s">
        <v>464</v>
      </c>
      <c r="F297" s="181" t="s">
        <v>637</v>
      </c>
      <c r="I297" s="114"/>
      <c r="L297" s="21"/>
      <c r="M297" s="182"/>
      <c r="T297" s="55"/>
      <c r="AT297" s="18" t="s">
        <v>464</v>
      </c>
      <c r="AU297" s="18" t="s">
        <v>88</v>
      </c>
    </row>
    <row r="298" spans="2:65" s="185" customFormat="1" ht="11.25" x14ac:dyDescent="0.25">
      <c r="B298" s="186"/>
      <c r="D298" s="180" t="s">
        <v>468</v>
      </c>
      <c r="F298" s="188" t="s">
        <v>652</v>
      </c>
      <c r="H298" s="189">
        <v>41.76</v>
      </c>
      <c r="I298" s="190"/>
      <c r="L298" s="186"/>
      <c r="M298" s="191"/>
      <c r="T298" s="192"/>
      <c r="AT298" s="187" t="s">
        <v>468</v>
      </c>
      <c r="AU298" s="187" t="s">
        <v>88</v>
      </c>
      <c r="AV298" s="185" t="s">
        <v>88</v>
      </c>
      <c r="AW298" s="185" t="s">
        <v>2</v>
      </c>
      <c r="AX298" s="185" t="s">
        <v>45</v>
      </c>
      <c r="AY298" s="187" t="s">
        <v>135</v>
      </c>
    </row>
    <row r="299" spans="2:65" s="132" customFormat="1" ht="22.9" customHeight="1" x14ac:dyDescent="0.2">
      <c r="B299" s="133"/>
      <c r="D299" s="134" t="s">
        <v>43</v>
      </c>
      <c r="E299" s="143" t="s">
        <v>142</v>
      </c>
      <c r="F299" s="143" t="s">
        <v>147</v>
      </c>
      <c r="I299" s="136"/>
      <c r="J299" s="144">
        <f>BK299</f>
        <v>0</v>
      </c>
      <c r="L299" s="133"/>
      <c r="M299" s="138"/>
      <c r="P299" s="139">
        <f>SUM(P300:P352)</f>
        <v>0</v>
      </c>
      <c r="R299" s="139">
        <f>SUM(R300:R352)</f>
        <v>0</v>
      </c>
      <c r="T299" s="140">
        <f>SUM(T300:T352)</f>
        <v>0</v>
      </c>
      <c r="AR299" s="134" t="s">
        <v>45</v>
      </c>
      <c r="AT299" s="141" t="s">
        <v>43</v>
      </c>
      <c r="AU299" s="141" t="s">
        <v>45</v>
      </c>
      <c r="AY299" s="134" t="s">
        <v>135</v>
      </c>
      <c r="BK299" s="142">
        <f>SUM(BK300:BK352)</f>
        <v>0</v>
      </c>
    </row>
    <row r="300" spans="2:65" s="20" customFormat="1" ht="16.5" customHeight="1" x14ac:dyDescent="0.25">
      <c r="B300" s="21"/>
      <c r="C300" s="174" t="s">
        <v>206</v>
      </c>
      <c r="D300" s="174" t="s">
        <v>138</v>
      </c>
      <c r="E300" s="175" t="s">
        <v>653</v>
      </c>
      <c r="F300" s="176" t="s">
        <v>654</v>
      </c>
      <c r="G300" s="177" t="s">
        <v>150</v>
      </c>
      <c r="H300" s="178">
        <v>15.98</v>
      </c>
      <c r="I300" s="150"/>
      <c r="J300" s="179">
        <f>ROUND(I300*H300,2)</f>
        <v>0</v>
      </c>
      <c r="K300" s="176" t="s">
        <v>462</v>
      </c>
      <c r="L300" s="21"/>
      <c r="M300" s="153" t="s">
        <v>1</v>
      </c>
      <c r="N300" s="112" t="s">
        <v>27</v>
      </c>
      <c r="P300" s="154">
        <f>O300*H300</f>
        <v>0</v>
      </c>
      <c r="Q300" s="154">
        <v>0</v>
      </c>
      <c r="R300" s="154">
        <f>Q300*H300</f>
        <v>0</v>
      </c>
      <c r="S300" s="154">
        <v>0</v>
      </c>
      <c r="T300" s="155">
        <f>S300*H300</f>
        <v>0</v>
      </c>
      <c r="AR300" s="156" t="s">
        <v>142</v>
      </c>
      <c r="AT300" s="156" t="s">
        <v>138</v>
      </c>
      <c r="AU300" s="156" t="s">
        <v>88</v>
      </c>
      <c r="AY300" s="18" t="s">
        <v>135</v>
      </c>
      <c r="BE300" s="157">
        <f>IF(N300="základní",J300,0)</f>
        <v>0</v>
      </c>
      <c r="BF300" s="157">
        <f>IF(N300="snížená",J300,0)</f>
        <v>0</v>
      </c>
      <c r="BG300" s="157">
        <f>IF(N300="zákl. přenesená",J300,0)</f>
        <v>0</v>
      </c>
      <c r="BH300" s="157">
        <f>IF(N300="sníž. přenesená",J300,0)</f>
        <v>0</v>
      </c>
      <c r="BI300" s="157">
        <f>IF(N300="nulová",J300,0)</f>
        <v>0</v>
      </c>
      <c r="BJ300" s="18" t="s">
        <v>45</v>
      </c>
      <c r="BK300" s="157">
        <f>ROUND(I300*H300,2)</f>
        <v>0</v>
      </c>
      <c r="BL300" s="18" t="s">
        <v>142</v>
      </c>
      <c r="BM300" s="156" t="s">
        <v>655</v>
      </c>
    </row>
    <row r="301" spans="2:65" s="20" customFormat="1" x14ac:dyDescent="0.25">
      <c r="B301" s="21"/>
      <c r="D301" s="180" t="s">
        <v>464</v>
      </c>
      <c r="F301" s="181" t="s">
        <v>656</v>
      </c>
      <c r="I301" s="114"/>
      <c r="L301" s="21"/>
      <c r="M301" s="182"/>
      <c r="T301" s="55"/>
      <c r="AT301" s="18" t="s">
        <v>464</v>
      </c>
      <c r="AU301" s="18" t="s">
        <v>88</v>
      </c>
    </row>
    <row r="302" spans="2:65" s="20" customFormat="1" x14ac:dyDescent="0.25">
      <c r="B302" s="21"/>
      <c r="D302" s="183" t="s">
        <v>466</v>
      </c>
      <c r="F302" s="184" t="s">
        <v>657</v>
      </c>
      <c r="I302" s="114"/>
      <c r="L302" s="21"/>
      <c r="M302" s="182"/>
      <c r="T302" s="55"/>
      <c r="AT302" s="18" t="s">
        <v>466</v>
      </c>
      <c r="AU302" s="18" t="s">
        <v>88</v>
      </c>
    </row>
    <row r="303" spans="2:65" s="201" customFormat="1" ht="11.25" x14ac:dyDescent="0.25">
      <c r="B303" s="202"/>
      <c r="D303" s="180" t="s">
        <v>468</v>
      </c>
      <c r="E303" s="203" t="s">
        <v>1</v>
      </c>
      <c r="F303" s="204" t="s">
        <v>550</v>
      </c>
      <c r="H303" s="203" t="s">
        <v>1</v>
      </c>
      <c r="I303" s="205"/>
      <c r="L303" s="202"/>
      <c r="M303" s="206"/>
      <c r="T303" s="207"/>
      <c r="AT303" s="203" t="s">
        <v>468</v>
      </c>
      <c r="AU303" s="203" t="s">
        <v>88</v>
      </c>
      <c r="AV303" s="201" t="s">
        <v>45</v>
      </c>
      <c r="AW303" s="201" t="s">
        <v>19</v>
      </c>
      <c r="AX303" s="201" t="s">
        <v>44</v>
      </c>
      <c r="AY303" s="203" t="s">
        <v>135</v>
      </c>
    </row>
    <row r="304" spans="2:65" s="201" customFormat="1" ht="11.25" x14ac:dyDescent="0.25">
      <c r="B304" s="202"/>
      <c r="D304" s="180" t="s">
        <v>468</v>
      </c>
      <c r="E304" s="203" t="s">
        <v>1</v>
      </c>
      <c r="F304" s="204" t="s">
        <v>510</v>
      </c>
      <c r="H304" s="203" t="s">
        <v>1</v>
      </c>
      <c r="I304" s="205"/>
      <c r="L304" s="202"/>
      <c r="M304" s="206"/>
      <c r="T304" s="207"/>
      <c r="AT304" s="203" t="s">
        <v>468</v>
      </c>
      <c r="AU304" s="203" t="s">
        <v>88</v>
      </c>
      <c r="AV304" s="201" t="s">
        <v>45</v>
      </c>
      <c r="AW304" s="201" t="s">
        <v>19</v>
      </c>
      <c r="AX304" s="201" t="s">
        <v>44</v>
      </c>
      <c r="AY304" s="203" t="s">
        <v>135</v>
      </c>
    </row>
    <row r="305" spans="2:51" s="185" customFormat="1" ht="11.25" x14ac:dyDescent="0.25">
      <c r="B305" s="186"/>
      <c r="D305" s="180" t="s">
        <v>468</v>
      </c>
      <c r="E305" s="187" t="s">
        <v>1</v>
      </c>
      <c r="F305" s="188" t="s">
        <v>658</v>
      </c>
      <c r="H305" s="189">
        <v>3</v>
      </c>
      <c r="I305" s="190"/>
      <c r="L305" s="186"/>
      <c r="M305" s="191"/>
      <c r="T305" s="192"/>
      <c r="AT305" s="187" t="s">
        <v>468</v>
      </c>
      <c r="AU305" s="187" t="s">
        <v>88</v>
      </c>
      <c r="AV305" s="185" t="s">
        <v>88</v>
      </c>
      <c r="AW305" s="185" t="s">
        <v>19</v>
      </c>
      <c r="AX305" s="185" t="s">
        <v>44</v>
      </c>
      <c r="AY305" s="187" t="s">
        <v>135</v>
      </c>
    </row>
    <row r="306" spans="2:51" s="201" customFormat="1" ht="11.25" x14ac:dyDescent="0.25">
      <c r="B306" s="202"/>
      <c r="D306" s="180" t="s">
        <v>468</v>
      </c>
      <c r="E306" s="203" t="s">
        <v>1</v>
      </c>
      <c r="F306" s="204" t="s">
        <v>512</v>
      </c>
      <c r="H306" s="203" t="s">
        <v>1</v>
      </c>
      <c r="I306" s="205"/>
      <c r="L306" s="202"/>
      <c r="M306" s="206"/>
      <c r="T306" s="207"/>
      <c r="AT306" s="203" t="s">
        <v>468</v>
      </c>
      <c r="AU306" s="203" t="s">
        <v>88</v>
      </c>
      <c r="AV306" s="201" t="s">
        <v>45</v>
      </c>
      <c r="AW306" s="201" t="s">
        <v>19</v>
      </c>
      <c r="AX306" s="201" t="s">
        <v>44</v>
      </c>
      <c r="AY306" s="203" t="s">
        <v>135</v>
      </c>
    </row>
    <row r="307" spans="2:51" s="185" customFormat="1" ht="11.25" x14ac:dyDescent="0.25">
      <c r="B307" s="186"/>
      <c r="D307" s="180" t="s">
        <v>468</v>
      </c>
      <c r="E307" s="187" t="s">
        <v>1</v>
      </c>
      <c r="F307" s="188" t="s">
        <v>659</v>
      </c>
      <c r="H307" s="189">
        <v>0.48</v>
      </c>
      <c r="I307" s="190"/>
      <c r="L307" s="186"/>
      <c r="M307" s="191"/>
      <c r="T307" s="192"/>
      <c r="AT307" s="187" t="s">
        <v>468</v>
      </c>
      <c r="AU307" s="187" t="s">
        <v>88</v>
      </c>
      <c r="AV307" s="185" t="s">
        <v>88</v>
      </c>
      <c r="AW307" s="185" t="s">
        <v>19</v>
      </c>
      <c r="AX307" s="185" t="s">
        <v>44</v>
      </c>
      <c r="AY307" s="187" t="s">
        <v>135</v>
      </c>
    </row>
    <row r="308" spans="2:51" s="201" customFormat="1" ht="11.25" x14ac:dyDescent="0.25">
      <c r="B308" s="202"/>
      <c r="D308" s="180" t="s">
        <v>468</v>
      </c>
      <c r="E308" s="203" t="s">
        <v>1</v>
      </c>
      <c r="F308" s="204" t="s">
        <v>509</v>
      </c>
      <c r="H308" s="203" t="s">
        <v>1</v>
      </c>
      <c r="I308" s="205"/>
      <c r="L308" s="202"/>
      <c r="M308" s="206"/>
      <c r="T308" s="207"/>
      <c r="AT308" s="203" t="s">
        <v>468</v>
      </c>
      <c r="AU308" s="203" t="s">
        <v>88</v>
      </c>
      <c r="AV308" s="201" t="s">
        <v>45</v>
      </c>
      <c r="AW308" s="201" t="s">
        <v>19</v>
      </c>
      <c r="AX308" s="201" t="s">
        <v>44</v>
      </c>
      <c r="AY308" s="203" t="s">
        <v>135</v>
      </c>
    </row>
    <row r="309" spans="2:51" s="201" customFormat="1" ht="11.25" x14ac:dyDescent="0.25">
      <c r="B309" s="202"/>
      <c r="D309" s="180" t="s">
        <v>468</v>
      </c>
      <c r="E309" s="203" t="s">
        <v>1</v>
      </c>
      <c r="F309" s="204" t="s">
        <v>510</v>
      </c>
      <c r="H309" s="203" t="s">
        <v>1</v>
      </c>
      <c r="I309" s="205"/>
      <c r="L309" s="202"/>
      <c r="M309" s="206"/>
      <c r="T309" s="207"/>
      <c r="AT309" s="203" t="s">
        <v>468</v>
      </c>
      <c r="AU309" s="203" t="s">
        <v>88</v>
      </c>
      <c r="AV309" s="201" t="s">
        <v>45</v>
      </c>
      <c r="AW309" s="201" t="s">
        <v>19</v>
      </c>
      <c r="AX309" s="201" t="s">
        <v>44</v>
      </c>
      <c r="AY309" s="203" t="s">
        <v>135</v>
      </c>
    </row>
    <row r="310" spans="2:51" s="185" customFormat="1" ht="11.25" x14ac:dyDescent="0.25">
      <c r="B310" s="186"/>
      <c r="D310" s="180" t="s">
        <v>468</v>
      </c>
      <c r="E310" s="187" t="s">
        <v>1</v>
      </c>
      <c r="F310" s="188" t="s">
        <v>660</v>
      </c>
      <c r="H310" s="189">
        <v>0.6</v>
      </c>
      <c r="I310" s="190"/>
      <c r="L310" s="186"/>
      <c r="M310" s="191"/>
      <c r="T310" s="192"/>
      <c r="AT310" s="187" t="s">
        <v>468</v>
      </c>
      <c r="AU310" s="187" t="s">
        <v>88</v>
      </c>
      <c r="AV310" s="185" t="s">
        <v>88</v>
      </c>
      <c r="AW310" s="185" t="s">
        <v>19</v>
      </c>
      <c r="AX310" s="185" t="s">
        <v>44</v>
      </c>
      <c r="AY310" s="187" t="s">
        <v>135</v>
      </c>
    </row>
    <row r="311" spans="2:51" s="201" customFormat="1" ht="11.25" x14ac:dyDescent="0.25">
      <c r="B311" s="202"/>
      <c r="D311" s="180" t="s">
        <v>468</v>
      </c>
      <c r="E311" s="203" t="s">
        <v>1</v>
      </c>
      <c r="F311" s="204" t="s">
        <v>512</v>
      </c>
      <c r="H311" s="203" t="s">
        <v>1</v>
      </c>
      <c r="I311" s="205"/>
      <c r="L311" s="202"/>
      <c r="M311" s="206"/>
      <c r="T311" s="207"/>
      <c r="AT311" s="203" t="s">
        <v>468</v>
      </c>
      <c r="AU311" s="203" t="s">
        <v>88</v>
      </c>
      <c r="AV311" s="201" t="s">
        <v>45</v>
      </c>
      <c r="AW311" s="201" t="s">
        <v>19</v>
      </c>
      <c r="AX311" s="201" t="s">
        <v>44</v>
      </c>
      <c r="AY311" s="203" t="s">
        <v>135</v>
      </c>
    </row>
    <row r="312" spans="2:51" s="185" customFormat="1" ht="11.25" x14ac:dyDescent="0.25">
      <c r="B312" s="186"/>
      <c r="D312" s="180" t="s">
        <v>468</v>
      </c>
      <c r="E312" s="187" t="s">
        <v>1</v>
      </c>
      <c r="F312" s="188" t="s">
        <v>661</v>
      </c>
      <c r="H312" s="189">
        <v>1.2</v>
      </c>
      <c r="I312" s="190"/>
      <c r="L312" s="186"/>
      <c r="M312" s="191"/>
      <c r="T312" s="192"/>
      <c r="AT312" s="187" t="s">
        <v>468</v>
      </c>
      <c r="AU312" s="187" t="s">
        <v>88</v>
      </c>
      <c r="AV312" s="185" t="s">
        <v>88</v>
      </c>
      <c r="AW312" s="185" t="s">
        <v>19</v>
      </c>
      <c r="AX312" s="185" t="s">
        <v>44</v>
      </c>
      <c r="AY312" s="187" t="s">
        <v>135</v>
      </c>
    </row>
    <row r="313" spans="2:51" s="185" customFormat="1" ht="11.25" x14ac:dyDescent="0.25">
      <c r="B313" s="186"/>
      <c r="D313" s="180" t="s">
        <v>468</v>
      </c>
      <c r="E313" s="187" t="s">
        <v>1</v>
      </c>
      <c r="F313" s="188" t="s">
        <v>662</v>
      </c>
      <c r="H313" s="189">
        <v>6</v>
      </c>
      <c r="I313" s="190"/>
      <c r="L313" s="186"/>
      <c r="M313" s="191"/>
      <c r="T313" s="192"/>
      <c r="AT313" s="187" t="s">
        <v>468</v>
      </c>
      <c r="AU313" s="187" t="s">
        <v>88</v>
      </c>
      <c r="AV313" s="185" t="s">
        <v>88</v>
      </c>
      <c r="AW313" s="185" t="s">
        <v>19</v>
      </c>
      <c r="AX313" s="185" t="s">
        <v>44</v>
      </c>
      <c r="AY313" s="187" t="s">
        <v>135</v>
      </c>
    </row>
    <row r="314" spans="2:51" s="201" customFormat="1" ht="11.25" x14ac:dyDescent="0.25">
      <c r="B314" s="202"/>
      <c r="D314" s="180" t="s">
        <v>468</v>
      </c>
      <c r="E314" s="203" t="s">
        <v>1</v>
      </c>
      <c r="F314" s="204" t="s">
        <v>514</v>
      </c>
      <c r="H314" s="203" t="s">
        <v>1</v>
      </c>
      <c r="I314" s="205"/>
      <c r="L314" s="202"/>
      <c r="M314" s="206"/>
      <c r="T314" s="207"/>
      <c r="AT314" s="203" t="s">
        <v>468</v>
      </c>
      <c r="AU314" s="203" t="s">
        <v>88</v>
      </c>
      <c r="AV314" s="201" t="s">
        <v>45</v>
      </c>
      <c r="AW314" s="201" t="s">
        <v>19</v>
      </c>
      <c r="AX314" s="201" t="s">
        <v>44</v>
      </c>
      <c r="AY314" s="203" t="s">
        <v>135</v>
      </c>
    </row>
    <row r="315" spans="2:51" s="185" customFormat="1" ht="11.25" x14ac:dyDescent="0.25">
      <c r="B315" s="186"/>
      <c r="D315" s="180" t="s">
        <v>468</v>
      </c>
      <c r="E315" s="187" t="s">
        <v>1</v>
      </c>
      <c r="F315" s="188" t="s">
        <v>663</v>
      </c>
      <c r="H315" s="189">
        <v>1.32</v>
      </c>
      <c r="I315" s="190"/>
      <c r="L315" s="186"/>
      <c r="M315" s="191"/>
      <c r="T315" s="192"/>
      <c r="AT315" s="187" t="s">
        <v>468</v>
      </c>
      <c r="AU315" s="187" t="s">
        <v>88</v>
      </c>
      <c r="AV315" s="185" t="s">
        <v>88</v>
      </c>
      <c r="AW315" s="185" t="s">
        <v>19</v>
      </c>
      <c r="AX315" s="185" t="s">
        <v>44</v>
      </c>
      <c r="AY315" s="187" t="s">
        <v>135</v>
      </c>
    </row>
    <row r="316" spans="2:51" s="201" customFormat="1" ht="11.25" x14ac:dyDescent="0.25">
      <c r="B316" s="202"/>
      <c r="D316" s="180" t="s">
        <v>468</v>
      </c>
      <c r="E316" s="203" t="s">
        <v>1</v>
      </c>
      <c r="F316" s="204" t="s">
        <v>516</v>
      </c>
      <c r="H316" s="203" t="s">
        <v>1</v>
      </c>
      <c r="I316" s="205"/>
      <c r="L316" s="202"/>
      <c r="M316" s="206"/>
      <c r="T316" s="207"/>
      <c r="AT316" s="203" t="s">
        <v>468</v>
      </c>
      <c r="AU316" s="203" t="s">
        <v>88</v>
      </c>
      <c r="AV316" s="201" t="s">
        <v>45</v>
      </c>
      <c r="AW316" s="201" t="s">
        <v>19</v>
      </c>
      <c r="AX316" s="201" t="s">
        <v>44</v>
      </c>
      <c r="AY316" s="203" t="s">
        <v>135</v>
      </c>
    </row>
    <row r="317" spans="2:51" s="185" customFormat="1" ht="11.25" x14ac:dyDescent="0.25">
      <c r="B317" s="186"/>
      <c r="D317" s="180" t="s">
        <v>468</v>
      </c>
      <c r="E317" s="187" t="s">
        <v>1</v>
      </c>
      <c r="F317" s="188" t="s">
        <v>664</v>
      </c>
      <c r="H317" s="189">
        <v>0.12</v>
      </c>
      <c r="I317" s="190"/>
      <c r="L317" s="186"/>
      <c r="M317" s="191"/>
      <c r="T317" s="192"/>
      <c r="AT317" s="187" t="s">
        <v>468</v>
      </c>
      <c r="AU317" s="187" t="s">
        <v>88</v>
      </c>
      <c r="AV317" s="185" t="s">
        <v>88</v>
      </c>
      <c r="AW317" s="185" t="s">
        <v>19</v>
      </c>
      <c r="AX317" s="185" t="s">
        <v>44</v>
      </c>
      <c r="AY317" s="187" t="s">
        <v>135</v>
      </c>
    </row>
    <row r="318" spans="2:51" s="201" customFormat="1" ht="11.25" x14ac:dyDescent="0.25">
      <c r="B318" s="202"/>
      <c r="D318" s="180" t="s">
        <v>468</v>
      </c>
      <c r="E318" s="203" t="s">
        <v>1</v>
      </c>
      <c r="F318" s="204" t="s">
        <v>518</v>
      </c>
      <c r="H318" s="203" t="s">
        <v>1</v>
      </c>
      <c r="I318" s="205"/>
      <c r="L318" s="202"/>
      <c r="M318" s="206"/>
      <c r="T318" s="207"/>
      <c r="AT318" s="203" t="s">
        <v>468</v>
      </c>
      <c r="AU318" s="203" t="s">
        <v>88</v>
      </c>
      <c r="AV318" s="201" t="s">
        <v>45</v>
      </c>
      <c r="AW318" s="201" t="s">
        <v>19</v>
      </c>
      <c r="AX318" s="201" t="s">
        <v>44</v>
      </c>
      <c r="AY318" s="203" t="s">
        <v>135</v>
      </c>
    </row>
    <row r="319" spans="2:51" s="185" customFormat="1" ht="11.25" x14ac:dyDescent="0.25">
      <c r="B319" s="186"/>
      <c r="D319" s="180" t="s">
        <v>468</v>
      </c>
      <c r="E319" s="187" t="s">
        <v>1</v>
      </c>
      <c r="F319" s="188" t="s">
        <v>665</v>
      </c>
      <c r="H319" s="189">
        <v>0.5</v>
      </c>
      <c r="I319" s="190"/>
      <c r="L319" s="186"/>
      <c r="M319" s="191"/>
      <c r="T319" s="192"/>
      <c r="AT319" s="187" t="s">
        <v>468</v>
      </c>
      <c r="AU319" s="187" t="s">
        <v>88</v>
      </c>
      <c r="AV319" s="185" t="s">
        <v>88</v>
      </c>
      <c r="AW319" s="185" t="s">
        <v>19</v>
      </c>
      <c r="AX319" s="185" t="s">
        <v>44</v>
      </c>
      <c r="AY319" s="187" t="s">
        <v>135</v>
      </c>
    </row>
    <row r="320" spans="2:51" s="201" customFormat="1" ht="11.25" x14ac:dyDescent="0.25">
      <c r="B320" s="202"/>
      <c r="D320" s="180" t="s">
        <v>468</v>
      </c>
      <c r="E320" s="203" t="s">
        <v>1</v>
      </c>
      <c r="F320" s="204" t="s">
        <v>520</v>
      </c>
      <c r="H320" s="203" t="s">
        <v>1</v>
      </c>
      <c r="I320" s="205"/>
      <c r="L320" s="202"/>
      <c r="M320" s="206"/>
      <c r="T320" s="207"/>
      <c r="AT320" s="203" t="s">
        <v>468</v>
      </c>
      <c r="AU320" s="203" t="s">
        <v>88</v>
      </c>
      <c r="AV320" s="201" t="s">
        <v>45</v>
      </c>
      <c r="AW320" s="201" t="s">
        <v>19</v>
      </c>
      <c r="AX320" s="201" t="s">
        <v>44</v>
      </c>
      <c r="AY320" s="203" t="s">
        <v>135</v>
      </c>
    </row>
    <row r="321" spans="2:51" s="185" customFormat="1" ht="11.25" x14ac:dyDescent="0.25">
      <c r="B321" s="186"/>
      <c r="D321" s="180" t="s">
        <v>468</v>
      </c>
      <c r="E321" s="187" t="s">
        <v>1</v>
      </c>
      <c r="F321" s="188" t="s">
        <v>666</v>
      </c>
      <c r="H321" s="189">
        <v>0.24</v>
      </c>
      <c r="I321" s="190"/>
      <c r="L321" s="186"/>
      <c r="M321" s="191"/>
      <c r="T321" s="192"/>
      <c r="AT321" s="187" t="s">
        <v>468</v>
      </c>
      <c r="AU321" s="187" t="s">
        <v>88</v>
      </c>
      <c r="AV321" s="185" t="s">
        <v>88</v>
      </c>
      <c r="AW321" s="185" t="s">
        <v>19</v>
      </c>
      <c r="AX321" s="185" t="s">
        <v>44</v>
      </c>
      <c r="AY321" s="187" t="s">
        <v>135</v>
      </c>
    </row>
    <row r="322" spans="2:51" s="201" customFormat="1" ht="11.25" x14ac:dyDescent="0.25">
      <c r="B322" s="202"/>
      <c r="D322" s="180" t="s">
        <v>468</v>
      </c>
      <c r="E322" s="203" t="s">
        <v>1</v>
      </c>
      <c r="F322" s="204" t="s">
        <v>522</v>
      </c>
      <c r="H322" s="203" t="s">
        <v>1</v>
      </c>
      <c r="I322" s="205"/>
      <c r="L322" s="202"/>
      <c r="M322" s="206"/>
      <c r="T322" s="207"/>
      <c r="AT322" s="203" t="s">
        <v>468</v>
      </c>
      <c r="AU322" s="203" t="s">
        <v>88</v>
      </c>
      <c r="AV322" s="201" t="s">
        <v>45</v>
      </c>
      <c r="AW322" s="201" t="s">
        <v>19</v>
      </c>
      <c r="AX322" s="201" t="s">
        <v>44</v>
      </c>
      <c r="AY322" s="203" t="s">
        <v>135</v>
      </c>
    </row>
    <row r="323" spans="2:51" s="185" customFormat="1" ht="11.25" x14ac:dyDescent="0.25">
      <c r="B323" s="186"/>
      <c r="D323" s="180" t="s">
        <v>468</v>
      </c>
      <c r="E323" s="187" t="s">
        <v>1</v>
      </c>
      <c r="F323" s="188" t="s">
        <v>666</v>
      </c>
      <c r="H323" s="189">
        <v>0.24</v>
      </c>
      <c r="I323" s="190"/>
      <c r="L323" s="186"/>
      <c r="M323" s="191"/>
      <c r="T323" s="192"/>
      <c r="AT323" s="187" t="s">
        <v>468</v>
      </c>
      <c r="AU323" s="187" t="s">
        <v>88</v>
      </c>
      <c r="AV323" s="185" t="s">
        <v>88</v>
      </c>
      <c r="AW323" s="185" t="s">
        <v>19</v>
      </c>
      <c r="AX323" s="185" t="s">
        <v>44</v>
      </c>
      <c r="AY323" s="187" t="s">
        <v>135</v>
      </c>
    </row>
    <row r="324" spans="2:51" s="201" customFormat="1" ht="11.25" x14ac:dyDescent="0.25">
      <c r="B324" s="202"/>
      <c r="D324" s="180" t="s">
        <v>468</v>
      </c>
      <c r="E324" s="203" t="s">
        <v>1</v>
      </c>
      <c r="F324" s="204" t="s">
        <v>523</v>
      </c>
      <c r="H324" s="203" t="s">
        <v>1</v>
      </c>
      <c r="I324" s="205"/>
      <c r="L324" s="202"/>
      <c r="M324" s="206"/>
      <c r="T324" s="207"/>
      <c r="AT324" s="203" t="s">
        <v>468</v>
      </c>
      <c r="AU324" s="203" t="s">
        <v>88</v>
      </c>
      <c r="AV324" s="201" t="s">
        <v>45</v>
      </c>
      <c r="AW324" s="201" t="s">
        <v>19</v>
      </c>
      <c r="AX324" s="201" t="s">
        <v>44</v>
      </c>
      <c r="AY324" s="203" t="s">
        <v>135</v>
      </c>
    </row>
    <row r="325" spans="2:51" s="185" customFormat="1" ht="11.25" x14ac:dyDescent="0.25">
      <c r="B325" s="186"/>
      <c r="D325" s="180" t="s">
        <v>468</v>
      </c>
      <c r="E325" s="187" t="s">
        <v>1</v>
      </c>
      <c r="F325" s="188" t="s">
        <v>667</v>
      </c>
      <c r="H325" s="189">
        <v>0.06</v>
      </c>
      <c r="I325" s="190"/>
      <c r="L325" s="186"/>
      <c r="M325" s="191"/>
      <c r="T325" s="192"/>
      <c r="AT325" s="187" t="s">
        <v>468</v>
      </c>
      <c r="AU325" s="187" t="s">
        <v>88</v>
      </c>
      <c r="AV325" s="185" t="s">
        <v>88</v>
      </c>
      <c r="AW325" s="185" t="s">
        <v>19</v>
      </c>
      <c r="AX325" s="185" t="s">
        <v>44</v>
      </c>
      <c r="AY325" s="187" t="s">
        <v>135</v>
      </c>
    </row>
    <row r="326" spans="2:51" s="201" customFormat="1" ht="11.25" x14ac:dyDescent="0.25">
      <c r="B326" s="202"/>
      <c r="D326" s="180" t="s">
        <v>468</v>
      </c>
      <c r="E326" s="203" t="s">
        <v>1</v>
      </c>
      <c r="F326" s="204" t="s">
        <v>525</v>
      </c>
      <c r="H326" s="203" t="s">
        <v>1</v>
      </c>
      <c r="I326" s="205"/>
      <c r="L326" s="202"/>
      <c r="M326" s="206"/>
      <c r="T326" s="207"/>
      <c r="AT326" s="203" t="s">
        <v>468</v>
      </c>
      <c r="AU326" s="203" t="s">
        <v>88</v>
      </c>
      <c r="AV326" s="201" t="s">
        <v>45</v>
      </c>
      <c r="AW326" s="201" t="s">
        <v>19</v>
      </c>
      <c r="AX326" s="201" t="s">
        <v>44</v>
      </c>
      <c r="AY326" s="203" t="s">
        <v>135</v>
      </c>
    </row>
    <row r="327" spans="2:51" s="185" customFormat="1" ht="11.25" x14ac:dyDescent="0.25">
      <c r="B327" s="186"/>
      <c r="D327" s="180" t="s">
        <v>468</v>
      </c>
      <c r="E327" s="187" t="s">
        <v>1</v>
      </c>
      <c r="F327" s="188" t="s">
        <v>668</v>
      </c>
      <c r="H327" s="189">
        <v>0.18</v>
      </c>
      <c r="I327" s="190"/>
      <c r="L327" s="186"/>
      <c r="M327" s="191"/>
      <c r="T327" s="192"/>
      <c r="AT327" s="187" t="s">
        <v>468</v>
      </c>
      <c r="AU327" s="187" t="s">
        <v>88</v>
      </c>
      <c r="AV327" s="185" t="s">
        <v>88</v>
      </c>
      <c r="AW327" s="185" t="s">
        <v>19</v>
      </c>
      <c r="AX327" s="185" t="s">
        <v>44</v>
      </c>
      <c r="AY327" s="187" t="s">
        <v>135</v>
      </c>
    </row>
    <row r="328" spans="2:51" s="201" customFormat="1" ht="11.25" x14ac:dyDescent="0.25">
      <c r="B328" s="202"/>
      <c r="D328" s="180" t="s">
        <v>468</v>
      </c>
      <c r="E328" s="203" t="s">
        <v>1</v>
      </c>
      <c r="F328" s="204" t="s">
        <v>527</v>
      </c>
      <c r="H328" s="203" t="s">
        <v>1</v>
      </c>
      <c r="I328" s="205"/>
      <c r="L328" s="202"/>
      <c r="M328" s="206"/>
      <c r="T328" s="207"/>
      <c r="AT328" s="203" t="s">
        <v>468</v>
      </c>
      <c r="AU328" s="203" t="s">
        <v>88</v>
      </c>
      <c r="AV328" s="201" t="s">
        <v>45</v>
      </c>
      <c r="AW328" s="201" t="s">
        <v>19</v>
      </c>
      <c r="AX328" s="201" t="s">
        <v>44</v>
      </c>
      <c r="AY328" s="203" t="s">
        <v>135</v>
      </c>
    </row>
    <row r="329" spans="2:51" s="185" customFormat="1" ht="11.25" x14ac:dyDescent="0.25">
      <c r="B329" s="186"/>
      <c r="D329" s="180" t="s">
        <v>468</v>
      </c>
      <c r="E329" s="187" t="s">
        <v>1</v>
      </c>
      <c r="F329" s="188" t="s">
        <v>664</v>
      </c>
      <c r="H329" s="189">
        <v>0.12</v>
      </c>
      <c r="I329" s="190"/>
      <c r="L329" s="186"/>
      <c r="M329" s="191"/>
      <c r="T329" s="192"/>
      <c r="AT329" s="187" t="s">
        <v>468</v>
      </c>
      <c r="AU329" s="187" t="s">
        <v>88</v>
      </c>
      <c r="AV329" s="185" t="s">
        <v>88</v>
      </c>
      <c r="AW329" s="185" t="s">
        <v>19</v>
      </c>
      <c r="AX329" s="185" t="s">
        <v>44</v>
      </c>
      <c r="AY329" s="187" t="s">
        <v>135</v>
      </c>
    </row>
    <row r="330" spans="2:51" s="201" customFormat="1" ht="11.25" x14ac:dyDescent="0.25">
      <c r="B330" s="202"/>
      <c r="D330" s="180" t="s">
        <v>468</v>
      </c>
      <c r="E330" s="203" t="s">
        <v>1</v>
      </c>
      <c r="F330" s="204" t="s">
        <v>529</v>
      </c>
      <c r="H330" s="203" t="s">
        <v>1</v>
      </c>
      <c r="I330" s="205"/>
      <c r="L330" s="202"/>
      <c r="M330" s="206"/>
      <c r="T330" s="207"/>
      <c r="AT330" s="203" t="s">
        <v>468</v>
      </c>
      <c r="AU330" s="203" t="s">
        <v>88</v>
      </c>
      <c r="AV330" s="201" t="s">
        <v>45</v>
      </c>
      <c r="AW330" s="201" t="s">
        <v>19</v>
      </c>
      <c r="AX330" s="201" t="s">
        <v>44</v>
      </c>
      <c r="AY330" s="203" t="s">
        <v>135</v>
      </c>
    </row>
    <row r="331" spans="2:51" s="185" customFormat="1" ht="11.25" x14ac:dyDescent="0.25">
      <c r="B331" s="186"/>
      <c r="D331" s="180" t="s">
        <v>468</v>
      </c>
      <c r="E331" s="187" t="s">
        <v>1</v>
      </c>
      <c r="F331" s="188" t="s">
        <v>664</v>
      </c>
      <c r="H331" s="189">
        <v>0.12</v>
      </c>
      <c r="I331" s="190"/>
      <c r="L331" s="186"/>
      <c r="M331" s="191"/>
      <c r="T331" s="192"/>
      <c r="AT331" s="187" t="s">
        <v>468</v>
      </c>
      <c r="AU331" s="187" t="s">
        <v>88</v>
      </c>
      <c r="AV331" s="185" t="s">
        <v>88</v>
      </c>
      <c r="AW331" s="185" t="s">
        <v>19</v>
      </c>
      <c r="AX331" s="185" t="s">
        <v>44</v>
      </c>
      <c r="AY331" s="187" t="s">
        <v>135</v>
      </c>
    </row>
    <row r="332" spans="2:51" s="201" customFormat="1" ht="11.25" x14ac:dyDescent="0.25">
      <c r="B332" s="202"/>
      <c r="D332" s="180" t="s">
        <v>468</v>
      </c>
      <c r="E332" s="203" t="s">
        <v>1</v>
      </c>
      <c r="F332" s="204" t="s">
        <v>530</v>
      </c>
      <c r="H332" s="203" t="s">
        <v>1</v>
      </c>
      <c r="I332" s="205"/>
      <c r="L332" s="202"/>
      <c r="M332" s="206"/>
      <c r="T332" s="207"/>
      <c r="AT332" s="203" t="s">
        <v>468</v>
      </c>
      <c r="AU332" s="203" t="s">
        <v>88</v>
      </c>
      <c r="AV332" s="201" t="s">
        <v>45</v>
      </c>
      <c r="AW332" s="201" t="s">
        <v>19</v>
      </c>
      <c r="AX332" s="201" t="s">
        <v>44</v>
      </c>
      <c r="AY332" s="203" t="s">
        <v>135</v>
      </c>
    </row>
    <row r="333" spans="2:51" s="185" customFormat="1" ht="11.25" x14ac:dyDescent="0.25">
      <c r="B333" s="186"/>
      <c r="D333" s="180" t="s">
        <v>468</v>
      </c>
      <c r="E333" s="187" t="s">
        <v>1</v>
      </c>
      <c r="F333" s="188" t="s">
        <v>667</v>
      </c>
      <c r="H333" s="189">
        <v>0.06</v>
      </c>
      <c r="I333" s="190"/>
      <c r="L333" s="186"/>
      <c r="M333" s="191"/>
      <c r="T333" s="192"/>
      <c r="AT333" s="187" t="s">
        <v>468</v>
      </c>
      <c r="AU333" s="187" t="s">
        <v>88</v>
      </c>
      <c r="AV333" s="185" t="s">
        <v>88</v>
      </c>
      <c r="AW333" s="185" t="s">
        <v>19</v>
      </c>
      <c r="AX333" s="185" t="s">
        <v>44</v>
      </c>
      <c r="AY333" s="187" t="s">
        <v>135</v>
      </c>
    </row>
    <row r="334" spans="2:51" s="201" customFormat="1" ht="11.25" x14ac:dyDescent="0.25">
      <c r="B334" s="202"/>
      <c r="D334" s="180" t="s">
        <v>468</v>
      </c>
      <c r="E334" s="203" t="s">
        <v>1</v>
      </c>
      <c r="F334" s="204" t="s">
        <v>532</v>
      </c>
      <c r="H334" s="203" t="s">
        <v>1</v>
      </c>
      <c r="I334" s="205"/>
      <c r="L334" s="202"/>
      <c r="M334" s="206"/>
      <c r="T334" s="207"/>
      <c r="AT334" s="203" t="s">
        <v>468</v>
      </c>
      <c r="AU334" s="203" t="s">
        <v>88</v>
      </c>
      <c r="AV334" s="201" t="s">
        <v>45</v>
      </c>
      <c r="AW334" s="201" t="s">
        <v>19</v>
      </c>
      <c r="AX334" s="201" t="s">
        <v>44</v>
      </c>
      <c r="AY334" s="203" t="s">
        <v>135</v>
      </c>
    </row>
    <row r="335" spans="2:51" s="185" customFormat="1" ht="11.25" x14ac:dyDescent="0.25">
      <c r="B335" s="186"/>
      <c r="D335" s="180" t="s">
        <v>468</v>
      </c>
      <c r="E335" s="187" t="s">
        <v>1</v>
      </c>
      <c r="F335" s="188" t="s">
        <v>667</v>
      </c>
      <c r="H335" s="189">
        <v>0.06</v>
      </c>
      <c r="I335" s="190"/>
      <c r="L335" s="186"/>
      <c r="M335" s="191"/>
      <c r="T335" s="192"/>
      <c r="AT335" s="187" t="s">
        <v>468</v>
      </c>
      <c r="AU335" s="187" t="s">
        <v>88</v>
      </c>
      <c r="AV335" s="185" t="s">
        <v>88</v>
      </c>
      <c r="AW335" s="185" t="s">
        <v>19</v>
      </c>
      <c r="AX335" s="185" t="s">
        <v>44</v>
      </c>
      <c r="AY335" s="187" t="s">
        <v>135</v>
      </c>
    </row>
    <row r="336" spans="2:51" s="201" customFormat="1" ht="11.25" x14ac:dyDescent="0.25">
      <c r="B336" s="202"/>
      <c r="D336" s="180" t="s">
        <v>468</v>
      </c>
      <c r="E336" s="203" t="s">
        <v>1</v>
      </c>
      <c r="F336" s="204" t="s">
        <v>534</v>
      </c>
      <c r="H336" s="203" t="s">
        <v>1</v>
      </c>
      <c r="I336" s="205"/>
      <c r="L336" s="202"/>
      <c r="M336" s="206"/>
      <c r="T336" s="207"/>
      <c r="AT336" s="203" t="s">
        <v>468</v>
      </c>
      <c r="AU336" s="203" t="s">
        <v>88</v>
      </c>
      <c r="AV336" s="201" t="s">
        <v>45</v>
      </c>
      <c r="AW336" s="201" t="s">
        <v>19</v>
      </c>
      <c r="AX336" s="201" t="s">
        <v>44</v>
      </c>
      <c r="AY336" s="203" t="s">
        <v>135</v>
      </c>
    </row>
    <row r="337" spans="2:51" s="185" customFormat="1" ht="11.25" x14ac:dyDescent="0.25">
      <c r="B337" s="186"/>
      <c r="D337" s="180" t="s">
        <v>468</v>
      </c>
      <c r="E337" s="187" t="s">
        <v>1</v>
      </c>
      <c r="F337" s="188" t="s">
        <v>669</v>
      </c>
      <c r="H337" s="189">
        <v>0.42</v>
      </c>
      <c r="I337" s="190"/>
      <c r="L337" s="186"/>
      <c r="M337" s="191"/>
      <c r="T337" s="192"/>
      <c r="AT337" s="187" t="s">
        <v>468</v>
      </c>
      <c r="AU337" s="187" t="s">
        <v>88</v>
      </c>
      <c r="AV337" s="185" t="s">
        <v>88</v>
      </c>
      <c r="AW337" s="185" t="s">
        <v>19</v>
      </c>
      <c r="AX337" s="185" t="s">
        <v>44</v>
      </c>
      <c r="AY337" s="187" t="s">
        <v>135</v>
      </c>
    </row>
    <row r="338" spans="2:51" s="201" customFormat="1" ht="11.25" x14ac:dyDescent="0.25">
      <c r="B338" s="202"/>
      <c r="D338" s="180" t="s">
        <v>468</v>
      </c>
      <c r="E338" s="203" t="s">
        <v>1</v>
      </c>
      <c r="F338" s="204" t="s">
        <v>536</v>
      </c>
      <c r="H338" s="203" t="s">
        <v>1</v>
      </c>
      <c r="I338" s="205"/>
      <c r="L338" s="202"/>
      <c r="M338" s="206"/>
      <c r="T338" s="207"/>
      <c r="AT338" s="203" t="s">
        <v>468</v>
      </c>
      <c r="AU338" s="203" t="s">
        <v>88</v>
      </c>
      <c r="AV338" s="201" t="s">
        <v>45</v>
      </c>
      <c r="AW338" s="201" t="s">
        <v>19</v>
      </c>
      <c r="AX338" s="201" t="s">
        <v>44</v>
      </c>
      <c r="AY338" s="203" t="s">
        <v>135</v>
      </c>
    </row>
    <row r="339" spans="2:51" s="185" customFormat="1" ht="11.25" x14ac:dyDescent="0.25">
      <c r="B339" s="186"/>
      <c r="D339" s="180" t="s">
        <v>468</v>
      </c>
      <c r="E339" s="187" t="s">
        <v>1</v>
      </c>
      <c r="F339" s="188" t="s">
        <v>670</v>
      </c>
      <c r="H339" s="189">
        <v>0.54</v>
      </c>
      <c r="I339" s="190"/>
      <c r="L339" s="186"/>
      <c r="M339" s="191"/>
      <c r="T339" s="192"/>
      <c r="AT339" s="187" t="s">
        <v>468</v>
      </c>
      <c r="AU339" s="187" t="s">
        <v>88</v>
      </c>
      <c r="AV339" s="185" t="s">
        <v>88</v>
      </c>
      <c r="AW339" s="185" t="s">
        <v>19</v>
      </c>
      <c r="AX339" s="185" t="s">
        <v>44</v>
      </c>
      <c r="AY339" s="187" t="s">
        <v>135</v>
      </c>
    </row>
    <row r="340" spans="2:51" s="201" customFormat="1" ht="11.25" x14ac:dyDescent="0.25">
      <c r="B340" s="202"/>
      <c r="D340" s="180" t="s">
        <v>468</v>
      </c>
      <c r="E340" s="203" t="s">
        <v>1</v>
      </c>
      <c r="F340" s="204" t="s">
        <v>538</v>
      </c>
      <c r="H340" s="203" t="s">
        <v>1</v>
      </c>
      <c r="I340" s="205"/>
      <c r="L340" s="202"/>
      <c r="M340" s="206"/>
      <c r="T340" s="207"/>
      <c r="AT340" s="203" t="s">
        <v>468</v>
      </c>
      <c r="AU340" s="203" t="s">
        <v>88</v>
      </c>
      <c r="AV340" s="201" t="s">
        <v>45</v>
      </c>
      <c r="AW340" s="201" t="s">
        <v>19</v>
      </c>
      <c r="AX340" s="201" t="s">
        <v>44</v>
      </c>
      <c r="AY340" s="203" t="s">
        <v>135</v>
      </c>
    </row>
    <row r="341" spans="2:51" s="185" customFormat="1" ht="11.25" x14ac:dyDescent="0.25">
      <c r="B341" s="186"/>
      <c r="D341" s="180" t="s">
        <v>468</v>
      </c>
      <c r="E341" s="187" t="s">
        <v>1</v>
      </c>
      <c r="F341" s="188" t="s">
        <v>667</v>
      </c>
      <c r="H341" s="189">
        <v>0.06</v>
      </c>
      <c r="I341" s="190"/>
      <c r="L341" s="186"/>
      <c r="M341" s="191"/>
      <c r="T341" s="192"/>
      <c r="AT341" s="187" t="s">
        <v>468</v>
      </c>
      <c r="AU341" s="187" t="s">
        <v>88</v>
      </c>
      <c r="AV341" s="185" t="s">
        <v>88</v>
      </c>
      <c r="AW341" s="185" t="s">
        <v>19</v>
      </c>
      <c r="AX341" s="185" t="s">
        <v>44</v>
      </c>
      <c r="AY341" s="187" t="s">
        <v>135</v>
      </c>
    </row>
    <row r="342" spans="2:51" s="201" customFormat="1" ht="11.25" x14ac:dyDescent="0.25">
      <c r="B342" s="202"/>
      <c r="D342" s="180" t="s">
        <v>468</v>
      </c>
      <c r="E342" s="203" t="s">
        <v>1</v>
      </c>
      <c r="F342" s="204" t="s">
        <v>539</v>
      </c>
      <c r="H342" s="203" t="s">
        <v>1</v>
      </c>
      <c r="I342" s="205"/>
      <c r="L342" s="202"/>
      <c r="M342" s="206"/>
      <c r="T342" s="207"/>
      <c r="AT342" s="203" t="s">
        <v>468</v>
      </c>
      <c r="AU342" s="203" t="s">
        <v>88</v>
      </c>
      <c r="AV342" s="201" t="s">
        <v>45</v>
      </c>
      <c r="AW342" s="201" t="s">
        <v>19</v>
      </c>
      <c r="AX342" s="201" t="s">
        <v>44</v>
      </c>
      <c r="AY342" s="203" t="s">
        <v>135</v>
      </c>
    </row>
    <row r="343" spans="2:51" s="185" customFormat="1" ht="11.25" x14ac:dyDescent="0.25">
      <c r="B343" s="186"/>
      <c r="D343" s="180" t="s">
        <v>468</v>
      </c>
      <c r="E343" s="187" t="s">
        <v>1</v>
      </c>
      <c r="F343" s="188" t="s">
        <v>668</v>
      </c>
      <c r="H343" s="189">
        <v>0.18</v>
      </c>
      <c r="I343" s="190"/>
      <c r="L343" s="186"/>
      <c r="M343" s="191"/>
      <c r="T343" s="192"/>
      <c r="AT343" s="187" t="s">
        <v>468</v>
      </c>
      <c r="AU343" s="187" t="s">
        <v>88</v>
      </c>
      <c r="AV343" s="185" t="s">
        <v>88</v>
      </c>
      <c r="AW343" s="185" t="s">
        <v>19</v>
      </c>
      <c r="AX343" s="185" t="s">
        <v>44</v>
      </c>
      <c r="AY343" s="187" t="s">
        <v>135</v>
      </c>
    </row>
    <row r="344" spans="2:51" s="201" customFormat="1" ht="11.25" x14ac:dyDescent="0.25">
      <c r="B344" s="202"/>
      <c r="D344" s="180" t="s">
        <v>468</v>
      </c>
      <c r="E344" s="203" t="s">
        <v>1</v>
      </c>
      <c r="F344" s="204" t="s">
        <v>540</v>
      </c>
      <c r="H344" s="203" t="s">
        <v>1</v>
      </c>
      <c r="I344" s="205"/>
      <c r="L344" s="202"/>
      <c r="M344" s="206"/>
      <c r="T344" s="207"/>
      <c r="AT344" s="203" t="s">
        <v>468</v>
      </c>
      <c r="AU344" s="203" t="s">
        <v>88</v>
      </c>
      <c r="AV344" s="201" t="s">
        <v>45</v>
      </c>
      <c r="AW344" s="201" t="s">
        <v>19</v>
      </c>
      <c r="AX344" s="201" t="s">
        <v>44</v>
      </c>
      <c r="AY344" s="203" t="s">
        <v>135</v>
      </c>
    </row>
    <row r="345" spans="2:51" s="185" customFormat="1" ht="11.25" x14ac:dyDescent="0.25">
      <c r="B345" s="186"/>
      <c r="D345" s="180" t="s">
        <v>468</v>
      </c>
      <c r="E345" s="187" t="s">
        <v>1</v>
      </c>
      <c r="F345" s="188" t="s">
        <v>664</v>
      </c>
      <c r="H345" s="189">
        <v>0.12</v>
      </c>
      <c r="I345" s="190"/>
      <c r="L345" s="186"/>
      <c r="M345" s="191"/>
      <c r="T345" s="192"/>
      <c r="AT345" s="187" t="s">
        <v>468</v>
      </c>
      <c r="AU345" s="187" t="s">
        <v>88</v>
      </c>
      <c r="AV345" s="185" t="s">
        <v>88</v>
      </c>
      <c r="AW345" s="185" t="s">
        <v>19</v>
      </c>
      <c r="AX345" s="185" t="s">
        <v>44</v>
      </c>
      <c r="AY345" s="187" t="s">
        <v>135</v>
      </c>
    </row>
    <row r="346" spans="2:51" s="201" customFormat="1" ht="11.25" x14ac:dyDescent="0.25">
      <c r="B346" s="202"/>
      <c r="D346" s="180" t="s">
        <v>468</v>
      </c>
      <c r="E346" s="203" t="s">
        <v>1</v>
      </c>
      <c r="F346" s="204" t="s">
        <v>541</v>
      </c>
      <c r="H346" s="203" t="s">
        <v>1</v>
      </c>
      <c r="I346" s="205"/>
      <c r="L346" s="202"/>
      <c r="M346" s="206"/>
      <c r="T346" s="207"/>
      <c r="AT346" s="203" t="s">
        <v>468</v>
      </c>
      <c r="AU346" s="203" t="s">
        <v>88</v>
      </c>
      <c r="AV346" s="201" t="s">
        <v>45</v>
      </c>
      <c r="AW346" s="201" t="s">
        <v>19</v>
      </c>
      <c r="AX346" s="201" t="s">
        <v>44</v>
      </c>
      <c r="AY346" s="203" t="s">
        <v>135</v>
      </c>
    </row>
    <row r="347" spans="2:51" s="185" customFormat="1" ht="11.25" x14ac:dyDescent="0.25">
      <c r="B347" s="186"/>
      <c r="D347" s="180" t="s">
        <v>468</v>
      </c>
      <c r="E347" s="187" t="s">
        <v>1</v>
      </c>
      <c r="F347" s="188" t="s">
        <v>668</v>
      </c>
      <c r="H347" s="189">
        <v>0.18</v>
      </c>
      <c r="I347" s="190"/>
      <c r="L347" s="186"/>
      <c r="M347" s="191"/>
      <c r="T347" s="192"/>
      <c r="AT347" s="187" t="s">
        <v>468</v>
      </c>
      <c r="AU347" s="187" t="s">
        <v>88</v>
      </c>
      <c r="AV347" s="185" t="s">
        <v>88</v>
      </c>
      <c r="AW347" s="185" t="s">
        <v>19</v>
      </c>
      <c r="AX347" s="185" t="s">
        <v>44</v>
      </c>
      <c r="AY347" s="187" t="s">
        <v>135</v>
      </c>
    </row>
    <row r="348" spans="2:51" s="201" customFormat="1" ht="11.25" x14ac:dyDescent="0.25">
      <c r="B348" s="202"/>
      <c r="D348" s="180" t="s">
        <v>468</v>
      </c>
      <c r="E348" s="203" t="s">
        <v>1</v>
      </c>
      <c r="F348" s="204" t="s">
        <v>542</v>
      </c>
      <c r="H348" s="203" t="s">
        <v>1</v>
      </c>
      <c r="I348" s="205"/>
      <c r="L348" s="202"/>
      <c r="M348" s="206"/>
      <c r="T348" s="207"/>
      <c r="AT348" s="203" t="s">
        <v>468</v>
      </c>
      <c r="AU348" s="203" t="s">
        <v>88</v>
      </c>
      <c r="AV348" s="201" t="s">
        <v>45</v>
      </c>
      <c r="AW348" s="201" t="s">
        <v>19</v>
      </c>
      <c r="AX348" s="201" t="s">
        <v>44</v>
      </c>
      <c r="AY348" s="203" t="s">
        <v>135</v>
      </c>
    </row>
    <row r="349" spans="2:51" s="185" customFormat="1" ht="11.25" x14ac:dyDescent="0.25">
      <c r="B349" s="186"/>
      <c r="D349" s="180" t="s">
        <v>468</v>
      </c>
      <c r="E349" s="187" t="s">
        <v>1</v>
      </c>
      <c r="F349" s="188" t="s">
        <v>667</v>
      </c>
      <c r="H349" s="189">
        <v>0.06</v>
      </c>
      <c r="I349" s="190"/>
      <c r="L349" s="186"/>
      <c r="M349" s="191"/>
      <c r="T349" s="192"/>
      <c r="AT349" s="187" t="s">
        <v>468</v>
      </c>
      <c r="AU349" s="187" t="s">
        <v>88</v>
      </c>
      <c r="AV349" s="185" t="s">
        <v>88</v>
      </c>
      <c r="AW349" s="185" t="s">
        <v>19</v>
      </c>
      <c r="AX349" s="185" t="s">
        <v>44</v>
      </c>
      <c r="AY349" s="187" t="s">
        <v>135</v>
      </c>
    </row>
    <row r="350" spans="2:51" s="201" customFormat="1" ht="11.25" x14ac:dyDescent="0.25">
      <c r="B350" s="202"/>
      <c r="D350" s="180" t="s">
        <v>468</v>
      </c>
      <c r="E350" s="203" t="s">
        <v>1</v>
      </c>
      <c r="F350" s="204" t="s">
        <v>543</v>
      </c>
      <c r="H350" s="203" t="s">
        <v>1</v>
      </c>
      <c r="I350" s="205"/>
      <c r="L350" s="202"/>
      <c r="M350" s="206"/>
      <c r="T350" s="207"/>
      <c r="AT350" s="203" t="s">
        <v>468</v>
      </c>
      <c r="AU350" s="203" t="s">
        <v>88</v>
      </c>
      <c r="AV350" s="201" t="s">
        <v>45</v>
      </c>
      <c r="AW350" s="201" t="s">
        <v>19</v>
      </c>
      <c r="AX350" s="201" t="s">
        <v>44</v>
      </c>
      <c r="AY350" s="203" t="s">
        <v>135</v>
      </c>
    </row>
    <row r="351" spans="2:51" s="185" customFormat="1" ht="11.25" x14ac:dyDescent="0.25">
      <c r="B351" s="186"/>
      <c r="D351" s="180" t="s">
        <v>468</v>
      </c>
      <c r="E351" s="187" t="s">
        <v>1</v>
      </c>
      <c r="F351" s="188" t="s">
        <v>664</v>
      </c>
      <c r="H351" s="189">
        <v>0.12</v>
      </c>
      <c r="I351" s="190"/>
      <c r="L351" s="186"/>
      <c r="M351" s="191"/>
      <c r="T351" s="192"/>
      <c r="AT351" s="187" t="s">
        <v>468</v>
      </c>
      <c r="AU351" s="187" t="s">
        <v>88</v>
      </c>
      <c r="AV351" s="185" t="s">
        <v>88</v>
      </c>
      <c r="AW351" s="185" t="s">
        <v>19</v>
      </c>
      <c r="AX351" s="185" t="s">
        <v>44</v>
      </c>
      <c r="AY351" s="187" t="s">
        <v>135</v>
      </c>
    </row>
    <row r="352" spans="2:51" s="193" customFormat="1" ht="11.25" x14ac:dyDescent="0.25">
      <c r="B352" s="194"/>
      <c r="D352" s="180" t="s">
        <v>468</v>
      </c>
      <c r="E352" s="195" t="s">
        <v>1</v>
      </c>
      <c r="F352" s="196" t="s">
        <v>483</v>
      </c>
      <c r="H352" s="197">
        <v>15.98</v>
      </c>
      <c r="I352" s="198"/>
      <c r="L352" s="194"/>
      <c r="M352" s="199"/>
      <c r="T352" s="200"/>
      <c r="AT352" s="195" t="s">
        <v>468</v>
      </c>
      <c r="AU352" s="195" t="s">
        <v>88</v>
      </c>
      <c r="AV352" s="193" t="s">
        <v>142</v>
      </c>
      <c r="AW352" s="193" t="s">
        <v>19</v>
      </c>
      <c r="AX352" s="193" t="s">
        <v>45</v>
      </c>
      <c r="AY352" s="195" t="s">
        <v>135</v>
      </c>
    </row>
    <row r="353" spans="2:65" s="132" customFormat="1" ht="22.9" customHeight="1" x14ac:dyDescent="0.2">
      <c r="B353" s="133"/>
      <c r="D353" s="134" t="s">
        <v>43</v>
      </c>
      <c r="E353" s="143" t="s">
        <v>157</v>
      </c>
      <c r="F353" s="143" t="s">
        <v>671</v>
      </c>
      <c r="I353" s="136"/>
      <c r="J353" s="144">
        <f>BK353</f>
        <v>0</v>
      </c>
      <c r="L353" s="133"/>
      <c r="M353" s="138"/>
      <c r="P353" s="139">
        <f>SUM(P354:P357)</f>
        <v>0</v>
      </c>
      <c r="R353" s="139">
        <f>SUM(R354:R357)</f>
        <v>5.0228999999999999</v>
      </c>
      <c r="T353" s="140">
        <f>SUM(T354:T357)</f>
        <v>0</v>
      </c>
      <c r="AR353" s="134" t="s">
        <v>45</v>
      </c>
      <c r="AT353" s="141" t="s">
        <v>43</v>
      </c>
      <c r="AU353" s="141" t="s">
        <v>45</v>
      </c>
      <c r="AY353" s="134" t="s">
        <v>135</v>
      </c>
      <c r="BK353" s="142">
        <f>SUM(BK354:BK357)</f>
        <v>0</v>
      </c>
    </row>
    <row r="354" spans="2:65" s="20" customFormat="1" ht="16.5" customHeight="1" x14ac:dyDescent="0.25">
      <c r="B354" s="21"/>
      <c r="C354" s="174" t="s">
        <v>672</v>
      </c>
      <c r="D354" s="174" t="s">
        <v>138</v>
      </c>
      <c r="E354" s="175" t="s">
        <v>673</v>
      </c>
      <c r="F354" s="176" t="s">
        <v>674</v>
      </c>
      <c r="G354" s="177" t="s">
        <v>141</v>
      </c>
      <c r="H354" s="178">
        <v>45</v>
      </c>
      <c r="I354" s="150"/>
      <c r="J354" s="179">
        <f>ROUND(I354*H354,2)</f>
        <v>0</v>
      </c>
      <c r="K354" s="176" t="s">
        <v>462</v>
      </c>
      <c r="L354" s="21"/>
      <c r="M354" s="153" t="s">
        <v>1</v>
      </c>
      <c r="N354" s="112" t="s">
        <v>27</v>
      </c>
      <c r="P354" s="154">
        <f>O354*H354</f>
        <v>0</v>
      </c>
      <c r="Q354" s="154">
        <v>0.11162</v>
      </c>
      <c r="R354" s="154">
        <f>Q354*H354</f>
        <v>5.0228999999999999</v>
      </c>
      <c r="S354" s="154">
        <v>0</v>
      </c>
      <c r="T354" s="155">
        <f>S354*H354</f>
        <v>0</v>
      </c>
      <c r="AR354" s="156" t="s">
        <v>142</v>
      </c>
      <c r="AT354" s="156" t="s">
        <v>138</v>
      </c>
      <c r="AU354" s="156" t="s">
        <v>88</v>
      </c>
      <c r="AY354" s="18" t="s">
        <v>135</v>
      </c>
      <c r="BE354" s="157">
        <f>IF(N354="základní",J354,0)</f>
        <v>0</v>
      </c>
      <c r="BF354" s="157">
        <f>IF(N354="snížená",J354,0)</f>
        <v>0</v>
      </c>
      <c r="BG354" s="157">
        <f>IF(N354="zákl. přenesená",J354,0)</f>
        <v>0</v>
      </c>
      <c r="BH354" s="157">
        <f>IF(N354="sníž. přenesená",J354,0)</f>
        <v>0</v>
      </c>
      <c r="BI354" s="157">
        <f>IF(N354="nulová",J354,0)</f>
        <v>0</v>
      </c>
      <c r="BJ354" s="18" t="s">
        <v>45</v>
      </c>
      <c r="BK354" s="157">
        <f>ROUND(I354*H354,2)</f>
        <v>0</v>
      </c>
      <c r="BL354" s="18" t="s">
        <v>142</v>
      </c>
      <c r="BM354" s="156" t="s">
        <v>675</v>
      </c>
    </row>
    <row r="355" spans="2:65" s="20" customFormat="1" ht="29.25" x14ac:dyDescent="0.25">
      <c r="B355" s="21"/>
      <c r="D355" s="180" t="s">
        <v>464</v>
      </c>
      <c r="F355" s="181" t="s">
        <v>676</v>
      </c>
      <c r="I355" s="114"/>
      <c r="L355" s="21"/>
      <c r="M355" s="182"/>
      <c r="T355" s="55"/>
      <c r="AT355" s="18" t="s">
        <v>464</v>
      </c>
      <c r="AU355" s="18" t="s">
        <v>88</v>
      </c>
    </row>
    <row r="356" spans="2:65" s="20" customFormat="1" x14ac:dyDescent="0.25">
      <c r="B356" s="21"/>
      <c r="D356" s="183" t="s">
        <v>466</v>
      </c>
      <c r="F356" s="184" t="s">
        <v>677</v>
      </c>
      <c r="I356" s="114"/>
      <c r="L356" s="21"/>
      <c r="M356" s="182"/>
      <c r="T356" s="55"/>
      <c r="AT356" s="18" t="s">
        <v>466</v>
      </c>
      <c r="AU356" s="18" t="s">
        <v>88</v>
      </c>
    </row>
    <row r="357" spans="2:65" s="185" customFormat="1" ht="11.25" x14ac:dyDescent="0.25">
      <c r="B357" s="186"/>
      <c r="D357" s="180" t="s">
        <v>468</v>
      </c>
      <c r="E357" s="187" t="s">
        <v>1</v>
      </c>
      <c r="F357" s="188" t="s">
        <v>469</v>
      </c>
      <c r="H357" s="189">
        <v>45</v>
      </c>
      <c r="I357" s="190"/>
      <c r="L357" s="186"/>
      <c r="M357" s="191"/>
      <c r="T357" s="192"/>
      <c r="AT357" s="187" t="s">
        <v>468</v>
      </c>
      <c r="AU357" s="187" t="s">
        <v>88</v>
      </c>
      <c r="AV357" s="185" t="s">
        <v>88</v>
      </c>
      <c r="AW357" s="185" t="s">
        <v>19</v>
      </c>
      <c r="AX357" s="185" t="s">
        <v>45</v>
      </c>
      <c r="AY357" s="187" t="s">
        <v>135</v>
      </c>
    </row>
    <row r="358" spans="2:65" s="132" customFormat="1" ht="22.9" customHeight="1" x14ac:dyDescent="0.2">
      <c r="B358" s="133"/>
      <c r="D358" s="134" t="s">
        <v>43</v>
      </c>
      <c r="E358" s="143" t="s">
        <v>152</v>
      </c>
      <c r="F358" s="143" t="s">
        <v>153</v>
      </c>
      <c r="I358" s="136"/>
      <c r="J358" s="144">
        <f>BK358</f>
        <v>0</v>
      </c>
      <c r="L358" s="133"/>
      <c r="M358" s="138"/>
      <c r="P358" s="139">
        <f>SUM(P359:P385)</f>
        <v>0</v>
      </c>
      <c r="R358" s="139">
        <f>SUM(R359:R385)</f>
        <v>35.601455499999993</v>
      </c>
      <c r="T358" s="140">
        <f>SUM(T359:T385)</f>
        <v>0</v>
      </c>
      <c r="AR358" s="134" t="s">
        <v>45</v>
      </c>
      <c r="AT358" s="141" t="s">
        <v>43</v>
      </c>
      <c r="AU358" s="141" t="s">
        <v>45</v>
      </c>
      <c r="AY358" s="134" t="s">
        <v>135</v>
      </c>
      <c r="BK358" s="142">
        <f>SUM(BK359:BK385)</f>
        <v>0</v>
      </c>
    </row>
    <row r="359" spans="2:65" s="20" customFormat="1" ht="16.5" customHeight="1" x14ac:dyDescent="0.25">
      <c r="B359" s="21"/>
      <c r="C359" s="174" t="s">
        <v>678</v>
      </c>
      <c r="D359" s="174" t="s">
        <v>138</v>
      </c>
      <c r="E359" s="175" t="s">
        <v>679</v>
      </c>
      <c r="F359" s="176" t="s">
        <v>680</v>
      </c>
      <c r="G359" s="177" t="s">
        <v>141</v>
      </c>
      <c r="H359" s="178">
        <v>30.3</v>
      </c>
      <c r="I359" s="150"/>
      <c r="J359" s="179">
        <f>ROUND(I359*H359,2)</f>
        <v>0</v>
      </c>
      <c r="K359" s="176" t="s">
        <v>462</v>
      </c>
      <c r="L359" s="21"/>
      <c r="M359" s="153" t="s">
        <v>1</v>
      </c>
      <c r="N359" s="112" t="s">
        <v>27</v>
      </c>
      <c r="P359" s="154">
        <f>O359*H359</f>
        <v>0</v>
      </c>
      <c r="Q359" s="154">
        <v>5.6000000000000001E-2</v>
      </c>
      <c r="R359" s="154">
        <f>Q359*H359</f>
        <v>1.6968000000000001</v>
      </c>
      <c r="S359" s="154">
        <v>0</v>
      </c>
      <c r="T359" s="155">
        <f>S359*H359</f>
        <v>0</v>
      </c>
      <c r="AR359" s="156" t="s">
        <v>142</v>
      </c>
      <c r="AT359" s="156" t="s">
        <v>138</v>
      </c>
      <c r="AU359" s="156" t="s">
        <v>88</v>
      </c>
      <c r="AY359" s="18" t="s">
        <v>135</v>
      </c>
      <c r="BE359" s="157">
        <f>IF(N359="základní",J359,0)</f>
        <v>0</v>
      </c>
      <c r="BF359" s="157">
        <f>IF(N359="snížená",J359,0)</f>
        <v>0</v>
      </c>
      <c r="BG359" s="157">
        <f>IF(N359="zákl. přenesená",J359,0)</f>
        <v>0</v>
      </c>
      <c r="BH359" s="157">
        <f>IF(N359="sníž. přenesená",J359,0)</f>
        <v>0</v>
      </c>
      <c r="BI359" s="157">
        <f>IF(N359="nulová",J359,0)</f>
        <v>0</v>
      </c>
      <c r="BJ359" s="18" t="s">
        <v>45</v>
      </c>
      <c r="BK359" s="157">
        <f>ROUND(I359*H359,2)</f>
        <v>0</v>
      </c>
      <c r="BL359" s="18" t="s">
        <v>142</v>
      </c>
      <c r="BM359" s="156" t="s">
        <v>681</v>
      </c>
    </row>
    <row r="360" spans="2:65" s="20" customFormat="1" x14ac:dyDescent="0.25">
      <c r="B360" s="21"/>
      <c r="D360" s="180" t="s">
        <v>464</v>
      </c>
      <c r="F360" s="181" t="s">
        <v>682</v>
      </c>
      <c r="I360" s="114"/>
      <c r="L360" s="21"/>
      <c r="M360" s="182"/>
      <c r="T360" s="55"/>
      <c r="AT360" s="18" t="s">
        <v>464</v>
      </c>
      <c r="AU360" s="18" t="s">
        <v>88</v>
      </c>
    </row>
    <row r="361" spans="2:65" s="20" customFormat="1" x14ac:dyDescent="0.25">
      <c r="B361" s="21"/>
      <c r="D361" s="183" t="s">
        <v>466</v>
      </c>
      <c r="F361" s="184" t="s">
        <v>683</v>
      </c>
      <c r="I361" s="114"/>
      <c r="L361" s="21"/>
      <c r="M361" s="182"/>
      <c r="T361" s="55"/>
      <c r="AT361" s="18" t="s">
        <v>466</v>
      </c>
      <c r="AU361" s="18" t="s">
        <v>88</v>
      </c>
    </row>
    <row r="362" spans="2:65" s="185" customFormat="1" ht="11.25" x14ac:dyDescent="0.25">
      <c r="B362" s="186"/>
      <c r="D362" s="180" t="s">
        <v>468</v>
      </c>
      <c r="E362" s="187" t="s">
        <v>1</v>
      </c>
      <c r="F362" s="188" t="s">
        <v>684</v>
      </c>
      <c r="H362" s="189">
        <v>30.3</v>
      </c>
      <c r="I362" s="190"/>
      <c r="L362" s="186"/>
      <c r="M362" s="191"/>
      <c r="T362" s="192"/>
      <c r="AT362" s="187" t="s">
        <v>468</v>
      </c>
      <c r="AU362" s="187" t="s">
        <v>88</v>
      </c>
      <c r="AV362" s="185" t="s">
        <v>88</v>
      </c>
      <c r="AW362" s="185" t="s">
        <v>19</v>
      </c>
      <c r="AX362" s="185" t="s">
        <v>45</v>
      </c>
      <c r="AY362" s="187" t="s">
        <v>135</v>
      </c>
    </row>
    <row r="363" spans="2:65" s="20" customFormat="1" ht="16.5" customHeight="1" x14ac:dyDescent="0.25">
      <c r="B363" s="21"/>
      <c r="C363" s="174" t="s">
        <v>303</v>
      </c>
      <c r="D363" s="174" t="s">
        <v>138</v>
      </c>
      <c r="E363" s="175" t="s">
        <v>170</v>
      </c>
      <c r="F363" s="176" t="s">
        <v>171</v>
      </c>
      <c r="G363" s="177" t="s">
        <v>150</v>
      </c>
      <c r="H363" s="178">
        <v>10.65</v>
      </c>
      <c r="I363" s="150"/>
      <c r="J363" s="179">
        <f>ROUND(I363*H363,2)</f>
        <v>0</v>
      </c>
      <c r="K363" s="176" t="s">
        <v>462</v>
      </c>
      <c r="L363" s="21"/>
      <c r="M363" s="153" t="s">
        <v>1</v>
      </c>
      <c r="N363" s="112" t="s">
        <v>27</v>
      </c>
      <c r="P363" s="154">
        <f>O363*H363</f>
        <v>0</v>
      </c>
      <c r="Q363" s="154">
        <v>2.5018699999999998</v>
      </c>
      <c r="R363" s="154">
        <f>Q363*H363</f>
        <v>26.6449155</v>
      </c>
      <c r="S363" s="154">
        <v>0</v>
      </c>
      <c r="T363" s="155">
        <f>S363*H363</f>
        <v>0</v>
      </c>
      <c r="AR363" s="156" t="s">
        <v>142</v>
      </c>
      <c r="AT363" s="156" t="s">
        <v>138</v>
      </c>
      <c r="AU363" s="156" t="s">
        <v>88</v>
      </c>
      <c r="AY363" s="18" t="s">
        <v>135</v>
      </c>
      <c r="BE363" s="157">
        <f>IF(N363="základní",J363,0)</f>
        <v>0</v>
      </c>
      <c r="BF363" s="157">
        <f>IF(N363="snížená",J363,0)</f>
        <v>0</v>
      </c>
      <c r="BG363" s="157">
        <f>IF(N363="zákl. přenesená",J363,0)</f>
        <v>0</v>
      </c>
      <c r="BH363" s="157">
        <f>IF(N363="sníž. přenesená",J363,0)</f>
        <v>0</v>
      </c>
      <c r="BI363" s="157">
        <f>IF(N363="nulová",J363,0)</f>
        <v>0</v>
      </c>
      <c r="BJ363" s="18" t="s">
        <v>45</v>
      </c>
      <c r="BK363" s="157">
        <f>ROUND(I363*H363,2)</f>
        <v>0</v>
      </c>
      <c r="BL363" s="18" t="s">
        <v>142</v>
      </c>
      <c r="BM363" s="156" t="s">
        <v>685</v>
      </c>
    </row>
    <row r="364" spans="2:65" s="20" customFormat="1" x14ac:dyDescent="0.25">
      <c r="B364" s="21"/>
      <c r="D364" s="180" t="s">
        <v>464</v>
      </c>
      <c r="F364" s="181" t="s">
        <v>686</v>
      </c>
      <c r="I364" s="114"/>
      <c r="L364" s="21"/>
      <c r="M364" s="182"/>
      <c r="T364" s="55"/>
      <c r="AT364" s="18" t="s">
        <v>464</v>
      </c>
      <c r="AU364" s="18" t="s">
        <v>88</v>
      </c>
    </row>
    <row r="365" spans="2:65" s="20" customFormat="1" x14ac:dyDescent="0.25">
      <c r="B365" s="21"/>
      <c r="D365" s="183" t="s">
        <v>466</v>
      </c>
      <c r="F365" s="184" t="s">
        <v>687</v>
      </c>
      <c r="I365" s="114"/>
      <c r="L365" s="21"/>
      <c r="M365" s="182"/>
      <c r="T365" s="55"/>
      <c r="AT365" s="18" t="s">
        <v>466</v>
      </c>
      <c r="AU365" s="18" t="s">
        <v>88</v>
      </c>
    </row>
    <row r="366" spans="2:65" s="185" customFormat="1" ht="11.25" x14ac:dyDescent="0.25">
      <c r="B366" s="186"/>
      <c r="D366" s="180" t="s">
        <v>468</v>
      </c>
      <c r="E366" s="187" t="s">
        <v>1</v>
      </c>
      <c r="F366" s="188" t="s">
        <v>688</v>
      </c>
      <c r="H366" s="189">
        <v>10.65</v>
      </c>
      <c r="I366" s="190"/>
      <c r="L366" s="186"/>
      <c r="M366" s="191"/>
      <c r="T366" s="192"/>
      <c r="AT366" s="187" t="s">
        <v>468</v>
      </c>
      <c r="AU366" s="187" t="s">
        <v>88</v>
      </c>
      <c r="AV366" s="185" t="s">
        <v>88</v>
      </c>
      <c r="AW366" s="185" t="s">
        <v>19</v>
      </c>
      <c r="AX366" s="185" t="s">
        <v>45</v>
      </c>
      <c r="AY366" s="187" t="s">
        <v>135</v>
      </c>
    </row>
    <row r="367" spans="2:65" s="20" customFormat="1" ht="16.5" customHeight="1" x14ac:dyDescent="0.25">
      <c r="B367" s="21"/>
      <c r="C367" s="174" t="s">
        <v>315</v>
      </c>
      <c r="D367" s="174" t="s">
        <v>138</v>
      </c>
      <c r="E367" s="175" t="s">
        <v>689</v>
      </c>
      <c r="F367" s="176" t="s">
        <v>690</v>
      </c>
      <c r="G367" s="177" t="s">
        <v>141</v>
      </c>
      <c r="H367" s="178">
        <v>71</v>
      </c>
      <c r="I367" s="150"/>
      <c r="J367" s="179">
        <f>ROUND(I367*H367,2)</f>
        <v>0</v>
      </c>
      <c r="K367" s="176" t="s">
        <v>462</v>
      </c>
      <c r="L367" s="21"/>
      <c r="M367" s="153" t="s">
        <v>1</v>
      </c>
      <c r="N367" s="112" t="s">
        <v>27</v>
      </c>
      <c r="P367" s="154">
        <f>O367*H367</f>
        <v>0</v>
      </c>
      <c r="Q367" s="154">
        <v>4.8680000000000001E-2</v>
      </c>
      <c r="R367" s="154">
        <f>Q367*H367</f>
        <v>3.45628</v>
      </c>
      <c r="S367" s="154">
        <v>0</v>
      </c>
      <c r="T367" s="155">
        <f>S367*H367</f>
        <v>0</v>
      </c>
      <c r="AR367" s="156" t="s">
        <v>142</v>
      </c>
      <c r="AT367" s="156" t="s">
        <v>138</v>
      </c>
      <c r="AU367" s="156" t="s">
        <v>88</v>
      </c>
      <c r="AY367" s="18" t="s">
        <v>135</v>
      </c>
      <c r="BE367" s="157">
        <f>IF(N367="základní",J367,0)</f>
        <v>0</v>
      </c>
      <c r="BF367" s="157">
        <f>IF(N367="snížená",J367,0)</f>
        <v>0</v>
      </c>
      <c r="BG367" s="157">
        <f>IF(N367="zákl. přenesená",J367,0)</f>
        <v>0</v>
      </c>
      <c r="BH367" s="157">
        <f>IF(N367="sníž. přenesená",J367,0)</f>
        <v>0</v>
      </c>
      <c r="BI367" s="157">
        <f>IF(N367="nulová",J367,0)</f>
        <v>0</v>
      </c>
      <c r="BJ367" s="18" t="s">
        <v>45</v>
      </c>
      <c r="BK367" s="157">
        <f>ROUND(I367*H367,2)</f>
        <v>0</v>
      </c>
      <c r="BL367" s="18" t="s">
        <v>142</v>
      </c>
      <c r="BM367" s="156" t="s">
        <v>691</v>
      </c>
    </row>
    <row r="368" spans="2:65" s="20" customFormat="1" ht="19.5" x14ac:dyDescent="0.25">
      <c r="B368" s="21"/>
      <c r="D368" s="180" t="s">
        <v>464</v>
      </c>
      <c r="F368" s="181" t="s">
        <v>692</v>
      </c>
      <c r="I368" s="114"/>
      <c r="L368" s="21"/>
      <c r="M368" s="182"/>
      <c r="T368" s="55"/>
      <c r="AT368" s="18" t="s">
        <v>464</v>
      </c>
      <c r="AU368" s="18" t="s">
        <v>88</v>
      </c>
    </row>
    <row r="369" spans="2:65" s="20" customFormat="1" x14ac:dyDescent="0.25">
      <c r="B369" s="21"/>
      <c r="D369" s="183" t="s">
        <v>466</v>
      </c>
      <c r="F369" s="184" t="s">
        <v>693</v>
      </c>
      <c r="I369" s="114"/>
      <c r="L369" s="21"/>
      <c r="M369" s="182"/>
      <c r="T369" s="55"/>
      <c r="AT369" s="18" t="s">
        <v>466</v>
      </c>
      <c r="AU369" s="18" t="s">
        <v>88</v>
      </c>
    </row>
    <row r="370" spans="2:65" s="185" customFormat="1" ht="11.25" x14ac:dyDescent="0.25">
      <c r="B370" s="186"/>
      <c r="D370" s="180" t="s">
        <v>468</v>
      </c>
      <c r="E370" s="187" t="s">
        <v>1</v>
      </c>
      <c r="F370" s="188" t="s">
        <v>443</v>
      </c>
      <c r="H370" s="189">
        <v>71</v>
      </c>
      <c r="I370" s="190"/>
      <c r="L370" s="186"/>
      <c r="M370" s="191"/>
      <c r="T370" s="192"/>
      <c r="AT370" s="187" t="s">
        <v>468</v>
      </c>
      <c r="AU370" s="187" t="s">
        <v>88</v>
      </c>
      <c r="AV370" s="185" t="s">
        <v>88</v>
      </c>
      <c r="AW370" s="185" t="s">
        <v>19</v>
      </c>
      <c r="AX370" s="185" t="s">
        <v>45</v>
      </c>
      <c r="AY370" s="187" t="s">
        <v>135</v>
      </c>
    </row>
    <row r="371" spans="2:65" s="20" customFormat="1" ht="16.5" customHeight="1" x14ac:dyDescent="0.25">
      <c r="B371" s="21"/>
      <c r="C371" s="174" t="s">
        <v>319</v>
      </c>
      <c r="D371" s="174" t="s">
        <v>138</v>
      </c>
      <c r="E371" s="175" t="s">
        <v>694</v>
      </c>
      <c r="F371" s="176" t="s">
        <v>695</v>
      </c>
      <c r="G371" s="177" t="s">
        <v>141</v>
      </c>
      <c r="H371" s="178">
        <v>71</v>
      </c>
      <c r="I371" s="150"/>
      <c r="J371" s="179">
        <f>ROUND(I371*H371,2)</f>
        <v>0</v>
      </c>
      <c r="K371" s="176" t="s">
        <v>462</v>
      </c>
      <c r="L371" s="21"/>
      <c r="M371" s="153" t="s">
        <v>1</v>
      </c>
      <c r="N371" s="112" t="s">
        <v>27</v>
      </c>
      <c r="P371" s="154">
        <f>O371*H371</f>
        <v>0</v>
      </c>
      <c r="Q371" s="154">
        <v>4.0000000000000001E-3</v>
      </c>
      <c r="R371" s="154">
        <f>Q371*H371</f>
        <v>0.28400000000000003</v>
      </c>
      <c r="S371" s="154">
        <v>0</v>
      </c>
      <c r="T371" s="155">
        <f>S371*H371</f>
        <v>0</v>
      </c>
      <c r="AR371" s="156" t="s">
        <v>142</v>
      </c>
      <c r="AT371" s="156" t="s">
        <v>138</v>
      </c>
      <c r="AU371" s="156" t="s">
        <v>88</v>
      </c>
      <c r="AY371" s="18" t="s">
        <v>135</v>
      </c>
      <c r="BE371" s="157">
        <f>IF(N371="základní",J371,0)</f>
        <v>0</v>
      </c>
      <c r="BF371" s="157">
        <f>IF(N371="snížená",J371,0)</f>
        <v>0</v>
      </c>
      <c r="BG371" s="157">
        <f>IF(N371="zákl. přenesená",J371,0)</f>
        <v>0</v>
      </c>
      <c r="BH371" s="157">
        <f>IF(N371="sníž. přenesená",J371,0)</f>
        <v>0</v>
      </c>
      <c r="BI371" s="157">
        <f>IF(N371="nulová",J371,0)</f>
        <v>0</v>
      </c>
      <c r="BJ371" s="18" t="s">
        <v>45</v>
      </c>
      <c r="BK371" s="157">
        <f>ROUND(I371*H371,2)</f>
        <v>0</v>
      </c>
      <c r="BL371" s="18" t="s">
        <v>142</v>
      </c>
      <c r="BM371" s="156" t="s">
        <v>696</v>
      </c>
    </row>
    <row r="372" spans="2:65" s="20" customFormat="1" x14ac:dyDescent="0.25">
      <c r="B372" s="21"/>
      <c r="D372" s="180" t="s">
        <v>464</v>
      </c>
      <c r="F372" s="181" t="s">
        <v>695</v>
      </c>
      <c r="I372" s="114"/>
      <c r="L372" s="21"/>
      <c r="M372" s="182"/>
      <c r="T372" s="55"/>
      <c r="AT372" s="18" t="s">
        <v>464</v>
      </c>
      <c r="AU372" s="18" t="s">
        <v>88</v>
      </c>
    </row>
    <row r="373" spans="2:65" s="20" customFormat="1" x14ac:dyDescent="0.25">
      <c r="B373" s="21"/>
      <c r="D373" s="183" t="s">
        <v>466</v>
      </c>
      <c r="F373" s="184" t="s">
        <v>697</v>
      </c>
      <c r="I373" s="114"/>
      <c r="L373" s="21"/>
      <c r="M373" s="182"/>
      <c r="T373" s="55"/>
      <c r="AT373" s="18" t="s">
        <v>466</v>
      </c>
      <c r="AU373" s="18" t="s">
        <v>88</v>
      </c>
    </row>
    <row r="374" spans="2:65" s="20" customFormat="1" ht="16.5" customHeight="1" x14ac:dyDescent="0.25">
      <c r="B374" s="21"/>
      <c r="C374" s="208" t="s">
        <v>698</v>
      </c>
      <c r="D374" s="208" t="s">
        <v>202</v>
      </c>
      <c r="E374" s="209" t="s">
        <v>699</v>
      </c>
      <c r="F374" s="210" t="s">
        <v>700</v>
      </c>
      <c r="G374" s="211" t="s">
        <v>199</v>
      </c>
      <c r="H374" s="212">
        <v>2</v>
      </c>
      <c r="I374" s="163"/>
      <c r="J374" s="213">
        <f>ROUND(I374*H374,2)</f>
        <v>0</v>
      </c>
      <c r="K374" s="210" t="s">
        <v>462</v>
      </c>
      <c r="L374" s="166"/>
      <c r="M374" s="167" t="s">
        <v>1</v>
      </c>
      <c r="N374" s="168" t="s">
        <v>27</v>
      </c>
      <c r="P374" s="154">
        <f>O374*H374</f>
        <v>0</v>
      </c>
      <c r="Q374" s="154">
        <v>1.06E-3</v>
      </c>
      <c r="R374" s="154">
        <f>Q374*H374</f>
        <v>2.1199999999999999E-3</v>
      </c>
      <c r="S374" s="154">
        <v>0</v>
      </c>
      <c r="T374" s="155">
        <f>S374*H374</f>
        <v>0</v>
      </c>
      <c r="AR374" s="156" t="s">
        <v>169</v>
      </c>
      <c r="AT374" s="156" t="s">
        <v>202</v>
      </c>
      <c r="AU374" s="156" t="s">
        <v>88</v>
      </c>
      <c r="AY374" s="18" t="s">
        <v>135</v>
      </c>
      <c r="BE374" s="157">
        <f>IF(N374="základní",J374,0)</f>
        <v>0</v>
      </c>
      <c r="BF374" s="157">
        <f>IF(N374="snížená",J374,0)</f>
        <v>0</v>
      </c>
      <c r="BG374" s="157">
        <f>IF(N374="zákl. přenesená",J374,0)</f>
        <v>0</v>
      </c>
      <c r="BH374" s="157">
        <f>IF(N374="sníž. přenesená",J374,0)</f>
        <v>0</v>
      </c>
      <c r="BI374" s="157">
        <f>IF(N374="nulová",J374,0)</f>
        <v>0</v>
      </c>
      <c r="BJ374" s="18" t="s">
        <v>45</v>
      </c>
      <c r="BK374" s="157">
        <f>ROUND(I374*H374,2)</f>
        <v>0</v>
      </c>
      <c r="BL374" s="18" t="s">
        <v>142</v>
      </c>
      <c r="BM374" s="156" t="s">
        <v>701</v>
      </c>
    </row>
    <row r="375" spans="2:65" s="20" customFormat="1" x14ac:dyDescent="0.25">
      <c r="B375" s="21"/>
      <c r="D375" s="180" t="s">
        <v>464</v>
      </c>
      <c r="F375" s="181" t="s">
        <v>700</v>
      </c>
      <c r="I375" s="114"/>
      <c r="L375" s="21"/>
      <c r="M375" s="182"/>
      <c r="T375" s="55"/>
      <c r="AT375" s="18" t="s">
        <v>464</v>
      </c>
      <c r="AU375" s="18" t="s">
        <v>88</v>
      </c>
    </row>
    <row r="376" spans="2:65" s="20" customFormat="1" ht="16.5" customHeight="1" x14ac:dyDescent="0.25">
      <c r="B376" s="21"/>
      <c r="C376" s="174" t="s">
        <v>323</v>
      </c>
      <c r="D376" s="174" t="s">
        <v>138</v>
      </c>
      <c r="E376" s="175" t="s">
        <v>702</v>
      </c>
      <c r="F376" s="176" t="s">
        <v>703</v>
      </c>
      <c r="G376" s="177" t="s">
        <v>141</v>
      </c>
      <c r="H376" s="178">
        <v>71</v>
      </c>
      <c r="I376" s="150"/>
      <c r="J376" s="179">
        <f>ROUND(I376*H376,2)</f>
        <v>0</v>
      </c>
      <c r="K376" s="176" t="s">
        <v>462</v>
      </c>
      <c r="L376" s="21"/>
      <c r="M376" s="153" t="s">
        <v>1</v>
      </c>
      <c r="N376" s="112" t="s">
        <v>27</v>
      </c>
      <c r="P376" s="154">
        <f>O376*H376</f>
        <v>0</v>
      </c>
      <c r="Q376" s="154">
        <v>1.24E-3</v>
      </c>
      <c r="R376" s="154">
        <f>Q376*H376</f>
        <v>8.8039999999999993E-2</v>
      </c>
      <c r="S376" s="154">
        <v>0</v>
      </c>
      <c r="T376" s="155">
        <f>S376*H376</f>
        <v>0</v>
      </c>
      <c r="AR376" s="156" t="s">
        <v>142</v>
      </c>
      <c r="AT376" s="156" t="s">
        <v>138</v>
      </c>
      <c r="AU376" s="156" t="s">
        <v>88</v>
      </c>
      <c r="AY376" s="18" t="s">
        <v>135</v>
      </c>
      <c r="BE376" s="157">
        <f>IF(N376="základní",J376,0)</f>
        <v>0</v>
      </c>
      <c r="BF376" s="157">
        <f>IF(N376="snížená",J376,0)</f>
        <v>0</v>
      </c>
      <c r="BG376" s="157">
        <f>IF(N376="zákl. přenesená",J376,0)</f>
        <v>0</v>
      </c>
      <c r="BH376" s="157">
        <f>IF(N376="sníž. přenesená",J376,0)</f>
        <v>0</v>
      </c>
      <c r="BI376" s="157">
        <f>IF(N376="nulová",J376,0)</f>
        <v>0</v>
      </c>
      <c r="BJ376" s="18" t="s">
        <v>45</v>
      </c>
      <c r="BK376" s="157">
        <f>ROUND(I376*H376,2)</f>
        <v>0</v>
      </c>
      <c r="BL376" s="18" t="s">
        <v>142</v>
      </c>
      <c r="BM376" s="156" t="s">
        <v>704</v>
      </c>
    </row>
    <row r="377" spans="2:65" s="20" customFormat="1" x14ac:dyDescent="0.25">
      <c r="B377" s="21"/>
      <c r="D377" s="180" t="s">
        <v>464</v>
      </c>
      <c r="F377" s="181" t="s">
        <v>705</v>
      </c>
      <c r="I377" s="114"/>
      <c r="L377" s="21"/>
      <c r="M377" s="182"/>
      <c r="T377" s="55"/>
      <c r="AT377" s="18" t="s">
        <v>464</v>
      </c>
      <c r="AU377" s="18" t="s">
        <v>88</v>
      </c>
    </row>
    <row r="378" spans="2:65" s="20" customFormat="1" x14ac:dyDescent="0.25">
      <c r="B378" s="21"/>
      <c r="D378" s="183" t="s">
        <v>466</v>
      </c>
      <c r="F378" s="184" t="s">
        <v>706</v>
      </c>
      <c r="I378" s="114"/>
      <c r="L378" s="21"/>
      <c r="M378" s="182"/>
      <c r="T378" s="55"/>
      <c r="AT378" s="18" t="s">
        <v>466</v>
      </c>
      <c r="AU378" s="18" t="s">
        <v>88</v>
      </c>
    </row>
    <row r="379" spans="2:65" s="185" customFormat="1" ht="11.25" x14ac:dyDescent="0.25">
      <c r="B379" s="186"/>
      <c r="D379" s="180" t="s">
        <v>468</v>
      </c>
      <c r="E379" s="187" t="s">
        <v>1</v>
      </c>
      <c r="F379" s="188" t="s">
        <v>443</v>
      </c>
      <c r="H379" s="189">
        <v>71</v>
      </c>
      <c r="I379" s="190"/>
      <c r="L379" s="186"/>
      <c r="M379" s="191"/>
      <c r="T379" s="192"/>
      <c r="AT379" s="187" t="s">
        <v>468</v>
      </c>
      <c r="AU379" s="187" t="s">
        <v>88</v>
      </c>
      <c r="AV379" s="185" t="s">
        <v>88</v>
      </c>
      <c r="AW379" s="185" t="s">
        <v>19</v>
      </c>
      <c r="AX379" s="185" t="s">
        <v>45</v>
      </c>
      <c r="AY379" s="187" t="s">
        <v>135</v>
      </c>
    </row>
    <row r="380" spans="2:65" s="20" customFormat="1" ht="21.75" customHeight="1" x14ac:dyDescent="0.25">
      <c r="B380" s="21"/>
      <c r="C380" s="208" t="s">
        <v>327</v>
      </c>
      <c r="D380" s="208" t="s">
        <v>202</v>
      </c>
      <c r="E380" s="209" t="s">
        <v>707</v>
      </c>
      <c r="F380" s="210" t="s">
        <v>708</v>
      </c>
      <c r="G380" s="211" t="s">
        <v>141</v>
      </c>
      <c r="H380" s="212">
        <v>81.650000000000006</v>
      </c>
      <c r="I380" s="163"/>
      <c r="J380" s="213">
        <f>ROUND(I380*H380,2)</f>
        <v>0</v>
      </c>
      <c r="K380" s="210" t="s">
        <v>462</v>
      </c>
      <c r="L380" s="166"/>
      <c r="M380" s="167" t="s">
        <v>1</v>
      </c>
      <c r="N380" s="168" t="s">
        <v>27</v>
      </c>
      <c r="P380" s="154">
        <f>O380*H380</f>
        <v>0</v>
      </c>
      <c r="Q380" s="154">
        <v>4.2000000000000003E-2</v>
      </c>
      <c r="R380" s="154">
        <f>Q380*H380</f>
        <v>3.4293000000000005</v>
      </c>
      <c r="S380" s="154">
        <v>0</v>
      </c>
      <c r="T380" s="155">
        <f>S380*H380</f>
        <v>0</v>
      </c>
      <c r="AR380" s="156" t="s">
        <v>169</v>
      </c>
      <c r="AT380" s="156" t="s">
        <v>202</v>
      </c>
      <c r="AU380" s="156" t="s">
        <v>88</v>
      </c>
      <c r="AY380" s="18" t="s">
        <v>135</v>
      </c>
      <c r="BE380" s="157">
        <f>IF(N380="základní",J380,0)</f>
        <v>0</v>
      </c>
      <c r="BF380" s="157">
        <f>IF(N380="snížená",J380,0)</f>
        <v>0</v>
      </c>
      <c r="BG380" s="157">
        <f>IF(N380="zákl. přenesená",J380,0)</f>
        <v>0</v>
      </c>
      <c r="BH380" s="157">
        <f>IF(N380="sníž. přenesená",J380,0)</f>
        <v>0</v>
      </c>
      <c r="BI380" s="157">
        <f>IF(N380="nulová",J380,0)</f>
        <v>0</v>
      </c>
      <c r="BJ380" s="18" t="s">
        <v>45</v>
      </c>
      <c r="BK380" s="157">
        <f>ROUND(I380*H380,2)</f>
        <v>0</v>
      </c>
      <c r="BL380" s="18" t="s">
        <v>142</v>
      </c>
      <c r="BM380" s="156" t="s">
        <v>709</v>
      </c>
    </row>
    <row r="381" spans="2:65" s="20" customFormat="1" x14ac:dyDescent="0.25">
      <c r="B381" s="21"/>
      <c r="D381" s="180" t="s">
        <v>464</v>
      </c>
      <c r="F381" s="181" t="s">
        <v>710</v>
      </c>
      <c r="I381" s="114"/>
      <c r="L381" s="21"/>
      <c r="M381" s="182"/>
      <c r="T381" s="55"/>
      <c r="AT381" s="18" t="s">
        <v>464</v>
      </c>
      <c r="AU381" s="18" t="s">
        <v>88</v>
      </c>
    </row>
    <row r="382" spans="2:65" s="185" customFormat="1" ht="11.25" x14ac:dyDescent="0.25">
      <c r="B382" s="186"/>
      <c r="D382" s="180" t="s">
        <v>468</v>
      </c>
      <c r="F382" s="188" t="s">
        <v>711</v>
      </c>
      <c r="H382" s="189">
        <v>81.650000000000006</v>
      </c>
      <c r="I382" s="190"/>
      <c r="L382" s="186"/>
      <c r="M382" s="191"/>
      <c r="T382" s="192"/>
      <c r="AT382" s="187" t="s">
        <v>468</v>
      </c>
      <c r="AU382" s="187" t="s">
        <v>88</v>
      </c>
      <c r="AV382" s="185" t="s">
        <v>88</v>
      </c>
      <c r="AW382" s="185" t="s">
        <v>2</v>
      </c>
      <c r="AX382" s="185" t="s">
        <v>45</v>
      </c>
      <c r="AY382" s="187" t="s">
        <v>135</v>
      </c>
    </row>
    <row r="383" spans="2:65" s="20" customFormat="1" ht="16.5" customHeight="1" x14ac:dyDescent="0.25">
      <c r="B383" s="21"/>
      <c r="C383" s="174" t="s">
        <v>307</v>
      </c>
      <c r="D383" s="174" t="s">
        <v>138</v>
      </c>
      <c r="E383" s="175" t="s">
        <v>712</v>
      </c>
      <c r="F383" s="176" t="s">
        <v>1</v>
      </c>
      <c r="G383" s="177" t="s">
        <v>141</v>
      </c>
      <c r="H383" s="178">
        <v>142</v>
      </c>
      <c r="I383" s="150"/>
      <c r="J383" s="179">
        <f>ROUND(I383*H383,2)</f>
        <v>0</v>
      </c>
      <c r="K383" s="176" t="s">
        <v>1</v>
      </c>
      <c r="L383" s="21"/>
      <c r="M383" s="153" t="s">
        <v>1</v>
      </c>
      <c r="N383" s="112" t="s">
        <v>27</v>
      </c>
      <c r="P383" s="154">
        <f>O383*H383</f>
        <v>0</v>
      </c>
      <c r="Q383" s="154">
        <v>0</v>
      </c>
      <c r="R383" s="154">
        <f>Q383*H383</f>
        <v>0</v>
      </c>
      <c r="S383" s="154">
        <v>0</v>
      </c>
      <c r="T383" s="155">
        <f>S383*H383</f>
        <v>0</v>
      </c>
      <c r="AR383" s="156" t="s">
        <v>142</v>
      </c>
      <c r="AT383" s="156" t="s">
        <v>138</v>
      </c>
      <c r="AU383" s="156" t="s">
        <v>88</v>
      </c>
      <c r="AY383" s="18" t="s">
        <v>135</v>
      </c>
      <c r="BE383" s="157">
        <f>IF(N383="základní",J383,0)</f>
        <v>0</v>
      </c>
      <c r="BF383" s="157">
        <f>IF(N383="snížená",J383,0)</f>
        <v>0</v>
      </c>
      <c r="BG383" s="157">
        <f>IF(N383="zákl. přenesená",J383,0)</f>
        <v>0</v>
      </c>
      <c r="BH383" s="157">
        <f>IF(N383="sníž. přenesená",J383,0)</f>
        <v>0</v>
      </c>
      <c r="BI383" s="157">
        <f>IF(N383="nulová",J383,0)</f>
        <v>0</v>
      </c>
      <c r="BJ383" s="18" t="s">
        <v>45</v>
      </c>
      <c r="BK383" s="157">
        <f>ROUND(I383*H383,2)</f>
        <v>0</v>
      </c>
      <c r="BL383" s="18" t="s">
        <v>142</v>
      </c>
      <c r="BM383" s="156" t="s">
        <v>713</v>
      </c>
    </row>
    <row r="384" spans="2:65" s="20" customFormat="1" x14ac:dyDescent="0.25">
      <c r="B384" s="21"/>
      <c r="D384" s="180" t="s">
        <v>464</v>
      </c>
      <c r="F384" s="181" t="s">
        <v>714</v>
      </c>
      <c r="I384" s="114"/>
      <c r="L384" s="21"/>
      <c r="M384" s="182"/>
      <c r="T384" s="55"/>
      <c r="AT384" s="18" t="s">
        <v>464</v>
      </c>
      <c r="AU384" s="18" t="s">
        <v>88</v>
      </c>
    </row>
    <row r="385" spans="2:65" s="185" customFormat="1" ht="11.25" x14ac:dyDescent="0.25">
      <c r="B385" s="186"/>
      <c r="D385" s="180" t="s">
        <v>468</v>
      </c>
      <c r="E385" s="187" t="s">
        <v>1</v>
      </c>
      <c r="F385" s="188" t="s">
        <v>715</v>
      </c>
      <c r="H385" s="189">
        <v>142</v>
      </c>
      <c r="I385" s="190"/>
      <c r="L385" s="186"/>
      <c r="M385" s="191"/>
      <c r="T385" s="192"/>
      <c r="AT385" s="187" t="s">
        <v>468</v>
      </c>
      <c r="AU385" s="187" t="s">
        <v>88</v>
      </c>
      <c r="AV385" s="185" t="s">
        <v>88</v>
      </c>
      <c r="AW385" s="185" t="s">
        <v>19</v>
      </c>
      <c r="AX385" s="185" t="s">
        <v>45</v>
      </c>
      <c r="AY385" s="187" t="s">
        <v>135</v>
      </c>
    </row>
    <row r="386" spans="2:65" s="132" customFormat="1" ht="22.9" customHeight="1" x14ac:dyDescent="0.2">
      <c r="B386" s="133"/>
      <c r="D386" s="134" t="s">
        <v>43</v>
      </c>
      <c r="E386" s="143" t="s">
        <v>169</v>
      </c>
      <c r="F386" s="143" t="s">
        <v>716</v>
      </c>
      <c r="I386" s="136"/>
      <c r="J386" s="144">
        <f>BK386</f>
        <v>0</v>
      </c>
      <c r="L386" s="133"/>
      <c r="M386" s="138"/>
      <c r="P386" s="139">
        <f>SUM(P387:P406)</f>
        <v>0</v>
      </c>
      <c r="R386" s="139">
        <f>SUM(R387:R406)</f>
        <v>1.6732399999999998</v>
      </c>
      <c r="T386" s="140">
        <f>SUM(T387:T406)</f>
        <v>0</v>
      </c>
      <c r="AR386" s="134" t="s">
        <v>45</v>
      </c>
      <c r="AT386" s="141" t="s">
        <v>43</v>
      </c>
      <c r="AU386" s="141" t="s">
        <v>45</v>
      </c>
      <c r="AY386" s="134" t="s">
        <v>135</v>
      </c>
      <c r="BK386" s="142">
        <f>SUM(BK387:BK406)</f>
        <v>0</v>
      </c>
    </row>
    <row r="387" spans="2:65" s="20" customFormat="1" ht="16.5" customHeight="1" x14ac:dyDescent="0.25">
      <c r="B387" s="21"/>
      <c r="C387" s="174" t="s">
        <v>337</v>
      </c>
      <c r="D387" s="174" t="s">
        <v>138</v>
      </c>
      <c r="E387" s="175" t="s">
        <v>717</v>
      </c>
      <c r="F387" s="176" t="s">
        <v>718</v>
      </c>
      <c r="G387" s="177" t="s">
        <v>199</v>
      </c>
      <c r="H387" s="178">
        <v>1</v>
      </c>
      <c r="I387" s="150"/>
      <c r="J387" s="179">
        <f>ROUND(I387*H387,2)</f>
        <v>0</v>
      </c>
      <c r="K387" s="176" t="s">
        <v>462</v>
      </c>
      <c r="L387" s="21"/>
      <c r="M387" s="153" t="s">
        <v>1</v>
      </c>
      <c r="N387" s="112" t="s">
        <v>27</v>
      </c>
      <c r="P387" s="154">
        <f>O387*H387</f>
        <v>0</v>
      </c>
      <c r="Q387" s="154">
        <v>0.10761999999999999</v>
      </c>
      <c r="R387" s="154">
        <f>Q387*H387</f>
        <v>0.10761999999999999</v>
      </c>
      <c r="S387" s="154">
        <v>0</v>
      </c>
      <c r="T387" s="155">
        <f>S387*H387</f>
        <v>0</v>
      </c>
      <c r="AR387" s="156" t="s">
        <v>142</v>
      </c>
      <c r="AT387" s="156" t="s">
        <v>138</v>
      </c>
      <c r="AU387" s="156" t="s">
        <v>88</v>
      </c>
      <c r="AY387" s="18" t="s">
        <v>135</v>
      </c>
      <c r="BE387" s="157">
        <f>IF(N387="základní",J387,0)</f>
        <v>0</v>
      </c>
      <c r="BF387" s="157">
        <f>IF(N387="snížená",J387,0)</f>
        <v>0</v>
      </c>
      <c r="BG387" s="157">
        <f>IF(N387="zákl. přenesená",J387,0)</f>
        <v>0</v>
      </c>
      <c r="BH387" s="157">
        <f>IF(N387="sníž. přenesená",J387,0)</f>
        <v>0</v>
      </c>
      <c r="BI387" s="157">
        <f>IF(N387="nulová",J387,0)</f>
        <v>0</v>
      </c>
      <c r="BJ387" s="18" t="s">
        <v>45</v>
      </c>
      <c r="BK387" s="157">
        <f>ROUND(I387*H387,2)</f>
        <v>0</v>
      </c>
      <c r="BL387" s="18" t="s">
        <v>142</v>
      </c>
      <c r="BM387" s="156" t="s">
        <v>719</v>
      </c>
    </row>
    <row r="388" spans="2:65" s="20" customFormat="1" ht="19.5" x14ac:dyDescent="0.25">
      <c r="B388" s="21"/>
      <c r="D388" s="180" t="s">
        <v>464</v>
      </c>
      <c r="F388" s="181" t="s">
        <v>720</v>
      </c>
      <c r="I388" s="114"/>
      <c r="L388" s="21"/>
      <c r="M388" s="182"/>
      <c r="T388" s="55"/>
      <c r="AT388" s="18" t="s">
        <v>464</v>
      </c>
      <c r="AU388" s="18" t="s">
        <v>88</v>
      </c>
    </row>
    <row r="389" spans="2:65" s="20" customFormat="1" x14ac:dyDescent="0.25">
      <c r="B389" s="21"/>
      <c r="D389" s="183" t="s">
        <v>466</v>
      </c>
      <c r="F389" s="184" t="s">
        <v>721</v>
      </c>
      <c r="I389" s="114"/>
      <c r="L389" s="21"/>
      <c r="M389" s="182"/>
      <c r="T389" s="55"/>
      <c r="AT389" s="18" t="s">
        <v>466</v>
      </c>
      <c r="AU389" s="18" t="s">
        <v>88</v>
      </c>
    </row>
    <row r="390" spans="2:65" s="20" customFormat="1" ht="16.5" customHeight="1" x14ac:dyDescent="0.25">
      <c r="B390" s="21"/>
      <c r="C390" s="174" t="s">
        <v>331</v>
      </c>
      <c r="D390" s="174" t="s">
        <v>138</v>
      </c>
      <c r="E390" s="175" t="s">
        <v>722</v>
      </c>
      <c r="F390" s="176" t="s">
        <v>723</v>
      </c>
      <c r="G390" s="177" t="s">
        <v>199</v>
      </c>
      <c r="H390" s="178">
        <v>2</v>
      </c>
      <c r="I390" s="150"/>
      <c r="J390" s="179">
        <f>ROUND(I390*H390,2)</f>
        <v>0</v>
      </c>
      <c r="K390" s="176" t="s">
        <v>462</v>
      </c>
      <c r="L390" s="21"/>
      <c r="M390" s="153" t="s">
        <v>1</v>
      </c>
      <c r="N390" s="112" t="s">
        <v>27</v>
      </c>
      <c r="P390" s="154">
        <f>O390*H390</f>
        <v>0</v>
      </c>
      <c r="Q390" s="154">
        <v>0.10863</v>
      </c>
      <c r="R390" s="154">
        <f>Q390*H390</f>
        <v>0.21726000000000001</v>
      </c>
      <c r="S390" s="154">
        <v>0</v>
      </c>
      <c r="T390" s="155">
        <f>S390*H390</f>
        <v>0</v>
      </c>
      <c r="AR390" s="156" t="s">
        <v>142</v>
      </c>
      <c r="AT390" s="156" t="s">
        <v>138</v>
      </c>
      <c r="AU390" s="156" t="s">
        <v>88</v>
      </c>
      <c r="AY390" s="18" t="s">
        <v>135</v>
      </c>
      <c r="BE390" s="157">
        <f>IF(N390="základní",J390,0)</f>
        <v>0</v>
      </c>
      <c r="BF390" s="157">
        <f>IF(N390="snížená",J390,0)</f>
        <v>0</v>
      </c>
      <c r="BG390" s="157">
        <f>IF(N390="zákl. přenesená",J390,0)</f>
        <v>0</v>
      </c>
      <c r="BH390" s="157">
        <f>IF(N390="sníž. přenesená",J390,0)</f>
        <v>0</v>
      </c>
      <c r="BI390" s="157">
        <f>IF(N390="nulová",J390,0)</f>
        <v>0</v>
      </c>
      <c r="BJ390" s="18" t="s">
        <v>45</v>
      </c>
      <c r="BK390" s="157">
        <f>ROUND(I390*H390,2)</f>
        <v>0</v>
      </c>
      <c r="BL390" s="18" t="s">
        <v>142</v>
      </c>
      <c r="BM390" s="156" t="s">
        <v>724</v>
      </c>
    </row>
    <row r="391" spans="2:65" s="20" customFormat="1" ht="19.5" x14ac:dyDescent="0.25">
      <c r="B391" s="21"/>
      <c r="D391" s="180" t="s">
        <v>464</v>
      </c>
      <c r="F391" s="181" t="s">
        <v>725</v>
      </c>
      <c r="I391" s="114"/>
      <c r="L391" s="21"/>
      <c r="M391" s="182"/>
      <c r="T391" s="55"/>
      <c r="AT391" s="18" t="s">
        <v>464</v>
      </c>
      <c r="AU391" s="18" t="s">
        <v>88</v>
      </c>
    </row>
    <row r="392" spans="2:65" s="20" customFormat="1" x14ac:dyDescent="0.25">
      <c r="B392" s="21"/>
      <c r="D392" s="183" t="s">
        <v>466</v>
      </c>
      <c r="F392" s="184" t="s">
        <v>726</v>
      </c>
      <c r="I392" s="114"/>
      <c r="L392" s="21"/>
      <c r="M392" s="182"/>
      <c r="T392" s="55"/>
      <c r="AT392" s="18" t="s">
        <v>466</v>
      </c>
      <c r="AU392" s="18" t="s">
        <v>88</v>
      </c>
    </row>
    <row r="393" spans="2:65" s="20" customFormat="1" ht="16.5" customHeight="1" x14ac:dyDescent="0.25">
      <c r="B393" s="21"/>
      <c r="C393" s="174" t="s">
        <v>341</v>
      </c>
      <c r="D393" s="174" t="s">
        <v>138</v>
      </c>
      <c r="E393" s="175" t="s">
        <v>727</v>
      </c>
      <c r="F393" s="176" t="s">
        <v>728</v>
      </c>
      <c r="G393" s="177" t="s">
        <v>199</v>
      </c>
      <c r="H393" s="178">
        <v>2</v>
      </c>
      <c r="I393" s="150"/>
      <c r="J393" s="179">
        <f>ROUND(I393*H393,2)</f>
        <v>0</v>
      </c>
      <c r="K393" s="176" t="s">
        <v>462</v>
      </c>
      <c r="L393" s="21"/>
      <c r="M393" s="153" t="s">
        <v>1</v>
      </c>
      <c r="N393" s="112" t="s">
        <v>27</v>
      </c>
      <c r="P393" s="154">
        <f>O393*H393</f>
        <v>0</v>
      </c>
      <c r="Q393" s="154">
        <v>2.4240000000000001E-2</v>
      </c>
      <c r="R393" s="154">
        <f>Q393*H393</f>
        <v>4.8480000000000002E-2</v>
      </c>
      <c r="S393" s="154">
        <v>0</v>
      </c>
      <c r="T393" s="155">
        <f>S393*H393</f>
        <v>0</v>
      </c>
      <c r="AR393" s="156" t="s">
        <v>142</v>
      </c>
      <c r="AT393" s="156" t="s">
        <v>138</v>
      </c>
      <c r="AU393" s="156" t="s">
        <v>88</v>
      </c>
      <c r="AY393" s="18" t="s">
        <v>135</v>
      </c>
      <c r="BE393" s="157">
        <f>IF(N393="základní",J393,0)</f>
        <v>0</v>
      </c>
      <c r="BF393" s="157">
        <f>IF(N393="snížená",J393,0)</f>
        <v>0</v>
      </c>
      <c r="BG393" s="157">
        <f>IF(N393="zákl. přenesená",J393,0)</f>
        <v>0</v>
      </c>
      <c r="BH393" s="157">
        <f>IF(N393="sníž. přenesená",J393,0)</f>
        <v>0</v>
      </c>
      <c r="BI393" s="157">
        <f>IF(N393="nulová",J393,0)</f>
        <v>0</v>
      </c>
      <c r="BJ393" s="18" t="s">
        <v>45</v>
      </c>
      <c r="BK393" s="157">
        <f>ROUND(I393*H393,2)</f>
        <v>0</v>
      </c>
      <c r="BL393" s="18" t="s">
        <v>142</v>
      </c>
      <c r="BM393" s="156" t="s">
        <v>729</v>
      </c>
    </row>
    <row r="394" spans="2:65" s="20" customFormat="1" x14ac:dyDescent="0.25">
      <c r="B394" s="21"/>
      <c r="D394" s="180" t="s">
        <v>464</v>
      </c>
      <c r="F394" s="181" t="s">
        <v>730</v>
      </c>
      <c r="I394" s="114"/>
      <c r="L394" s="21"/>
      <c r="M394" s="182"/>
      <c r="T394" s="55"/>
      <c r="AT394" s="18" t="s">
        <v>464</v>
      </c>
      <c r="AU394" s="18" t="s">
        <v>88</v>
      </c>
    </row>
    <row r="395" spans="2:65" s="20" customFormat="1" x14ac:dyDescent="0.25">
      <c r="B395" s="21"/>
      <c r="D395" s="183" t="s">
        <v>466</v>
      </c>
      <c r="F395" s="184" t="s">
        <v>731</v>
      </c>
      <c r="I395" s="114"/>
      <c r="L395" s="21"/>
      <c r="M395" s="182"/>
      <c r="T395" s="55"/>
      <c r="AT395" s="18" t="s">
        <v>466</v>
      </c>
      <c r="AU395" s="18" t="s">
        <v>88</v>
      </c>
    </row>
    <row r="396" spans="2:65" s="20" customFormat="1" ht="16.5" customHeight="1" x14ac:dyDescent="0.25">
      <c r="B396" s="21"/>
      <c r="C396" s="174" t="s">
        <v>345</v>
      </c>
      <c r="D396" s="174" t="s">
        <v>138</v>
      </c>
      <c r="E396" s="175" t="s">
        <v>732</v>
      </c>
      <c r="F396" s="176" t="s">
        <v>733</v>
      </c>
      <c r="G396" s="177" t="s">
        <v>199</v>
      </c>
      <c r="H396" s="178">
        <v>1</v>
      </c>
      <c r="I396" s="150"/>
      <c r="J396" s="179">
        <f>ROUND(I396*H396,2)</f>
        <v>0</v>
      </c>
      <c r="K396" s="176" t="s">
        <v>462</v>
      </c>
      <c r="L396" s="21"/>
      <c r="M396" s="153" t="s">
        <v>1</v>
      </c>
      <c r="N396" s="112" t="s">
        <v>27</v>
      </c>
      <c r="P396" s="154">
        <f>O396*H396</f>
        <v>0</v>
      </c>
      <c r="Q396" s="154">
        <v>3.6400000000000002E-2</v>
      </c>
      <c r="R396" s="154">
        <f>Q396*H396</f>
        <v>3.6400000000000002E-2</v>
      </c>
      <c r="S396" s="154">
        <v>0</v>
      </c>
      <c r="T396" s="155">
        <f>S396*H396</f>
        <v>0</v>
      </c>
      <c r="AR396" s="156" t="s">
        <v>142</v>
      </c>
      <c r="AT396" s="156" t="s">
        <v>138</v>
      </c>
      <c r="AU396" s="156" t="s">
        <v>88</v>
      </c>
      <c r="AY396" s="18" t="s">
        <v>135</v>
      </c>
      <c r="BE396" s="157">
        <f>IF(N396="základní",J396,0)</f>
        <v>0</v>
      </c>
      <c r="BF396" s="157">
        <f>IF(N396="snížená",J396,0)</f>
        <v>0</v>
      </c>
      <c r="BG396" s="157">
        <f>IF(N396="zákl. přenesená",J396,0)</f>
        <v>0</v>
      </c>
      <c r="BH396" s="157">
        <f>IF(N396="sníž. přenesená",J396,0)</f>
        <v>0</v>
      </c>
      <c r="BI396" s="157">
        <f>IF(N396="nulová",J396,0)</f>
        <v>0</v>
      </c>
      <c r="BJ396" s="18" t="s">
        <v>45</v>
      </c>
      <c r="BK396" s="157">
        <f>ROUND(I396*H396,2)</f>
        <v>0</v>
      </c>
      <c r="BL396" s="18" t="s">
        <v>142</v>
      </c>
      <c r="BM396" s="156" t="s">
        <v>734</v>
      </c>
    </row>
    <row r="397" spans="2:65" s="20" customFormat="1" x14ac:dyDescent="0.25">
      <c r="B397" s="21"/>
      <c r="D397" s="180" t="s">
        <v>464</v>
      </c>
      <c r="F397" s="181" t="s">
        <v>735</v>
      </c>
      <c r="I397" s="114"/>
      <c r="L397" s="21"/>
      <c r="M397" s="182"/>
      <c r="T397" s="55"/>
      <c r="AT397" s="18" t="s">
        <v>464</v>
      </c>
      <c r="AU397" s="18" t="s">
        <v>88</v>
      </c>
    </row>
    <row r="398" spans="2:65" s="20" customFormat="1" x14ac:dyDescent="0.25">
      <c r="B398" s="21"/>
      <c r="D398" s="183" t="s">
        <v>466</v>
      </c>
      <c r="F398" s="184" t="s">
        <v>736</v>
      </c>
      <c r="I398" s="114"/>
      <c r="L398" s="21"/>
      <c r="M398" s="182"/>
      <c r="T398" s="55"/>
      <c r="AT398" s="18" t="s">
        <v>466</v>
      </c>
      <c r="AU398" s="18" t="s">
        <v>88</v>
      </c>
    </row>
    <row r="399" spans="2:65" s="20" customFormat="1" ht="16.5" customHeight="1" x14ac:dyDescent="0.25">
      <c r="B399" s="21"/>
      <c r="C399" s="174" t="s">
        <v>349</v>
      </c>
      <c r="D399" s="174" t="s">
        <v>138</v>
      </c>
      <c r="E399" s="175" t="s">
        <v>737</v>
      </c>
      <c r="F399" s="176" t="s">
        <v>738</v>
      </c>
      <c r="G399" s="177" t="s">
        <v>199</v>
      </c>
      <c r="H399" s="178">
        <v>3</v>
      </c>
      <c r="I399" s="150"/>
      <c r="J399" s="179">
        <f>ROUND(I399*H399,2)</f>
        <v>0</v>
      </c>
      <c r="K399" s="176" t="s">
        <v>462</v>
      </c>
      <c r="L399" s="21"/>
      <c r="M399" s="153" t="s">
        <v>1</v>
      </c>
      <c r="N399" s="112" t="s">
        <v>27</v>
      </c>
      <c r="P399" s="154">
        <f>O399*H399</f>
        <v>0</v>
      </c>
      <c r="Q399" s="154">
        <v>0</v>
      </c>
      <c r="R399" s="154">
        <f>Q399*H399</f>
        <v>0</v>
      </c>
      <c r="S399" s="154">
        <v>0</v>
      </c>
      <c r="T399" s="155">
        <f>S399*H399</f>
        <v>0</v>
      </c>
      <c r="AR399" s="156" t="s">
        <v>142</v>
      </c>
      <c r="AT399" s="156" t="s">
        <v>138</v>
      </c>
      <c r="AU399" s="156" t="s">
        <v>88</v>
      </c>
      <c r="AY399" s="18" t="s">
        <v>135</v>
      </c>
      <c r="BE399" s="157">
        <f>IF(N399="základní",J399,0)</f>
        <v>0</v>
      </c>
      <c r="BF399" s="157">
        <f>IF(N399="snížená",J399,0)</f>
        <v>0</v>
      </c>
      <c r="BG399" s="157">
        <f>IF(N399="zákl. přenesená",J399,0)</f>
        <v>0</v>
      </c>
      <c r="BH399" s="157">
        <f>IF(N399="sníž. přenesená",J399,0)</f>
        <v>0</v>
      </c>
      <c r="BI399" s="157">
        <f>IF(N399="nulová",J399,0)</f>
        <v>0</v>
      </c>
      <c r="BJ399" s="18" t="s">
        <v>45</v>
      </c>
      <c r="BK399" s="157">
        <f>ROUND(I399*H399,2)</f>
        <v>0</v>
      </c>
      <c r="BL399" s="18" t="s">
        <v>142</v>
      </c>
      <c r="BM399" s="156" t="s">
        <v>739</v>
      </c>
    </row>
    <row r="400" spans="2:65" s="20" customFormat="1" x14ac:dyDescent="0.25">
      <c r="B400" s="21"/>
      <c r="D400" s="180" t="s">
        <v>464</v>
      </c>
      <c r="F400" s="181" t="s">
        <v>740</v>
      </c>
      <c r="I400" s="114"/>
      <c r="L400" s="21"/>
      <c r="M400" s="182"/>
      <c r="T400" s="55"/>
      <c r="AT400" s="18" t="s">
        <v>464</v>
      </c>
      <c r="AU400" s="18" t="s">
        <v>88</v>
      </c>
    </row>
    <row r="401" spans="2:65" s="20" customFormat="1" x14ac:dyDescent="0.25">
      <c r="B401" s="21"/>
      <c r="D401" s="183" t="s">
        <v>466</v>
      </c>
      <c r="F401" s="184" t="s">
        <v>741</v>
      </c>
      <c r="I401" s="114"/>
      <c r="L401" s="21"/>
      <c r="M401" s="182"/>
      <c r="T401" s="55"/>
      <c r="AT401" s="18" t="s">
        <v>466</v>
      </c>
      <c r="AU401" s="18" t="s">
        <v>88</v>
      </c>
    </row>
    <row r="402" spans="2:65" s="20" customFormat="1" ht="21.75" customHeight="1" x14ac:dyDescent="0.25">
      <c r="B402" s="21"/>
      <c r="C402" s="174" t="s">
        <v>353</v>
      </c>
      <c r="D402" s="174" t="s">
        <v>138</v>
      </c>
      <c r="E402" s="175" t="s">
        <v>742</v>
      </c>
      <c r="F402" s="176" t="s">
        <v>743</v>
      </c>
      <c r="G402" s="177" t="s">
        <v>199</v>
      </c>
      <c r="H402" s="178">
        <v>3</v>
      </c>
      <c r="I402" s="150"/>
      <c r="J402" s="179">
        <f>ROUND(I402*H402,2)</f>
        <v>0</v>
      </c>
      <c r="K402" s="176" t="s">
        <v>462</v>
      </c>
      <c r="L402" s="21"/>
      <c r="M402" s="153" t="s">
        <v>1</v>
      </c>
      <c r="N402" s="112" t="s">
        <v>27</v>
      </c>
      <c r="P402" s="154">
        <f>O402*H402</f>
        <v>0</v>
      </c>
      <c r="Q402" s="154">
        <v>0.42115999999999998</v>
      </c>
      <c r="R402" s="154">
        <f>Q402*H402</f>
        <v>1.2634799999999999</v>
      </c>
      <c r="S402" s="154">
        <v>0</v>
      </c>
      <c r="T402" s="155">
        <f>S402*H402</f>
        <v>0</v>
      </c>
      <c r="AR402" s="156" t="s">
        <v>142</v>
      </c>
      <c r="AT402" s="156" t="s">
        <v>138</v>
      </c>
      <c r="AU402" s="156" t="s">
        <v>88</v>
      </c>
      <c r="AY402" s="18" t="s">
        <v>135</v>
      </c>
      <c r="BE402" s="157">
        <f>IF(N402="základní",J402,0)</f>
        <v>0</v>
      </c>
      <c r="BF402" s="157">
        <f>IF(N402="snížená",J402,0)</f>
        <v>0</v>
      </c>
      <c r="BG402" s="157">
        <f>IF(N402="zákl. přenesená",J402,0)</f>
        <v>0</v>
      </c>
      <c r="BH402" s="157">
        <f>IF(N402="sníž. přenesená",J402,0)</f>
        <v>0</v>
      </c>
      <c r="BI402" s="157">
        <f>IF(N402="nulová",J402,0)</f>
        <v>0</v>
      </c>
      <c r="BJ402" s="18" t="s">
        <v>45</v>
      </c>
      <c r="BK402" s="157">
        <f>ROUND(I402*H402,2)</f>
        <v>0</v>
      </c>
      <c r="BL402" s="18" t="s">
        <v>142</v>
      </c>
      <c r="BM402" s="156" t="s">
        <v>744</v>
      </c>
    </row>
    <row r="403" spans="2:65" s="20" customFormat="1" ht="19.5" x14ac:dyDescent="0.25">
      <c r="B403" s="21"/>
      <c r="D403" s="180" t="s">
        <v>464</v>
      </c>
      <c r="F403" s="181" t="s">
        <v>745</v>
      </c>
      <c r="I403" s="114"/>
      <c r="L403" s="21"/>
      <c r="M403" s="182"/>
      <c r="T403" s="55"/>
      <c r="AT403" s="18" t="s">
        <v>464</v>
      </c>
      <c r="AU403" s="18" t="s">
        <v>88</v>
      </c>
    </row>
    <row r="404" spans="2:65" s="20" customFormat="1" x14ac:dyDescent="0.25">
      <c r="B404" s="21"/>
      <c r="D404" s="183" t="s">
        <v>466</v>
      </c>
      <c r="F404" s="184" t="s">
        <v>746</v>
      </c>
      <c r="I404" s="114"/>
      <c r="L404" s="21"/>
      <c r="M404" s="182"/>
      <c r="T404" s="55"/>
      <c r="AT404" s="18" t="s">
        <v>466</v>
      </c>
      <c r="AU404" s="18" t="s">
        <v>88</v>
      </c>
    </row>
    <row r="405" spans="2:65" s="20" customFormat="1" ht="16.5" customHeight="1" x14ac:dyDescent="0.25">
      <c r="B405" s="21"/>
      <c r="C405" s="174" t="s">
        <v>747</v>
      </c>
      <c r="D405" s="174" t="s">
        <v>138</v>
      </c>
      <c r="E405" s="175" t="s">
        <v>748</v>
      </c>
      <c r="F405" s="176" t="s">
        <v>1</v>
      </c>
      <c r="G405" s="177" t="s">
        <v>199</v>
      </c>
      <c r="H405" s="178">
        <v>1</v>
      </c>
      <c r="I405" s="150"/>
      <c r="J405" s="179">
        <f>ROUND(I405*H405,2)</f>
        <v>0</v>
      </c>
      <c r="K405" s="176" t="s">
        <v>1</v>
      </c>
      <c r="L405" s="21"/>
      <c r="M405" s="153" t="s">
        <v>1</v>
      </c>
      <c r="N405" s="112" t="s">
        <v>27</v>
      </c>
      <c r="P405" s="154">
        <f>O405*H405</f>
        <v>0</v>
      </c>
      <c r="Q405" s="154">
        <v>0</v>
      </c>
      <c r="R405" s="154">
        <f>Q405*H405</f>
        <v>0</v>
      </c>
      <c r="S405" s="154">
        <v>0</v>
      </c>
      <c r="T405" s="155">
        <f>S405*H405</f>
        <v>0</v>
      </c>
      <c r="AR405" s="156" t="s">
        <v>142</v>
      </c>
      <c r="AT405" s="156" t="s">
        <v>138</v>
      </c>
      <c r="AU405" s="156" t="s">
        <v>88</v>
      </c>
      <c r="AY405" s="18" t="s">
        <v>135</v>
      </c>
      <c r="BE405" s="157">
        <f>IF(N405="základní",J405,0)</f>
        <v>0</v>
      </c>
      <c r="BF405" s="157">
        <f>IF(N405="snížená",J405,0)</f>
        <v>0</v>
      </c>
      <c r="BG405" s="157">
        <f>IF(N405="zákl. přenesená",J405,0)</f>
        <v>0</v>
      </c>
      <c r="BH405" s="157">
        <f>IF(N405="sníž. přenesená",J405,0)</f>
        <v>0</v>
      </c>
      <c r="BI405" s="157">
        <f>IF(N405="nulová",J405,0)</f>
        <v>0</v>
      </c>
      <c r="BJ405" s="18" t="s">
        <v>45</v>
      </c>
      <c r="BK405" s="157">
        <f>ROUND(I405*H405,2)</f>
        <v>0</v>
      </c>
      <c r="BL405" s="18" t="s">
        <v>142</v>
      </c>
      <c r="BM405" s="156" t="s">
        <v>749</v>
      </c>
    </row>
    <row r="406" spans="2:65" s="20" customFormat="1" ht="19.5" x14ac:dyDescent="0.25">
      <c r="B406" s="21"/>
      <c r="D406" s="180" t="s">
        <v>464</v>
      </c>
      <c r="F406" s="181" t="s">
        <v>750</v>
      </c>
      <c r="I406" s="114"/>
      <c r="L406" s="21"/>
      <c r="M406" s="182"/>
      <c r="T406" s="55"/>
      <c r="AT406" s="18" t="s">
        <v>464</v>
      </c>
      <c r="AU406" s="18" t="s">
        <v>88</v>
      </c>
    </row>
    <row r="407" spans="2:65" s="132" customFormat="1" ht="22.9" customHeight="1" x14ac:dyDescent="0.2">
      <c r="B407" s="133"/>
      <c r="D407" s="134" t="s">
        <v>43</v>
      </c>
      <c r="E407" s="143" t="s">
        <v>173</v>
      </c>
      <c r="F407" s="143" t="s">
        <v>218</v>
      </c>
      <c r="I407" s="136"/>
      <c r="J407" s="144">
        <f>BK407</f>
        <v>0</v>
      </c>
      <c r="L407" s="133"/>
      <c r="M407" s="138"/>
      <c r="P407" s="139">
        <f>SUM(P408:P439)</f>
        <v>0</v>
      </c>
      <c r="R407" s="139">
        <f>SUM(R408:R439)</f>
        <v>2.4775999999999999E-2</v>
      </c>
      <c r="T407" s="140">
        <f>SUM(T408:T439)</f>
        <v>3.7055999999999996</v>
      </c>
      <c r="AR407" s="134" t="s">
        <v>45</v>
      </c>
      <c r="AT407" s="141" t="s">
        <v>43</v>
      </c>
      <c r="AU407" s="141" t="s">
        <v>45</v>
      </c>
      <c r="AY407" s="134" t="s">
        <v>135</v>
      </c>
      <c r="BK407" s="142">
        <f>SUM(BK408:BK439)</f>
        <v>0</v>
      </c>
    </row>
    <row r="408" spans="2:65" s="20" customFormat="1" ht="16.5" customHeight="1" x14ac:dyDescent="0.25">
      <c r="B408" s="21"/>
      <c r="C408" s="174" t="s">
        <v>751</v>
      </c>
      <c r="D408" s="174" t="s">
        <v>138</v>
      </c>
      <c r="E408" s="175" t="s">
        <v>752</v>
      </c>
      <c r="F408" s="176" t="s">
        <v>753</v>
      </c>
      <c r="G408" s="177" t="s">
        <v>263</v>
      </c>
      <c r="H408" s="178">
        <v>104</v>
      </c>
      <c r="I408" s="150"/>
      <c r="J408" s="179">
        <f>ROUND(I408*H408,2)</f>
        <v>0</v>
      </c>
      <c r="K408" s="176" t="s">
        <v>462</v>
      </c>
      <c r="L408" s="21"/>
      <c r="M408" s="153" t="s">
        <v>1</v>
      </c>
      <c r="N408" s="112" t="s">
        <v>27</v>
      </c>
      <c r="P408" s="154">
        <f>O408*H408</f>
        <v>0</v>
      </c>
      <c r="Q408" s="154">
        <v>0</v>
      </c>
      <c r="R408" s="154">
        <f>Q408*H408</f>
        <v>0</v>
      </c>
      <c r="S408" s="154">
        <v>1.2999999999999999E-2</v>
      </c>
      <c r="T408" s="155">
        <f>S408*H408</f>
        <v>1.3519999999999999</v>
      </c>
      <c r="AR408" s="156" t="s">
        <v>142</v>
      </c>
      <c r="AT408" s="156" t="s">
        <v>138</v>
      </c>
      <c r="AU408" s="156" t="s">
        <v>88</v>
      </c>
      <c r="AY408" s="18" t="s">
        <v>135</v>
      </c>
      <c r="BE408" s="157">
        <f>IF(N408="základní",J408,0)</f>
        <v>0</v>
      </c>
      <c r="BF408" s="157">
        <f>IF(N408="snížená",J408,0)</f>
        <v>0</v>
      </c>
      <c r="BG408" s="157">
        <f>IF(N408="zákl. přenesená",J408,0)</f>
        <v>0</v>
      </c>
      <c r="BH408" s="157">
        <f>IF(N408="sníž. přenesená",J408,0)</f>
        <v>0</v>
      </c>
      <c r="BI408" s="157">
        <f>IF(N408="nulová",J408,0)</f>
        <v>0</v>
      </c>
      <c r="BJ408" s="18" t="s">
        <v>45</v>
      </c>
      <c r="BK408" s="157">
        <f>ROUND(I408*H408,2)</f>
        <v>0</v>
      </c>
      <c r="BL408" s="18" t="s">
        <v>142</v>
      </c>
      <c r="BM408" s="156" t="s">
        <v>754</v>
      </c>
    </row>
    <row r="409" spans="2:65" s="20" customFormat="1" x14ac:dyDescent="0.25">
      <c r="B409" s="21"/>
      <c r="D409" s="180" t="s">
        <v>464</v>
      </c>
      <c r="F409" s="181" t="s">
        <v>755</v>
      </c>
      <c r="I409" s="114"/>
      <c r="L409" s="21"/>
      <c r="M409" s="182"/>
      <c r="T409" s="55"/>
      <c r="AT409" s="18" t="s">
        <v>464</v>
      </c>
      <c r="AU409" s="18" t="s">
        <v>88</v>
      </c>
    </row>
    <row r="410" spans="2:65" s="20" customFormat="1" x14ac:dyDescent="0.25">
      <c r="B410" s="21"/>
      <c r="D410" s="183" t="s">
        <v>466</v>
      </c>
      <c r="F410" s="184" t="s">
        <v>756</v>
      </c>
      <c r="I410" s="114"/>
      <c r="L410" s="21"/>
      <c r="M410" s="182"/>
      <c r="T410" s="55"/>
      <c r="AT410" s="18" t="s">
        <v>466</v>
      </c>
      <c r="AU410" s="18" t="s">
        <v>88</v>
      </c>
    </row>
    <row r="411" spans="2:65" s="185" customFormat="1" ht="11.25" x14ac:dyDescent="0.25">
      <c r="B411" s="186"/>
      <c r="D411" s="180" t="s">
        <v>468</v>
      </c>
      <c r="E411" s="187" t="s">
        <v>1</v>
      </c>
      <c r="F411" s="188" t="s">
        <v>757</v>
      </c>
      <c r="H411" s="189">
        <v>104</v>
      </c>
      <c r="I411" s="190"/>
      <c r="L411" s="186"/>
      <c r="M411" s="191"/>
      <c r="T411" s="192"/>
      <c r="AT411" s="187" t="s">
        <v>468</v>
      </c>
      <c r="AU411" s="187" t="s">
        <v>88</v>
      </c>
      <c r="AV411" s="185" t="s">
        <v>88</v>
      </c>
      <c r="AW411" s="185" t="s">
        <v>19</v>
      </c>
      <c r="AX411" s="185" t="s">
        <v>45</v>
      </c>
      <c r="AY411" s="187" t="s">
        <v>135</v>
      </c>
    </row>
    <row r="412" spans="2:65" s="20" customFormat="1" ht="16.5" customHeight="1" x14ac:dyDescent="0.25">
      <c r="B412" s="21"/>
      <c r="C412" s="174" t="s">
        <v>758</v>
      </c>
      <c r="D412" s="174" t="s">
        <v>138</v>
      </c>
      <c r="E412" s="175" t="s">
        <v>759</v>
      </c>
      <c r="F412" s="176" t="s">
        <v>760</v>
      </c>
      <c r="G412" s="177" t="s">
        <v>263</v>
      </c>
      <c r="H412" s="178">
        <v>98</v>
      </c>
      <c r="I412" s="150"/>
      <c r="J412" s="179">
        <f>ROUND(I412*H412,2)</f>
        <v>0</v>
      </c>
      <c r="K412" s="176" t="s">
        <v>462</v>
      </c>
      <c r="L412" s="21"/>
      <c r="M412" s="153" t="s">
        <v>1</v>
      </c>
      <c r="N412" s="112" t="s">
        <v>27</v>
      </c>
      <c r="P412" s="154">
        <f>O412*H412</f>
        <v>0</v>
      </c>
      <c r="Q412" s="154">
        <v>0</v>
      </c>
      <c r="R412" s="154">
        <f>Q412*H412</f>
        <v>0</v>
      </c>
      <c r="S412" s="154">
        <v>1.7999999999999999E-2</v>
      </c>
      <c r="T412" s="155">
        <f>S412*H412</f>
        <v>1.7639999999999998</v>
      </c>
      <c r="AR412" s="156" t="s">
        <v>142</v>
      </c>
      <c r="AT412" s="156" t="s">
        <v>138</v>
      </c>
      <c r="AU412" s="156" t="s">
        <v>88</v>
      </c>
      <c r="AY412" s="18" t="s">
        <v>135</v>
      </c>
      <c r="BE412" s="157">
        <f>IF(N412="základní",J412,0)</f>
        <v>0</v>
      </c>
      <c r="BF412" s="157">
        <f>IF(N412="snížená",J412,0)</f>
        <v>0</v>
      </c>
      <c r="BG412" s="157">
        <f>IF(N412="zákl. přenesená",J412,0)</f>
        <v>0</v>
      </c>
      <c r="BH412" s="157">
        <f>IF(N412="sníž. přenesená",J412,0)</f>
        <v>0</v>
      </c>
      <c r="BI412" s="157">
        <f>IF(N412="nulová",J412,0)</f>
        <v>0</v>
      </c>
      <c r="BJ412" s="18" t="s">
        <v>45</v>
      </c>
      <c r="BK412" s="157">
        <f>ROUND(I412*H412,2)</f>
        <v>0</v>
      </c>
      <c r="BL412" s="18" t="s">
        <v>142</v>
      </c>
      <c r="BM412" s="156" t="s">
        <v>761</v>
      </c>
    </row>
    <row r="413" spans="2:65" s="20" customFormat="1" ht="19.5" x14ac:dyDescent="0.25">
      <c r="B413" s="21"/>
      <c r="D413" s="180" t="s">
        <v>464</v>
      </c>
      <c r="F413" s="181" t="s">
        <v>762</v>
      </c>
      <c r="I413" s="114"/>
      <c r="L413" s="21"/>
      <c r="M413" s="182"/>
      <c r="T413" s="55"/>
      <c r="AT413" s="18" t="s">
        <v>464</v>
      </c>
      <c r="AU413" s="18" t="s">
        <v>88</v>
      </c>
    </row>
    <row r="414" spans="2:65" s="20" customFormat="1" x14ac:dyDescent="0.25">
      <c r="B414" s="21"/>
      <c r="D414" s="183" t="s">
        <v>466</v>
      </c>
      <c r="F414" s="184" t="s">
        <v>763</v>
      </c>
      <c r="I414" s="114"/>
      <c r="L414" s="21"/>
      <c r="M414" s="182"/>
      <c r="T414" s="55"/>
      <c r="AT414" s="18" t="s">
        <v>466</v>
      </c>
      <c r="AU414" s="18" t="s">
        <v>88</v>
      </c>
    </row>
    <row r="415" spans="2:65" s="201" customFormat="1" ht="11.25" x14ac:dyDescent="0.25">
      <c r="B415" s="202"/>
      <c r="D415" s="180" t="s">
        <v>468</v>
      </c>
      <c r="E415" s="203" t="s">
        <v>1</v>
      </c>
      <c r="F415" s="204" t="s">
        <v>764</v>
      </c>
      <c r="H415" s="203" t="s">
        <v>1</v>
      </c>
      <c r="I415" s="205"/>
      <c r="L415" s="202"/>
      <c r="M415" s="206"/>
      <c r="T415" s="207"/>
      <c r="AT415" s="203" t="s">
        <v>468</v>
      </c>
      <c r="AU415" s="203" t="s">
        <v>88</v>
      </c>
      <c r="AV415" s="201" t="s">
        <v>45</v>
      </c>
      <c r="AW415" s="201" t="s">
        <v>19</v>
      </c>
      <c r="AX415" s="201" t="s">
        <v>44</v>
      </c>
      <c r="AY415" s="203" t="s">
        <v>135</v>
      </c>
    </row>
    <row r="416" spans="2:65" s="185" customFormat="1" ht="11.25" x14ac:dyDescent="0.25">
      <c r="B416" s="186"/>
      <c r="D416" s="180" t="s">
        <v>468</v>
      </c>
      <c r="E416" s="187" t="s">
        <v>1</v>
      </c>
      <c r="F416" s="188" t="s">
        <v>765</v>
      </c>
      <c r="H416" s="189">
        <v>98</v>
      </c>
      <c r="I416" s="190"/>
      <c r="L416" s="186"/>
      <c r="M416" s="191"/>
      <c r="T416" s="192"/>
      <c r="AT416" s="187" t="s">
        <v>468</v>
      </c>
      <c r="AU416" s="187" t="s">
        <v>88</v>
      </c>
      <c r="AV416" s="185" t="s">
        <v>88</v>
      </c>
      <c r="AW416" s="185" t="s">
        <v>19</v>
      </c>
      <c r="AX416" s="185" t="s">
        <v>45</v>
      </c>
      <c r="AY416" s="187" t="s">
        <v>135</v>
      </c>
    </row>
    <row r="417" spans="2:65" s="20" customFormat="1" ht="16.5" customHeight="1" x14ac:dyDescent="0.25">
      <c r="B417" s="21"/>
      <c r="C417" s="174" t="s">
        <v>443</v>
      </c>
      <c r="D417" s="174" t="s">
        <v>138</v>
      </c>
      <c r="E417" s="175" t="s">
        <v>766</v>
      </c>
      <c r="F417" s="176" t="s">
        <v>767</v>
      </c>
      <c r="G417" s="177" t="s">
        <v>263</v>
      </c>
      <c r="H417" s="178">
        <v>3.2</v>
      </c>
      <c r="I417" s="150"/>
      <c r="J417" s="179">
        <f>ROUND(I417*H417,2)</f>
        <v>0</v>
      </c>
      <c r="K417" s="176" t="s">
        <v>462</v>
      </c>
      <c r="L417" s="21"/>
      <c r="M417" s="153" t="s">
        <v>1</v>
      </c>
      <c r="N417" s="112" t="s">
        <v>27</v>
      </c>
      <c r="P417" s="154">
        <f>O417*H417</f>
        <v>0</v>
      </c>
      <c r="Q417" s="154">
        <v>1.42E-3</v>
      </c>
      <c r="R417" s="154">
        <f>Q417*H417</f>
        <v>4.5440000000000003E-3</v>
      </c>
      <c r="S417" s="154">
        <v>2.9000000000000001E-2</v>
      </c>
      <c r="T417" s="155">
        <f>S417*H417</f>
        <v>9.2800000000000007E-2</v>
      </c>
      <c r="AR417" s="156" t="s">
        <v>142</v>
      </c>
      <c r="AT417" s="156" t="s">
        <v>138</v>
      </c>
      <c r="AU417" s="156" t="s">
        <v>88</v>
      </c>
      <c r="AY417" s="18" t="s">
        <v>135</v>
      </c>
      <c r="BE417" s="157">
        <f>IF(N417="základní",J417,0)</f>
        <v>0</v>
      </c>
      <c r="BF417" s="157">
        <f>IF(N417="snížená",J417,0)</f>
        <v>0</v>
      </c>
      <c r="BG417" s="157">
        <f>IF(N417="zákl. přenesená",J417,0)</f>
        <v>0</v>
      </c>
      <c r="BH417" s="157">
        <f>IF(N417="sníž. přenesená",J417,0)</f>
        <v>0</v>
      </c>
      <c r="BI417" s="157">
        <f>IF(N417="nulová",J417,0)</f>
        <v>0</v>
      </c>
      <c r="BJ417" s="18" t="s">
        <v>45</v>
      </c>
      <c r="BK417" s="157">
        <f>ROUND(I417*H417,2)</f>
        <v>0</v>
      </c>
      <c r="BL417" s="18" t="s">
        <v>142</v>
      </c>
      <c r="BM417" s="156" t="s">
        <v>768</v>
      </c>
    </row>
    <row r="418" spans="2:65" s="20" customFormat="1" ht="19.5" x14ac:dyDescent="0.25">
      <c r="B418" s="21"/>
      <c r="D418" s="180" t="s">
        <v>464</v>
      </c>
      <c r="F418" s="181" t="s">
        <v>769</v>
      </c>
      <c r="I418" s="114"/>
      <c r="L418" s="21"/>
      <c r="M418" s="182"/>
      <c r="T418" s="55"/>
      <c r="AT418" s="18" t="s">
        <v>464</v>
      </c>
      <c r="AU418" s="18" t="s">
        <v>88</v>
      </c>
    </row>
    <row r="419" spans="2:65" s="20" customFormat="1" x14ac:dyDescent="0.25">
      <c r="B419" s="21"/>
      <c r="D419" s="183" t="s">
        <v>466</v>
      </c>
      <c r="F419" s="184" t="s">
        <v>770</v>
      </c>
      <c r="I419" s="114"/>
      <c r="L419" s="21"/>
      <c r="M419" s="182"/>
      <c r="T419" s="55"/>
      <c r="AT419" s="18" t="s">
        <v>466</v>
      </c>
      <c r="AU419" s="18" t="s">
        <v>88</v>
      </c>
    </row>
    <row r="420" spans="2:65" s="185" customFormat="1" ht="11.25" x14ac:dyDescent="0.25">
      <c r="B420" s="186"/>
      <c r="D420" s="180" t="s">
        <v>468</v>
      </c>
      <c r="E420" s="187" t="s">
        <v>1</v>
      </c>
      <c r="F420" s="188" t="s">
        <v>771</v>
      </c>
      <c r="H420" s="189">
        <v>3.2</v>
      </c>
      <c r="I420" s="190"/>
      <c r="L420" s="186"/>
      <c r="M420" s="191"/>
      <c r="T420" s="192"/>
      <c r="AT420" s="187" t="s">
        <v>468</v>
      </c>
      <c r="AU420" s="187" t="s">
        <v>88</v>
      </c>
      <c r="AV420" s="185" t="s">
        <v>88</v>
      </c>
      <c r="AW420" s="185" t="s">
        <v>19</v>
      </c>
      <c r="AX420" s="185" t="s">
        <v>45</v>
      </c>
      <c r="AY420" s="187" t="s">
        <v>135</v>
      </c>
    </row>
    <row r="421" spans="2:65" s="20" customFormat="1" ht="16.5" customHeight="1" x14ac:dyDescent="0.25">
      <c r="B421" s="21"/>
      <c r="C421" s="174" t="s">
        <v>436</v>
      </c>
      <c r="D421" s="174" t="s">
        <v>138</v>
      </c>
      <c r="E421" s="175" t="s">
        <v>772</v>
      </c>
      <c r="F421" s="176" t="s">
        <v>773</v>
      </c>
      <c r="G421" s="177" t="s">
        <v>263</v>
      </c>
      <c r="H421" s="178">
        <v>7.2</v>
      </c>
      <c r="I421" s="150"/>
      <c r="J421" s="179">
        <f>ROUND(I421*H421,2)</f>
        <v>0</v>
      </c>
      <c r="K421" s="176" t="s">
        <v>462</v>
      </c>
      <c r="L421" s="21"/>
      <c r="M421" s="153" t="s">
        <v>1</v>
      </c>
      <c r="N421" s="112" t="s">
        <v>27</v>
      </c>
      <c r="P421" s="154">
        <f>O421*H421</f>
        <v>0</v>
      </c>
      <c r="Q421" s="154">
        <v>2.81E-3</v>
      </c>
      <c r="R421" s="154">
        <f>Q421*H421</f>
        <v>2.0232E-2</v>
      </c>
      <c r="S421" s="154">
        <v>6.9000000000000006E-2</v>
      </c>
      <c r="T421" s="155">
        <f>S421*H421</f>
        <v>0.49680000000000007</v>
      </c>
      <c r="AR421" s="156" t="s">
        <v>142</v>
      </c>
      <c r="AT421" s="156" t="s">
        <v>138</v>
      </c>
      <c r="AU421" s="156" t="s">
        <v>88</v>
      </c>
      <c r="AY421" s="18" t="s">
        <v>135</v>
      </c>
      <c r="BE421" s="157">
        <f>IF(N421="základní",J421,0)</f>
        <v>0</v>
      </c>
      <c r="BF421" s="157">
        <f>IF(N421="snížená",J421,0)</f>
        <v>0</v>
      </c>
      <c r="BG421" s="157">
        <f>IF(N421="zákl. přenesená",J421,0)</f>
        <v>0</v>
      </c>
      <c r="BH421" s="157">
        <f>IF(N421="sníž. přenesená",J421,0)</f>
        <v>0</v>
      </c>
      <c r="BI421" s="157">
        <f>IF(N421="nulová",J421,0)</f>
        <v>0</v>
      </c>
      <c r="BJ421" s="18" t="s">
        <v>45</v>
      </c>
      <c r="BK421" s="157">
        <f>ROUND(I421*H421,2)</f>
        <v>0</v>
      </c>
      <c r="BL421" s="18" t="s">
        <v>142</v>
      </c>
      <c r="BM421" s="156" t="s">
        <v>774</v>
      </c>
    </row>
    <row r="422" spans="2:65" s="20" customFormat="1" ht="19.5" x14ac:dyDescent="0.25">
      <c r="B422" s="21"/>
      <c r="D422" s="180" t="s">
        <v>464</v>
      </c>
      <c r="F422" s="181" t="s">
        <v>775</v>
      </c>
      <c r="I422" s="114"/>
      <c r="L422" s="21"/>
      <c r="M422" s="182"/>
      <c r="T422" s="55"/>
      <c r="AT422" s="18" t="s">
        <v>464</v>
      </c>
      <c r="AU422" s="18" t="s">
        <v>88</v>
      </c>
    </row>
    <row r="423" spans="2:65" s="20" customFormat="1" x14ac:dyDescent="0.25">
      <c r="B423" s="21"/>
      <c r="D423" s="183" t="s">
        <v>466</v>
      </c>
      <c r="F423" s="184" t="s">
        <v>776</v>
      </c>
      <c r="I423" s="114"/>
      <c r="L423" s="21"/>
      <c r="M423" s="182"/>
      <c r="T423" s="55"/>
      <c r="AT423" s="18" t="s">
        <v>466</v>
      </c>
      <c r="AU423" s="18" t="s">
        <v>88</v>
      </c>
    </row>
    <row r="424" spans="2:65" s="201" customFormat="1" ht="11.25" x14ac:dyDescent="0.25">
      <c r="B424" s="202"/>
      <c r="D424" s="180" t="s">
        <v>468</v>
      </c>
      <c r="E424" s="203" t="s">
        <v>1</v>
      </c>
      <c r="F424" s="204" t="s">
        <v>777</v>
      </c>
      <c r="H424" s="203" t="s">
        <v>1</v>
      </c>
      <c r="I424" s="205"/>
      <c r="L424" s="202"/>
      <c r="M424" s="206"/>
      <c r="T424" s="207"/>
      <c r="AT424" s="203" t="s">
        <v>468</v>
      </c>
      <c r="AU424" s="203" t="s">
        <v>88</v>
      </c>
      <c r="AV424" s="201" t="s">
        <v>45</v>
      </c>
      <c r="AW424" s="201" t="s">
        <v>19</v>
      </c>
      <c r="AX424" s="201" t="s">
        <v>44</v>
      </c>
      <c r="AY424" s="203" t="s">
        <v>135</v>
      </c>
    </row>
    <row r="425" spans="2:65" s="201" customFormat="1" ht="11.25" x14ac:dyDescent="0.25">
      <c r="B425" s="202"/>
      <c r="D425" s="180" t="s">
        <v>468</v>
      </c>
      <c r="E425" s="203" t="s">
        <v>1</v>
      </c>
      <c r="F425" s="204" t="s">
        <v>778</v>
      </c>
      <c r="H425" s="203" t="s">
        <v>1</v>
      </c>
      <c r="I425" s="205"/>
      <c r="L425" s="202"/>
      <c r="M425" s="206"/>
      <c r="T425" s="207"/>
      <c r="AT425" s="203" t="s">
        <v>468</v>
      </c>
      <c r="AU425" s="203" t="s">
        <v>88</v>
      </c>
      <c r="AV425" s="201" t="s">
        <v>45</v>
      </c>
      <c r="AW425" s="201" t="s">
        <v>19</v>
      </c>
      <c r="AX425" s="201" t="s">
        <v>44</v>
      </c>
      <c r="AY425" s="203" t="s">
        <v>135</v>
      </c>
    </row>
    <row r="426" spans="2:65" s="185" customFormat="1" ht="11.25" x14ac:dyDescent="0.25">
      <c r="B426" s="186"/>
      <c r="D426" s="180" t="s">
        <v>468</v>
      </c>
      <c r="E426" s="187" t="s">
        <v>1</v>
      </c>
      <c r="F426" s="188" t="s">
        <v>779</v>
      </c>
      <c r="H426" s="189">
        <v>7.2</v>
      </c>
      <c r="I426" s="190"/>
      <c r="L426" s="186"/>
      <c r="M426" s="191"/>
      <c r="T426" s="192"/>
      <c r="AT426" s="187" t="s">
        <v>468</v>
      </c>
      <c r="AU426" s="187" t="s">
        <v>88</v>
      </c>
      <c r="AV426" s="185" t="s">
        <v>88</v>
      </c>
      <c r="AW426" s="185" t="s">
        <v>19</v>
      </c>
      <c r="AX426" s="185" t="s">
        <v>45</v>
      </c>
      <c r="AY426" s="187" t="s">
        <v>135</v>
      </c>
    </row>
    <row r="427" spans="2:65" s="20" customFormat="1" ht="16.5" customHeight="1" x14ac:dyDescent="0.25">
      <c r="B427" s="21"/>
      <c r="C427" s="174" t="s">
        <v>234</v>
      </c>
      <c r="D427" s="174" t="s">
        <v>138</v>
      </c>
      <c r="E427" s="175" t="s">
        <v>780</v>
      </c>
      <c r="F427" s="176" t="s">
        <v>781</v>
      </c>
      <c r="G427" s="177" t="s">
        <v>263</v>
      </c>
      <c r="H427" s="178">
        <v>234</v>
      </c>
      <c r="I427" s="150"/>
      <c r="J427" s="179">
        <f>ROUND(I427*H427,2)</f>
        <v>0</v>
      </c>
      <c r="K427" s="176" t="s">
        <v>462</v>
      </c>
      <c r="L427" s="21"/>
      <c r="M427" s="153" t="s">
        <v>1</v>
      </c>
      <c r="N427" s="112" t="s">
        <v>27</v>
      </c>
      <c r="P427" s="154">
        <f>O427*H427</f>
        <v>0</v>
      </c>
      <c r="Q427" s="154">
        <v>0</v>
      </c>
      <c r="R427" s="154">
        <f>Q427*H427</f>
        <v>0</v>
      </c>
      <c r="S427" s="154">
        <v>0</v>
      </c>
      <c r="T427" s="155">
        <f>S427*H427</f>
        <v>0</v>
      </c>
      <c r="AR427" s="156" t="s">
        <v>142</v>
      </c>
      <c r="AT427" s="156" t="s">
        <v>138</v>
      </c>
      <c r="AU427" s="156" t="s">
        <v>88</v>
      </c>
      <c r="AY427" s="18" t="s">
        <v>135</v>
      </c>
      <c r="BE427" s="157">
        <f>IF(N427="základní",J427,0)</f>
        <v>0</v>
      </c>
      <c r="BF427" s="157">
        <f>IF(N427="snížená",J427,0)</f>
        <v>0</v>
      </c>
      <c r="BG427" s="157">
        <f>IF(N427="zákl. přenesená",J427,0)</f>
        <v>0</v>
      </c>
      <c r="BH427" s="157">
        <f>IF(N427="sníž. přenesená",J427,0)</f>
        <v>0</v>
      </c>
      <c r="BI427" s="157">
        <f>IF(N427="nulová",J427,0)</f>
        <v>0</v>
      </c>
      <c r="BJ427" s="18" t="s">
        <v>45</v>
      </c>
      <c r="BK427" s="157">
        <f>ROUND(I427*H427,2)</f>
        <v>0</v>
      </c>
      <c r="BL427" s="18" t="s">
        <v>142</v>
      </c>
      <c r="BM427" s="156" t="s">
        <v>782</v>
      </c>
    </row>
    <row r="428" spans="2:65" s="20" customFormat="1" x14ac:dyDescent="0.25">
      <c r="B428" s="21"/>
      <c r="D428" s="180" t="s">
        <v>464</v>
      </c>
      <c r="F428" s="181" t="s">
        <v>783</v>
      </c>
      <c r="I428" s="114"/>
      <c r="L428" s="21"/>
      <c r="M428" s="182"/>
      <c r="T428" s="55"/>
      <c r="AT428" s="18" t="s">
        <v>464</v>
      </c>
      <c r="AU428" s="18" t="s">
        <v>88</v>
      </c>
    </row>
    <row r="429" spans="2:65" s="20" customFormat="1" x14ac:dyDescent="0.25">
      <c r="B429" s="21"/>
      <c r="D429" s="183" t="s">
        <v>466</v>
      </c>
      <c r="F429" s="184" t="s">
        <v>784</v>
      </c>
      <c r="I429" s="114"/>
      <c r="L429" s="21"/>
      <c r="M429" s="182"/>
      <c r="T429" s="55"/>
      <c r="AT429" s="18" t="s">
        <v>466</v>
      </c>
      <c r="AU429" s="18" t="s">
        <v>88</v>
      </c>
    </row>
    <row r="430" spans="2:65" s="185" customFormat="1" ht="11.25" x14ac:dyDescent="0.25">
      <c r="B430" s="186"/>
      <c r="D430" s="180" t="s">
        <v>468</v>
      </c>
      <c r="E430" s="187" t="s">
        <v>1</v>
      </c>
      <c r="F430" s="188" t="s">
        <v>785</v>
      </c>
      <c r="H430" s="189">
        <v>234</v>
      </c>
      <c r="I430" s="190"/>
      <c r="L430" s="186"/>
      <c r="M430" s="191"/>
      <c r="T430" s="192"/>
      <c r="AT430" s="187" t="s">
        <v>468</v>
      </c>
      <c r="AU430" s="187" t="s">
        <v>88</v>
      </c>
      <c r="AV430" s="185" t="s">
        <v>88</v>
      </c>
      <c r="AW430" s="185" t="s">
        <v>19</v>
      </c>
      <c r="AX430" s="185" t="s">
        <v>45</v>
      </c>
      <c r="AY430" s="187" t="s">
        <v>135</v>
      </c>
    </row>
    <row r="431" spans="2:65" s="20" customFormat="1" ht="16.5" customHeight="1" x14ac:dyDescent="0.25">
      <c r="B431" s="21"/>
      <c r="C431" s="174" t="s">
        <v>238</v>
      </c>
      <c r="D431" s="174" t="s">
        <v>138</v>
      </c>
      <c r="E431" s="175" t="s">
        <v>786</v>
      </c>
      <c r="F431" s="176" t="s">
        <v>787</v>
      </c>
      <c r="G431" s="177" t="s">
        <v>263</v>
      </c>
      <c r="H431" s="178">
        <v>234</v>
      </c>
      <c r="I431" s="150"/>
      <c r="J431" s="179">
        <f>ROUND(I431*H431,2)</f>
        <v>0</v>
      </c>
      <c r="K431" s="176" t="s">
        <v>462</v>
      </c>
      <c r="L431" s="21"/>
      <c r="M431" s="153" t="s">
        <v>1</v>
      </c>
      <c r="N431" s="112" t="s">
        <v>27</v>
      </c>
      <c r="P431" s="154">
        <f>O431*H431</f>
        <v>0</v>
      </c>
      <c r="Q431" s="154">
        <v>0</v>
      </c>
      <c r="R431" s="154">
        <f>Q431*H431</f>
        <v>0</v>
      </c>
      <c r="S431" s="154">
        <v>0</v>
      </c>
      <c r="T431" s="155">
        <f>S431*H431</f>
        <v>0</v>
      </c>
      <c r="AR431" s="156" t="s">
        <v>142</v>
      </c>
      <c r="AT431" s="156" t="s">
        <v>138</v>
      </c>
      <c r="AU431" s="156" t="s">
        <v>88</v>
      </c>
      <c r="AY431" s="18" t="s">
        <v>135</v>
      </c>
      <c r="BE431" s="157">
        <f>IF(N431="základní",J431,0)</f>
        <v>0</v>
      </c>
      <c r="BF431" s="157">
        <f>IF(N431="snížená",J431,0)</f>
        <v>0</v>
      </c>
      <c r="BG431" s="157">
        <f>IF(N431="zákl. přenesená",J431,0)</f>
        <v>0</v>
      </c>
      <c r="BH431" s="157">
        <f>IF(N431="sníž. přenesená",J431,0)</f>
        <v>0</v>
      </c>
      <c r="BI431" s="157">
        <f>IF(N431="nulová",J431,0)</f>
        <v>0</v>
      </c>
      <c r="BJ431" s="18" t="s">
        <v>45</v>
      </c>
      <c r="BK431" s="157">
        <f>ROUND(I431*H431,2)</f>
        <v>0</v>
      </c>
      <c r="BL431" s="18" t="s">
        <v>142</v>
      </c>
      <c r="BM431" s="156" t="s">
        <v>788</v>
      </c>
    </row>
    <row r="432" spans="2:65" s="20" customFormat="1" x14ac:dyDescent="0.25">
      <c r="B432" s="21"/>
      <c r="D432" s="180" t="s">
        <v>464</v>
      </c>
      <c r="F432" s="181" t="s">
        <v>789</v>
      </c>
      <c r="I432" s="114"/>
      <c r="L432" s="21"/>
      <c r="M432" s="182"/>
      <c r="T432" s="55"/>
      <c r="AT432" s="18" t="s">
        <v>464</v>
      </c>
      <c r="AU432" s="18" t="s">
        <v>88</v>
      </c>
    </row>
    <row r="433" spans="2:65" s="20" customFormat="1" x14ac:dyDescent="0.25">
      <c r="B433" s="21"/>
      <c r="D433" s="183" t="s">
        <v>466</v>
      </c>
      <c r="F433" s="184" t="s">
        <v>790</v>
      </c>
      <c r="I433" s="114"/>
      <c r="L433" s="21"/>
      <c r="M433" s="182"/>
      <c r="T433" s="55"/>
      <c r="AT433" s="18" t="s">
        <v>466</v>
      </c>
      <c r="AU433" s="18" t="s">
        <v>88</v>
      </c>
    </row>
    <row r="434" spans="2:65" s="20" customFormat="1" ht="16.5" customHeight="1" x14ac:dyDescent="0.25">
      <c r="B434" s="21"/>
      <c r="C434" s="174" t="s">
        <v>791</v>
      </c>
      <c r="D434" s="174" t="s">
        <v>138</v>
      </c>
      <c r="E434" s="175" t="s">
        <v>792</v>
      </c>
      <c r="F434" s="176" t="s">
        <v>793</v>
      </c>
      <c r="G434" s="177" t="s">
        <v>263</v>
      </c>
      <c r="H434" s="178">
        <v>6</v>
      </c>
      <c r="I434" s="150"/>
      <c r="J434" s="179">
        <f>ROUND(I434*H434,2)</f>
        <v>0</v>
      </c>
      <c r="K434" s="176" t="s">
        <v>462</v>
      </c>
      <c r="L434" s="21"/>
      <c r="M434" s="153" t="s">
        <v>1</v>
      </c>
      <c r="N434" s="112" t="s">
        <v>27</v>
      </c>
      <c r="P434" s="154">
        <f>O434*H434</f>
        <v>0</v>
      </c>
      <c r="Q434" s="154">
        <v>0</v>
      </c>
      <c r="R434" s="154">
        <f>Q434*H434</f>
        <v>0</v>
      </c>
      <c r="S434" s="154">
        <v>0</v>
      </c>
      <c r="T434" s="155">
        <f>S434*H434</f>
        <v>0</v>
      </c>
      <c r="AR434" s="156" t="s">
        <v>142</v>
      </c>
      <c r="AT434" s="156" t="s">
        <v>138</v>
      </c>
      <c r="AU434" s="156" t="s">
        <v>88</v>
      </c>
      <c r="AY434" s="18" t="s">
        <v>135</v>
      </c>
      <c r="BE434" s="157">
        <f>IF(N434="základní",J434,0)</f>
        <v>0</v>
      </c>
      <c r="BF434" s="157">
        <f>IF(N434="snížená",J434,0)</f>
        <v>0</v>
      </c>
      <c r="BG434" s="157">
        <f>IF(N434="zákl. přenesená",J434,0)</f>
        <v>0</v>
      </c>
      <c r="BH434" s="157">
        <f>IF(N434="sníž. přenesená",J434,0)</f>
        <v>0</v>
      </c>
      <c r="BI434" s="157">
        <f>IF(N434="nulová",J434,0)</f>
        <v>0</v>
      </c>
      <c r="BJ434" s="18" t="s">
        <v>45</v>
      </c>
      <c r="BK434" s="157">
        <f>ROUND(I434*H434,2)</f>
        <v>0</v>
      </c>
      <c r="BL434" s="18" t="s">
        <v>142</v>
      </c>
      <c r="BM434" s="156" t="s">
        <v>794</v>
      </c>
    </row>
    <row r="435" spans="2:65" s="20" customFormat="1" ht="29.25" x14ac:dyDescent="0.25">
      <c r="B435" s="21"/>
      <c r="D435" s="180" t="s">
        <v>464</v>
      </c>
      <c r="F435" s="181" t="s">
        <v>795</v>
      </c>
      <c r="I435" s="114"/>
      <c r="L435" s="21"/>
      <c r="M435" s="182"/>
      <c r="T435" s="55"/>
      <c r="AT435" s="18" t="s">
        <v>464</v>
      </c>
      <c r="AU435" s="18" t="s">
        <v>88</v>
      </c>
    </row>
    <row r="436" spans="2:65" s="20" customFormat="1" x14ac:dyDescent="0.25">
      <c r="B436" s="21"/>
      <c r="D436" s="183" t="s">
        <v>466</v>
      </c>
      <c r="F436" s="184" t="s">
        <v>796</v>
      </c>
      <c r="I436" s="114"/>
      <c r="L436" s="21"/>
      <c r="M436" s="182"/>
      <c r="T436" s="55"/>
      <c r="AT436" s="18" t="s">
        <v>466</v>
      </c>
      <c r="AU436" s="18" t="s">
        <v>88</v>
      </c>
    </row>
    <row r="437" spans="2:65" s="20" customFormat="1" ht="16.5" customHeight="1" x14ac:dyDescent="0.25">
      <c r="B437" s="21"/>
      <c r="C437" s="174" t="s">
        <v>797</v>
      </c>
      <c r="D437" s="174" t="s">
        <v>138</v>
      </c>
      <c r="E437" s="175" t="s">
        <v>798</v>
      </c>
      <c r="F437" s="176" t="s">
        <v>799</v>
      </c>
      <c r="G437" s="177" t="s">
        <v>141</v>
      </c>
      <c r="H437" s="178">
        <v>45</v>
      </c>
      <c r="I437" s="150"/>
      <c r="J437" s="179">
        <f>ROUND(I437*H437,2)</f>
        <v>0</v>
      </c>
      <c r="K437" s="176" t="s">
        <v>462</v>
      </c>
      <c r="L437" s="21"/>
      <c r="M437" s="153" t="s">
        <v>1</v>
      </c>
      <c r="N437" s="112" t="s">
        <v>27</v>
      </c>
      <c r="P437" s="154">
        <f>O437*H437</f>
        <v>0</v>
      </c>
      <c r="Q437" s="154">
        <v>0</v>
      </c>
      <c r="R437" s="154">
        <f>Q437*H437</f>
        <v>0</v>
      </c>
      <c r="S437" s="154">
        <v>0</v>
      </c>
      <c r="T437" s="155">
        <f>S437*H437</f>
        <v>0</v>
      </c>
      <c r="AR437" s="156" t="s">
        <v>142</v>
      </c>
      <c r="AT437" s="156" t="s">
        <v>138</v>
      </c>
      <c r="AU437" s="156" t="s">
        <v>88</v>
      </c>
      <c r="AY437" s="18" t="s">
        <v>135</v>
      </c>
      <c r="BE437" s="157">
        <f>IF(N437="základní",J437,0)</f>
        <v>0</v>
      </c>
      <c r="BF437" s="157">
        <f>IF(N437="snížená",J437,0)</f>
        <v>0</v>
      </c>
      <c r="BG437" s="157">
        <f>IF(N437="zákl. přenesená",J437,0)</f>
        <v>0</v>
      </c>
      <c r="BH437" s="157">
        <f>IF(N437="sníž. přenesená",J437,0)</f>
        <v>0</v>
      </c>
      <c r="BI437" s="157">
        <f>IF(N437="nulová",J437,0)</f>
        <v>0</v>
      </c>
      <c r="BJ437" s="18" t="s">
        <v>45</v>
      </c>
      <c r="BK437" s="157">
        <f>ROUND(I437*H437,2)</f>
        <v>0</v>
      </c>
      <c r="BL437" s="18" t="s">
        <v>142</v>
      </c>
      <c r="BM437" s="156" t="s">
        <v>800</v>
      </c>
    </row>
    <row r="438" spans="2:65" s="20" customFormat="1" ht="29.25" x14ac:dyDescent="0.25">
      <c r="B438" s="21"/>
      <c r="D438" s="180" t="s">
        <v>464</v>
      </c>
      <c r="F438" s="181" t="s">
        <v>801</v>
      </c>
      <c r="I438" s="114"/>
      <c r="L438" s="21"/>
      <c r="M438" s="182"/>
      <c r="T438" s="55"/>
      <c r="AT438" s="18" t="s">
        <v>464</v>
      </c>
      <c r="AU438" s="18" t="s">
        <v>88</v>
      </c>
    </row>
    <row r="439" spans="2:65" s="20" customFormat="1" x14ac:dyDescent="0.25">
      <c r="B439" s="21"/>
      <c r="D439" s="183" t="s">
        <v>466</v>
      </c>
      <c r="F439" s="184" t="s">
        <v>802</v>
      </c>
      <c r="I439" s="114"/>
      <c r="L439" s="21"/>
      <c r="M439" s="182"/>
      <c r="T439" s="55"/>
      <c r="AT439" s="18" t="s">
        <v>466</v>
      </c>
      <c r="AU439" s="18" t="s">
        <v>88</v>
      </c>
    </row>
    <row r="440" spans="2:65" s="132" customFormat="1" ht="22.9" customHeight="1" x14ac:dyDescent="0.2">
      <c r="B440" s="133"/>
      <c r="D440" s="134" t="s">
        <v>43</v>
      </c>
      <c r="E440" s="143" t="s">
        <v>254</v>
      </c>
      <c r="F440" s="143" t="s">
        <v>803</v>
      </c>
      <c r="I440" s="136"/>
      <c r="J440" s="144">
        <f>BK440</f>
        <v>0</v>
      </c>
      <c r="L440" s="133"/>
      <c r="M440" s="138"/>
      <c r="P440" s="139">
        <f>SUM(P441:P453)</f>
        <v>0</v>
      </c>
      <c r="R440" s="139">
        <f>SUM(R441:R453)</f>
        <v>0</v>
      </c>
      <c r="T440" s="140">
        <f>SUM(T441:T453)</f>
        <v>0</v>
      </c>
      <c r="AR440" s="134" t="s">
        <v>45</v>
      </c>
      <c r="AT440" s="141" t="s">
        <v>43</v>
      </c>
      <c r="AU440" s="141" t="s">
        <v>45</v>
      </c>
      <c r="AY440" s="134" t="s">
        <v>135</v>
      </c>
      <c r="BK440" s="142">
        <f>SUM(BK441:BK453)</f>
        <v>0</v>
      </c>
    </row>
    <row r="441" spans="2:65" s="20" customFormat="1" ht="16.5" customHeight="1" x14ac:dyDescent="0.25">
      <c r="B441" s="21"/>
      <c r="C441" s="174" t="s">
        <v>246</v>
      </c>
      <c r="D441" s="174" t="s">
        <v>138</v>
      </c>
      <c r="E441" s="175" t="s">
        <v>804</v>
      </c>
      <c r="F441" s="176" t="s">
        <v>805</v>
      </c>
      <c r="G441" s="177" t="s">
        <v>167</v>
      </c>
      <c r="H441" s="178">
        <v>1289.348</v>
      </c>
      <c r="I441" s="150"/>
      <c r="J441" s="179">
        <f>ROUND(I441*H441,2)</f>
        <v>0</v>
      </c>
      <c r="K441" s="176" t="s">
        <v>806</v>
      </c>
      <c r="L441" s="21"/>
      <c r="M441" s="153" t="s">
        <v>1</v>
      </c>
      <c r="N441" s="112" t="s">
        <v>27</v>
      </c>
      <c r="P441" s="154">
        <f>O441*H441</f>
        <v>0</v>
      </c>
      <c r="Q441" s="154">
        <v>0</v>
      </c>
      <c r="R441" s="154">
        <f>Q441*H441</f>
        <v>0</v>
      </c>
      <c r="S441" s="154">
        <v>0</v>
      </c>
      <c r="T441" s="155">
        <f>S441*H441</f>
        <v>0</v>
      </c>
      <c r="AR441" s="156" t="s">
        <v>142</v>
      </c>
      <c r="AT441" s="156" t="s">
        <v>138</v>
      </c>
      <c r="AU441" s="156" t="s">
        <v>88</v>
      </c>
      <c r="AY441" s="18" t="s">
        <v>135</v>
      </c>
      <c r="BE441" s="157">
        <f>IF(N441="základní",J441,0)</f>
        <v>0</v>
      </c>
      <c r="BF441" s="157">
        <f>IF(N441="snížená",J441,0)</f>
        <v>0</v>
      </c>
      <c r="BG441" s="157">
        <f>IF(N441="zákl. přenesená",J441,0)</f>
        <v>0</v>
      </c>
      <c r="BH441" s="157">
        <f>IF(N441="sníž. přenesená",J441,0)</f>
        <v>0</v>
      </c>
      <c r="BI441" s="157">
        <f>IF(N441="nulová",J441,0)</f>
        <v>0</v>
      </c>
      <c r="BJ441" s="18" t="s">
        <v>45</v>
      </c>
      <c r="BK441" s="157">
        <f>ROUND(I441*H441,2)</f>
        <v>0</v>
      </c>
      <c r="BL441" s="18" t="s">
        <v>142</v>
      </c>
      <c r="BM441" s="156" t="s">
        <v>807</v>
      </c>
    </row>
    <row r="442" spans="2:65" s="20" customFormat="1" ht="19.5" x14ac:dyDescent="0.25">
      <c r="B442" s="21"/>
      <c r="D442" s="180" t="s">
        <v>464</v>
      </c>
      <c r="F442" s="181" t="s">
        <v>808</v>
      </c>
      <c r="I442" s="114"/>
      <c r="L442" s="21"/>
      <c r="M442" s="182"/>
      <c r="T442" s="55"/>
      <c r="AT442" s="18" t="s">
        <v>464</v>
      </c>
      <c r="AU442" s="18" t="s">
        <v>88</v>
      </c>
    </row>
    <row r="443" spans="2:65" s="20" customFormat="1" x14ac:dyDescent="0.25">
      <c r="B443" s="21"/>
      <c r="D443" s="183" t="s">
        <v>466</v>
      </c>
      <c r="F443" s="184" t="s">
        <v>809</v>
      </c>
      <c r="I443" s="114"/>
      <c r="L443" s="21"/>
      <c r="M443" s="182"/>
      <c r="T443" s="55"/>
      <c r="AT443" s="18" t="s">
        <v>466</v>
      </c>
      <c r="AU443" s="18" t="s">
        <v>88</v>
      </c>
    </row>
    <row r="444" spans="2:65" s="185" customFormat="1" ht="11.25" x14ac:dyDescent="0.25">
      <c r="B444" s="186"/>
      <c r="D444" s="180" t="s">
        <v>468</v>
      </c>
      <c r="E444" s="187" t="s">
        <v>1</v>
      </c>
      <c r="F444" s="188" t="s">
        <v>810</v>
      </c>
      <c r="H444" s="189">
        <v>1289.348</v>
      </c>
      <c r="I444" s="190"/>
      <c r="L444" s="186"/>
      <c r="M444" s="191"/>
      <c r="T444" s="192"/>
      <c r="AT444" s="187" t="s">
        <v>468</v>
      </c>
      <c r="AU444" s="187" t="s">
        <v>88</v>
      </c>
      <c r="AV444" s="185" t="s">
        <v>88</v>
      </c>
      <c r="AW444" s="185" t="s">
        <v>19</v>
      </c>
      <c r="AX444" s="185" t="s">
        <v>45</v>
      </c>
      <c r="AY444" s="187" t="s">
        <v>135</v>
      </c>
    </row>
    <row r="445" spans="2:65" s="20" customFormat="1" ht="21.75" customHeight="1" x14ac:dyDescent="0.25">
      <c r="B445" s="21"/>
      <c r="C445" s="174" t="s">
        <v>250</v>
      </c>
      <c r="D445" s="174" t="s">
        <v>138</v>
      </c>
      <c r="E445" s="175" t="s">
        <v>811</v>
      </c>
      <c r="F445" s="176" t="s">
        <v>812</v>
      </c>
      <c r="G445" s="177" t="s">
        <v>167</v>
      </c>
      <c r="H445" s="178">
        <v>75.843999999999994</v>
      </c>
      <c r="I445" s="150"/>
      <c r="J445" s="179">
        <f>ROUND(I445*H445,2)</f>
        <v>0</v>
      </c>
      <c r="K445" s="176" t="s">
        <v>806</v>
      </c>
      <c r="L445" s="21"/>
      <c r="M445" s="153" t="s">
        <v>1</v>
      </c>
      <c r="N445" s="112" t="s">
        <v>27</v>
      </c>
      <c r="P445" s="154">
        <f>O445*H445</f>
        <v>0</v>
      </c>
      <c r="Q445" s="154">
        <v>0</v>
      </c>
      <c r="R445" s="154">
        <f>Q445*H445</f>
        <v>0</v>
      </c>
      <c r="S445" s="154">
        <v>0</v>
      </c>
      <c r="T445" s="155">
        <f>S445*H445</f>
        <v>0</v>
      </c>
      <c r="AR445" s="156" t="s">
        <v>142</v>
      </c>
      <c r="AT445" s="156" t="s">
        <v>138</v>
      </c>
      <c r="AU445" s="156" t="s">
        <v>88</v>
      </c>
      <c r="AY445" s="18" t="s">
        <v>135</v>
      </c>
      <c r="BE445" s="157">
        <f>IF(N445="základní",J445,0)</f>
        <v>0</v>
      </c>
      <c r="BF445" s="157">
        <f>IF(N445="snížená",J445,0)</f>
        <v>0</v>
      </c>
      <c r="BG445" s="157">
        <f>IF(N445="zákl. přenesená",J445,0)</f>
        <v>0</v>
      </c>
      <c r="BH445" s="157">
        <f>IF(N445="sníž. přenesená",J445,0)</f>
        <v>0</v>
      </c>
      <c r="BI445" s="157">
        <f>IF(N445="nulová",J445,0)</f>
        <v>0</v>
      </c>
      <c r="BJ445" s="18" t="s">
        <v>45</v>
      </c>
      <c r="BK445" s="157">
        <f>ROUND(I445*H445,2)</f>
        <v>0</v>
      </c>
      <c r="BL445" s="18" t="s">
        <v>142</v>
      </c>
      <c r="BM445" s="156" t="s">
        <v>813</v>
      </c>
    </row>
    <row r="446" spans="2:65" s="20" customFormat="1" ht="19.5" x14ac:dyDescent="0.25">
      <c r="B446" s="21"/>
      <c r="D446" s="180" t="s">
        <v>464</v>
      </c>
      <c r="F446" s="181" t="s">
        <v>814</v>
      </c>
      <c r="I446" s="114"/>
      <c r="L446" s="21"/>
      <c r="M446" s="182"/>
      <c r="T446" s="55"/>
      <c r="AT446" s="18" t="s">
        <v>464</v>
      </c>
      <c r="AU446" s="18" t="s">
        <v>88</v>
      </c>
    </row>
    <row r="447" spans="2:65" s="20" customFormat="1" x14ac:dyDescent="0.25">
      <c r="B447" s="21"/>
      <c r="D447" s="183" t="s">
        <v>466</v>
      </c>
      <c r="F447" s="184" t="s">
        <v>815</v>
      </c>
      <c r="I447" s="114"/>
      <c r="L447" s="21"/>
      <c r="M447" s="182"/>
      <c r="T447" s="55"/>
      <c r="AT447" s="18" t="s">
        <v>466</v>
      </c>
      <c r="AU447" s="18" t="s">
        <v>88</v>
      </c>
    </row>
    <row r="448" spans="2:65" s="20" customFormat="1" ht="24.2" customHeight="1" x14ac:dyDescent="0.25">
      <c r="B448" s="21"/>
      <c r="C448" s="174" t="s">
        <v>256</v>
      </c>
      <c r="D448" s="174" t="s">
        <v>138</v>
      </c>
      <c r="E448" s="175" t="s">
        <v>278</v>
      </c>
      <c r="F448" s="176" t="s">
        <v>279</v>
      </c>
      <c r="G448" s="177" t="s">
        <v>167</v>
      </c>
      <c r="H448" s="178">
        <v>75.843999999999994</v>
      </c>
      <c r="I448" s="150"/>
      <c r="J448" s="179">
        <f>ROUND(I448*H448,2)</f>
        <v>0</v>
      </c>
      <c r="K448" s="176" t="s">
        <v>806</v>
      </c>
      <c r="L448" s="21"/>
      <c r="M448" s="153" t="s">
        <v>1</v>
      </c>
      <c r="N448" s="112" t="s">
        <v>27</v>
      </c>
      <c r="P448" s="154">
        <f>O448*H448</f>
        <v>0</v>
      </c>
      <c r="Q448" s="154">
        <v>0</v>
      </c>
      <c r="R448" s="154">
        <f>Q448*H448</f>
        <v>0</v>
      </c>
      <c r="S448" s="154">
        <v>0</v>
      </c>
      <c r="T448" s="155">
        <f>S448*H448</f>
        <v>0</v>
      </c>
      <c r="AR448" s="156" t="s">
        <v>142</v>
      </c>
      <c r="AT448" s="156" t="s">
        <v>138</v>
      </c>
      <c r="AU448" s="156" t="s">
        <v>88</v>
      </c>
      <c r="AY448" s="18" t="s">
        <v>135</v>
      </c>
      <c r="BE448" s="157">
        <f>IF(N448="základní",J448,0)</f>
        <v>0</v>
      </c>
      <c r="BF448" s="157">
        <f>IF(N448="snížená",J448,0)</f>
        <v>0</v>
      </c>
      <c r="BG448" s="157">
        <f>IF(N448="zákl. přenesená",J448,0)</f>
        <v>0</v>
      </c>
      <c r="BH448" s="157">
        <f>IF(N448="sníž. přenesená",J448,0)</f>
        <v>0</v>
      </c>
      <c r="BI448" s="157">
        <f>IF(N448="nulová",J448,0)</f>
        <v>0</v>
      </c>
      <c r="BJ448" s="18" t="s">
        <v>45</v>
      </c>
      <c r="BK448" s="157">
        <f>ROUND(I448*H448,2)</f>
        <v>0</v>
      </c>
      <c r="BL448" s="18" t="s">
        <v>142</v>
      </c>
      <c r="BM448" s="156" t="s">
        <v>816</v>
      </c>
    </row>
    <row r="449" spans="2:65" s="20" customFormat="1" ht="19.5" x14ac:dyDescent="0.25">
      <c r="B449" s="21"/>
      <c r="D449" s="180" t="s">
        <v>464</v>
      </c>
      <c r="F449" s="181" t="s">
        <v>817</v>
      </c>
      <c r="I449" s="114"/>
      <c r="L449" s="21"/>
      <c r="M449" s="182"/>
      <c r="T449" s="55"/>
      <c r="AT449" s="18" t="s">
        <v>464</v>
      </c>
      <c r="AU449" s="18" t="s">
        <v>88</v>
      </c>
    </row>
    <row r="450" spans="2:65" s="20" customFormat="1" x14ac:dyDescent="0.25">
      <c r="B450" s="21"/>
      <c r="D450" s="183" t="s">
        <v>466</v>
      </c>
      <c r="F450" s="184" t="s">
        <v>818</v>
      </c>
      <c r="I450" s="114"/>
      <c r="L450" s="21"/>
      <c r="M450" s="182"/>
      <c r="T450" s="55"/>
      <c r="AT450" s="18" t="s">
        <v>466</v>
      </c>
      <c r="AU450" s="18" t="s">
        <v>88</v>
      </c>
    </row>
    <row r="451" spans="2:65" s="20" customFormat="1" ht="21.75" customHeight="1" x14ac:dyDescent="0.25">
      <c r="B451" s="21"/>
      <c r="C451" s="174" t="s">
        <v>242</v>
      </c>
      <c r="D451" s="174" t="s">
        <v>138</v>
      </c>
      <c r="E451" s="175" t="s">
        <v>819</v>
      </c>
      <c r="F451" s="176" t="s">
        <v>820</v>
      </c>
      <c r="G451" s="177" t="s">
        <v>167</v>
      </c>
      <c r="H451" s="178">
        <v>75.843999999999994</v>
      </c>
      <c r="I451" s="150"/>
      <c r="J451" s="179">
        <f>ROUND(I451*H451,2)</f>
        <v>0</v>
      </c>
      <c r="K451" s="176" t="s">
        <v>806</v>
      </c>
      <c r="L451" s="21"/>
      <c r="M451" s="153" t="s">
        <v>1</v>
      </c>
      <c r="N451" s="112" t="s">
        <v>27</v>
      </c>
      <c r="P451" s="154">
        <f>O451*H451</f>
        <v>0</v>
      </c>
      <c r="Q451" s="154">
        <v>0</v>
      </c>
      <c r="R451" s="154">
        <f>Q451*H451</f>
        <v>0</v>
      </c>
      <c r="S451" s="154">
        <v>0</v>
      </c>
      <c r="T451" s="155">
        <f>S451*H451</f>
        <v>0</v>
      </c>
      <c r="AR451" s="156" t="s">
        <v>142</v>
      </c>
      <c r="AT451" s="156" t="s">
        <v>138</v>
      </c>
      <c r="AU451" s="156" t="s">
        <v>88</v>
      </c>
      <c r="AY451" s="18" t="s">
        <v>135</v>
      </c>
      <c r="BE451" s="157">
        <f>IF(N451="základní",J451,0)</f>
        <v>0</v>
      </c>
      <c r="BF451" s="157">
        <f>IF(N451="snížená",J451,0)</f>
        <v>0</v>
      </c>
      <c r="BG451" s="157">
        <f>IF(N451="zákl. přenesená",J451,0)</f>
        <v>0</v>
      </c>
      <c r="BH451" s="157">
        <f>IF(N451="sníž. přenesená",J451,0)</f>
        <v>0</v>
      </c>
      <c r="BI451" s="157">
        <f>IF(N451="nulová",J451,0)</f>
        <v>0</v>
      </c>
      <c r="BJ451" s="18" t="s">
        <v>45</v>
      </c>
      <c r="BK451" s="157">
        <f>ROUND(I451*H451,2)</f>
        <v>0</v>
      </c>
      <c r="BL451" s="18" t="s">
        <v>142</v>
      </c>
      <c r="BM451" s="156" t="s">
        <v>821</v>
      </c>
    </row>
    <row r="452" spans="2:65" s="20" customFormat="1" x14ac:dyDescent="0.25">
      <c r="B452" s="21"/>
      <c r="D452" s="180" t="s">
        <v>464</v>
      </c>
      <c r="F452" s="181" t="s">
        <v>822</v>
      </c>
      <c r="I452" s="114"/>
      <c r="L452" s="21"/>
      <c r="M452" s="182"/>
      <c r="T452" s="55"/>
      <c r="AT452" s="18" t="s">
        <v>464</v>
      </c>
      <c r="AU452" s="18" t="s">
        <v>88</v>
      </c>
    </row>
    <row r="453" spans="2:65" s="20" customFormat="1" x14ac:dyDescent="0.25">
      <c r="B453" s="21"/>
      <c r="D453" s="183" t="s">
        <v>466</v>
      </c>
      <c r="F453" s="184" t="s">
        <v>823</v>
      </c>
      <c r="I453" s="114"/>
      <c r="L453" s="21"/>
      <c r="M453" s="182"/>
      <c r="T453" s="55"/>
      <c r="AT453" s="18" t="s">
        <v>466</v>
      </c>
      <c r="AU453" s="18" t="s">
        <v>88</v>
      </c>
    </row>
    <row r="454" spans="2:65" s="132" customFormat="1" ht="22.9" customHeight="1" x14ac:dyDescent="0.2">
      <c r="B454" s="133"/>
      <c r="D454" s="134" t="s">
        <v>43</v>
      </c>
      <c r="E454" s="143" t="s">
        <v>281</v>
      </c>
      <c r="F454" s="143" t="s">
        <v>282</v>
      </c>
      <c r="I454" s="136"/>
      <c r="J454" s="144">
        <f>BK454</f>
        <v>0</v>
      </c>
      <c r="L454" s="133"/>
      <c r="M454" s="138"/>
      <c r="P454" s="139">
        <f>SUM(P455:P460)</f>
        <v>0</v>
      </c>
      <c r="R454" s="139">
        <f>SUM(R455:R460)</f>
        <v>0</v>
      </c>
      <c r="T454" s="140">
        <f>SUM(T455:T460)</f>
        <v>0</v>
      </c>
      <c r="AR454" s="134" t="s">
        <v>45</v>
      </c>
      <c r="AT454" s="141" t="s">
        <v>43</v>
      </c>
      <c r="AU454" s="141" t="s">
        <v>45</v>
      </c>
      <c r="AY454" s="134" t="s">
        <v>135</v>
      </c>
      <c r="BK454" s="142">
        <f>SUM(BK455:BK460)</f>
        <v>0</v>
      </c>
    </row>
    <row r="455" spans="2:65" s="20" customFormat="1" ht="16.5" customHeight="1" x14ac:dyDescent="0.25">
      <c r="B455" s="21"/>
      <c r="C455" s="174" t="s">
        <v>260</v>
      </c>
      <c r="D455" s="174" t="s">
        <v>138</v>
      </c>
      <c r="E455" s="175" t="s">
        <v>824</v>
      </c>
      <c r="F455" s="176" t="s">
        <v>825</v>
      </c>
      <c r="G455" s="177" t="s">
        <v>167</v>
      </c>
      <c r="H455" s="178">
        <v>0.98</v>
      </c>
      <c r="I455" s="150"/>
      <c r="J455" s="179">
        <f>ROUND(I455*H455,2)</f>
        <v>0</v>
      </c>
      <c r="K455" s="176" t="s">
        <v>826</v>
      </c>
      <c r="L455" s="21"/>
      <c r="M455" s="153" t="s">
        <v>1</v>
      </c>
      <c r="N455" s="112" t="s">
        <v>27</v>
      </c>
      <c r="P455" s="154">
        <f>O455*H455</f>
        <v>0</v>
      </c>
      <c r="Q455" s="154">
        <v>0</v>
      </c>
      <c r="R455" s="154">
        <f>Q455*H455</f>
        <v>0</v>
      </c>
      <c r="S455" s="154">
        <v>0</v>
      </c>
      <c r="T455" s="155">
        <f>S455*H455</f>
        <v>0</v>
      </c>
      <c r="AR455" s="156" t="s">
        <v>142</v>
      </c>
      <c r="AT455" s="156" t="s">
        <v>138</v>
      </c>
      <c r="AU455" s="156" t="s">
        <v>88</v>
      </c>
      <c r="AY455" s="18" t="s">
        <v>135</v>
      </c>
      <c r="BE455" s="157">
        <f>IF(N455="základní",J455,0)</f>
        <v>0</v>
      </c>
      <c r="BF455" s="157">
        <f>IF(N455="snížená",J455,0)</f>
        <v>0</v>
      </c>
      <c r="BG455" s="157">
        <f>IF(N455="zákl. přenesená",J455,0)</f>
        <v>0</v>
      </c>
      <c r="BH455" s="157">
        <f>IF(N455="sníž. přenesená",J455,0)</f>
        <v>0</v>
      </c>
      <c r="BI455" s="157">
        <f>IF(N455="nulová",J455,0)</f>
        <v>0</v>
      </c>
      <c r="BJ455" s="18" t="s">
        <v>45</v>
      </c>
      <c r="BK455" s="157">
        <f>ROUND(I455*H455,2)</f>
        <v>0</v>
      </c>
      <c r="BL455" s="18" t="s">
        <v>142</v>
      </c>
      <c r="BM455" s="156" t="s">
        <v>827</v>
      </c>
    </row>
    <row r="456" spans="2:65" s="20" customFormat="1" ht="19.5" x14ac:dyDescent="0.25">
      <c r="B456" s="21"/>
      <c r="D456" s="180" t="s">
        <v>464</v>
      </c>
      <c r="F456" s="181" t="s">
        <v>828</v>
      </c>
      <c r="I456" s="114"/>
      <c r="L456" s="21"/>
      <c r="M456" s="182"/>
      <c r="T456" s="55"/>
      <c r="AT456" s="18" t="s">
        <v>464</v>
      </c>
      <c r="AU456" s="18" t="s">
        <v>88</v>
      </c>
    </row>
    <row r="457" spans="2:65" s="20" customFormat="1" x14ac:dyDescent="0.25">
      <c r="B457" s="21"/>
      <c r="D457" s="183" t="s">
        <v>466</v>
      </c>
      <c r="F457" s="184" t="s">
        <v>829</v>
      </c>
      <c r="I457" s="114"/>
      <c r="L457" s="21"/>
      <c r="M457" s="182"/>
      <c r="T457" s="55"/>
      <c r="AT457" s="18" t="s">
        <v>466</v>
      </c>
      <c r="AU457" s="18" t="s">
        <v>88</v>
      </c>
    </row>
    <row r="458" spans="2:65" s="20" customFormat="1" ht="16.5" customHeight="1" x14ac:dyDescent="0.25">
      <c r="B458" s="21"/>
      <c r="C458" s="174" t="s">
        <v>265</v>
      </c>
      <c r="D458" s="174" t="s">
        <v>138</v>
      </c>
      <c r="E458" s="175" t="s">
        <v>830</v>
      </c>
      <c r="F458" s="176" t="s">
        <v>831</v>
      </c>
      <c r="G458" s="177" t="s">
        <v>167</v>
      </c>
      <c r="H458" s="178">
        <v>2.2000000000000002</v>
      </c>
      <c r="I458" s="150"/>
      <c r="J458" s="179">
        <f>ROUND(I458*H458,2)</f>
        <v>0</v>
      </c>
      <c r="K458" s="176" t="s">
        <v>462</v>
      </c>
      <c r="L458" s="21"/>
      <c r="M458" s="153" t="s">
        <v>1</v>
      </c>
      <c r="N458" s="112" t="s">
        <v>27</v>
      </c>
      <c r="P458" s="154">
        <f>O458*H458</f>
        <v>0</v>
      </c>
      <c r="Q458" s="154">
        <v>0</v>
      </c>
      <c r="R458" s="154">
        <f>Q458*H458</f>
        <v>0</v>
      </c>
      <c r="S458" s="154">
        <v>0</v>
      </c>
      <c r="T458" s="155">
        <f>S458*H458</f>
        <v>0</v>
      </c>
      <c r="AR458" s="156" t="s">
        <v>142</v>
      </c>
      <c r="AT458" s="156" t="s">
        <v>138</v>
      </c>
      <c r="AU458" s="156" t="s">
        <v>88</v>
      </c>
      <c r="AY458" s="18" t="s">
        <v>135</v>
      </c>
      <c r="BE458" s="157">
        <f>IF(N458="základní",J458,0)</f>
        <v>0</v>
      </c>
      <c r="BF458" s="157">
        <f>IF(N458="snížená",J458,0)</f>
        <v>0</v>
      </c>
      <c r="BG458" s="157">
        <f>IF(N458="zákl. přenesená",J458,0)</f>
        <v>0</v>
      </c>
      <c r="BH458" s="157">
        <f>IF(N458="sníž. přenesená",J458,0)</f>
        <v>0</v>
      </c>
      <c r="BI458" s="157">
        <f>IF(N458="nulová",J458,0)</f>
        <v>0</v>
      </c>
      <c r="BJ458" s="18" t="s">
        <v>45</v>
      </c>
      <c r="BK458" s="157">
        <f>ROUND(I458*H458,2)</f>
        <v>0</v>
      </c>
      <c r="BL458" s="18" t="s">
        <v>142</v>
      </c>
      <c r="BM458" s="156" t="s">
        <v>832</v>
      </c>
    </row>
    <row r="459" spans="2:65" s="20" customFormat="1" ht="19.5" x14ac:dyDescent="0.25">
      <c r="B459" s="21"/>
      <c r="D459" s="180" t="s">
        <v>464</v>
      </c>
      <c r="F459" s="181" t="s">
        <v>833</v>
      </c>
      <c r="I459" s="114"/>
      <c r="L459" s="21"/>
      <c r="M459" s="182"/>
      <c r="T459" s="55"/>
      <c r="AT459" s="18" t="s">
        <v>464</v>
      </c>
      <c r="AU459" s="18" t="s">
        <v>88</v>
      </c>
    </row>
    <row r="460" spans="2:65" s="20" customFormat="1" x14ac:dyDescent="0.25">
      <c r="B460" s="21"/>
      <c r="D460" s="183" t="s">
        <v>466</v>
      </c>
      <c r="F460" s="184" t="s">
        <v>834</v>
      </c>
      <c r="I460" s="114"/>
      <c r="L460" s="21"/>
      <c r="M460" s="182"/>
      <c r="T460" s="55"/>
      <c r="AT460" s="18" t="s">
        <v>466</v>
      </c>
      <c r="AU460" s="18" t="s">
        <v>88</v>
      </c>
    </row>
    <row r="461" spans="2:65" s="132" customFormat="1" ht="25.9" customHeight="1" x14ac:dyDescent="0.2">
      <c r="B461" s="133"/>
      <c r="D461" s="134" t="s">
        <v>43</v>
      </c>
      <c r="E461" s="135" t="s">
        <v>291</v>
      </c>
      <c r="F461" s="135" t="s">
        <v>292</v>
      </c>
      <c r="I461" s="136"/>
      <c r="J461" s="137">
        <f>BK461</f>
        <v>0</v>
      </c>
      <c r="L461" s="133"/>
      <c r="M461" s="138"/>
      <c r="P461" s="139">
        <f>P462+P546+P647+P717+P778+P797+P834</f>
        <v>0</v>
      </c>
      <c r="R461" s="139">
        <f>R462+R546+R647+R717+R778+R797+R834</f>
        <v>3.0556600000000009</v>
      </c>
      <c r="T461" s="140">
        <f>T462+T546+T647+T717+T778+T797+T834</f>
        <v>4.66892</v>
      </c>
      <c r="AR461" s="134" t="s">
        <v>88</v>
      </c>
      <c r="AT461" s="141" t="s">
        <v>43</v>
      </c>
      <c r="AU461" s="141" t="s">
        <v>44</v>
      </c>
      <c r="AY461" s="134" t="s">
        <v>135</v>
      </c>
      <c r="BK461" s="142">
        <f>BK462+BK546+BK647+BK717+BK778+BK797+BK834</f>
        <v>0</v>
      </c>
    </row>
    <row r="462" spans="2:65" s="132" customFormat="1" ht="22.9" customHeight="1" x14ac:dyDescent="0.2">
      <c r="B462" s="133"/>
      <c r="D462" s="134" t="s">
        <v>43</v>
      </c>
      <c r="E462" s="143" t="s">
        <v>835</v>
      </c>
      <c r="F462" s="143" t="s">
        <v>836</v>
      </c>
      <c r="I462" s="136"/>
      <c r="J462" s="144">
        <f>BK462</f>
        <v>0</v>
      </c>
      <c r="L462" s="133"/>
      <c r="M462" s="138"/>
      <c r="P462" s="139">
        <f>SUM(P463:P545)</f>
        <v>0</v>
      </c>
      <c r="R462" s="139">
        <f>SUM(R463:R545)</f>
        <v>0.72313000000000016</v>
      </c>
      <c r="T462" s="140">
        <f>SUM(T463:T545)</f>
        <v>1.7729599999999999</v>
      </c>
      <c r="AR462" s="134" t="s">
        <v>88</v>
      </c>
      <c r="AT462" s="141" t="s">
        <v>43</v>
      </c>
      <c r="AU462" s="141" t="s">
        <v>45</v>
      </c>
      <c r="AY462" s="134" t="s">
        <v>135</v>
      </c>
      <c r="BK462" s="142">
        <f>SUM(BK463:BK545)</f>
        <v>0</v>
      </c>
    </row>
    <row r="463" spans="2:65" s="20" customFormat="1" ht="16.5" customHeight="1" x14ac:dyDescent="0.25">
      <c r="B463" s="21"/>
      <c r="C463" s="174" t="s">
        <v>417</v>
      </c>
      <c r="D463" s="174" t="s">
        <v>138</v>
      </c>
      <c r="E463" s="175" t="s">
        <v>837</v>
      </c>
      <c r="F463" s="176" t="s">
        <v>838</v>
      </c>
      <c r="G463" s="177" t="s">
        <v>199</v>
      </c>
      <c r="H463" s="178">
        <v>4</v>
      </c>
      <c r="I463" s="150"/>
      <c r="J463" s="179">
        <f>ROUND(I463*H463,2)</f>
        <v>0</v>
      </c>
      <c r="K463" s="176" t="s">
        <v>462</v>
      </c>
      <c r="L463" s="21"/>
      <c r="M463" s="153" t="s">
        <v>1</v>
      </c>
      <c r="N463" s="112" t="s">
        <v>27</v>
      </c>
      <c r="P463" s="154">
        <f>O463*H463</f>
        <v>0</v>
      </c>
      <c r="Q463" s="154">
        <v>5.8E-4</v>
      </c>
      <c r="R463" s="154">
        <f>Q463*H463</f>
        <v>2.32E-3</v>
      </c>
      <c r="S463" s="154">
        <v>4.2000000000000002E-4</v>
      </c>
      <c r="T463" s="155">
        <f>S463*H463</f>
        <v>1.6800000000000001E-3</v>
      </c>
      <c r="AR463" s="156" t="s">
        <v>201</v>
      </c>
      <c r="AT463" s="156" t="s">
        <v>138</v>
      </c>
      <c r="AU463" s="156" t="s">
        <v>88</v>
      </c>
      <c r="AY463" s="18" t="s">
        <v>135</v>
      </c>
      <c r="BE463" s="157">
        <f>IF(N463="základní",J463,0)</f>
        <v>0</v>
      </c>
      <c r="BF463" s="157">
        <f>IF(N463="snížená",J463,0)</f>
        <v>0</v>
      </c>
      <c r="BG463" s="157">
        <f>IF(N463="zákl. přenesená",J463,0)</f>
        <v>0</v>
      </c>
      <c r="BH463" s="157">
        <f>IF(N463="sníž. přenesená",J463,0)</f>
        <v>0</v>
      </c>
      <c r="BI463" s="157">
        <f>IF(N463="nulová",J463,0)</f>
        <v>0</v>
      </c>
      <c r="BJ463" s="18" t="s">
        <v>45</v>
      </c>
      <c r="BK463" s="157">
        <f>ROUND(I463*H463,2)</f>
        <v>0</v>
      </c>
      <c r="BL463" s="18" t="s">
        <v>201</v>
      </c>
      <c r="BM463" s="156" t="s">
        <v>839</v>
      </c>
    </row>
    <row r="464" spans="2:65" s="20" customFormat="1" x14ac:dyDescent="0.25">
      <c r="B464" s="21"/>
      <c r="D464" s="180" t="s">
        <v>464</v>
      </c>
      <c r="F464" s="181" t="s">
        <v>840</v>
      </c>
      <c r="I464" s="114"/>
      <c r="L464" s="21"/>
      <c r="M464" s="182"/>
      <c r="T464" s="55"/>
      <c r="AT464" s="18" t="s">
        <v>464</v>
      </c>
      <c r="AU464" s="18" t="s">
        <v>88</v>
      </c>
    </row>
    <row r="465" spans="2:65" s="20" customFormat="1" x14ac:dyDescent="0.25">
      <c r="B465" s="21"/>
      <c r="D465" s="183" t="s">
        <v>466</v>
      </c>
      <c r="F465" s="184" t="s">
        <v>841</v>
      </c>
      <c r="I465" s="114"/>
      <c r="L465" s="21"/>
      <c r="M465" s="182"/>
      <c r="T465" s="55"/>
      <c r="AT465" s="18" t="s">
        <v>466</v>
      </c>
      <c r="AU465" s="18" t="s">
        <v>88</v>
      </c>
    </row>
    <row r="466" spans="2:65" s="185" customFormat="1" ht="11.25" x14ac:dyDescent="0.25">
      <c r="B466" s="186"/>
      <c r="D466" s="180" t="s">
        <v>468</v>
      </c>
      <c r="E466" s="187" t="s">
        <v>1</v>
      </c>
      <c r="F466" s="188" t="s">
        <v>842</v>
      </c>
      <c r="H466" s="189">
        <v>4</v>
      </c>
      <c r="I466" s="190"/>
      <c r="L466" s="186"/>
      <c r="M466" s="191"/>
      <c r="T466" s="192"/>
      <c r="AT466" s="187" t="s">
        <v>468</v>
      </c>
      <c r="AU466" s="187" t="s">
        <v>88</v>
      </c>
      <c r="AV466" s="185" t="s">
        <v>88</v>
      </c>
      <c r="AW466" s="185" t="s">
        <v>19</v>
      </c>
      <c r="AX466" s="185" t="s">
        <v>45</v>
      </c>
      <c r="AY466" s="187" t="s">
        <v>135</v>
      </c>
    </row>
    <row r="467" spans="2:65" s="20" customFormat="1" ht="16.5" customHeight="1" x14ac:dyDescent="0.25">
      <c r="B467" s="21"/>
      <c r="C467" s="174" t="s">
        <v>421</v>
      </c>
      <c r="D467" s="174" t="s">
        <v>138</v>
      </c>
      <c r="E467" s="175" t="s">
        <v>843</v>
      </c>
      <c r="F467" s="176" t="s">
        <v>844</v>
      </c>
      <c r="G467" s="177" t="s">
        <v>199</v>
      </c>
      <c r="H467" s="178">
        <v>6</v>
      </c>
      <c r="I467" s="150"/>
      <c r="J467" s="179">
        <f>ROUND(I467*H467,2)</f>
        <v>0</v>
      </c>
      <c r="K467" s="176" t="s">
        <v>462</v>
      </c>
      <c r="L467" s="21"/>
      <c r="M467" s="153" t="s">
        <v>1</v>
      </c>
      <c r="N467" s="112" t="s">
        <v>27</v>
      </c>
      <c r="P467" s="154">
        <f>O467*H467</f>
        <v>0</v>
      </c>
      <c r="Q467" s="154">
        <v>1.2199999999999999E-3</v>
      </c>
      <c r="R467" s="154">
        <f>Q467*H467</f>
        <v>7.3200000000000001E-3</v>
      </c>
      <c r="S467" s="154">
        <v>8.1999999999999998E-4</v>
      </c>
      <c r="T467" s="155">
        <f>S467*H467</f>
        <v>4.9199999999999999E-3</v>
      </c>
      <c r="AR467" s="156" t="s">
        <v>201</v>
      </c>
      <c r="AT467" s="156" t="s">
        <v>138</v>
      </c>
      <c r="AU467" s="156" t="s">
        <v>88</v>
      </c>
      <c r="AY467" s="18" t="s">
        <v>135</v>
      </c>
      <c r="BE467" s="157">
        <f>IF(N467="základní",J467,0)</f>
        <v>0</v>
      </c>
      <c r="BF467" s="157">
        <f>IF(N467="snížená",J467,0)</f>
        <v>0</v>
      </c>
      <c r="BG467" s="157">
        <f>IF(N467="zákl. přenesená",J467,0)</f>
        <v>0</v>
      </c>
      <c r="BH467" s="157">
        <f>IF(N467="sníž. přenesená",J467,0)</f>
        <v>0</v>
      </c>
      <c r="BI467" s="157">
        <f>IF(N467="nulová",J467,0)</f>
        <v>0</v>
      </c>
      <c r="BJ467" s="18" t="s">
        <v>45</v>
      </c>
      <c r="BK467" s="157">
        <f>ROUND(I467*H467,2)</f>
        <v>0</v>
      </c>
      <c r="BL467" s="18" t="s">
        <v>201</v>
      </c>
      <c r="BM467" s="156" t="s">
        <v>845</v>
      </c>
    </row>
    <row r="468" spans="2:65" s="20" customFormat="1" x14ac:dyDescent="0.25">
      <c r="B468" s="21"/>
      <c r="D468" s="180" t="s">
        <v>464</v>
      </c>
      <c r="F468" s="181" t="s">
        <v>846</v>
      </c>
      <c r="I468" s="114"/>
      <c r="L468" s="21"/>
      <c r="M468" s="182"/>
      <c r="T468" s="55"/>
      <c r="AT468" s="18" t="s">
        <v>464</v>
      </c>
      <c r="AU468" s="18" t="s">
        <v>88</v>
      </c>
    </row>
    <row r="469" spans="2:65" s="20" customFormat="1" x14ac:dyDescent="0.25">
      <c r="B469" s="21"/>
      <c r="D469" s="183" t="s">
        <v>466</v>
      </c>
      <c r="F469" s="184" t="s">
        <v>847</v>
      </c>
      <c r="I469" s="114"/>
      <c r="L469" s="21"/>
      <c r="M469" s="182"/>
      <c r="T469" s="55"/>
      <c r="AT469" s="18" t="s">
        <v>466</v>
      </c>
      <c r="AU469" s="18" t="s">
        <v>88</v>
      </c>
    </row>
    <row r="470" spans="2:65" s="185" customFormat="1" ht="11.25" x14ac:dyDescent="0.25">
      <c r="B470" s="186"/>
      <c r="D470" s="180" t="s">
        <v>468</v>
      </c>
      <c r="E470" s="187" t="s">
        <v>1</v>
      </c>
      <c r="F470" s="188" t="s">
        <v>848</v>
      </c>
      <c r="H470" s="189">
        <v>6</v>
      </c>
      <c r="I470" s="190"/>
      <c r="L470" s="186"/>
      <c r="M470" s="191"/>
      <c r="T470" s="192"/>
      <c r="AT470" s="187" t="s">
        <v>468</v>
      </c>
      <c r="AU470" s="187" t="s">
        <v>88</v>
      </c>
      <c r="AV470" s="185" t="s">
        <v>88</v>
      </c>
      <c r="AW470" s="185" t="s">
        <v>19</v>
      </c>
      <c r="AX470" s="185" t="s">
        <v>45</v>
      </c>
      <c r="AY470" s="187" t="s">
        <v>135</v>
      </c>
    </row>
    <row r="471" spans="2:65" s="20" customFormat="1" ht="16.5" customHeight="1" x14ac:dyDescent="0.25">
      <c r="B471" s="21"/>
      <c r="C471" s="174" t="s">
        <v>387</v>
      </c>
      <c r="D471" s="174" t="s">
        <v>138</v>
      </c>
      <c r="E471" s="175" t="s">
        <v>849</v>
      </c>
      <c r="F471" s="176" t="s">
        <v>850</v>
      </c>
      <c r="G471" s="177" t="s">
        <v>263</v>
      </c>
      <c r="H471" s="178">
        <v>28</v>
      </c>
      <c r="I471" s="150"/>
      <c r="J471" s="179">
        <f>ROUND(I471*H471,2)</f>
        <v>0</v>
      </c>
      <c r="K471" s="176" t="s">
        <v>462</v>
      </c>
      <c r="L471" s="21"/>
      <c r="M471" s="153" t="s">
        <v>1</v>
      </c>
      <c r="N471" s="112" t="s">
        <v>27</v>
      </c>
      <c r="P471" s="154">
        <f>O471*H471</f>
        <v>0</v>
      </c>
      <c r="Q471" s="154">
        <v>0</v>
      </c>
      <c r="R471" s="154">
        <f>Q471*H471</f>
        <v>0</v>
      </c>
      <c r="S471" s="154">
        <v>1.4919999999999999E-2</v>
      </c>
      <c r="T471" s="155">
        <f>S471*H471</f>
        <v>0.41775999999999996</v>
      </c>
      <c r="AR471" s="156" t="s">
        <v>201</v>
      </c>
      <c r="AT471" s="156" t="s">
        <v>138</v>
      </c>
      <c r="AU471" s="156" t="s">
        <v>88</v>
      </c>
      <c r="AY471" s="18" t="s">
        <v>135</v>
      </c>
      <c r="BE471" s="157">
        <f>IF(N471="základní",J471,0)</f>
        <v>0</v>
      </c>
      <c r="BF471" s="157">
        <f>IF(N471="snížená",J471,0)</f>
        <v>0</v>
      </c>
      <c r="BG471" s="157">
        <f>IF(N471="zákl. přenesená",J471,0)</f>
        <v>0</v>
      </c>
      <c r="BH471" s="157">
        <f>IF(N471="sníž. přenesená",J471,0)</f>
        <v>0</v>
      </c>
      <c r="BI471" s="157">
        <f>IF(N471="nulová",J471,0)</f>
        <v>0</v>
      </c>
      <c r="BJ471" s="18" t="s">
        <v>45</v>
      </c>
      <c r="BK471" s="157">
        <f>ROUND(I471*H471,2)</f>
        <v>0</v>
      </c>
      <c r="BL471" s="18" t="s">
        <v>201</v>
      </c>
      <c r="BM471" s="156" t="s">
        <v>851</v>
      </c>
    </row>
    <row r="472" spans="2:65" s="20" customFormat="1" x14ac:dyDescent="0.25">
      <c r="B472" s="21"/>
      <c r="D472" s="180" t="s">
        <v>464</v>
      </c>
      <c r="F472" s="181" t="s">
        <v>852</v>
      </c>
      <c r="I472" s="114"/>
      <c r="L472" s="21"/>
      <c r="M472" s="182"/>
      <c r="T472" s="55"/>
      <c r="AT472" s="18" t="s">
        <v>464</v>
      </c>
      <c r="AU472" s="18" t="s">
        <v>88</v>
      </c>
    </row>
    <row r="473" spans="2:65" s="20" customFormat="1" x14ac:dyDescent="0.25">
      <c r="B473" s="21"/>
      <c r="D473" s="183" t="s">
        <v>466</v>
      </c>
      <c r="F473" s="184" t="s">
        <v>853</v>
      </c>
      <c r="I473" s="114"/>
      <c r="L473" s="21"/>
      <c r="M473" s="182"/>
      <c r="T473" s="55"/>
      <c r="AT473" s="18" t="s">
        <v>466</v>
      </c>
      <c r="AU473" s="18" t="s">
        <v>88</v>
      </c>
    </row>
    <row r="474" spans="2:65" s="185" customFormat="1" ht="11.25" x14ac:dyDescent="0.25">
      <c r="B474" s="186"/>
      <c r="D474" s="180" t="s">
        <v>468</v>
      </c>
      <c r="E474" s="187" t="s">
        <v>1</v>
      </c>
      <c r="F474" s="188" t="s">
        <v>854</v>
      </c>
      <c r="H474" s="189">
        <v>28</v>
      </c>
      <c r="I474" s="190"/>
      <c r="L474" s="186"/>
      <c r="M474" s="191"/>
      <c r="T474" s="192"/>
      <c r="AT474" s="187" t="s">
        <v>468</v>
      </c>
      <c r="AU474" s="187" t="s">
        <v>88</v>
      </c>
      <c r="AV474" s="185" t="s">
        <v>88</v>
      </c>
      <c r="AW474" s="185" t="s">
        <v>19</v>
      </c>
      <c r="AX474" s="185" t="s">
        <v>45</v>
      </c>
      <c r="AY474" s="187" t="s">
        <v>135</v>
      </c>
    </row>
    <row r="475" spans="2:65" s="20" customFormat="1" ht="16.5" customHeight="1" x14ac:dyDescent="0.25">
      <c r="B475" s="21"/>
      <c r="C475" s="174" t="s">
        <v>393</v>
      </c>
      <c r="D475" s="174" t="s">
        <v>138</v>
      </c>
      <c r="E475" s="175" t="s">
        <v>855</v>
      </c>
      <c r="F475" s="176" t="s">
        <v>856</v>
      </c>
      <c r="G475" s="177" t="s">
        <v>263</v>
      </c>
      <c r="H475" s="178">
        <v>44</v>
      </c>
      <c r="I475" s="150"/>
      <c r="J475" s="179">
        <f>ROUND(I475*H475,2)</f>
        <v>0</v>
      </c>
      <c r="K475" s="176" t="s">
        <v>462</v>
      </c>
      <c r="L475" s="21"/>
      <c r="M475" s="153" t="s">
        <v>1</v>
      </c>
      <c r="N475" s="112" t="s">
        <v>27</v>
      </c>
      <c r="P475" s="154">
        <f>O475*H475</f>
        <v>0</v>
      </c>
      <c r="Q475" s="154">
        <v>0</v>
      </c>
      <c r="R475" s="154">
        <f>Q475*H475</f>
        <v>0</v>
      </c>
      <c r="S475" s="154">
        <v>3.065E-2</v>
      </c>
      <c r="T475" s="155">
        <f>S475*H475</f>
        <v>1.3486</v>
      </c>
      <c r="AR475" s="156" t="s">
        <v>201</v>
      </c>
      <c r="AT475" s="156" t="s">
        <v>138</v>
      </c>
      <c r="AU475" s="156" t="s">
        <v>88</v>
      </c>
      <c r="AY475" s="18" t="s">
        <v>135</v>
      </c>
      <c r="BE475" s="157">
        <f>IF(N475="základní",J475,0)</f>
        <v>0</v>
      </c>
      <c r="BF475" s="157">
        <f>IF(N475="snížená",J475,0)</f>
        <v>0</v>
      </c>
      <c r="BG475" s="157">
        <f>IF(N475="zákl. přenesená",J475,0)</f>
        <v>0</v>
      </c>
      <c r="BH475" s="157">
        <f>IF(N475="sníž. přenesená",J475,0)</f>
        <v>0</v>
      </c>
      <c r="BI475" s="157">
        <f>IF(N475="nulová",J475,0)</f>
        <v>0</v>
      </c>
      <c r="BJ475" s="18" t="s">
        <v>45</v>
      </c>
      <c r="BK475" s="157">
        <f>ROUND(I475*H475,2)</f>
        <v>0</v>
      </c>
      <c r="BL475" s="18" t="s">
        <v>201</v>
      </c>
      <c r="BM475" s="156" t="s">
        <v>857</v>
      </c>
    </row>
    <row r="476" spans="2:65" s="20" customFormat="1" x14ac:dyDescent="0.25">
      <c r="B476" s="21"/>
      <c r="D476" s="180" t="s">
        <v>464</v>
      </c>
      <c r="F476" s="181" t="s">
        <v>858</v>
      </c>
      <c r="I476" s="114"/>
      <c r="L476" s="21"/>
      <c r="M476" s="182"/>
      <c r="T476" s="55"/>
      <c r="AT476" s="18" t="s">
        <v>464</v>
      </c>
      <c r="AU476" s="18" t="s">
        <v>88</v>
      </c>
    </row>
    <row r="477" spans="2:65" s="20" customFormat="1" x14ac:dyDescent="0.25">
      <c r="B477" s="21"/>
      <c r="D477" s="183" t="s">
        <v>466</v>
      </c>
      <c r="F477" s="184" t="s">
        <v>859</v>
      </c>
      <c r="I477" s="114"/>
      <c r="L477" s="21"/>
      <c r="M477" s="182"/>
      <c r="T477" s="55"/>
      <c r="AT477" s="18" t="s">
        <v>466</v>
      </c>
      <c r="AU477" s="18" t="s">
        <v>88</v>
      </c>
    </row>
    <row r="478" spans="2:65" s="185" customFormat="1" ht="11.25" x14ac:dyDescent="0.25">
      <c r="B478" s="186"/>
      <c r="D478" s="180" t="s">
        <v>468</v>
      </c>
      <c r="E478" s="187" t="s">
        <v>1</v>
      </c>
      <c r="F478" s="188" t="s">
        <v>860</v>
      </c>
      <c r="H478" s="189">
        <v>44</v>
      </c>
      <c r="I478" s="190"/>
      <c r="L478" s="186"/>
      <c r="M478" s="191"/>
      <c r="T478" s="192"/>
      <c r="AT478" s="187" t="s">
        <v>468</v>
      </c>
      <c r="AU478" s="187" t="s">
        <v>88</v>
      </c>
      <c r="AV478" s="185" t="s">
        <v>88</v>
      </c>
      <c r="AW478" s="185" t="s">
        <v>19</v>
      </c>
      <c r="AX478" s="185" t="s">
        <v>45</v>
      </c>
      <c r="AY478" s="187" t="s">
        <v>135</v>
      </c>
    </row>
    <row r="479" spans="2:65" s="20" customFormat="1" ht="16.5" customHeight="1" x14ac:dyDescent="0.25">
      <c r="B479" s="21"/>
      <c r="C479" s="174" t="s">
        <v>425</v>
      </c>
      <c r="D479" s="174" t="s">
        <v>138</v>
      </c>
      <c r="E479" s="175" t="s">
        <v>861</v>
      </c>
      <c r="F479" s="176" t="s">
        <v>862</v>
      </c>
      <c r="G479" s="177" t="s">
        <v>199</v>
      </c>
      <c r="H479" s="178">
        <v>8</v>
      </c>
      <c r="I479" s="150"/>
      <c r="J479" s="179">
        <f>ROUND(I479*H479,2)</f>
        <v>0</v>
      </c>
      <c r="K479" s="176" t="s">
        <v>462</v>
      </c>
      <c r="L479" s="21"/>
      <c r="M479" s="153" t="s">
        <v>1</v>
      </c>
      <c r="N479" s="112" t="s">
        <v>27</v>
      </c>
      <c r="P479" s="154">
        <f>O479*H479</f>
        <v>0</v>
      </c>
      <c r="Q479" s="154">
        <v>2.0200000000000001E-3</v>
      </c>
      <c r="R479" s="154">
        <f>Q479*H479</f>
        <v>1.6160000000000001E-2</v>
      </c>
      <c r="S479" s="154">
        <v>0</v>
      </c>
      <c r="T479" s="155">
        <f>S479*H479</f>
        <v>0</v>
      </c>
      <c r="AR479" s="156" t="s">
        <v>201</v>
      </c>
      <c r="AT479" s="156" t="s">
        <v>138</v>
      </c>
      <c r="AU479" s="156" t="s">
        <v>88</v>
      </c>
      <c r="AY479" s="18" t="s">
        <v>135</v>
      </c>
      <c r="BE479" s="157">
        <f>IF(N479="základní",J479,0)</f>
        <v>0</v>
      </c>
      <c r="BF479" s="157">
        <f>IF(N479="snížená",J479,0)</f>
        <v>0</v>
      </c>
      <c r="BG479" s="157">
        <f>IF(N479="zákl. přenesená",J479,0)</f>
        <v>0</v>
      </c>
      <c r="BH479" s="157">
        <f>IF(N479="sníž. přenesená",J479,0)</f>
        <v>0</v>
      </c>
      <c r="BI479" s="157">
        <f>IF(N479="nulová",J479,0)</f>
        <v>0</v>
      </c>
      <c r="BJ479" s="18" t="s">
        <v>45</v>
      </c>
      <c r="BK479" s="157">
        <f>ROUND(I479*H479,2)</f>
        <v>0</v>
      </c>
      <c r="BL479" s="18" t="s">
        <v>201</v>
      </c>
      <c r="BM479" s="156" t="s">
        <v>863</v>
      </c>
    </row>
    <row r="480" spans="2:65" s="20" customFormat="1" x14ac:dyDescent="0.25">
      <c r="B480" s="21"/>
      <c r="D480" s="180" t="s">
        <v>464</v>
      </c>
      <c r="F480" s="181" t="s">
        <v>864</v>
      </c>
      <c r="I480" s="114"/>
      <c r="L480" s="21"/>
      <c r="M480" s="182"/>
      <c r="T480" s="55"/>
      <c r="AT480" s="18" t="s">
        <v>464</v>
      </c>
      <c r="AU480" s="18" t="s">
        <v>88</v>
      </c>
    </row>
    <row r="481" spans="2:65" s="20" customFormat="1" x14ac:dyDescent="0.25">
      <c r="B481" s="21"/>
      <c r="D481" s="183" t="s">
        <v>466</v>
      </c>
      <c r="F481" s="184" t="s">
        <v>865</v>
      </c>
      <c r="I481" s="114"/>
      <c r="L481" s="21"/>
      <c r="M481" s="182"/>
      <c r="T481" s="55"/>
      <c r="AT481" s="18" t="s">
        <v>466</v>
      </c>
      <c r="AU481" s="18" t="s">
        <v>88</v>
      </c>
    </row>
    <row r="482" spans="2:65" s="185" customFormat="1" ht="11.25" x14ac:dyDescent="0.25">
      <c r="B482" s="186"/>
      <c r="D482" s="180" t="s">
        <v>468</v>
      </c>
      <c r="E482" s="187" t="s">
        <v>1</v>
      </c>
      <c r="F482" s="188" t="s">
        <v>866</v>
      </c>
      <c r="H482" s="189">
        <v>8</v>
      </c>
      <c r="I482" s="190"/>
      <c r="L482" s="186"/>
      <c r="M482" s="191"/>
      <c r="T482" s="192"/>
      <c r="AT482" s="187" t="s">
        <v>468</v>
      </c>
      <c r="AU482" s="187" t="s">
        <v>88</v>
      </c>
      <c r="AV482" s="185" t="s">
        <v>88</v>
      </c>
      <c r="AW482" s="185" t="s">
        <v>19</v>
      </c>
      <c r="AX482" s="185" t="s">
        <v>45</v>
      </c>
      <c r="AY482" s="187" t="s">
        <v>135</v>
      </c>
    </row>
    <row r="483" spans="2:65" s="20" customFormat="1" ht="16.5" customHeight="1" x14ac:dyDescent="0.25">
      <c r="B483" s="21"/>
      <c r="C483" s="174" t="s">
        <v>429</v>
      </c>
      <c r="D483" s="174" t="s">
        <v>138</v>
      </c>
      <c r="E483" s="175" t="s">
        <v>867</v>
      </c>
      <c r="F483" s="176" t="s">
        <v>868</v>
      </c>
      <c r="G483" s="177" t="s">
        <v>199</v>
      </c>
      <c r="H483" s="178">
        <v>4</v>
      </c>
      <c r="I483" s="150"/>
      <c r="J483" s="179">
        <f>ROUND(I483*H483,2)</f>
        <v>0</v>
      </c>
      <c r="K483" s="176" t="s">
        <v>462</v>
      </c>
      <c r="L483" s="21"/>
      <c r="M483" s="153" t="s">
        <v>1</v>
      </c>
      <c r="N483" s="112" t="s">
        <v>27</v>
      </c>
      <c r="P483" s="154">
        <f>O483*H483</f>
        <v>0</v>
      </c>
      <c r="Q483" s="154">
        <v>2.2599999999999999E-3</v>
      </c>
      <c r="R483" s="154">
        <f>Q483*H483</f>
        <v>9.0399999999999994E-3</v>
      </c>
      <c r="S483" s="154">
        <v>0</v>
      </c>
      <c r="T483" s="155">
        <f>S483*H483</f>
        <v>0</v>
      </c>
      <c r="AR483" s="156" t="s">
        <v>201</v>
      </c>
      <c r="AT483" s="156" t="s">
        <v>138</v>
      </c>
      <c r="AU483" s="156" t="s">
        <v>88</v>
      </c>
      <c r="AY483" s="18" t="s">
        <v>135</v>
      </c>
      <c r="BE483" s="157">
        <f>IF(N483="základní",J483,0)</f>
        <v>0</v>
      </c>
      <c r="BF483" s="157">
        <f>IF(N483="snížená",J483,0)</f>
        <v>0</v>
      </c>
      <c r="BG483" s="157">
        <f>IF(N483="zákl. přenesená",J483,0)</f>
        <v>0</v>
      </c>
      <c r="BH483" s="157">
        <f>IF(N483="sníž. přenesená",J483,0)</f>
        <v>0</v>
      </c>
      <c r="BI483" s="157">
        <f>IF(N483="nulová",J483,0)</f>
        <v>0</v>
      </c>
      <c r="BJ483" s="18" t="s">
        <v>45</v>
      </c>
      <c r="BK483" s="157">
        <f>ROUND(I483*H483,2)</f>
        <v>0</v>
      </c>
      <c r="BL483" s="18" t="s">
        <v>201</v>
      </c>
      <c r="BM483" s="156" t="s">
        <v>869</v>
      </c>
    </row>
    <row r="484" spans="2:65" s="20" customFormat="1" x14ac:dyDescent="0.25">
      <c r="B484" s="21"/>
      <c r="D484" s="180" t="s">
        <v>464</v>
      </c>
      <c r="F484" s="181" t="s">
        <v>870</v>
      </c>
      <c r="I484" s="114"/>
      <c r="L484" s="21"/>
      <c r="M484" s="182"/>
      <c r="T484" s="55"/>
      <c r="AT484" s="18" t="s">
        <v>464</v>
      </c>
      <c r="AU484" s="18" t="s">
        <v>88</v>
      </c>
    </row>
    <row r="485" spans="2:65" s="20" customFormat="1" x14ac:dyDescent="0.25">
      <c r="B485" s="21"/>
      <c r="D485" s="183" t="s">
        <v>466</v>
      </c>
      <c r="F485" s="184" t="s">
        <v>871</v>
      </c>
      <c r="I485" s="114"/>
      <c r="L485" s="21"/>
      <c r="M485" s="182"/>
      <c r="T485" s="55"/>
      <c r="AT485" s="18" t="s">
        <v>466</v>
      </c>
      <c r="AU485" s="18" t="s">
        <v>88</v>
      </c>
    </row>
    <row r="486" spans="2:65" s="185" customFormat="1" ht="11.25" x14ac:dyDescent="0.25">
      <c r="B486" s="186"/>
      <c r="D486" s="180" t="s">
        <v>468</v>
      </c>
      <c r="E486" s="187" t="s">
        <v>1</v>
      </c>
      <c r="F486" s="188" t="s">
        <v>872</v>
      </c>
      <c r="H486" s="189">
        <v>4</v>
      </c>
      <c r="I486" s="190"/>
      <c r="L486" s="186"/>
      <c r="M486" s="191"/>
      <c r="T486" s="192"/>
      <c r="AT486" s="187" t="s">
        <v>468</v>
      </c>
      <c r="AU486" s="187" t="s">
        <v>88</v>
      </c>
      <c r="AV486" s="185" t="s">
        <v>88</v>
      </c>
      <c r="AW486" s="185" t="s">
        <v>19</v>
      </c>
      <c r="AX486" s="185" t="s">
        <v>45</v>
      </c>
      <c r="AY486" s="187" t="s">
        <v>135</v>
      </c>
    </row>
    <row r="487" spans="2:65" s="20" customFormat="1" ht="16.5" customHeight="1" x14ac:dyDescent="0.25">
      <c r="B487" s="21"/>
      <c r="C487" s="174" t="s">
        <v>188</v>
      </c>
      <c r="D487" s="174" t="s">
        <v>138</v>
      </c>
      <c r="E487" s="175" t="s">
        <v>873</v>
      </c>
      <c r="F487" s="176" t="s">
        <v>874</v>
      </c>
      <c r="G487" s="177" t="s">
        <v>263</v>
      </c>
      <c r="H487" s="178">
        <v>11</v>
      </c>
      <c r="I487" s="150"/>
      <c r="J487" s="179">
        <f>ROUND(I487*H487,2)</f>
        <v>0</v>
      </c>
      <c r="K487" s="176" t="s">
        <v>462</v>
      </c>
      <c r="L487" s="21"/>
      <c r="M487" s="153" t="s">
        <v>1</v>
      </c>
      <c r="N487" s="112" t="s">
        <v>27</v>
      </c>
      <c r="P487" s="154">
        <f>O487*H487</f>
        <v>0</v>
      </c>
      <c r="Q487" s="154">
        <v>1.42E-3</v>
      </c>
      <c r="R487" s="154">
        <f>Q487*H487</f>
        <v>1.562E-2</v>
      </c>
      <c r="S487" s="154">
        <v>0</v>
      </c>
      <c r="T487" s="155">
        <f>S487*H487</f>
        <v>0</v>
      </c>
      <c r="AR487" s="156" t="s">
        <v>201</v>
      </c>
      <c r="AT487" s="156" t="s">
        <v>138</v>
      </c>
      <c r="AU487" s="156" t="s">
        <v>88</v>
      </c>
      <c r="AY487" s="18" t="s">
        <v>135</v>
      </c>
      <c r="BE487" s="157">
        <f>IF(N487="základní",J487,0)</f>
        <v>0</v>
      </c>
      <c r="BF487" s="157">
        <f>IF(N487="snížená",J487,0)</f>
        <v>0</v>
      </c>
      <c r="BG487" s="157">
        <f>IF(N487="zákl. přenesená",J487,0)</f>
        <v>0</v>
      </c>
      <c r="BH487" s="157">
        <f>IF(N487="sníž. přenesená",J487,0)</f>
        <v>0</v>
      </c>
      <c r="BI487" s="157">
        <f>IF(N487="nulová",J487,0)</f>
        <v>0</v>
      </c>
      <c r="BJ487" s="18" t="s">
        <v>45</v>
      </c>
      <c r="BK487" s="157">
        <f>ROUND(I487*H487,2)</f>
        <v>0</v>
      </c>
      <c r="BL487" s="18" t="s">
        <v>201</v>
      </c>
      <c r="BM487" s="156" t="s">
        <v>875</v>
      </c>
    </row>
    <row r="488" spans="2:65" s="20" customFormat="1" x14ac:dyDescent="0.25">
      <c r="B488" s="21"/>
      <c r="D488" s="180" t="s">
        <v>464</v>
      </c>
      <c r="F488" s="181" t="s">
        <v>876</v>
      </c>
      <c r="I488" s="114"/>
      <c r="L488" s="21"/>
      <c r="M488" s="182"/>
      <c r="T488" s="55"/>
      <c r="AT488" s="18" t="s">
        <v>464</v>
      </c>
      <c r="AU488" s="18" t="s">
        <v>88</v>
      </c>
    </row>
    <row r="489" spans="2:65" s="20" customFormat="1" x14ac:dyDescent="0.25">
      <c r="B489" s="21"/>
      <c r="D489" s="183" t="s">
        <v>466</v>
      </c>
      <c r="F489" s="184" t="s">
        <v>877</v>
      </c>
      <c r="I489" s="114"/>
      <c r="L489" s="21"/>
      <c r="M489" s="182"/>
      <c r="T489" s="55"/>
      <c r="AT489" s="18" t="s">
        <v>466</v>
      </c>
      <c r="AU489" s="18" t="s">
        <v>88</v>
      </c>
    </row>
    <row r="490" spans="2:65" s="185" customFormat="1" ht="11.25" x14ac:dyDescent="0.25">
      <c r="B490" s="186"/>
      <c r="D490" s="180" t="s">
        <v>468</v>
      </c>
      <c r="E490" s="187" t="s">
        <v>1</v>
      </c>
      <c r="F490" s="188" t="s">
        <v>878</v>
      </c>
      <c r="H490" s="189">
        <v>11</v>
      </c>
      <c r="I490" s="190"/>
      <c r="L490" s="186"/>
      <c r="M490" s="191"/>
      <c r="T490" s="192"/>
      <c r="AT490" s="187" t="s">
        <v>468</v>
      </c>
      <c r="AU490" s="187" t="s">
        <v>88</v>
      </c>
      <c r="AV490" s="185" t="s">
        <v>88</v>
      </c>
      <c r="AW490" s="185" t="s">
        <v>19</v>
      </c>
      <c r="AX490" s="185" t="s">
        <v>45</v>
      </c>
      <c r="AY490" s="187" t="s">
        <v>135</v>
      </c>
    </row>
    <row r="491" spans="2:65" s="20" customFormat="1" ht="16.5" customHeight="1" x14ac:dyDescent="0.25">
      <c r="B491" s="21"/>
      <c r="C491" s="174" t="s">
        <v>192</v>
      </c>
      <c r="D491" s="174" t="s">
        <v>138</v>
      </c>
      <c r="E491" s="175" t="s">
        <v>879</v>
      </c>
      <c r="F491" s="176" t="s">
        <v>880</v>
      </c>
      <c r="G491" s="177" t="s">
        <v>263</v>
      </c>
      <c r="H491" s="178">
        <v>36</v>
      </c>
      <c r="I491" s="150"/>
      <c r="J491" s="179">
        <f>ROUND(I491*H491,2)</f>
        <v>0</v>
      </c>
      <c r="K491" s="176" t="s">
        <v>462</v>
      </c>
      <c r="L491" s="21"/>
      <c r="M491" s="153" t="s">
        <v>1</v>
      </c>
      <c r="N491" s="112" t="s">
        <v>27</v>
      </c>
      <c r="P491" s="154">
        <f>O491*H491</f>
        <v>0</v>
      </c>
      <c r="Q491" s="154">
        <v>1.97E-3</v>
      </c>
      <c r="R491" s="154">
        <f>Q491*H491</f>
        <v>7.0919999999999997E-2</v>
      </c>
      <c r="S491" s="154">
        <v>0</v>
      </c>
      <c r="T491" s="155">
        <f>S491*H491</f>
        <v>0</v>
      </c>
      <c r="AR491" s="156" t="s">
        <v>201</v>
      </c>
      <c r="AT491" s="156" t="s">
        <v>138</v>
      </c>
      <c r="AU491" s="156" t="s">
        <v>88</v>
      </c>
      <c r="AY491" s="18" t="s">
        <v>135</v>
      </c>
      <c r="BE491" s="157">
        <f>IF(N491="základní",J491,0)</f>
        <v>0</v>
      </c>
      <c r="BF491" s="157">
        <f>IF(N491="snížená",J491,0)</f>
        <v>0</v>
      </c>
      <c r="BG491" s="157">
        <f>IF(N491="zákl. přenesená",J491,0)</f>
        <v>0</v>
      </c>
      <c r="BH491" s="157">
        <f>IF(N491="sníž. přenesená",J491,0)</f>
        <v>0</v>
      </c>
      <c r="BI491" s="157">
        <f>IF(N491="nulová",J491,0)</f>
        <v>0</v>
      </c>
      <c r="BJ491" s="18" t="s">
        <v>45</v>
      </c>
      <c r="BK491" s="157">
        <f>ROUND(I491*H491,2)</f>
        <v>0</v>
      </c>
      <c r="BL491" s="18" t="s">
        <v>201</v>
      </c>
      <c r="BM491" s="156" t="s">
        <v>881</v>
      </c>
    </row>
    <row r="492" spans="2:65" s="20" customFormat="1" x14ac:dyDescent="0.25">
      <c r="B492" s="21"/>
      <c r="D492" s="180" t="s">
        <v>464</v>
      </c>
      <c r="F492" s="181" t="s">
        <v>882</v>
      </c>
      <c r="I492" s="114"/>
      <c r="L492" s="21"/>
      <c r="M492" s="182"/>
      <c r="T492" s="55"/>
      <c r="AT492" s="18" t="s">
        <v>464</v>
      </c>
      <c r="AU492" s="18" t="s">
        <v>88</v>
      </c>
    </row>
    <row r="493" spans="2:65" s="20" customFormat="1" x14ac:dyDescent="0.25">
      <c r="B493" s="21"/>
      <c r="D493" s="183" t="s">
        <v>466</v>
      </c>
      <c r="F493" s="184" t="s">
        <v>883</v>
      </c>
      <c r="I493" s="114"/>
      <c r="L493" s="21"/>
      <c r="M493" s="182"/>
      <c r="T493" s="55"/>
      <c r="AT493" s="18" t="s">
        <v>466</v>
      </c>
      <c r="AU493" s="18" t="s">
        <v>88</v>
      </c>
    </row>
    <row r="494" spans="2:65" s="185" customFormat="1" ht="11.25" x14ac:dyDescent="0.25">
      <c r="B494" s="186"/>
      <c r="D494" s="180" t="s">
        <v>468</v>
      </c>
      <c r="E494" s="187" t="s">
        <v>1</v>
      </c>
      <c r="F494" s="188" t="s">
        <v>884</v>
      </c>
      <c r="H494" s="189">
        <v>36</v>
      </c>
      <c r="I494" s="190"/>
      <c r="L494" s="186"/>
      <c r="M494" s="191"/>
      <c r="T494" s="192"/>
      <c r="AT494" s="187" t="s">
        <v>468</v>
      </c>
      <c r="AU494" s="187" t="s">
        <v>88</v>
      </c>
      <c r="AV494" s="185" t="s">
        <v>88</v>
      </c>
      <c r="AW494" s="185" t="s">
        <v>19</v>
      </c>
      <c r="AX494" s="185" t="s">
        <v>45</v>
      </c>
      <c r="AY494" s="187" t="s">
        <v>135</v>
      </c>
    </row>
    <row r="495" spans="2:65" s="20" customFormat="1" ht="16.5" customHeight="1" x14ac:dyDescent="0.25">
      <c r="B495" s="21"/>
      <c r="C495" s="174" t="s">
        <v>196</v>
      </c>
      <c r="D495" s="174" t="s">
        <v>138</v>
      </c>
      <c r="E495" s="175" t="s">
        <v>885</v>
      </c>
      <c r="F495" s="176" t="s">
        <v>886</v>
      </c>
      <c r="G495" s="177" t="s">
        <v>263</v>
      </c>
      <c r="H495" s="178">
        <v>76</v>
      </c>
      <c r="I495" s="150"/>
      <c r="J495" s="179">
        <f>ROUND(I495*H495,2)</f>
        <v>0</v>
      </c>
      <c r="K495" s="176" t="s">
        <v>462</v>
      </c>
      <c r="L495" s="21"/>
      <c r="M495" s="153" t="s">
        <v>1</v>
      </c>
      <c r="N495" s="112" t="s">
        <v>27</v>
      </c>
      <c r="P495" s="154">
        <f>O495*H495</f>
        <v>0</v>
      </c>
      <c r="Q495" s="154">
        <v>3.0400000000000002E-3</v>
      </c>
      <c r="R495" s="154">
        <f>Q495*H495</f>
        <v>0.23104000000000002</v>
      </c>
      <c r="S495" s="154">
        <v>0</v>
      </c>
      <c r="T495" s="155">
        <f>S495*H495</f>
        <v>0</v>
      </c>
      <c r="AR495" s="156" t="s">
        <v>201</v>
      </c>
      <c r="AT495" s="156" t="s">
        <v>138</v>
      </c>
      <c r="AU495" s="156" t="s">
        <v>88</v>
      </c>
      <c r="AY495" s="18" t="s">
        <v>135</v>
      </c>
      <c r="BE495" s="157">
        <f>IF(N495="základní",J495,0)</f>
        <v>0</v>
      </c>
      <c r="BF495" s="157">
        <f>IF(N495="snížená",J495,0)</f>
        <v>0</v>
      </c>
      <c r="BG495" s="157">
        <f>IF(N495="zákl. přenesená",J495,0)</f>
        <v>0</v>
      </c>
      <c r="BH495" s="157">
        <f>IF(N495="sníž. přenesená",J495,0)</f>
        <v>0</v>
      </c>
      <c r="BI495" s="157">
        <f>IF(N495="nulová",J495,0)</f>
        <v>0</v>
      </c>
      <c r="BJ495" s="18" t="s">
        <v>45</v>
      </c>
      <c r="BK495" s="157">
        <f>ROUND(I495*H495,2)</f>
        <v>0</v>
      </c>
      <c r="BL495" s="18" t="s">
        <v>201</v>
      </c>
      <c r="BM495" s="156" t="s">
        <v>887</v>
      </c>
    </row>
    <row r="496" spans="2:65" s="20" customFormat="1" x14ac:dyDescent="0.25">
      <c r="B496" s="21"/>
      <c r="D496" s="180" t="s">
        <v>464</v>
      </c>
      <c r="F496" s="181" t="s">
        <v>888</v>
      </c>
      <c r="I496" s="114"/>
      <c r="L496" s="21"/>
      <c r="M496" s="182"/>
      <c r="T496" s="55"/>
      <c r="AT496" s="18" t="s">
        <v>464</v>
      </c>
      <c r="AU496" s="18" t="s">
        <v>88</v>
      </c>
    </row>
    <row r="497" spans="2:65" s="20" customFormat="1" x14ac:dyDescent="0.25">
      <c r="B497" s="21"/>
      <c r="D497" s="183" t="s">
        <v>466</v>
      </c>
      <c r="F497" s="184" t="s">
        <v>889</v>
      </c>
      <c r="I497" s="114"/>
      <c r="L497" s="21"/>
      <c r="M497" s="182"/>
      <c r="T497" s="55"/>
      <c r="AT497" s="18" t="s">
        <v>466</v>
      </c>
      <c r="AU497" s="18" t="s">
        <v>88</v>
      </c>
    </row>
    <row r="498" spans="2:65" s="185" customFormat="1" ht="11.25" x14ac:dyDescent="0.25">
      <c r="B498" s="186"/>
      <c r="D498" s="180" t="s">
        <v>468</v>
      </c>
      <c r="E498" s="187" t="s">
        <v>1</v>
      </c>
      <c r="F498" s="188" t="s">
        <v>890</v>
      </c>
      <c r="H498" s="189">
        <v>76</v>
      </c>
      <c r="I498" s="190"/>
      <c r="L498" s="186"/>
      <c r="M498" s="191"/>
      <c r="T498" s="192"/>
      <c r="AT498" s="187" t="s">
        <v>468</v>
      </c>
      <c r="AU498" s="187" t="s">
        <v>88</v>
      </c>
      <c r="AV498" s="185" t="s">
        <v>88</v>
      </c>
      <c r="AW498" s="185" t="s">
        <v>19</v>
      </c>
      <c r="AX498" s="185" t="s">
        <v>45</v>
      </c>
      <c r="AY498" s="187" t="s">
        <v>135</v>
      </c>
    </row>
    <row r="499" spans="2:65" s="20" customFormat="1" ht="16.5" customHeight="1" x14ac:dyDescent="0.25">
      <c r="B499" s="21"/>
      <c r="C499" s="174" t="s">
        <v>201</v>
      </c>
      <c r="D499" s="174" t="s">
        <v>138</v>
      </c>
      <c r="E499" s="175" t="s">
        <v>891</v>
      </c>
      <c r="F499" s="176" t="s">
        <v>892</v>
      </c>
      <c r="G499" s="177" t="s">
        <v>263</v>
      </c>
      <c r="H499" s="178">
        <v>36</v>
      </c>
      <c r="I499" s="150"/>
      <c r="J499" s="179">
        <f>ROUND(I499*H499,2)</f>
        <v>0</v>
      </c>
      <c r="K499" s="176" t="s">
        <v>462</v>
      </c>
      <c r="L499" s="21"/>
      <c r="M499" s="153" t="s">
        <v>1</v>
      </c>
      <c r="N499" s="112" t="s">
        <v>27</v>
      </c>
      <c r="P499" s="154">
        <f>O499*H499</f>
        <v>0</v>
      </c>
      <c r="Q499" s="154">
        <v>4.9199999999999999E-3</v>
      </c>
      <c r="R499" s="154">
        <f>Q499*H499</f>
        <v>0.17712</v>
      </c>
      <c r="S499" s="154">
        <v>0</v>
      </c>
      <c r="T499" s="155">
        <f>S499*H499</f>
        <v>0</v>
      </c>
      <c r="AR499" s="156" t="s">
        <v>201</v>
      </c>
      <c r="AT499" s="156" t="s">
        <v>138</v>
      </c>
      <c r="AU499" s="156" t="s">
        <v>88</v>
      </c>
      <c r="AY499" s="18" t="s">
        <v>135</v>
      </c>
      <c r="BE499" s="157">
        <f>IF(N499="základní",J499,0)</f>
        <v>0</v>
      </c>
      <c r="BF499" s="157">
        <f>IF(N499="snížená",J499,0)</f>
        <v>0</v>
      </c>
      <c r="BG499" s="157">
        <f>IF(N499="zákl. přenesená",J499,0)</f>
        <v>0</v>
      </c>
      <c r="BH499" s="157">
        <f>IF(N499="sníž. přenesená",J499,0)</f>
        <v>0</v>
      </c>
      <c r="BI499" s="157">
        <f>IF(N499="nulová",J499,0)</f>
        <v>0</v>
      </c>
      <c r="BJ499" s="18" t="s">
        <v>45</v>
      </c>
      <c r="BK499" s="157">
        <f>ROUND(I499*H499,2)</f>
        <v>0</v>
      </c>
      <c r="BL499" s="18" t="s">
        <v>201</v>
      </c>
      <c r="BM499" s="156" t="s">
        <v>893</v>
      </c>
    </row>
    <row r="500" spans="2:65" s="20" customFormat="1" x14ac:dyDescent="0.25">
      <c r="B500" s="21"/>
      <c r="D500" s="180" t="s">
        <v>464</v>
      </c>
      <c r="F500" s="181" t="s">
        <v>894</v>
      </c>
      <c r="I500" s="114"/>
      <c r="L500" s="21"/>
      <c r="M500" s="182"/>
      <c r="T500" s="55"/>
      <c r="AT500" s="18" t="s">
        <v>464</v>
      </c>
      <c r="AU500" s="18" t="s">
        <v>88</v>
      </c>
    </row>
    <row r="501" spans="2:65" s="20" customFormat="1" x14ac:dyDescent="0.25">
      <c r="B501" s="21"/>
      <c r="D501" s="183" t="s">
        <v>466</v>
      </c>
      <c r="F501" s="184" t="s">
        <v>895</v>
      </c>
      <c r="I501" s="114"/>
      <c r="L501" s="21"/>
      <c r="M501" s="182"/>
      <c r="T501" s="55"/>
      <c r="AT501" s="18" t="s">
        <v>466</v>
      </c>
      <c r="AU501" s="18" t="s">
        <v>88</v>
      </c>
    </row>
    <row r="502" spans="2:65" s="185" customFormat="1" ht="11.25" x14ac:dyDescent="0.25">
      <c r="B502" s="186"/>
      <c r="D502" s="180" t="s">
        <v>468</v>
      </c>
      <c r="E502" s="187" t="s">
        <v>1</v>
      </c>
      <c r="F502" s="188" t="s">
        <v>896</v>
      </c>
      <c r="H502" s="189">
        <v>36</v>
      </c>
      <c r="I502" s="190"/>
      <c r="L502" s="186"/>
      <c r="M502" s="191"/>
      <c r="T502" s="192"/>
      <c r="AT502" s="187" t="s">
        <v>468</v>
      </c>
      <c r="AU502" s="187" t="s">
        <v>88</v>
      </c>
      <c r="AV502" s="185" t="s">
        <v>88</v>
      </c>
      <c r="AW502" s="185" t="s">
        <v>19</v>
      </c>
      <c r="AX502" s="185" t="s">
        <v>45</v>
      </c>
      <c r="AY502" s="187" t="s">
        <v>135</v>
      </c>
    </row>
    <row r="503" spans="2:65" s="20" customFormat="1" ht="16.5" customHeight="1" x14ac:dyDescent="0.25">
      <c r="B503" s="21"/>
      <c r="C503" s="174" t="s">
        <v>367</v>
      </c>
      <c r="D503" s="174" t="s">
        <v>138</v>
      </c>
      <c r="E503" s="175" t="s">
        <v>897</v>
      </c>
      <c r="F503" s="176" t="s">
        <v>898</v>
      </c>
      <c r="G503" s="177" t="s">
        <v>263</v>
      </c>
      <c r="H503" s="178">
        <v>15</v>
      </c>
      <c r="I503" s="150"/>
      <c r="J503" s="179">
        <f>ROUND(I503*H503,2)</f>
        <v>0</v>
      </c>
      <c r="K503" s="176" t="s">
        <v>462</v>
      </c>
      <c r="L503" s="21"/>
      <c r="M503" s="153" t="s">
        <v>1</v>
      </c>
      <c r="N503" s="112" t="s">
        <v>27</v>
      </c>
      <c r="P503" s="154">
        <f>O503*H503</f>
        <v>0</v>
      </c>
      <c r="Q503" s="154">
        <v>6.3000000000000003E-4</v>
      </c>
      <c r="R503" s="154">
        <f>Q503*H503</f>
        <v>9.4500000000000001E-3</v>
      </c>
      <c r="S503" s="154">
        <v>0</v>
      </c>
      <c r="T503" s="155">
        <f>S503*H503</f>
        <v>0</v>
      </c>
      <c r="AR503" s="156" t="s">
        <v>201</v>
      </c>
      <c r="AT503" s="156" t="s">
        <v>138</v>
      </c>
      <c r="AU503" s="156" t="s">
        <v>88</v>
      </c>
      <c r="AY503" s="18" t="s">
        <v>135</v>
      </c>
      <c r="BE503" s="157">
        <f>IF(N503="základní",J503,0)</f>
        <v>0</v>
      </c>
      <c r="BF503" s="157">
        <f>IF(N503="snížená",J503,0)</f>
        <v>0</v>
      </c>
      <c r="BG503" s="157">
        <f>IF(N503="zákl. přenesená",J503,0)</f>
        <v>0</v>
      </c>
      <c r="BH503" s="157">
        <f>IF(N503="sníž. přenesená",J503,0)</f>
        <v>0</v>
      </c>
      <c r="BI503" s="157">
        <f>IF(N503="nulová",J503,0)</f>
        <v>0</v>
      </c>
      <c r="BJ503" s="18" t="s">
        <v>45</v>
      </c>
      <c r="BK503" s="157">
        <f>ROUND(I503*H503,2)</f>
        <v>0</v>
      </c>
      <c r="BL503" s="18" t="s">
        <v>201</v>
      </c>
      <c r="BM503" s="156" t="s">
        <v>899</v>
      </c>
    </row>
    <row r="504" spans="2:65" s="20" customFormat="1" x14ac:dyDescent="0.25">
      <c r="B504" s="21"/>
      <c r="D504" s="180" t="s">
        <v>464</v>
      </c>
      <c r="F504" s="181" t="s">
        <v>900</v>
      </c>
      <c r="I504" s="114"/>
      <c r="L504" s="21"/>
      <c r="M504" s="182"/>
      <c r="T504" s="55"/>
      <c r="AT504" s="18" t="s">
        <v>464</v>
      </c>
      <c r="AU504" s="18" t="s">
        <v>88</v>
      </c>
    </row>
    <row r="505" spans="2:65" s="20" customFormat="1" x14ac:dyDescent="0.25">
      <c r="B505" s="21"/>
      <c r="D505" s="183" t="s">
        <v>466</v>
      </c>
      <c r="F505" s="184" t="s">
        <v>901</v>
      </c>
      <c r="I505" s="114"/>
      <c r="L505" s="21"/>
      <c r="M505" s="182"/>
      <c r="T505" s="55"/>
      <c r="AT505" s="18" t="s">
        <v>466</v>
      </c>
      <c r="AU505" s="18" t="s">
        <v>88</v>
      </c>
    </row>
    <row r="506" spans="2:65" s="185" customFormat="1" ht="11.25" x14ac:dyDescent="0.25">
      <c r="B506" s="186"/>
      <c r="D506" s="180" t="s">
        <v>468</v>
      </c>
      <c r="E506" s="187" t="s">
        <v>1</v>
      </c>
      <c r="F506" s="188" t="s">
        <v>902</v>
      </c>
      <c r="H506" s="189">
        <v>15</v>
      </c>
      <c r="I506" s="190"/>
      <c r="L506" s="186"/>
      <c r="M506" s="191"/>
      <c r="T506" s="192"/>
      <c r="AT506" s="187" t="s">
        <v>468</v>
      </c>
      <c r="AU506" s="187" t="s">
        <v>88</v>
      </c>
      <c r="AV506" s="185" t="s">
        <v>88</v>
      </c>
      <c r="AW506" s="185" t="s">
        <v>19</v>
      </c>
      <c r="AX506" s="185" t="s">
        <v>45</v>
      </c>
      <c r="AY506" s="187" t="s">
        <v>135</v>
      </c>
    </row>
    <row r="507" spans="2:65" s="20" customFormat="1" ht="16.5" customHeight="1" x14ac:dyDescent="0.25">
      <c r="B507" s="21"/>
      <c r="C507" s="208" t="s">
        <v>371</v>
      </c>
      <c r="D507" s="208" t="s">
        <v>202</v>
      </c>
      <c r="E507" s="209" t="s">
        <v>903</v>
      </c>
      <c r="F507" s="210" t="s">
        <v>904</v>
      </c>
      <c r="G507" s="211" t="s">
        <v>199</v>
      </c>
      <c r="H507" s="212">
        <v>4</v>
      </c>
      <c r="I507" s="163"/>
      <c r="J507" s="213">
        <f>ROUND(I507*H507,2)</f>
        <v>0</v>
      </c>
      <c r="K507" s="210" t="s">
        <v>462</v>
      </c>
      <c r="L507" s="166"/>
      <c r="M507" s="167" t="s">
        <v>1</v>
      </c>
      <c r="N507" s="168" t="s">
        <v>27</v>
      </c>
      <c r="P507" s="154">
        <f>O507*H507</f>
        <v>0</v>
      </c>
      <c r="Q507" s="154">
        <v>4.0000000000000002E-4</v>
      </c>
      <c r="R507" s="154">
        <f>Q507*H507</f>
        <v>1.6000000000000001E-3</v>
      </c>
      <c r="S507" s="154">
        <v>0</v>
      </c>
      <c r="T507" s="155">
        <f>S507*H507</f>
        <v>0</v>
      </c>
      <c r="AR507" s="156" t="s">
        <v>269</v>
      </c>
      <c r="AT507" s="156" t="s">
        <v>202</v>
      </c>
      <c r="AU507" s="156" t="s">
        <v>88</v>
      </c>
      <c r="AY507" s="18" t="s">
        <v>135</v>
      </c>
      <c r="BE507" s="157">
        <f>IF(N507="základní",J507,0)</f>
        <v>0</v>
      </c>
      <c r="BF507" s="157">
        <f>IF(N507="snížená",J507,0)</f>
        <v>0</v>
      </c>
      <c r="BG507" s="157">
        <f>IF(N507="zákl. přenesená",J507,0)</f>
        <v>0</v>
      </c>
      <c r="BH507" s="157">
        <f>IF(N507="sníž. přenesená",J507,0)</f>
        <v>0</v>
      </c>
      <c r="BI507" s="157">
        <f>IF(N507="nulová",J507,0)</f>
        <v>0</v>
      </c>
      <c r="BJ507" s="18" t="s">
        <v>45</v>
      </c>
      <c r="BK507" s="157">
        <f>ROUND(I507*H507,2)</f>
        <v>0</v>
      </c>
      <c r="BL507" s="18" t="s">
        <v>201</v>
      </c>
      <c r="BM507" s="156" t="s">
        <v>905</v>
      </c>
    </row>
    <row r="508" spans="2:65" s="20" customFormat="1" x14ac:dyDescent="0.25">
      <c r="B508" s="21"/>
      <c r="D508" s="180" t="s">
        <v>464</v>
      </c>
      <c r="F508" s="181" t="s">
        <v>904</v>
      </c>
      <c r="I508" s="114"/>
      <c r="L508" s="21"/>
      <c r="M508" s="182"/>
      <c r="T508" s="55"/>
      <c r="AT508" s="18" t="s">
        <v>464</v>
      </c>
      <c r="AU508" s="18" t="s">
        <v>88</v>
      </c>
    </row>
    <row r="509" spans="2:65" s="20" customFormat="1" ht="16.5" customHeight="1" x14ac:dyDescent="0.25">
      <c r="B509" s="21"/>
      <c r="C509" s="208" t="s">
        <v>375</v>
      </c>
      <c r="D509" s="208" t="s">
        <v>202</v>
      </c>
      <c r="E509" s="209" t="s">
        <v>906</v>
      </c>
      <c r="F509" s="210" t="s">
        <v>907</v>
      </c>
      <c r="G509" s="211" t="s">
        <v>199</v>
      </c>
      <c r="H509" s="212">
        <v>4</v>
      </c>
      <c r="I509" s="163"/>
      <c r="J509" s="213">
        <f>ROUND(I509*H509,2)</f>
        <v>0</v>
      </c>
      <c r="K509" s="210" t="s">
        <v>462</v>
      </c>
      <c r="L509" s="166"/>
      <c r="M509" s="167" t="s">
        <v>1</v>
      </c>
      <c r="N509" s="168" t="s">
        <v>27</v>
      </c>
      <c r="P509" s="154">
        <f>O509*H509</f>
        <v>0</v>
      </c>
      <c r="Q509" s="154">
        <v>3.3E-4</v>
      </c>
      <c r="R509" s="154">
        <f>Q509*H509</f>
        <v>1.32E-3</v>
      </c>
      <c r="S509" s="154">
        <v>0</v>
      </c>
      <c r="T509" s="155">
        <f>S509*H509</f>
        <v>0</v>
      </c>
      <c r="AR509" s="156" t="s">
        <v>269</v>
      </c>
      <c r="AT509" s="156" t="s">
        <v>202</v>
      </c>
      <c r="AU509" s="156" t="s">
        <v>88</v>
      </c>
      <c r="AY509" s="18" t="s">
        <v>135</v>
      </c>
      <c r="BE509" s="157">
        <f>IF(N509="základní",J509,0)</f>
        <v>0</v>
      </c>
      <c r="BF509" s="157">
        <f>IF(N509="snížená",J509,0)</f>
        <v>0</v>
      </c>
      <c r="BG509" s="157">
        <f>IF(N509="zákl. přenesená",J509,0)</f>
        <v>0</v>
      </c>
      <c r="BH509" s="157">
        <f>IF(N509="sníž. přenesená",J509,0)</f>
        <v>0</v>
      </c>
      <c r="BI509" s="157">
        <f>IF(N509="nulová",J509,0)</f>
        <v>0</v>
      </c>
      <c r="BJ509" s="18" t="s">
        <v>45</v>
      </c>
      <c r="BK509" s="157">
        <f>ROUND(I509*H509,2)</f>
        <v>0</v>
      </c>
      <c r="BL509" s="18" t="s">
        <v>201</v>
      </c>
      <c r="BM509" s="156" t="s">
        <v>908</v>
      </c>
    </row>
    <row r="510" spans="2:65" s="20" customFormat="1" x14ac:dyDescent="0.25">
      <c r="B510" s="21"/>
      <c r="D510" s="180" t="s">
        <v>464</v>
      </c>
      <c r="F510" s="181" t="s">
        <v>907</v>
      </c>
      <c r="I510" s="114"/>
      <c r="L510" s="21"/>
      <c r="M510" s="182"/>
      <c r="T510" s="55"/>
      <c r="AT510" s="18" t="s">
        <v>464</v>
      </c>
      <c r="AU510" s="18" t="s">
        <v>88</v>
      </c>
    </row>
    <row r="511" spans="2:65" s="185" customFormat="1" ht="11.25" x14ac:dyDescent="0.25">
      <c r="B511" s="186"/>
      <c r="D511" s="180" t="s">
        <v>468</v>
      </c>
      <c r="E511" s="187" t="s">
        <v>1</v>
      </c>
      <c r="F511" s="188" t="s">
        <v>872</v>
      </c>
      <c r="H511" s="189">
        <v>4</v>
      </c>
      <c r="I511" s="190"/>
      <c r="L511" s="186"/>
      <c r="M511" s="191"/>
      <c r="T511" s="192"/>
      <c r="AT511" s="187" t="s">
        <v>468</v>
      </c>
      <c r="AU511" s="187" t="s">
        <v>88</v>
      </c>
      <c r="AV511" s="185" t="s">
        <v>88</v>
      </c>
      <c r="AW511" s="185" t="s">
        <v>19</v>
      </c>
      <c r="AX511" s="185" t="s">
        <v>45</v>
      </c>
      <c r="AY511" s="187" t="s">
        <v>135</v>
      </c>
    </row>
    <row r="512" spans="2:65" s="20" customFormat="1" ht="16.5" customHeight="1" x14ac:dyDescent="0.25">
      <c r="B512" s="21"/>
      <c r="C512" s="174" t="s">
        <v>361</v>
      </c>
      <c r="D512" s="174" t="s">
        <v>138</v>
      </c>
      <c r="E512" s="175" t="s">
        <v>909</v>
      </c>
      <c r="F512" s="176" t="s">
        <v>910</v>
      </c>
      <c r="G512" s="177" t="s">
        <v>263</v>
      </c>
      <c r="H512" s="178">
        <v>72</v>
      </c>
      <c r="I512" s="150"/>
      <c r="J512" s="179">
        <f>ROUND(I512*H512,2)</f>
        <v>0</v>
      </c>
      <c r="K512" s="176" t="s">
        <v>462</v>
      </c>
      <c r="L512" s="21"/>
      <c r="M512" s="153" t="s">
        <v>1</v>
      </c>
      <c r="N512" s="112" t="s">
        <v>27</v>
      </c>
      <c r="P512" s="154">
        <f>O512*H512</f>
        <v>0</v>
      </c>
      <c r="Q512" s="154">
        <v>1.2999999999999999E-3</v>
      </c>
      <c r="R512" s="154">
        <f>Q512*H512</f>
        <v>9.3599999999999989E-2</v>
      </c>
      <c r="S512" s="154">
        <v>0</v>
      </c>
      <c r="T512" s="155">
        <f>S512*H512</f>
        <v>0</v>
      </c>
      <c r="AR512" s="156" t="s">
        <v>201</v>
      </c>
      <c r="AT512" s="156" t="s">
        <v>138</v>
      </c>
      <c r="AU512" s="156" t="s">
        <v>88</v>
      </c>
      <c r="AY512" s="18" t="s">
        <v>135</v>
      </c>
      <c r="BE512" s="157">
        <f>IF(N512="základní",J512,0)</f>
        <v>0</v>
      </c>
      <c r="BF512" s="157">
        <f>IF(N512="snížená",J512,0)</f>
        <v>0</v>
      </c>
      <c r="BG512" s="157">
        <f>IF(N512="zákl. přenesená",J512,0)</f>
        <v>0</v>
      </c>
      <c r="BH512" s="157">
        <f>IF(N512="sníž. přenesená",J512,0)</f>
        <v>0</v>
      </c>
      <c r="BI512" s="157">
        <f>IF(N512="nulová",J512,0)</f>
        <v>0</v>
      </c>
      <c r="BJ512" s="18" t="s">
        <v>45</v>
      </c>
      <c r="BK512" s="157">
        <f>ROUND(I512*H512,2)</f>
        <v>0</v>
      </c>
      <c r="BL512" s="18" t="s">
        <v>201</v>
      </c>
      <c r="BM512" s="156" t="s">
        <v>911</v>
      </c>
    </row>
    <row r="513" spans="2:65" s="20" customFormat="1" x14ac:dyDescent="0.25">
      <c r="B513" s="21"/>
      <c r="D513" s="180" t="s">
        <v>464</v>
      </c>
      <c r="F513" s="181" t="s">
        <v>912</v>
      </c>
      <c r="I513" s="114"/>
      <c r="L513" s="21"/>
      <c r="M513" s="182"/>
      <c r="T513" s="55"/>
      <c r="AT513" s="18" t="s">
        <v>464</v>
      </c>
      <c r="AU513" s="18" t="s">
        <v>88</v>
      </c>
    </row>
    <row r="514" spans="2:65" s="20" customFormat="1" x14ac:dyDescent="0.25">
      <c r="B514" s="21"/>
      <c r="D514" s="183" t="s">
        <v>466</v>
      </c>
      <c r="F514" s="184" t="s">
        <v>913</v>
      </c>
      <c r="I514" s="114"/>
      <c r="L514" s="21"/>
      <c r="M514" s="182"/>
      <c r="T514" s="55"/>
      <c r="AT514" s="18" t="s">
        <v>466</v>
      </c>
      <c r="AU514" s="18" t="s">
        <v>88</v>
      </c>
    </row>
    <row r="515" spans="2:65" s="185" customFormat="1" ht="11.25" x14ac:dyDescent="0.25">
      <c r="B515" s="186"/>
      <c r="D515" s="180" t="s">
        <v>468</v>
      </c>
      <c r="E515" s="187" t="s">
        <v>1</v>
      </c>
      <c r="F515" s="188" t="s">
        <v>914</v>
      </c>
      <c r="H515" s="189">
        <v>72</v>
      </c>
      <c r="I515" s="190"/>
      <c r="L515" s="186"/>
      <c r="M515" s="191"/>
      <c r="T515" s="192"/>
      <c r="AT515" s="187" t="s">
        <v>468</v>
      </c>
      <c r="AU515" s="187" t="s">
        <v>88</v>
      </c>
      <c r="AV515" s="185" t="s">
        <v>88</v>
      </c>
      <c r="AW515" s="185" t="s">
        <v>19</v>
      </c>
      <c r="AX515" s="185" t="s">
        <v>45</v>
      </c>
      <c r="AY515" s="187" t="s">
        <v>135</v>
      </c>
    </row>
    <row r="516" spans="2:65" s="20" customFormat="1" ht="16.5" customHeight="1" x14ac:dyDescent="0.25">
      <c r="B516" s="21"/>
      <c r="C516" s="174" t="s">
        <v>357</v>
      </c>
      <c r="D516" s="174" t="s">
        <v>138</v>
      </c>
      <c r="E516" s="175" t="s">
        <v>915</v>
      </c>
      <c r="F516" s="176" t="s">
        <v>916</v>
      </c>
      <c r="G516" s="177" t="s">
        <v>263</v>
      </c>
      <c r="H516" s="178">
        <v>41</v>
      </c>
      <c r="I516" s="150"/>
      <c r="J516" s="179">
        <f>ROUND(I516*H516,2)</f>
        <v>0</v>
      </c>
      <c r="K516" s="176" t="s">
        <v>462</v>
      </c>
      <c r="L516" s="21"/>
      <c r="M516" s="153" t="s">
        <v>1</v>
      </c>
      <c r="N516" s="112" t="s">
        <v>27</v>
      </c>
      <c r="P516" s="154">
        <f>O516*H516</f>
        <v>0</v>
      </c>
      <c r="Q516" s="154">
        <v>1.31E-3</v>
      </c>
      <c r="R516" s="154">
        <f>Q516*H516</f>
        <v>5.3710000000000001E-2</v>
      </c>
      <c r="S516" s="154">
        <v>0</v>
      </c>
      <c r="T516" s="155">
        <f>S516*H516</f>
        <v>0</v>
      </c>
      <c r="AR516" s="156" t="s">
        <v>201</v>
      </c>
      <c r="AT516" s="156" t="s">
        <v>138</v>
      </c>
      <c r="AU516" s="156" t="s">
        <v>88</v>
      </c>
      <c r="AY516" s="18" t="s">
        <v>135</v>
      </c>
      <c r="BE516" s="157">
        <f>IF(N516="základní",J516,0)</f>
        <v>0</v>
      </c>
      <c r="BF516" s="157">
        <f>IF(N516="snížená",J516,0)</f>
        <v>0</v>
      </c>
      <c r="BG516" s="157">
        <f>IF(N516="zákl. přenesená",J516,0)</f>
        <v>0</v>
      </c>
      <c r="BH516" s="157">
        <f>IF(N516="sníž. přenesená",J516,0)</f>
        <v>0</v>
      </c>
      <c r="BI516" s="157">
        <f>IF(N516="nulová",J516,0)</f>
        <v>0</v>
      </c>
      <c r="BJ516" s="18" t="s">
        <v>45</v>
      </c>
      <c r="BK516" s="157">
        <f>ROUND(I516*H516,2)</f>
        <v>0</v>
      </c>
      <c r="BL516" s="18" t="s">
        <v>201</v>
      </c>
      <c r="BM516" s="156" t="s">
        <v>917</v>
      </c>
    </row>
    <row r="517" spans="2:65" s="20" customFormat="1" x14ac:dyDescent="0.25">
      <c r="B517" s="21"/>
      <c r="D517" s="180" t="s">
        <v>464</v>
      </c>
      <c r="F517" s="181" t="s">
        <v>918</v>
      </c>
      <c r="I517" s="114"/>
      <c r="L517" s="21"/>
      <c r="M517" s="182"/>
      <c r="T517" s="55"/>
      <c r="AT517" s="18" t="s">
        <v>464</v>
      </c>
      <c r="AU517" s="18" t="s">
        <v>88</v>
      </c>
    </row>
    <row r="518" spans="2:65" s="20" customFormat="1" x14ac:dyDescent="0.25">
      <c r="B518" s="21"/>
      <c r="D518" s="183" t="s">
        <v>466</v>
      </c>
      <c r="F518" s="184" t="s">
        <v>919</v>
      </c>
      <c r="I518" s="114"/>
      <c r="L518" s="21"/>
      <c r="M518" s="182"/>
      <c r="T518" s="55"/>
      <c r="AT518" s="18" t="s">
        <v>466</v>
      </c>
      <c r="AU518" s="18" t="s">
        <v>88</v>
      </c>
    </row>
    <row r="519" spans="2:65" s="185" customFormat="1" ht="11.25" x14ac:dyDescent="0.25">
      <c r="B519" s="186"/>
      <c r="D519" s="180" t="s">
        <v>468</v>
      </c>
      <c r="E519" s="187" t="s">
        <v>1</v>
      </c>
      <c r="F519" s="188" t="s">
        <v>920</v>
      </c>
      <c r="H519" s="189">
        <v>41</v>
      </c>
      <c r="I519" s="190"/>
      <c r="L519" s="186"/>
      <c r="M519" s="191"/>
      <c r="T519" s="192"/>
      <c r="AT519" s="187" t="s">
        <v>468</v>
      </c>
      <c r="AU519" s="187" t="s">
        <v>88</v>
      </c>
      <c r="AV519" s="185" t="s">
        <v>88</v>
      </c>
      <c r="AW519" s="185" t="s">
        <v>19</v>
      </c>
      <c r="AX519" s="185" t="s">
        <v>45</v>
      </c>
      <c r="AY519" s="187" t="s">
        <v>135</v>
      </c>
    </row>
    <row r="520" spans="2:65" s="20" customFormat="1" ht="16.5" customHeight="1" x14ac:dyDescent="0.25">
      <c r="B520" s="21"/>
      <c r="C520" s="174" t="s">
        <v>397</v>
      </c>
      <c r="D520" s="174" t="s">
        <v>138</v>
      </c>
      <c r="E520" s="175" t="s">
        <v>921</v>
      </c>
      <c r="F520" s="176" t="s">
        <v>922</v>
      </c>
      <c r="G520" s="177" t="s">
        <v>263</v>
      </c>
      <c r="H520" s="178">
        <v>18</v>
      </c>
      <c r="I520" s="150"/>
      <c r="J520" s="179">
        <f>ROUND(I520*H520,2)</f>
        <v>0</v>
      </c>
      <c r="K520" s="176" t="s">
        <v>462</v>
      </c>
      <c r="L520" s="21"/>
      <c r="M520" s="153" t="s">
        <v>1</v>
      </c>
      <c r="N520" s="112" t="s">
        <v>27</v>
      </c>
      <c r="P520" s="154">
        <f>O520*H520</f>
        <v>0</v>
      </c>
      <c r="Q520" s="154">
        <v>4.2999999999999999E-4</v>
      </c>
      <c r="R520" s="154">
        <f>Q520*H520</f>
        <v>7.7399999999999995E-3</v>
      </c>
      <c r="S520" s="154">
        <v>0</v>
      </c>
      <c r="T520" s="155">
        <f>S520*H520</f>
        <v>0</v>
      </c>
      <c r="AR520" s="156" t="s">
        <v>201</v>
      </c>
      <c r="AT520" s="156" t="s">
        <v>138</v>
      </c>
      <c r="AU520" s="156" t="s">
        <v>88</v>
      </c>
      <c r="AY520" s="18" t="s">
        <v>135</v>
      </c>
      <c r="BE520" s="157">
        <f>IF(N520="základní",J520,0)</f>
        <v>0</v>
      </c>
      <c r="BF520" s="157">
        <f>IF(N520="snížená",J520,0)</f>
        <v>0</v>
      </c>
      <c r="BG520" s="157">
        <f>IF(N520="zákl. přenesená",J520,0)</f>
        <v>0</v>
      </c>
      <c r="BH520" s="157">
        <f>IF(N520="sníž. přenesená",J520,0)</f>
        <v>0</v>
      </c>
      <c r="BI520" s="157">
        <f>IF(N520="nulová",J520,0)</f>
        <v>0</v>
      </c>
      <c r="BJ520" s="18" t="s">
        <v>45</v>
      </c>
      <c r="BK520" s="157">
        <f>ROUND(I520*H520,2)</f>
        <v>0</v>
      </c>
      <c r="BL520" s="18" t="s">
        <v>201</v>
      </c>
      <c r="BM520" s="156" t="s">
        <v>923</v>
      </c>
    </row>
    <row r="521" spans="2:65" s="20" customFormat="1" x14ac:dyDescent="0.25">
      <c r="B521" s="21"/>
      <c r="D521" s="180" t="s">
        <v>464</v>
      </c>
      <c r="F521" s="181" t="s">
        <v>924</v>
      </c>
      <c r="I521" s="114"/>
      <c r="L521" s="21"/>
      <c r="M521" s="182"/>
      <c r="T521" s="55"/>
      <c r="AT521" s="18" t="s">
        <v>464</v>
      </c>
      <c r="AU521" s="18" t="s">
        <v>88</v>
      </c>
    </row>
    <row r="522" spans="2:65" s="20" customFormat="1" x14ac:dyDescent="0.25">
      <c r="B522" s="21"/>
      <c r="D522" s="183" t="s">
        <v>466</v>
      </c>
      <c r="F522" s="184" t="s">
        <v>925</v>
      </c>
      <c r="I522" s="114"/>
      <c r="L522" s="21"/>
      <c r="M522" s="182"/>
      <c r="T522" s="55"/>
      <c r="AT522" s="18" t="s">
        <v>466</v>
      </c>
      <c r="AU522" s="18" t="s">
        <v>88</v>
      </c>
    </row>
    <row r="523" spans="2:65" s="185" customFormat="1" ht="11.25" x14ac:dyDescent="0.25">
      <c r="B523" s="186"/>
      <c r="D523" s="180" t="s">
        <v>468</v>
      </c>
      <c r="E523" s="187" t="s">
        <v>1</v>
      </c>
      <c r="F523" s="188" t="s">
        <v>926</v>
      </c>
      <c r="H523" s="189">
        <v>18</v>
      </c>
      <c r="I523" s="190"/>
      <c r="L523" s="186"/>
      <c r="M523" s="191"/>
      <c r="T523" s="192"/>
      <c r="AT523" s="187" t="s">
        <v>468</v>
      </c>
      <c r="AU523" s="187" t="s">
        <v>88</v>
      </c>
      <c r="AV523" s="185" t="s">
        <v>88</v>
      </c>
      <c r="AW523" s="185" t="s">
        <v>19</v>
      </c>
      <c r="AX523" s="185" t="s">
        <v>45</v>
      </c>
      <c r="AY523" s="187" t="s">
        <v>135</v>
      </c>
    </row>
    <row r="524" spans="2:65" s="20" customFormat="1" ht="16.5" customHeight="1" x14ac:dyDescent="0.25">
      <c r="B524" s="21"/>
      <c r="C524" s="174" t="s">
        <v>401</v>
      </c>
      <c r="D524" s="174" t="s">
        <v>138</v>
      </c>
      <c r="E524" s="175" t="s">
        <v>927</v>
      </c>
      <c r="F524" s="176" t="s">
        <v>928</v>
      </c>
      <c r="G524" s="177" t="s">
        <v>263</v>
      </c>
      <c r="H524" s="178">
        <v>24</v>
      </c>
      <c r="I524" s="150"/>
      <c r="J524" s="179">
        <f>ROUND(I524*H524,2)</f>
        <v>0</v>
      </c>
      <c r="K524" s="176" t="s">
        <v>462</v>
      </c>
      <c r="L524" s="21"/>
      <c r="M524" s="153" t="s">
        <v>1</v>
      </c>
      <c r="N524" s="112" t="s">
        <v>27</v>
      </c>
      <c r="P524" s="154">
        <f>O524*H524</f>
        <v>0</v>
      </c>
      <c r="Q524" s="154">
        <v>5.0000000000000001E-4</v>
      </c>
      <c r="R524" s="154">
        <f>Q524*H524</f>
        <v>1.2E-2</v>
      </c>
      <c r="S524" s="154">
        <v>0</v>
      </c>
      <c r="T524" s="155">
        <f>S524*H524</f>
        <v>0</v>
      </c>
      <c r="AR524" s="156" t="s">
        <v>201</v>
      </c>
      <c r="AT524" s="156" t="s">
        <v>138</v>
      </c>
      <c r="AU524" s="156" t="s">
        <v>88</v>
      </c>
      <c r="AY524" s="18" t="s">
        <v>135</v>
      </c>
      <c r="BE524" s="157">
        <f>IF(N524="základní",J524,0)</f>
        <v>0</v>
      </c>
      <c r="BF524" s="157">
        <f>IF(N524="snížená",J524,0)</f>
        <v>0</v>
      </c>
      <c r="BG524" s="157">
        <f>IF(N524="zákl. přenesená",J524,0)</f>
        <v>0</v>
      </c>
      <c r="BH524" s="157">
        <f>IF(N524="sníž. přenesená",J524,0)</f>
        <v>0</v>
      </c>
      <c r="BI524" s="157">
        <f>IF(N524="nulová",J524,0)</f>
        <v>0</v>
      </c>
      <c r="BJ524" s="18" t="s">
        <v>45</v>
      </c>
      <c r="BK524" s="157">
        <f>ROUND(I524*H524,2)</f>
        <v>0</v>
      </c>
      <c r="BL524" s="18" t="s">
        <v>201</v>
      </c>
      <c r="BM524" s="156" t="s">
        <v>929</v>
      </c>
    </row>
    <row r="525" spans="2:65" s="20" customFormat="1" x14ac:dyDescent="0.25">
      <c r="B525" s="21"/>
      <c r="D525" s="180" t="s">
        <v>464</v>
      </c>
      <c r="F525" s="181" t="s">
        <v>930</v>
      </c>
      <c r="I525" s="114"/>
      <c r="L525" s="21"/>
      <c r="M525" s="182"/>
      <c r="T525" s="55"/>
      <c r="AT525" s="18" t="s">
        <v>464</v>
      </c>
      <c r="AU525" s="18" t="s">
        <v>88</v>
      </c>
    </row>
    <row r="526" spans="2:65" s="20" customFormat="1" x14ac:dyDescent="0.25">
      <c r="B526" s="21"/>
      <c r="D526" s="183" t="s">
        <v>466</v>
      </c>
      <c r="F526" s="184" t="s">
        <v>931</v>
      </c>
      <c r="I526" s="114"/>
      <c r="L526" s="21"/>
      <c r="M526" s="182"/>
      <c r="T526" s="55"/>
      <c r="AT526" s="18" t="s">
        <v>466</v>
      </c>
      <c r="AU526" s="18" t="s">
        <v>88</v>
      </c>
    </row>
    <row r="527" spans="2:65" s="185" customFormat="1" ht="11.25" x14ac:dyDescent="0.25">
      <c r="B527" s="186"/>
      <c r="D527" s="180" t="s">
        <v>468</v>
      </c>
      <c r="E527" s="187" t="s">
        <v>1</v>
      </c>
      <c r="F527" s="188" t="s">
        <v>932</v>
      </c>
      <c r="H527" s="189">
        <v>24</v>
      </c>
      <c r="I527" s="190"/>
      <c r="L527" s="186"/>
      <c r="M527" s="191"/>
      <c r="T527" s="192"/>
      <c r="AT527" s="187" t="s">
        <v>468</v>
      </c>
      <c r="AU527" s="187" t="s">
        <v>88</v>
      </c>
      <c r="AV527" s="185" t="s">
        <v>88</v>
      </c>
      <c r="AW527" s="185" t="s">
        <v>19</v>
      </c>
      <c r="AX527" s="185" t="s">
        <v>45</v>
      </c>
      <c r="AY527" s="187" t="s">
        <v>135</v>
      </c>
    </row>
    <row r="528" spans="2:65" s="20" customFormat="1" ht="16.5" customHeight="1" x14ac:dyDescent="0.25">
      <c r="B528" s="21"/>
      <c r="C528" s="174" t="s">
        <v>405</v>
      </c>
      <c r="D528" s="174" t="s">
        <v>138</v>
      </c>
      <c r="E528" s="175" t="s">
        <v>933</v>
      </c>
      <c r="F528" s="176" t="s">
        <v>934</v>
      </c>
      <c r="G528" s="177" t="s">
        <v>263</v>
      </c>
      <c r="H528" s="178">
        <v>10</v>
      </c>
      <c r="I528" s="150"/>
      <c r="J528" s="179">
        <f>ROUND(I528*H528,2)</f>
        <v>0</v>
      </c>
      <c r="K528" s="176" t="s">
        <v>462</v>
      </c>
      <c r="L528" s="21"/>
      <c r="M528" s="153" t="s">
        <v>1</v>
      </c>
      <c r="N528" s="112" t="s">
        <v>27</v>
      </c>
      <c r="P528" s="154">
        <f>O528*H528</f>
        <v>0</v>
      </c>
      <c r="Q528" s="154">
        <v>7.6000000000000004E-4</v>
      </c>
      <c r="R528" s="154">
        <f>Q528*H528</f>
        <v>7.6000000000000009E-3</v>
      </c>
      <c r="S528" s="154">
        <v>0</v>
      </c>
      <c r="T528" s="155">
        <f>S528*H528</f>
        <v>0</v>
      </c>
      <c r="AR528" s="156" t="s">
        <v>201</v>
      </c>
      <c r="AT528" s="156" t="s">
        <v>138</v>
      </c>
      <c r="AU528" s="156" t="s">
        <v>88</v>
      </c>
      <c r="AY528" s="18" t="s">
        <v>135</v>
      </c>
      <c r="BE528" s="157">
        <f>IF(N528="základní",J528,0)</f>
        <v>0</v>
      </c>
      <c r="BF528" s="157">
        <f>IF(N528="snížená",J528,0)</f>
        <v>0</v>
      </c>
      <c r="BG528" s="157">
        <f>IF(N528="zákl. přenesená",J528,0)</f>
        <v>0</v>
      </c>
      <c r="BH528" s="157">
        <f>IF(N528="sníž. přenesená",J528,0)</f>
        <v>0</v>
      </c>
      <c r="BI528" s="157">
        <f>IF(N528="nulová",J528,0)</f>
        <v>0</v>
      </c>
      <c r="BJ528" s="18" t="s">
        <v>45</v>
      </c>
      <c r="BK528" s="157">
        <f>ROUND(I528*H528,2)</f>
        <v>0</v>
      </c>
      <c r="BL528" s="18" t="s">
        <v>201</v>
      </c>
      <c r="BM528" s="156" t="s">
        <v>935</v>
      </c>
    </row>
    <row r="529" spans="2:65" s="20" customFormat="1" x14ac:dyDescent="0.25">
      <c r="B529" s="21"/>
      <c r="D529" s="180" t="s">
        <v>464</v>
      </c>
      <c r="F529" s="181" t="s">
        <v>936</v>
      </c>
      <c r="I529" s="114"/>
      <c r="L529" s="21"/>
      <c r="M529" s="182"/>
      <c r="T529" s="55"/>
      <c r="AT529" s="18" t="s">
        <v>464</v>
      </c>
      <c r="AU529" s="18" t="s">
        <v>88</v>
      </c>
    </row>
    <row r="530" spans="2:65" s="20" customFormat="1" x14ac:dyDescent="0.25">
      <c r="B530" s="21"/>
      <c r="D530" s="183" t="s">
        <v>466</v>
      </c>
      <c r="F530" s="184" t="s">
        <v>937</v>
      </c>
      <c r="I530" s="114"/>
      <c r="L530" s="21"/>
      <c r="M530" s="182"/>
      <c r="T530" s="55"/>
      <c r="AT530" s="18" t="s">
        <v>466</v>
      </c>
      <c r="AU530" s="18" t="s">
        <v>88</v>
      </c>
    </row>
    <row r="531" spans="2:65" s="185" customFormat="1" ht="11.25" x14ac:dyDescent="0.25">
      <c r="B531" s="186"/>
      <c r="D531" s="180" t="s">
        <v>468</v>
      </c>
      <c r="E531" s="187" t="s">
        <v>1</v>
      </c>
      <c r="F531" s="188" t="s">
        <v>938</v>
      </c>
      <c r="H531" s="189">
        <v>10</v>
      </c>
      <c r="I531" s="190"/>
      <c r="L531" s="186"/>
      <c r="M531" s="191"/>
      <c r="T531" s="192"/>
      <c r="AT531" s="187" t="s">
        <v>468</v>
      </c>
      <c r="AU531" s="187" t="s">
        <v>88</v>
      </c>
      <c r="AV531" s="185" t="s">
        <v>88</v>
      </c>
      <c r="AW531" s="185" t="s">
        <v>19</v>
      </c>
      <c r="AX531" s="185" t="s">
        <v>45</v>
      </c>
      <c r="AY531" s="187" t="s">
        <v>135</v>
      </c>
    </row>
    <row r="532" spans="2:65" s="20" customFormat="1" ht="16.5" customHeight="1" x14ac:dyDescent="0.25">
      <c r="B532" s="21"/>
      <c r="C532" s="174" t="s">
        <v>409</v>
      </c>
      <c r="D532" s="174" t="s">
        <v>138</v>
      </c>
      <c r="E532" s="175" t="s">
        <v>939</v>
      </c>
      <c r="F532" s="176" t="s">
        <v>940</v>
      </c>
      <c r="G532" s="177" t="s">
        <v>263</v>
      </c>
      <c r="H532" s="178">
        <v>4</v>
      </c>
      <c r="I532" s="150"/>
      <c r="J532" s="179">
        <f>ROUND(I532*H532,2)</f>
        <v>0</v>
      </c>
      <c r="K532" s="176" t="s">
        <v>462</v>
      </c>
      <c r="L532" s="21"/>
      <c r="M532" s="153" t="s">
        <v>1</v>
      </c>
      <c r="N532" s="112" t="s">
        <v>27</v>
      </c>
      <c r="P532" s="154">
        <f>O532*H532</f>
        <v>0</v>
      </c>
      <c r="Q532" s="154">
        <v>1.5299999999999999E-3</v>
      </c>
      <c r="R532" s="154">
        <f>Q532*H532</f>
        <v>6.1199999999999996E-3</v>
      </c>
      <c r="S532" s="154">
        <v>0</v>
      </c>
      <c r="T532" s="155">
        <f>S532*H532</f>
        <v>0</v>
      </c>
      <c r="AR532" s="156" t="s">
        <v>201</v>
      </c>
      <c r="AT532" s="156" t="s">
        <v>138</v>
      </c>
      <c r="AU532" s="156" t="s">
        <v>88</v>
      </c>
      <c r="AY532" s="18" t="s">
        <v>135</v>
      </c>
      <c r="BE532" s="157">
        <f>IF(N532="základní",J532,0)</f>
        <v>0</v>
      </c>
      <c r="BF532" s="157">
        <f>IF(N532="snížená",J532,0)</f>
        <v>0</v>
      </c>
      <c r="BG532" s="157">
        <f>IF(N532="zákl. přenesená",J532,0)</f>
        <v>0</v>
      </c>
      <c r="BH532" s="157">
        <f>IF(N532="sníž. přenesená",J532,0)</f>
        <v>0</v>
      </c>
      <c r="BI532" s="157">
        <f>IF(N532="nulová",J532,0)</f>
        <v>0</v>
      </c>
      <c r="BJ532" s="18" t="s">
        <v>45</v>
      </c>
      <c r="BK532" s="157">
        <f>ROUND(I532*H532,2)</f>
        <v>0</v>
      </c>
      <c r="BL532" s="18" t="s">
        <v>201</v>
      </c>
      <c r="BM532" s="156" t="s">
        <v>941</v>
      </c>
    </row>
    <row r="533" spans="2:65" s="20" customFormat="1" x14ac:dyDescent="0.25">
      <c r="B533" s="21"/>
      <c r="D533" s="180" t="s">
        <v>464</v>
      </c>
      <c r="F533" s="181" t="s">
        <v>942</v>
      </c>
      <c r="I533" s="114"/>
      <c r="L533" s="21"/>
      <c r="M533" s="182"/>
      <c r="T533" s="55"/>
      <c r="AT533" s="18" t="s">
        <v>464</v>
      </c>
      <c r="AU533" s="18" t="s">
        <v>88</v>
      </c>
    </row>
    <row r="534" spans="2:65" s="20" customFormat="1" x14ac:dyDescent="0.25">
      <c r="B534" s="21"/>
      <c r="D534" s="183" t="s">
        <v>466</v>
      </c>
      <c r="F534" s="184" t="s">
        <v>943</v>
      </c>
      <c r="I534" s="114"/>
      <c r="L534" s="21"/>
      <c r="M534" s="182"/>
      <c r="T534" s="55"/>
      <c r="AT534" s="18" t="s">
        <v>466</v>
      </c>
      <c r="AU534" s="18" t="s">
        <v>88</v>
      </c>
    </row>
    <row r="535" spans="2:65" s="185" customFormat="1" ht="11.25" x14ac:dyDescent="0.25">
      <c r="B535" s="186"/>
      <c r="D535" s="180" t="s">
        <v>468</v>
      </c>
      <c r="E535" s="187" t="s">
        <v>1</v>
      </c>
      <c r="F535" s="188" t="s">
        <v>842</v>
      </c>
      <c r="H535" s="189">
        <v>4</v>
      </c>
      <c r="I535" s="190"/>
      <c r="L535" s="186"/>
      <c r="M535" s="191"/>
      <c r="T535" s="192"/>
      <c r="AT535" s="187" t="s">
        <v>468</v>
      </c>
      <c r="AU535" s="187" t="s">
        <v>88</v>
      </c>
      <c r="AV535" s="185" t="s">
        <v>88</v>
      </c>
      <c r="AW535" s="185" t="s">
        <v>19</v>
      </c>
      <c r="AX535" s="185" t="s">
        <v>45</v>
      </c>
      <c r="AY535" s="187" t="s">
        <v>135</v>
      </c>
    </row>
    <row r="536" spans="2:65" s="20" customFormat="1" ht="16.5" customHeight="1" x14ac:dyDescent="0.25">
      <c r="B536" s="21"/>
      <c r="C536" s="174" t="s">
        <v>413</v>
      </c>
      <c r="D536" s="174" t="s">
        <v>138</v>
      </c>
      <c r="E536" s="175" t="s">
        <v>944</v>
      </c>
      <c r="F536" s="176" t="s">
        <v>945</v>
      </c>
      <c r="G536" s="177" t="s">
        <v>199</v>
      </c>
      <c r="H536" s="178">
        <v>1</v>
      </c>
      <c r="I536" s="150"/>
      <c r="J536" s="179">
        <f>ROUND(I536*H536,2)</f>
        <v>0</v>
      </c>
      <c r="K536" s="176" t="s">
        <v>462</v>
      </c>
      <c r="L536" s="21"/>
      <c r="M536" s="153" t="s">
        <v>1</v>
      </c>
      <c r="N536" s="112" t="s">
        <v>27</v>
      </c>
      <c r="P536" s="154">
        <f>O536*H536</f>
        <v>0</v>
      </c>
      <c r="Q536" s="154">
        <v>9.0000000000000006E-5</v>
      </c>
      <c r="R536" s="154">
        <f>Q536*H536</f>
        <v>9.0000000000000006E-5</v>
      </c>
      <c r="S536" s="154">
        <v>0</v>
      </c>
      <c r="T536" s="155">
        <f>S536*H536</f>
        <v>0</v>
      </c>
      <c r="AR536" s="156" t="s">
        <v>201</v>
      </c>
      <c r="AT536" s="156" t="s">
        <v>138</v>
      </c>
      <c r="AU536" s="156" t="s">
        <v>88</v>
      </c>
      <c r="AY536" s="18" t="s">
        <v>135</v>
      </c>
      <c r="BE536" s="157">
        <f>IF(N536="základní",J536,0)</f>
        <v>0</v>
      </c>
      <c r="BF536" s="157">
        <f>IF(N536="snížená",J536,0)</f>
        <v>0</v>
      </c>
      <c r="BG536" s="157">
        <f>IF(N536="zákl. přenesená",J536,0)</f>
        <v>0</v>
      </c>
      <c r="BH536" s="157">
        <f>IF(N536="sníž. přenesená",J536,0)</f>
        <v>0</v>
      </c>
      <c r="BI536" s="157">
        <f>IF(N536="nulová",J536,0)</f>
        <v>0</v>
      </c>
      <c r="BJ536" s="18" t="s">
        <v>45</v>
      </c>
      <c r="BK536" s="157">
        <f>ROUND(I536*H536,2)</f>
        <v>0</v>
      </c>
      <c r="BL536" s="18" t="s">
        <v>201</v>
      </c>
      <c r="BM536" s="156" t="s">
        <v>946</v>
      </c>
    </row>
    <row r="537" spans="2:65" s="20" customFormat="1" x14ac:dyDescent="0.25">
      <c r="B537" s="21"/>
      <c r="D537" s="180" t="s">
        <v>464</v>
      </c>
      <c r="F537" s="181" t="s">
        <v>947</v>
      </c>
      <c r="I537" s="114"/>
      <c r="L537" s="21"/>
      <c r="M537" s="182"/>
      <c r="T537" s="55"/>
      <c r="AT537" s="18" t="s">
        <v>464</v>
      </c>
      <c r="AU537" s="18" t="s">
        <v>88</v>
      </c>
    </row>
    <row r="538" spans="2:65" s="20" customFormat="1" x14ac:dyDescent="0.25">
      <c r="B538" s="21"/>
      <c r="D538" s="183" t="s">
        <v>466</v>
      </c>
      <c r="F538" s="184" t="s">
        <v>948</v>
      </c>
      <c r="I538" s="114"/>
      <c r="L538" s="21"/>
      <c r="M538" s="182"/>
      <c r="T538" s="55"/>
      <c r="AT538" s="18" t="s">
        <v>466</v>
      </c>
      <c r="AU538" s="18" t="s">
        <v>88</v>
      </c>
    </row>
    <row r="539" spans="2:65" s="20" customFormat="1" ht="16.5" customHeight="1" x14ac:dyDescent="0.25">
      <c r="B539" s="21"/>
      <c r="C539" s="174" t="s">
        <v>379</v>
      </c>
      <c r="D539" s="174" t="s">
        <v>138</v>
      </c>
      <c r="E539" s="175" t="s">
        <v>949</v>
      </c>
      <c r="F539" s="176" t="s">
        <v>950</v>
      </c>
      <c r="G539" s="177" t="s">
        <v>199</v>
      </c>
      <c r="H539" s="178">
        <v>2</v>
      </c>
      <c r="I539" s="150"/>
      <c r="J539" s="179">
        <f>ROUND(I539*H539,2)</f>
        <v>0</v>
      </c>
      <c r="K539" s="176" t="s">
        <v>462</v>
      </c>
      <c r="L539" s="21"/>
      <c r="M539" s="153" t="s">
        <v>1</v>
      </c>
      <c r="N539" s="112" t="s">
        <v>27</v>
      </c>
      <c r="P539" s="154">
        <f>O539*H539</f>
        <v>0</v>
      </c>
      <c r="Q539" s="154">
        <v>1.8000000000000001E-4</v>
      </c>
      <c r="R539" s="154">
        <f>Q539*H539</f>
        <v>3.6000000000000002E-4</v>
      </c>
      <c r="S539" s="154">
        <v>0</v>
      </c>
      <c r="T539" s="155">
        <f>S539*H539</f>
        <v>0</v>
      </c>
      <c r="AR539" s="156" t="s">
        <v>201</v>
      </c>
      <c r="AT539" s="156" t="s">
        <v>138</v>
      </c>
      <c r="AU539" s="156" t="s">
        <v>88</v>
      </c>
      <c r="AY539" s="18" t="s">
        <v>135</v>
      </c>
      <c r="BE539" s="157">
        <f>IF(N539="základní",J539,0)</f>
        <v>0</v>
      </c>
      <c r="BF539" s="157">
        <f>IF(N539="snížená",J539,0)</f>
        <v>0</v>
      </c>
      <c r="BG539" s="157">
        <f>IF(N539="zákl. přenesená",J539,0)</f>
        <v>0</v>
      </c>
      <c r="BH539" s="157">
        <f>IF(N539="sníž. přenesená",J539,0)</f>
        <v>0</v>
      </c>
      <c r="BI539" s="157">
        <f>IF(N539="nulová",J539,0)</f>
        <v>0</v>
      </c>
      <c r="BJ539" s="18" t="s">
        <v>45</v>
      </c>
      <c r="BK539" s="157">
        <f>ROUND(I539*H539,2)</f>
        <v>0</v>
      </c>
      <c r="BL539" s="18" t="s">
        <v>201</v>
      </c>
      <c r="BM539" s="156" t="s">
        <v>951</v>
      </c>
    </row>
    <row r="540" spans="2:65" s="20" customFormat="1" x14ac:dyDescent="0.25">
      <c r="B540" s="21"/>
      <c r="D540" s="180" t="s">
        <v>464</v>
      </c>
      <c r="F540" s="181" t="s">
        <v>952</v>
      </c>
      <c r="I540" s="114"/>
      <c r="L540" s="21"/>
      <c r="M540" s="182"/>
      <c r="T540" s="55"/>
      <c r="AT540" s="18" t="s">
        <v>464</v>
      </c>
      <c r="AU540" s="18" t="s">
        <v>88</v>
      </c>
    </row>
    <row r="541" spans="2:65" s="20" customFormat="1" x14ac:dyDescent="0.25">
      <c r="B541" s="21"/>
      <c r="D541" s="183" t="s">
        <v>466</v>
      </c>
      <c r="F541" s="184" t="s">
        <v>953</v>
      </c>
      <c r="I541" s="114"/>
      <c r="L541" s="21"/>
      <c r="M541" s="182"/>
      <c r="T541" s="55"/>
      <c r="AT541" s="18" t="s">
        <v>466</v>
      </c>
      <c r="AU541" s="18" t="s">
        <v>88</v>
      </c>
    </row>
    <row r="542" spans="2:65" s="185" customFormat="1" ht="11.25" x14ac:dyDescent="0.25">
      <c r="B542" s="186"/>
      <c r="D542" s="180" t="s">
        <v>468</v>
      </c>
      <c r="E542" s="187" t="s">
        <v>1</v>
      </c>
      <c r="F542" s="188" t="s">
        <v>954</v>
      </c>
      <c r="H542" s="189">
        <v>2</v>
      </c>
      <c r="I542" s="190"/>
      <c r="L542" s="186"/>
      <c r="M542" s="191"/>
      <c r="T542" s="192"/>
      <c r="AT542" s="187" t="s">
        <v>468</v>
      </c>
      <c r="AU542" s="187" t="s">
        <v>88</v>
      </c>
      <c r="AV542" s="185" t="s">
        <v>88</v>
      </c>
      <c r="AW542" s="185" t="s">
        <v>19</v>
      </c>
      <c r="AX542" s="185" t="s">
        <v>45</v>
      </c>
      <c r="AY542" s="187" t="s">
        <v>135</v>
      </c>
    </row>
    <row r="543" spans="2:65" s="20" customFormat="1" ht="16.5" customHeight="1" x14ac:dyDescent="0.25">
      <c r="B543" s="21"/>
      <c r="C543" s="174" t="s">
        <v>269</v>
      </c>
      <c r="D543" s="174" t="s">
        <v>138</v>
      </c>
      <c r="E543" s="175" t="s">
        <v>955</v>
      </c>
      <c r="F543" s="176" t="s">
        <v>956</v>
      </c>
      <c r="G543" s="177" t="s">
        <v>167</v>
      </c>
      <c r="H543" s="178">
        <v>0.72299999999999998</v>
      </c>
      <c r="I543" s="150"/>
      <c r="J543" s="179">
        <f>ROUND(I543*H543,2)</f>
        <v>0</v>
      </c>
      <c r="K543" s="176" t="s">
        <v>462</v>
      </c>
      <c r="L543" s="21"/>
      <c r="M543" s="153" t="s">
        <v>1</v>
      </c>
      <c r="N543" s="112" t="s">
        <v>27</v>
      </c>
      <c r="P543" s="154">
        <f>O543*H543</f>
        <v>0</v>
      </c>
      <c r="Q543" s="154">
        <v>0</v>
      </c>
      <c r="R543" s="154">
        <f>Q543*H543</f>
        <v>0</v>
      </c>
      <c r="S543" s="154">
        <v>0</v>
      </c>
      <c r="T543" s="155">
        <f>S543*H543</f>
        <v>0</v>
      </c>
      <c r="AR543" s="156" t="s">
        <v>201</v>
      </c>
      <c r="AT543" s="156" t="s">
        <v>138</v>
      </c>
      <c r="AU543" s="156" t="s">
        <v>88</v>
      </c>
      <c r="AY543" s="18" t="s">
        <v>135</v>
      </c>
      <c r="BE543" s="157">
        <f>IF(N543="základní",J543,0)</f>
        <v>0</v>
      </c>
      <c r="BF543" s="157">
        <f>IF(N543="snížená",J543,0)</f>
        <v>0</v>
      </c>
      <c r="BG543" s="157">
        <f>IF(N543="zákl. přenesená",J543,0)</f>
        <v>0</v>
      </c>
      <c r="BH543" s="157">
        <f>IF(N543="sníž. přenesená",J543,0)</f>
        <v>0</v>
      </c>
      <c r="BI543" s="157">
        <f>IF(N543="nulová",J543,0)</f>
        <v>0</v>
      </c>
      <c r="BJ543" s="18" t="s">
        <v>45</v>
      </c>
      <c r="BK543" s="157">
        <f>ROUND(I543*H543,2)</f>
        <v>0</v>
      </c>
      <c r="BL543" s="18" t="s">
        <v>201</v>
      </c>
      <c r="BM543" s="156" t="s">
        <v>957</v>
      </c>
    </row>
    <row r="544" spans="2:65" s="20" customFormat="1" ht="19.5" x14ac:dyDescent="0.25">
      <c r="B544" s="21"/>
      <c r="D544" s="180" t="s">
        <v>464</v>
      </c>
      <c r="F544" s="181" t="s">
        <v>958</v>
      </c>
      <c r="I544" s="114"/>
      <c r="L544" s="21"/>
      <c r="M544" s="182"/>
      <c r="T544" s="55"/>
      <c r="AT544" s="18" t="s">
        <v>464</v>
      </c>
      <c r="AU544" s="18" t="s">
        <v>88</v>
      </c>
    </row>
    <row r="545" spans="2:65" s="20" customFormat="1" x14ac:dyDescent="0.25">
      <c r="B545" s="21"/>
      <c r="D545" s="183" t="s">
        <v>466</v>
      </c>
      <c r="F545" s="184" t="s">
        <v>959</v>
      </c>
      <c r="I545" s="114"/>
      <c r="L545" s="21"/>
      <c r="M545" s="182"/>
      <c r="T545" s="55"/>
      <c r="AT545" s="18" t="s">
        <v>466</v>
      </c>
      <c r="AU545" s="18" t="s">
        <v>88</v>
      </c>
    </row>
    <row r="546" spans="2:65" s="132" customFormat="1" ht="22.9" customHeight="1" x14ac:dyDescent="0.2">
      <c r="B546" s="133"/>
      <c r="D546" s="134" t="s">
        <v>43</v>
      </c>
      <c r="E546" s="143" t="s">
        <v>960</v>
      </c>
      <c r="F546" s="143" t="s">
        <v>961</v>
      </c>
      <c r="I546" s="136"/>
      <c r="J546" s="144">
        <f>BK546</f>
        <v>0</v>
      </c>
      <c r="L546" s="133"/>
      <c r="M546" s="138"/>
      <c r="P546" s="139">
        <f>SUM(P547:P646)</f>
        <v>0</v>
      </c>
      <c r="R546" s="139">
        <f>SUM(R547:R646)</f>
        <v>0.74745000000000017</v>
      </c>
      <c r="T546" s="140">
        <f>SUM(T547:T646)</f>
        <v>0.98600000000000021</v>
      </c>
      <c r="AR546" s="134" t="s">
        <v>88</v>
      </c>
      <c r="AT546" s="141" t="s">
        <v>43</v>
      </c>
      <c r="AU546" s="141" t="s">
        <v>45</v>
      </c>
      <c r="AY546" s="134" t="s">
        <v>135</v>
      </c>
      <c r="BK546" s="142">
        <f>SUM(BK547:BK646)</f>
        <v>0</v>
      </c>
    </row>
    <row r="547" spans="2:65" s="20" customFormat="1" ht="16.5" customHeight="1" x14ac:dyDescent="0.25">
      <c r="B547" s="21"/>
      <c r="C547" s="174" t="s">
        <v>962</v>
      </c>
      <c r="D547" s="174" t="s">
        <v>138</v>
      </c>
      <c r="E547" s="175" t="s">
        <v>963</v>
      </c>
      <c r="F547" s="176" t="s">
        <v>964</v>
      </c>
      <c r="G547" s="177" t="s">
        <v>263</v>
      </c>
      <c r="H547" s="178">
        <v>10</v>
      </c>
      <c r="I547" s="150"/>
      <c r="J547" s="179">
        <f>ROUND(I547*H547,2)</f>
        <v>0</v>
      </c>
      <c r="K547" s="176" t="s">
        <v>462</v>
      </c>
      <c r="L547" s="21"/>
      <c r="M547" s="153" t="s">
        <v>1</v>
      </c>
      <c r="N547" s="112" t="s">
        <v>27</v>
      </c>
      <c r="P547" s="154">
        <f>O547*H547</f>
        <v>0</v>
      </c>
      <c r="Q547" s="154">
        <v>1.0880000000000001E-2</v>
      </c>
      <c r="R547" s="154">
        <f>Q547*H547</f>
        <v>0.10880000000000001</v>
      </c>
      <c r="S547" s="154">
        <v>0</v>
      </c>
      <c r="T547" s="155">
        <f>S547*H547</f>
        <v>0</v>
      </c>
      <c r="AR547" s="156" t="s">
        <v>201</v>
      </c>
      <c r="AT547" s="156" t="s">
        <v>138</v>
      </c>
      <c r="AU547" s="156" t="s">
        <v>88</v>
      </c>
      <c r="AY547" s="18" t="s">
        <v>135</v>
      </c>
      <c r="BE547" s="157">
        <f>IF(N547="základní",J547,0)</f>
        <v>0</v>
      </c>
      <c r="BF547" s="157">
        <f>IF(N547="snížená",J547,0)</f>
        <v>0</v>
      </c>
      <c r="BG547" s="157">
        <f>IF(N547="zákl. přenesená",J547,0)</f>
        <v>0</v>
      </c>
      <c r="BH547" s="157">
        <f>IF(N547="sníž. přenesená",J547,0)</f>
        <v>0</v>
      </c>
      <c r="BI547" s="157">
        <f>IF(N547="nulová",J547,0)</f>
        <v>0</v>
      </c>
      <c r="BJ547" s="18" t="s">
        <v>45</v>
      </c>
      <c r="BK547" s="157">
        <f>ROUND(I547*H547,2)</f>
        <v>0</v>
      </c>
      <c r="BL547" s="18" t="s">
        <v>201</v>
      </c>
      <c r="BM547" s="156" t="s">
        <v>965</v>
      </c>
    </row>
    <row r="548" spans="2:65" s="20" customFormat="1" x14ac:dyDescent="0.25">
      <c r="B548" s="21"/>
      <c r="D548" s="180" t="s">
        <v>464</v>
      </c>
      <c r="F548" s="181" t="s">
        <v>966</v>
      </c>
      <c r="I548" s="114"/>
      <c r="L548" s="21"/>
      <c r="M548" s="182"/>
      <c r="T548" s="55"/>
      <c r="AT548" s="18" t="s">
        <v>464</v>
      </c>
      <c r="AU548" s="18" t="s">
        <v>88</v>
      </c>
    </row>
    <row r="549" spans="2:65" s="20" customFormat="1" x14ac:dyDescent="0.25">
      <c r="B549" s="21"/>
      <c r="D549" s="183" t="s">
        <v>466</v>
      </c>
      <c r="F549" s="184" t="s">
        <v>967</v>
      </c>
      <c r="I549" s="114"/>
      <c r="L549" s="21"/>
      <c r="M549" s="182"/>
      <c r="T549" s="55"/>
      <c r="AT549" s="18" t="s">
        <v>466</v>
      </c>
      <c r="AU549" s="18" t="s">
        <v>88</v>
      </c>
    </row>
    <row r="550" spans="2:65" s="20" customFormat="1" ht="16.5" customHeight="1" x14ac:dyDescent="0.25">
      <c r="B550" s="21"/>
      <c r="C550" s="174" t="s">
        <v>968</v>
      </c>
      <c r="D550" s="174" t="s">
        <v>138</v>
      </c>
      <c r="E550" s="175" t="s">
        <v>969</v>
      </c>
      <c r="F550" s="176" t="s">
        <v>970</v>
      </c>
      <c r="G550" s="177" t="s">
        <v>263</v>
      </c>
      <c r="H550" s="178">
        <v>15</v>
      </c>
      <c r="I550" s="150"/>
      <c r="J550" s="179">
        <f>ROUND(I550*H550,2)</f>
        <v>0</v>
      </c>
      <c r="K550" s="176" t="s">
        <v>462</v>
      </c>
      <c r="L550" s="21"/>
      <c r="M550" s="153" t="s">
        <v>1</v>
      </c>
      <c r="N550" s="112" t="s">
        <v>27</v>
      </c>
      <c r="P550" s="154">
        <f>O550*H550</f>
        <v>0</v>
      </c>
      <c r="Q550" s="154">
        <v>1.511E-2</v>
      </c>
      <c r="R550" s="154">
        <f>Q550*H550</f>
        <v>0.22664999999999999</v>
      </c>
      <c r="S550" s="154">
        <v>0</v>
      </c>
      <c r="T550" s="155">
        <f>S550*H550</f>
        <v>0</v>
      </c>
      <c r="AR550" s="156" t="s">
        <v>201</v>
      </c>
      <c r="AT550" s="156" t="s">
        <v>138</v>
      </c>
      <c r="AU550" s="156" t="s">
        <v>88</v>
      </c>
      <c r="AY550" s="18" t="s">
        <v>135</v>
      </c>
      <c r="BE550" s="157">
        <f>IF(N550="základní",J550,0)</f>
        <v>0</v>
      </c>
      <c r="BF550" s="157">
        <f>IF(N550="snížená",J550,0)</f>
        <v>0</v>
      </c>
      <c r="BG550" s="157">
        <f>IF(N550="zákl. přenesená",J550,0)</f>
        <v>0</v>
      </c>
      <c r="BH550" s="157">
        <f>IF(N550="sníž. přenesená",J550,0)</f>
        <v>0</v>
      </c>
      <c r="BI550" s="157">
        <f>IF(N550="nulová",J550,0)</f>
        <v>0</v>
      </c>
      <c r="BJ550" s="18" t="s">
        <v>45</v>
      </c>
      <c r="BK550" s="157">
        <f>ROUND(I550*H550,2)</f>
        <v>0</v>
      </c>
      <c r="BL550" s="18" t="s">
        <v>201</v>
      </c>
      <c r="BM550" s="156" t="s">
        <v>971</v>
      </c>
    </row>
    <row r="551" spans="2:65" s="20" customFormat="1" x14ac:dyDescent="0.25">
      <c r="B551" s="21"/>
      <c r="D551" s="180" t="s">
        <v>464</v>
      </c>
      <c r="F551" s="181" t="s">
        <v>972</v>
      </c>
      <c r="I551" s="114"/>
      <c r="L551" s="21"/>
      <c r="M551" s="182"/>
      <c r="T551" s="55"/>
      <c r="AT551" s="18" t="s">
        <v>464</v>
      </c>
      <c r="AU551" s="18" t="s">
        <v>88</v>
      </c>
    </row>
    <row r="552" spans="2:65" s="20" customFormat="1" x14ac:dyDescent="0.25">
      <c r="B552" s="21"/>
      <c r="D552" s="183" t="s">
        <v>466</v>
      </c>
      <c r="F552" s="184" t="s">
        <v>973</v>
      </c>
      <c r="I552" s="114"/>
      <c r="L552" s="21"/>
      <c r="M552" s="182"/>
      <c r="T552" s="55"/>
      <c r="AT552" s="18" t="s">
        <v>466</v>
      </c>
      <c r="AU552" s="18" t="s">
        <v>88</v>
      </c>
    </row>
    <row r="553" spans="2:65" s="20" customFormat="1" ht="16.5" customHeight="1" x14ac:dyDescent="0.25">
      <c r="B553" s="21"/>
      <c r="C553" s="174" t="s">
        <v>974</v>
      </c>
      <c r="D553" s="174" t="s">
        <v>138</v>
      </c>
      <c r="E553" s="175" t="s">
        <v>975</v>
      </c>
      <c r="F553" s="176" t="s">
        <v>976</v>
      </c>
      <c r="G553" s="177" t="s">
        <v>263</v>
      </c>
      <c r="H553" s="178">
        <v>80</v>
      </c>
      <c r="I553" s="150"/>
      <c r="J553" s="179">
        <f>ROUND(I553*H553,2)</f>
        <v>0</v>
      </c>
      <c r="K553" s="176" t="s">
        <v>462</v>
      </c>
      <c r="L553" s="21"/>
      <c r="M553" s="153" t="s">
        <v>1</v>
      </c>
      <c r="N553" s="112" t="s">
        <v>27</v>
      </c>
      <c r="P553" s="154">
        <f>O553*H553</f>
        <v>0</v>
      </c>
      <c r="Q553" s="154">
        <v>0</v>
      </c>
      <c r="R553" s="154">
        <f>Q553*H553</f>
        <v>0</v>
      </c>
      <c r="S553" s="154">
        <v>2.1299999999999999E-3</v>
      </c>
      <c r="T553" s="155">
        <f>S553*H553</f>
        <v>0.1704</v>
      </c>
      <c r="AR553" s="156" t="s">
        <v>201</v>
      </c>
      <c r="AT553" s="156" t="s">
        <v>138</v>
      </c>
      <c r="AU553" s="156" t="s">
        <v>88</v>
      </c>
      <c r="AY553" s="18" t="s">
        <v>135</v>
      </c>
      <c r="BE553" s="157">
        <f>IF(N553="základní",J553,0)</f>
        <v>0</v>
      </c>
      <c r="BF553" s="157">
        <f>IF(N553="snížená",J553,0)</f>
        <v>0</v>
      </c>
      <c r="BG553" s="157">
        <f>IF(N553="zákl. přenesená",J553,0)</f>
        <v>0</v>
      </c>
      <c r="BH553" s="157">
        <f>IF(N553="sníž. přenesená",J553,0)</f>
        <v>0</v>
      </c>
      <c r="BI553" s="157">
        <f>IF(N553="nulová",J553,0)</f>
        <v>0</v>
      </c>
      <c r="BJ553" s="18" t="s">
        <v>45</v>
      </c>
      <c r="BK553" s="157">
        <f>ROUND(I553*H553,2)</f>
        <v>0</v>
      </c>
      <c r="BL553" s="18" t="s">
        <v>201</v>
      </c>
      <c r="BM553" s="156" t="s">
        <v>977</v>
      </c>
    </row>
    <row r="554" spans="2:65" s="20" customFormat="1" x14ac:dyDescent="0.25">
      <c r="B554" s="21"/>
      <c r="D554" s="180" t="s">
        <v>464</v>
      </c>
      <c r="F554" s="181" t="s">
        <v>978</v>
      </c>
      <c r="I554" s="114"/>
      <c r="L554" s="21"/>
      <c r="M554" s="182"/>
      <c r="T554" s="55"/>
      <c r="AT554" s="18" t="s">
        <v>464</v>
      </c>
      <c r="AU554" s="18" t="s">
        <v>88</v>
      </c>
    </row>
    <row r="555" spans="2:65" s="20" customFormat="1" x14ac:dyDescent="0.25">
      <c r="B555" s="21"/>
      <c r="D555" s="183" t="s">
        <v>466</v>
      </c>
      <c r="F555" s="184" t="s">
        <v>979</v>
      </c>
      <c r="I555" s="114"/>
      <c r="L555" s="21"/>
      <c r="M555" s="182"/>
      <c r="T555" s="55"/>
      <c r="AT555" s="18" t="s">
        <v>466</v>
      </c>
      <c r="AU555" s="18" t="s">
        <v>88</v>
      </c>
    </row>
    <row r="556" spans="2:65" s="185" customFormat="1" ht="11.25" x14ac:dyDescent="0.25">
      <c r="B556" s="186"/>
      <c r="D556" s="180" t="s">
        <v>468</v>
      </c>
      <c r="E556" s="187" t="s">
        <v>1</v>
      </c>
      <c r="F556" s="188" t="s">
        <v>980</v>
      </c>
      <c r="H556" s="189">
        <v>80</v>
      </c>
      <c r="I556" s="190"/>
      <c r="L556" s="186"/>
      <c r="M556" s="191"/>
      <c r="T556" s="192"/>
      <c r="AT556" s="187" t="s">
        <v>468</v>
      </c>
      <c r="AU556" s="187" t="s">
        <v>88</v>
      </c>
      <c r="AV556" s="185" t="s">
        <v>88</v>
      </c>
      <c r="AW556" s="185" t="s">
        <v>19</v>
      </c>
      <c r="AX556" s="185" t="s">
        <v>45</v>
      </c>
      <c r="AY556" s="187" t="s">
        <v>135</v>
      </c>
    </row>
    <row r="557" spans="2:65" s="20" customFormat="1" ht="16.5" customHeight="1" x14ac:dyDescent="0.25">
      <c r="B557" s="21"/>
      <c r="C557" s="174" t="s">
        <v>981</v>
      </c>
      <c r="D557" s="174" t="s">
        <v>138</v>
      </c>
      <c r="E557" s="175" t="s">
        <v>982</v>
      </c>
      <c r="F557" s="176" t="s">
        <v>983</v>
      </c>
      <c r="G557" s="177" t="s">
        <v>263</v>
      </c>
      <c r="H557" s="178">
        <v>50</v>
      </c>
      <c r="I557" s="150"/>
      <c r="J557" s="179">
        <f>ROUND(I557*H557,2)</f>
        <v>0</v>
      </c>
      <c r="K557" s="176" t="s">
        <v>462</v>
      </c>
      <c r="L557" s="21"/>
      <c r="M557" s="153" t="s">
        <v>1</v>
      </c>
      <c r="N557" s="112" t="s">
        <v>27</v>
      </c>
      <c r="P557" s="154">
        <f>O557*H557</f>
        <v>0</v>
      </c>
      <c r="Q557" s="154">
        <v>0</v>
      </c>
      <c r="R557" s="154">
        <f>Q557*H557</f>
        <v>0</v>
      </c>
      <c r="S557" s="154">
        <v>6.7000000000000002E-3</v>
      </c>
      <c r="T557" s="155">
        <f>S557*H557</f>
        <v>0.33500000000000002</v>
      </c>
      <c r="AR557" s="156" t="s">
        <v>201</v>
      </c>
      <c r="AT557" s="156" t="s">
        <v>138</v>
      </c>
      <c r="AU557" s="156" t="s">
        <v>88</v>
      </c>
      <c r="AY557" s="18" t="s">
        <v>135</v>
      </c>
      <c r="BE557" s="157">
        <f>IF(N557="základní",J557,0)</f>
        <v>0</v>
      </c>
      <c r="BF557" s="157">
        <f>IF(N557="snížená",J557,0)</f>
        <v>0</v>
      </c>
      <c r="BG557" s="157">
        <f>IF(N557="zákl. přenesená",J557,0)</f>
        <v>0</v>
      </c>
      <c r="BH557" s="157">
        <f>IF(N557="sníž. přenesená",J557,0)</f>
        <v>0</v>
      </c>
      <c r="BI557" s="157">
        <f>IF(N557="nulová",J557,0)</f>
        <v>0</v>
      </c>
      <c r="BJ557" s="18" t="s">
        <v>45</v>
      </c>
      <c r="BK557" s="157">
        <f>ROUND(I557*H557,2)</f>
        <v>0</v>
      </c>
      <c r="BL557" s="18" t="s">
        <v>201</v>
      </c>
      <c r="BM557" s="156" t="s">
        <v>984</v>
      </c>
    </row>
    <row r="558" spans="2:65" s="20" customFormat="1" x14ac:dyDescent="0.25">
      <c r="B558" s="21"/>
      <c r="D558" s="180" t="s">
        <v>464</v>
      </c>
      <c r="F558" s="181" t="s">
        <v>985</v>
      </c>
      <c r="I558" s="114"/>
      <c r="L558" s="21"/>
      <c r="M558" s="182"/>
      <c r="T558" s="55"/>
      <c r="AT558" s="18" t="s">
        <v>464</v>
      </c>
      <c r="AU558" s="18" t="s">
        <v>88</v>
      </c>
    </row>
    <row r="559" spans="2:65" s="20" customFormat="1" x14ac:dyDescent="0.25">
      <c r="B559" s="21"/>
      <c r="D559" s="183" t="s">
        <v>466</v>
      </c>
      <c r="F559" s="184" t="s">
        <v>986</v>
      </c>
      <c r="I559" s="114"/>
      <c r="L559" s="21"/>
      <c r="M559" s="182"/>
      <c r="T559" s="55"/>
      <c r="AT559" s="18" t="s">
        <v>466</v>
      </c>
      <c r="AU559" s="18" t="s">
        <v>88</v>
      </c>
    </row>
    <row r="560" spans="2:65" s="185" customFormat="1" ht="11.25" x14ac:dyDescent="0.25">
      <c r="B560" s="186"/>
      <c r="D560" s="180" t="s">
        <v>468</v>
      </c>
      <c r="E560" s="187" t="s">
        <v>1</v>
      </c>
      <c r="F560" s="188" t="s">
        <v>987</v>
      </c>
      <c r="H560" s="189">
        <v>50</v>
      </c>
      <c r="I560" s="190"/>
      <c r="L560" s="186"/>
      <c r="M560" s="191"/>
      <c r="T560" s="192"/>
      <c r="AT560" s="187" t="s">
        <v>468</v>
      </c>
      <c r="AU560" s="187" t="s">
        <v>88</v>
      </c>
      <c r="AV560" s="185" t="s">
        <v>88</v>
      </c>
      <c r="AW560" s="185" t="s">
        <v>19</v>
      </c>
      <c r="AX560" s="185" t="s">
        <v>45</v>
      </c>
      <c r="AY560" s="187" t="s">
        <v>135</v>
      </c>
    </row>
    <row r="561" spans="2:65" s="20" customFormat="1" ht="16.5" customHeight="1" x14ac:dyDescent="0.25">
      <c r="B561" s="21"/>
      <c r="C561" s="174" t="s">
        <v>988</v>
      </c>
      <c r="D561" s="174" t="s">
        <v>138</v>
      </c>
      <c r="E561" s="175" t="s">
        <v>989</v>
      </c>
      <c r="F561" s="176" t="s">
        <v>990</v>
      </c>
      <c r="G561" s="177" t="s">
        <v>263</v>
      </c>
      <c r="H561" s="178">
        <v>30</v>
      </c>
      <c r="I561" s="150"/>
      <c r="J561" s="179">
        <f>ROUND(I561*H561,2)</f>
        <v>0</v>
      </c>
      <c r="K561" s="176" t="s">
        <v>462</v>
      </c>
      <c r="L561" s="21"/>
      <c r="M561" s="153" t="s">
        <v>1</v>
      </c>
      <c r="N561" s="112" t="s">
        <v>27</v>
      </c>
      <c r="P561" s="154">
        <f>O561*H561</f>
        <v>0</v>
      </c>
      <c r="Q561" s="154">
        <v>0</v>
      </c>
      <c r="R561" s="154">
        <f>Q561*H561</f>
        <v>0</v>
      </c>
      <c r="S561" s="154">
        <v>1.4420000000000001E-2</v>
      </c>
      <c r="T561" s="155">
        <f>S561*H561</f>
        <v>0.43260000000000004</v>
      </c>
      <c r="AR561" s="156" t="s">
        <v>201</v>
      </c>
      <c r="AT561" s="156" t="s">
        <v>138</v>
      </c>
      <c r="AU561" s="156" t="s">
        <v>88</v>
      </c>
      <c r="AY561" s="18" t="s">
        <v>135</v>
      </c>
      <c r="BE561" s="157">
        <f>IF(N561="základní",J561,0)</f>
        <v>0</v>
      </c>
      <c r="BF561" s="157">
        <f>IF(N561="snížená",J561,0)</f>
        <v>0</v>
      </c>
      <c r="BG561" s="157">
        <f>IF(N561="zákl. přenesená",J561,0)</f>
        <v>0</v>
      </c>
      <c r="BH561" s="157">
        <f>IF(N561="sníž. přenesená",J561,0)</f>
        <v>0</v>
      </c>
      <c r="BI561" s="157">
        <f>IF(N561="nulová",J561,0)</f>
        <v>0</v>
      </c>
      <c r="BJ561" s="18" t="s">
        <v>45</v>
      </c>
      <c r="BK561" s="157">
        <f>ROUND(I561*H561,2)</f>
        <v>0</v>
      </c>
      <c r="BL561" s="18" t="s">
        <v>201</v>
      </c>
      <c r="BM561" s="156" t="s">
        <v>991</v>
      </c>
    </row>
    <row r="562" spans="2:65" s="20" customFormat="1" x14ac:dyDescent="0.25">
      <c r="B562" s="21"/>
      <c r="D562" s="180" t="s">
        <v>464</v>
      </c>
      <c r="F562" s="181" t="s">
        <v>992</v>
      </c>
      <c r="I562" s="114"/>
      <c r="L562" s="21"/>
      <c r="M562" s="182"/>
      <c r="T562" s="55"/>
      <c r="AT562" s="18" t="s">
        <v>464</v>
      </c>
      <c r="AU562" s="18" t="s">
        <v>88</v>
      </c>
    </row>
    <row r="563" spans="2:65" s="20" customFormat="1" x14ac:dyDescent="0.25">
      <c r="B563" s="21"/>
      <c r="D563" s="183" t="s">
        <v>466</v>
      </c>
      <c r="F563" s="184" t="s">
        <v>993</v>
      </c>
      <c r="I563" s="114"/>
      <c r="L563" s="21"/>
      <c r="M563" s="182"/>
      <c r="T563" s="55"/>
      <c r="AT563" s="18" t="s">
        <v>466</v>
      </c>
      <c r="AU563" s="18" t="s">
        <v>88</v>
      </c>
    </row>
    <row r="564" spans="2:65" s="185" customFormat="1" ht="11.25" x14ac:dyDescent="0.25">
      <c r="B564" s="186"/>
      <c r="D564" s="180" t="s">
        <v>468</v>
      </c>
      <c r="E564" s="187" t="s">
        <v>1</v>
      </c>
      <c r="F564" s="188" t="s">
        <v>994</v>
      </c>
      <c r="H564" s="189">
        <v>30</v>
      </c>
      <c r="I564" s="190"/>
      <c r="L564" s="186"/>
      <c r="M564" s="191"/>
      <c r="T564" s="192"/>
      <c r="AT564" s="187" t="s">
        <v>468</v>
      </c>
      <c r="AU564" s="187" t="s">
        <v>88</v>
      </c>
      <c r="AV564" s="185" t="s">
        <v>88</v>
      </c>
      <c r="AW564" s="185" t="s">
        <v>19</v>
      </c>
      <c r="AX564" s="185" t="s">
        <v>45</v>
      </c>
      <c r="AY564" s="187" t="s">
        <v>135</v>
      </c>
    </row>
    <row r="565" spans="2:65" s="20" customFormat="1" ht="16.5" customHeight="1" x14ac:dyDescent="0.25">
      <c r="B565" s="21"/>
      <c r="C565" s="174" t="s">
        <v>995</v>
      </c>
      <c r="D565" s="174" t="s">
        <v>138</v>
      </c>
      <c r="E565" s="175" t="s">
        <v>996</v>
      </c>
      <c r="F565" s="176" t="s">
        <v>997</v>
      </c>
      <c r="G565" s="177" t="s">
        <v>199</v>
      </c>
      <c r="H565" s="178">
        <v>8</v>
      </c>
      <c r="I565" s="150"/>
      <c r="J565" s="179">
        <f>ROUND(I565*H565,2)</f>
        <v>0</v>
      </c>
      <c r="K565" s="176" t="s">
        <v>462</v>
      </c>
      <c r="L565" s="21"/>
      <c r="M565" s="153" t="s">
        <v>1</v>
      </c>
      <c r="N565" s="112" t="s">
        <v>27</v>
      </c>
      <c r="P565" s="154">
        <f>O565*H565</f>
        <v>0</v>
      </c>
      <c r="Q565" s="154">
        <v>0</v>
      </c>
      <c r="R565" s="154">
        <f>Q565*H565</f>
        <v>0</v>
      </c>
      <c r="S565" s="154">
        <v>0</v>
      </c>
      <c r="T565" s="155">
        <f>S565*H565</f>
        <v>0</v>
      </c>
      <c r="AR565" s="156" t="s">
        <v>201</v>
      </c>
      <c r="AT565" s="156" t="s">
        <v>138</v>
      </c>
      <c r="AU565" s="156" t="s">
        <v>88</v>
      </c>
      <c r="AY565" s="18" t="s">
        <v>135</v>
      </c>
      <c r="BE565" s="157">
        <f>IF(N565="základní",J565,0)</f>
        <v>0</v>
      </c>
      <c r="BF565" s="157">
        <f>IF(N565="snížená",J565,0)</f>
        <v>0</v>
      </c>
      <c r="BG565" s="157">
        <f>IF(N565="zákl. přenesená",J565,0)</f>
        <v>0</v>
      </c>
      <c r="BH565" s="157">
        <f>IF(N565="sníž. přenesená",J565,0)</f>
        <v>0</v>
      </c>
      <c r="BI565" s="157">
        <f>IF(N565="nulová",J565,0)</f>
        <v>0</v>
      </c>
      <c r="BJ565" s="18" t="s">
        <v>45</v>
      </c>
      <c r="BK565" s="157">
        <f>ROUND(I565*H565,2)</f>
        <v>0</v>
      </c>
      <c r="BL565" s="18" t="s">
        <v>201</v>
      </c>
      <c r="BM565" s="156" t="s">
        <v>998</v>
      </c>
    </row>
    <row r="566" spans="2:65" s="20" customFormat="1" x14ac:dyDescent="0.25">
      <c r="B566" s="21"/>
      <c r="D566" s="180" t="s">
        <v>464</v>
      </c>
      <c r="F566" s="181" t="s">
        <v>999</v>
      </c>
      <c r="I566" s="114"/>
      <c r="L566" s="21"/>
      <c r="M566" s="182"/>
      <c r="T566" s="55"/>
      <c r="AT566" s="18" t="s">
        <v>464</v>
      </c>
      <c r="AU566" s="18" t="s">
        <v>88</v>
      </c>
    </row>
    <row r="567" spans="2:65" s="20" customFormat="1" x14ac:dyDescent="0.25">
      <c r="B567" s="21"/>
      <c r="D567" s="183" t="s">
        <v>466</v>
      </c>
      <c r="F567" s="184" t="s">
        <v>1000</v>
      </c>
      <c r="I567" s="114"/>
      <c r="L567" s="21"/>
      <c r="M567" s="182"/>
      <c r="T567" s="55"/>
      <c r="AT567" s="18" t="s">
        <v>466</v>
      </c>
      <c r="AU567" s="18" t="s">
        <v>88</v>
      </c>
    </row>
    <row r="568" spans="2:65" s="20" customFormat="1" ht="16.5" customHeight="1" x14ac:dyDescent="0.25">
      <c r="B568" s="21"/>
      <c r="C568" s="174" t="s">
        <v>1001</v>
      </c>
      <c r="D568" s="174" t="s">
        <v>138</v>
      </c>
      <c r="E568" s="175" t="s">
        <v>1002</v>
      </c>
      <c r="F568" s="176" t="s">
        <v>1003</v>
      </c>
      <c r="G568" s="177" t="s">
        <v>199</v>
      </c>
      <c r="H568" s="178">
        <v>8</v>
      </c>
      <c r="I568" s="150"/>
      <c r="J568" s="179">
        <f>ROUND(I568*H568,2)</f>
        <v>0</v>
      </c>
      <c r="K568" s="176" t="s">
        <v>462</v>
      </c>
      <c r="L568" s="21"/>
      <c r="M568" s="153" t="s">
        <v>1</v>
      </c>
      <c r="N568" s="112" t="s">
        <v>27</v>
      </c>
      <c r="P568" s="154">
        <f>O568*H568</f>
        <v>0</v>
      </c>
      <c r="Q568" s="154">
        <v>0</v>
      </c>
      <c r="R568" s="154">
        <f>Q568*H568</f>
        <v>0</v>
      </c>
      <c r="S568" s="154">
        <v>0</v>
      </c>
      <c r="T568" s="155">
        <f>S568*H568</f>
        <v>0</v>
      </c>
      <c r="AR568" s="156" t="s">
        <v>201</v>
      </c>
      <c r="AT568" s="156" t="s">
        <v>138</v>
      </c>
      <c r="AU568" s="156" t="s">
        <v>88</v>
      </c>
      <c r="AY568" s="18" t="s">
        <v>135</v>
      </c>
      <c r="BE568" s="157">
        <f>IF(N568="základní",J568,0)</f>
        <v>0</v>
      </c>
      <c r="BF568" s="157">
        <f>IF(N568="snížená",J568,0)</f>
        <v>0</v>
      </c>
      <c r="BG568" s="157">
        <f>IF(N568="zákl. přenesená",J568,0)</f>
        <v>0</v>
      </c>
      <c r="BH568" s="157">
        <f>IF(N568="sníž. přenesená",J568,0)</f>
        <v>0</v>
      </c>
      <c r="BI568" s="157">
        <f>IF(N568="nulová",J568,0)</f>
        <v>0</v>
      </c>
      <c r="BJ568" s="18" t="s">
        <v>45</v>
      </c>
      <c r="BK568" s="157">
        <f>ROUND(I568*H568,2)</f>
        <v>0</v>
      </c>
      <c r="BL568" s="18" t="s">
        <v>201</v>
      </c>
      <c r="BM568" s="156" t="s">
        <v>1004</v>
      </c>
    </row>
    <row r="569" spans="2:65" s="20" customFormat="1" x14ac:dyDescent="0.25">
      <c r="B569" s="21"/>
      <c r="D569" s="180" t="s">
        <v>464</v>
      </c>
      <c r="F569" s="181" t="s">
        <v>1005</v>
      </c>
      <c r="I569" s="114"/>
      <c r="L569" s="21"/>
      <c r="M569" s="182"/>
      <c r="T569" s="55"/>
      <c r="AT569" s="18" t="s">
        <v>464</v>
      </c>
      <c r="AU569" s="18" t="s">
        <v>88</v>
      </c>
    </row>
    <row r="570" spans="2:65" s="20" customFormat="1" x14ac:dyDescent="0.25">
      <c r="B570" s="21"/>
      <c r="D570" s="183" t="s">
        <v>466</v>
      </c>
      <c r="F570" s="184" t="s">
        <v>1006</v>
      </c>
      <c r="I570" s="114"/>
      <c r="L570" s="21"/>
      <c r="M570" s="182"/>
      <c r="T570" s="55"/>
      <c r="AT570" s="18" t="s">
        <v>466</v>
      </c>
      <c r="AU570" s="18" t="s">
        <v>88</v>
      </c>
    </row>
    <row r="571" spans="2:65" s="20" customFormat="1" ht="16.5" customHeight="1" x14ac:dyDescent="0.25">
      <c r="B571" s="21"/>
      <c r="C571" s="174" t="s">
        <v>1007</v>
      </c>
      <c r="D571" s="174" t="s">
        <v>138</v>
      </c>
      <c r="E571" s="175" t="s">
        <v>1008</v>
      </c>
      <c r="F571" s="176" t="s">
        <v>1009</v>
      </c>
      <c r="G571" s="177" t="s">
        <v>199</v>
      </c>
      <c r="H571" s="178">
        <v>6</v>
      </c>
      <c r="I571" s="150"/>
      <c r="J571" s="179">
        <f>ROUND(I571*H571,2)</f>
        <v>0</v>
      </c>
      <c r="K571" s="176" t="s">
        <v>462</v>
      </c>
      <c r="L571" s="21"/>
      <c r="M571" s="153" t="s">
        <v>1</v>
      </c>
      <c r="N571" s="112" t="s">
        <v>27</v>
      </c>
      <c r="P571" s="154">
        <f>O571*H571</f>
        <v>0</v>
      </c>
      <c r="Q571" s="154">
        <v>0</v>
      </c>
      <c r="R571" s="154">
        <f>Q571*H571</f>
        <v>0</v>
      </c>
      <c r="S571" s="154">
        <v>0</v>
      </c>
      <c r="T571" s="155">
        <f>S571*H571</f>
        <v>0</v>
      </c>
      <c r="AR571" s="156" t="s">
        <v>201</v>
      </c>
      <c r="AT571" s="156" t="s">
        <v>138</v>
      </c>
      <c r="AU571" s="156" t="s">
        <v>88</v>
      </c>
      <c r="AY571" s="18" t="s">
        <v>135</v>
      </c>
      <c r="BE571" s="157">
        <f>IF(N571="základní",J571,0)</f>
        <v>0</v>
      </c>
      <c r="BF571" s="157">
        <f>IF(N571="snížená",J571,0)</f>
        <v>0</v>
      </c>
      <c r="BG571" s="157">
        <f>IF(N571="zákl. přenesená",J571,0)</f>
        <v>0</v>
      </c>
      <c r="BH571" s="157">
        <f>IF(N571="sníž. přenesená",J571,0)</f>
        <v>0</v>
      </c>
      <c r="BI571" s="157">
        <f>IF(N571="nulová",J571,0)</f>
        <v>0</v>
      </c>
      <c r="BJ571" s="18" t="s">
        <v>45</v>
      </c>
      <c r="BK571" s="157">
        <f>ROUND(I571*H571,2)</f>
        <v>0</v>
      </c>
      <c r="BL571" s="18" t="s">
        <v>201</v>
      </c>
      <c r="BM571" s="156" t="s">
        <v>1010</v>
      </c>
    </row>
    <row r="572" spans="2:65" s="20" customFormat="1" x14ac:dyDescent="0.25">
      <c r="B572" s="21"/>
      <c r="D572" s="180" t="s">
        <v>464</v>
      </c>
      <c r="F572" s="181" t="s">
        <v>1011</v>
      </c>
      <c r="I572" s="114"/>
      <c r="L572" s="21"/>
      <c r="M572" s="182"/>
      <c r="T572" s="55"/>
      <c r="AT572" s="18" t="s">
        <v>464</v>
      </c>
      <c r="AU572" s="18" t="s">
        <v>88</v>
      </c>
    </row>
    <row r="573" spans="2:65" s="20" customFormat="1" x14ac:dyDescent="0.25">
      <c r="B573" s="21"/>
      <c r="D573" s="183" t="s">
        <v>466</v>
      </c>
      <c r="F573" s="184" t="s">
        <v>1012</v>
      </c>
      <c r="I573" s="114"/>
      <c r="L573" s="21"/>
      <c r="M573" s="182"/>
      <c r="T573" s="55"/>
      <c r="AT573" s="18" t="s">
        <v>466</v>
      </c>
      <c r="AU573" s="18" t="s">
        <v>88</v>
      </c>
    </row>
    <row r="574" spans="2:65" s="20" customFormat="1" ht="16.5" customHeight="1" x14ac:dyDescent="0.25">
      <c r="B574" s="21"/>
      <c r="C574" s="174" t="s">
        <v>1013</v>
      </c>
      <c r="D574" s="174" t="s">
        <v>138</v>
      </c>
      <c r="E574" s="175" t="s">
        <v>1014</v>
      </c>
      <c r="F574" s="176" t="s">
        <v>1015</v>
      </c>
      <c r="G574" s="177" t="s">
        <v>199</v>
      </c>
      <c r="H574" s="178">
        <v>6</v>
      </c>
      <c r="I574" s="150"/>
      <c r="J574" s="179">
        <f>ROUND(I574*H574,2)</f>
        <v>0</v>
      </c>
      <c r="K574" s="176" t="s">
        <v>462</v>
      </c>
      <c r="L574" s="21"/>
      <c r="M574" s="153" t="s">
        <v>1</v>
      </c>
      <c r="N574" s="112" t="s">
        <v>27</v>
      </c>
      <c r="P574" s="154">
        <f>O574*H574</f>
        <v>0</v>
      </c>
      <c r="Q574" s="154">
        <v>9.3999999999999997E-4</v>
      </c>
      <c r="R574" s="154">
        <f>Q574*H574</f>
        <v>5.64E-3</v>
      </c>
      <c r="S574" s="154">
        <v>0</v>
      </c>
      <c r="T574" s="155">
        <f>S574*H574</f>
        <v>0</v>
      </c>
      <c r="AR574" s="156" t="s">
        <v>201</v>
      </c>
      <c r="AT574" s="156" t="s">
        <v>138</v>
      </c>
      <c r="AU574" s="156" t="s">
        <v>88</v>
      </c>
      <c r="AY574" s="18" t="s">
        <v>135</v>
      </c>
      <c r="BE574" s="157">
        <f>IF(N574="základní",J574,0)</f>
        <v>0</v>
      </c>
      <c r="BF574" s="157">
        <f>IF(N574="snížená",J574,0)</f>
        <v>0</v>
      </c>
      <c r="BG574" s="157">
        <f>IF(N574="zákl. přenesená",J574,0)</f>
        <v>0</v>
      </c>
      <c r="BH574" s="157">
        <f>IF(N574="sníž. přenesená",J574,0)</f>
        <v>0</v>
      </c>
      <c r="BI574" s="157">
        <f>IF(N574="nulová",J574,0)</f>
        <v>0</v>
      </c>
      <c r="BJ574" s="18" t="s">
        <v>45</v>
      </c>
      <c r="BK574" s="157">
        <f>ROUND(I574*H574,2)</f>
        <v>0</v>
      </c>
      <c r="BL574" s="18" t="s">
        <v>201</v>
      </c>
      <c r="BM574" s="156" t="s">
        <v>1016</v>
      </c>
    </row>
    <row r="575" spans="2:65" s="20" customFormat="1" x14ac:dyDescent="0.25">
      <c r="B575" s="21"/>
      <c r="D575" s="180" t="s">
        <v>464</v>
      </c>
      <c r="F575" s="181" t="s">
        <v>1017</v>
      </c>
      <c r="I575" s="114"/>
      <c r="L575" s="21"/>
      <c r="M575" s="182"/>
      <c r="T575" s="55"/>
      <c r="AT575" s="18" t="s">
        <v>464</v>
      </c>
      <c r="AU575" s="18" t="s">
        <v>88</v>
      </c>
    </row>
    <row r="576" spans="2:65" s="20" customFormat="1" x14ac:dyDescent="0.25">
      <c r="B576" s="21"/>
      <c r="D576" s="183" t="s">
        <v>466</v>
      </c>
      <c r="F576" s="184" t="s">
        <v>1018</v>
      </c>
      <c r="I576" s="114"/>
      <c r="L576" s="21"/>
      <c r="M576" s="182"/>
      <c r="T576" s="55"/>
      <c r="AT576" s="18" t="s">
        <v>466</v>
      </c>
      <c r="AU576" s="18" t="s">
        <v>88</v>
      </c>
    </row>
    <row r="577" spans="2:65" s="20" customFormat="1" ht="16.5" customHeight="1" x14ac:dyDescent="0.25">
      <c r="B577" s="21"/>
      <c r="C577" s="174" t="s">
        <v>1019</v>
      </c>
      <c r="D577" s="174" t="s">
        <v>138</v>
      </c>
      <c r="E577" s="175" t="s">
        <v>1020</v>
      </c>
      <c r="F577" s="176" t="s">
        <v>1021</v>
      </c>
      <c r="G577" s="177" t="s">
        <v>199</v>
      </c>
      <c r="H577" s="178">
        <v>4</v>
      </c>
      <c r="I577" s="150"/>
      <c r="J577" s="179">
        <f>ROUND(I577*H577,2)</f>
        <v>0</v>
      </c>
      <c r="K577" s="176" t="s">
        <v>462</v>
      </c>
      <c r="L577" s="21"/>
      <c r="M577" s="153" t="s">
        <v>1</v>
      </c>
      <c r="N577" s="112" t="s">
        <v>27</v>
      </c>
      <c r="P577" s="154">
        <f>O577*H577</f>
        <v>0</v>
      </c>
      <c r="Q577" s="154">
        <v>1.6800000000000001E-3</v>
      </c>
      <c r="R577" s="154">
        <f>Q577*H577</f>
        <v>6.7200000000000003E-3</v>
      </c>
      <c r="S577" s="154">
        <v>0</v>
      </c>
      <c r="T577" s="155">
        <f>S577*H577</f>
        <v>0</v>
      </c>
      <c r="AR577" s="156" t="s">
        <v>201</v>
      </c>
      <c r="AT577" s="156" t="s">
        <v>138</v>
      </c>
      <c r="AU577" s="156" t="s">
        <v>88</v>
      </c>
      <c r="AY577" s="18" t="s">
        <v>135</v>
      </c>
      <c r="BE577" s="157">
        <f>IF(N577="základní",J577,0)</f>
        <v>0</v>
      </c>
      <c r="BF577" s="157">
        <f>IF(N577="snížená",J577,0)</f>
        <v>0</v>
      </c>
      <c r="BG577" s="157">
        <f>IF(N577="zákl. přenesená",J577,0)</f>
        <v>0</v>
      </c>
      <c r="BH577" s="157">
        <f>IF(N577="sníž. přenesená",J577,0)</f>
        <v>0</v>
      </c>
      <c r="BI577" s="157">
        <f>IF(N577="nulová",J577,0)</f>
        <v>0</v>
      </c>
      <c r="BJ577" s="18" t="s">
        <v>45</v>
      </c>
      <c r="BK577" s="157">
        <f>ROUND(I577*H577,2)</f>
        <v>0</v>
      </c>
      <c r="BL577" s="18" t="s">
        <v>201</v>
      </c>
      <c r="BM577" s="156" t="s">
        <v>1022</v>
      </c>
    </row>
    <row r="578" spans="2:65" s="20" customFormat="1" x14ac:dyDescent="0.25">
      <c r="B578" s="21"/>
      <c r="D578" s="180" t="s">
        <v>464</v>
      </c>
      <c r="F578" s="181" t="s">
        <v>1023</v>
      </c>
      <c r="I578" s="114"/>
      <c r="L578" s="21"/>
      <c r="M578" s="182"/>
      <c r="T578" s="55"/>
      <c r="AT578" s="18" t="s">
        <v>464</v>
      </c>
      <c r="AU578" s="18" t="s">
        <v>88</v>
      </c>
    </row>
    <row r="579" spans="2:65" s="20" customFormat="1" x14ac:dyDescent="0.25">
      <c r="B579" s="21"/>
      <c r="D579" s="183" t="s">
        <v>466</v>
      </c>
      <c r="F579" s="184" t="s">
        <v>1024</v>
      </c>
      <c r="I579" s="114"/>
      <c r="L579" s="21"/>
      <c r="M579" s="182"/>
      <c r="T579" s="55"/>
      <c r="AT579" s="18" t="s">
        <v>466</v>
      </c>
      <c r="AU579" s="18" t="s">
        <v>88</v>
      </c>
    </row>
    <row r="580" spans="2:65" s="20" customFormat="1" ht="16.5" customHeight="1" x14ac:dyDescent="0.25">
      <c r="B580" s="21"/>
      <c r="C580" s="174" t="s">
        <v>1025</v>
      </c>
      <c r="D580" s="174" t="s">
        <v>138</v>
      </c>
      <c r="E580" s="175" t="s">
        <v>1026</v>
      </c>
      <c r="F580" s="176" t="s">
        <v>1027</v>
      </c>
      <c r="G580" s="177" t="s">
        <v>199</v>
      </c>
      <c r="H580" s="178">
        <v>6</v>
      </c>
      <c r="I580" s="150"/>
      <c r="J580" s="179">
        <f>ROUND(I580*H580,2)</f>
        <v>0</v>
      </c>
      <c r="K580" s="176" t="s">
        <v>462</v>
      </c>
      <c r="L580" s="21"/>
      <c r="M580" s="153" t="s">
        <v>1</v>
      </c>
      <c r="N580" s="112" t="s">
        <v>27</v>
      </c>
      <c r="P580" s="154">
        <f>O580*H580</f>
        <v>0</v>
      </c>
      <c r="Q580" s="154">
        <v>4.2399999999999998E-3</v>
      </c>
      <c r="R580" s="154">
        <f>Q580*H580</f>
        <v>2.5439999999999997E-2</v>
      </c>
      <c r="S580" s="154">
        <v>0</v>
      </c>
      <c r="T580" s="155">
        <f>S580*H580</f>
        <v>0</v>
      </c>
      <c r="AR580" s="156" t="s">
        <v>201</v>
      </c>
      <c r="AT580" s="156" t="s">
        <v>138</v>
      </c>
      <c r="AU580" s="156" t="s">
        <v>88</v>
      </c>
      <c r="AY580" s="18" t="s">
        <v>135</v>
      </c>
      <c r="BE580" s="157">
        <f>IF(N580="základní",J580,0)</f>
        <v>0</v>
      </c>
      <c r="BF580" s="157">
        <f>IF(N580="snížená",J580,0)</f>
        <v>0</v>
      </c>
      <c r="BG580" s="157">
        <f>IF(N580="zákl. přenesená",J580,0)</f>
        <v>0</v>
      </c>
      <c r="BH580" s="157">
        <f>IF(N580="sníž. přenesená",J580,0)</f>
        <v>0</v>
      </c>
      <c r="BI580" s="157">
        <f>IF(N580="nulová",J580,0)</f>
        <v>0</v>
      </c>
      <c r="BJ580" s="18" t="s">
        <v>45</v>
      </c>
      <c r="BK580" s="157">
        <f>ROUND(I580*H580,2)</f>
        <v>0</v>
      </c>
      <c r="BL580" s="18" t="s">
        <v>201</v>
      </c>
      <c r="BM580" s="156" t="s">
        <v>1028</v>
      </c>
    </row>
    <row r="581" spans="2:65" s="20" customFormat="1" x14ac:dyDescent="0.25">
      <c r="B581" s="21"/>
      <c r="D581" s="180" t="s">
        <v>464</v>
      </c>
      <c r="F581" s="181" t="s">
        <v>1029</v>
      </c>
      <c r="I581" s="114"/>
      <c r="L581" s="21"/>
      <c r="M581" s="182"/>
      <c r="T581" s="55"/>
      <c r="AT581" s="18" t="s">
        <v>464</v>
      </c>
      <c r="AU581" s="18" t="s">
        <v>88</v>
      </c>
    </row>
    <row r="582" spans="2:65" s="20" customFormat="1" x14ac:dyDescent="0.25">
      <c r="B582" s="21"/>
      <c r="D582" s="183" t="s">
        <v>466</v>
      </c>
      <c r="F582" s="184" t="s">
        <v>1030</v>
      </c>
      <c r="I582" s="114"/>
      <c r="L582" s="21"/>
      <c r="M582" s="182"/>
      <c r="T582" s="55"/>
      <c r="AT582" s="18" t="s">
        <v>466</v>
      </c>
      <c r="AU582" s="18" t="s">
        <v>88</v>
      </c>
    </row>
    <row r="583" spans="2:65" s="20" customFormat="1" ht="16.5" customHeight="1" x14ac:dyDescent="0.25">
      <c r="B583" s="21"/>
      <c r="C583" s="174" t="s">
        <v>1031</v>
      </c>
      <c r="D583" s="174" t="s">
        <v>138</v>
      </c>
      <c r="E583" s="175" t="s">
        <v>1032</v>
      </c>
      <c r="F583" s="176" t="s">
        <v>1033</v>
      </c>
      <c r="G583" s="177" t="s">
        <v>263</v>
      </c>
      <c r="H583" s="178">
        <v>82</v>
      </c>
      <c r="I583" s="150"/>
      <c r="J583" s="179">
        <f>ROUND(I583*H583,2)</f>
        <v>0</v>
      </c>
      <c r="K583" s="176" t="s">
        <v>462</v>
      </c>
      <c r="L583" s="21"/>
      <c r="M583" s="153" t="s">
        <v>1</v>
      </c>
      <c r="N583" s="112" t="s">
        <v>27</v>
      </c>
      <c r="P583" s="154">
        <f>O583*H583</f>
        <v>0</v>
      </c>
      <c r="Q583" s="154">
        <v>8.0000000000000004E-4</v>
      </c>
      <c r="R583" s="154">
        <f>Q583*H583</f>
        <v>6.5600000000000006E-2</v>
      </c>
      <c r="S583" s="154">
        <v>0</v>
      </c>
      <c r="T583" s="155">
        <f>S583*H583</f>
        <v>0</v>
      </c>
      <c r="AR583" s="156" t="s">
        <v>201</v>
      </c>
      <c r="AT583" s="156" t="s">
        <v>138</v>
      </c>
      <c r="AU583" s="156" t="s">
        <v>88</v>
      </c>
      <c r="AY583" s="18" t="s">
        <v>135</v>
      </c>
      <c r="BE583" s="157">
        <f>IF(N583="základní",J583,0)</f>
        <v>0</v>
      </c>
      <c r="BF583" s="157">
        <f>IF(N583="snížená",J583,0)</f>
        <v>0</v>
      </c>
      <c r="BG583" s="157">
        <f>IF(N583="zákl. přenesená",J583,0)</f>
        <v>0</v>
      </c>
      <c r="BH583" s="157">
        <f>IF(N583="sníž. přenesená",J583,0)</f>
        <v>0</v>
      </c>
      <c r="BI583" s="157">
        <f>IF(N583="nulová",J583,0)</f>
        <v>0</v>
      </c>
      <c r="BJ583" s="18" t="s">
        <v>45</v>
      </c>
      <c r="BK583" s="157">
        <f>ROUND(I583*H583,2)</f>
        <v>0</v>
      </c>
      <c r="BL583" s="18" t="s">
        <v>201</v>
      </c>
      <c r="BM583" s="156" t="s">
        <v>1034</v>
      </c>
    </row>
    <row r="584" spans="2:65" s="20" customFormat="1" x14ac:dyDescent="0.25">
      <c r="B584" s="21"/>
      <c r="D584" s="180" t="s">
        <v>464</v>
      </c>
      <c r="F584" s="181" t="s">
        <v>1035</v>
      </c>
      <c r="I584" s="114"/>
      <c r="L584" s="21"/>
      <c r="M584" s="182"/>
      <c r="T584" s="55"/>
      <c r="AT584" s="18" t="s">
        <v>464</v>
      </c>
      <c r="AU584" s="18" t="s">
        <v>88</v>
      </c>
    </row>
    <row r="585" spans="2:65" s="20" customFormat="1" x14ac:dyDescent="0.25">
      <c r="B585" s="21"/>
      <c r="D585" s="183" t="s">
        <v>466</v>
      </c>
      <c r="F585" s="184" t="s">
        <v>1036</v>
      </c>
      <c r="I585" s="114"/>
      <c r="L585" s="21"/>
      <c r="M585" s="182"/>
      <c r="T585" s="55"/>
      <c r="AT585" s="18" t="s">
        <v>466</v>
      </c>
      <c r="AU585" s="18" t="s">
        <v>88</v>
      </c>
    </row>
    <row r="586" spans="2:65" s="185" customFormat="1" ht="11.25" x14ac:dyDescent="0.25">
      <c r="B586" s="186"/>
      <c r="D586" s="180" t="s">
        <v>468</v>
      </c>
      <c r="E586" s="187" t="s">
        <v>1</v>
      </c>
      <c r="F586" s="188" t="s">
        <v>1037</v>
      </c>
      <c r="H586" s="189">
        <v>82</v>
      </c>
      <c r="I586" s="190"/>
      <c r="L586" s="186"/>
      <c r="M586" s="191"/>
      <c r="T586" s="192"/>
      <c r="AT586" s="187" t="s">
        <v>468</v>
      </c>
      <c r="AU586" s="187" t="s">
        <v>88</v>
      </c>
      <c r="AV586" s="185" t="s">
        <v>88</v>
      </c>
      <c r="AW586" s="185" t="s">
        <v>19</v>
      </c>
      <c r="AX586" s="185" t="s">
        <v>45</v>
      </c>
      <c r="AY586" s="187" t="s">
        <v>135</v>
      </c>
    </row>
    <row r="587" spans="2:65" s="20" customFormat="1" ht="16.5" customHeight="1" x14ac:dyDescent="0.25">
      <c r="B587" s="21"/>
      <c r="C587" s="174" t="s">
        <v>1038</v>
      </c>
      <c r="D587" s="174" t="s">
        <v>138</v>
      </c>
      <c r="E587" s="175" t="s">
        <v>1039</v>
      </c>
      <c r="F587" s="176" t="s">
        <v>1040</v>
      </c>
      <c r="G587" s="177" t="s">
        <v>263</v>
      </c>
      <c r="H587" s="178">
        <v>76</v>
      </c>
      <c r="I587" s="150"/>
      <c r="J587" s="179">
        <f>ROUND(I587*H587,2)</f>
        <v>0</v>
      </c>
      <c r="K587" s="176" t="s">
        <v>462</v>
      </c>
      <c r="L587" s="21"/>
      <c r="M587" s="153" t="s">
        <v>1</v>
      </c>
      <c r="N587" s="112" t="s">
        <v>27</v>
      </c>
      <c r="P587" s="154">
        <f>O587*H587</f>
        <v>0</v>
      </c>
      <c r="Q587" s="154">
        <v>1.2600000000000001E-3</v>
      </c>
      <c r="R587" s="154">
        <f>Q587*H587</f>
        <v>9.5759999999999998E-2</v>
      </c>
      <c r="S587" s="154">
        <v>0</v>
      </c>
      <c r="T587" s="155">
        <f>S587*H587</f>
        <v>0</v>
      </c>
      <c r="AR587" s="156" t="s">
        <v>201</v>
      </c>
      <c r="AT587" s="156" t="s">
        <v>138</v>
      </c>
      <c r="AU587" s="156" t="s">
        <v>88</v>
      </c>
      <c r="AY587" s="18" t="s">
        <v>135</v>
      </c>
      <c r="BE587" s="157">
        <f>IF(N587="základní",J587,0)</f>
        <v>0</v>
      </c>
      <c r="BF587" s="157">
        <f>IF(N587="snížená",J587,0)</f>
        <v>0</v>
      </c>
      <c r="BG587" s="157">
        <f>IF(N587="zákl. přenesená",J587,0)</f>
        <v>0</v>
      </c>
      <c r="BH587" s="157">
        <f>IF(N587="sníž. přenesená",J587,0)</f>
        <v>0</v>
      </c>
      <c r="BI587" s="157">
        <f>IF(N587="nulová",J587,0)</f>
        <v>0</v>
      </c>
      <c r="BJ587" s="18" t="s">
        <v>45</v>
      </c>
      <c r="BK587" s="157">
        <f>ROUND(I587*H587,2)</f>
        <v>0</v>
      </c>
      <c r="BL587" s="18" t="s">
        <v>201</v>
      </c>
      <c r="BM587" s="156" t="s">
        <v>1041</v>
      </c>
    </row>
    <row r="588" spans="2:65" s="20" customFormat="1" x14ac:dyDescent="0.25">
      <c r="B588" s="21"/>
      <c r="D588" s="180" t="s">
        <v>464</v>
      </c>
      <c r="F588" s="181" t="s">
        <v>1042</v>
      </c>
      <c r="I588" s="114"/>
      <c r="L588" s="21"/>
      <c r="M588" s="182"/>
      <c r="T588" s="55"/>
      <c r="AT588" s="18" t="s">
        <v>464</v>
      </c>
      <c r="AU588" s="18" t="s">
        <v>88</v>
      </c>
    </row>
    <row r="589" spans="2:65" s="20" customFormat="1" x14ac:dyDescent="0.25">
      <c r="B589" s="21"/>
      <c r="D589" s="183" t="s">
        <v>466</v>
      </c>
      <c r="F589" s="184" t="s">
        <v>1043</v>
      </c>
      <c r="I589" s="114"/>
      <c r="L589" s="21"/>
      <c r="M589" s="182"/>
      <c r="T589" s="55"/>
      <c r="AT589" s="18" t="s">
        <v>466</v>
      </c>
      <c r="AU589" s="18" t="s">
        <v>88</v>
      </c>
    </row>
    <row r="590" spans="2:65" s="185" customFormat="1" ht="11.25" x14ac:dyDescent="0.25">
      <c r="B590" s="186"/>
      <c r="D590" s="180" t="s">
        <v>468</v>
      </c>
      <c r="E590" s="187" t="s">
        <v>1</v>
      </c>
      <c r="F590" s="188" t="s">
        <v>1044</v>
      </c>
      <c r="H590" s="189">
        <v>76</v>
      </c>
      <c r="I590" s="190"/>
      <c r="L590" s="186"/>
      <c r="M590" s="191"/>
      <c r="T590" s="192"/>
      <c r="AT590" s="187" t="s">
        <v>468</v>
      </c>
      <c r="AU590" s="187" t="s">
        <v>88</v>
      </c>
      <c r="AV590" s="185" t="s">
        <v>88</v>
      </c>
      <c r="AW590" s="185" t="s">
        <v>19</v>
      </c>
      <c r="AX590" s="185" t="s">
        <v>45</v>
      </c>
      <c r="AY590" s="187" t="s">
        <v>135</v>
      </c>
    </row>
    <row r="591" spans="2:65" s="20" customFormat="1" ht="16.5" customHeight="1" x14ac:dyDescent="0.25">
      <c r="B591" s="21"/>
      <c r="C591" s="174" t="s">
        <v>1045</v>
      </c>
      <c r="D591" s="174" t="s">
        <v>138</v>
      </c>
      <c r="E591" s="175" t="s">
        <v>1046</v>
      </c>
      <c r="F591" s="176" t="s">
        <v>1047</v>
      </c>
      <c r="G591" s="177" t="s">
        <v>263</v>
      </c>
      <c r="H591" s="178">
        <v>25</v>
      </c>
      <c r="I591" s="150"/>
      <c r="J591" s="179">
        <f>ROUND(I591*H591,2)</f>
        <v>0</v>
      </c>
      <c r="K591" s="176" t="s">
        <v>462</v>
      </c>
      <c r="L591" s="21"/>
      <c r="M591" s="153" t="s">
        <v>1</v>
      </c>
      <c r="N591" s="112" t="s">
        <v>27</v>
      </c>
      <c r="P591" s="154">
        <f>O591*H591</f>
        <v>0</v>
      </c>
      <c r="Q591" s="154">
        <v>1.3799999999999999E-3</v>
      </c>
      <c r="R591" s="154">
        <f>Q591*H591</f>
        <v>3.4499999999999996E-2</v>
      </c>
      <c r="S591" s="154">
        <v>0</v>
      </c>
      <c r="T591" s="155">
        <f>S591*H591</f>
        <v>0</v>
      </c>
      <c r="AR591" s="156" t="s">
        <v>201</v>
      </c>
      <c r="AT591" s="156" t="s">
        <v>138</v>
      </c>
      <c r="AU591" s="156" t="s">
        <v>88</v>
      </c>
      <c r="AY591" s="18" t="s">
        <v>135</v>
      </c>
      <c r="BE591" s="157">
        <f>IF(N591="základní",J591,0)</f>
        <v>0</v>
      </c>
      <c r="BF591" s="157">
        <f>IF(N591="snížená",J591,0)</f>
        <v>0</v>
      </c>
      <c r="BG591" s="157">
        <f>IF(N591="zákl. přenesená",J591,0)</f>
        <v>0</v>
      </c>
      <c r="BH591" s="157">
        <f>IF(N591="sníž. přenesená",J591,0)</f>
        <v>0</v>
      </c>
      <c r="BI591" s="157">
        <f>IF(N591="nulová",J591,0)</f>
        <v>0</v>
      </c>
      <c r="BJ591" s="18" t="s">
        <v>45</v>
      </c>
      <c r="BK591" s="157">
        <f>ROUND(I591*H591,2)</f>
        <v>0</v>
      </c>
      <c r="BL591" s="18" t="s">
        <v>201</v>
      </c>
      <c r="BM591" s="156" t="s">
        <v>1048</v>
      </c>
    </row>
    <row r="592" spans="2:65" s="20" customFormat="1" x14ac:dyDescent="0.25">
      <c r="B592" s="21"/>
      <c r="D592" s="180" t="s">
        <v>464</v>
      </c>
      <c r="F592" s="181" t="s">
        <v>1049</v>
      </c>
      <c r="I592" s="114"/>
      <c r="L592" s="21"/>
      <c r="M592" s="182"/>
      <c r="T592" s="55"/>
      <c r="AT592" s="18" t="s">
        <v>464</v>
      </c>
      <c r="AU592" s="18" t="s">
        <v>88</v>
      </c>
    </row>
    <row r="593" spans="2:65" s="20" customFormat="1" x14ac:dyDescent="0.25">
      <c r="B593" s="21"/>
      <c r="D593" s="183" t="s">
        <v>466</v>
      </c>
      <c r="F593" s="184" t="s">
        <v>1050</v>
      </c>
      <c r="I593" s="114"/>
      <c r="L593" s="21"/>
      <c r="M593" s="182"/>
      <c r="T593" s="55"/>
      <c r="AT593" s="18" t="s">
        <v>466</v>
      </c>
      <c r="AU593" s="18" t="s">
        <v>88</v>
      </c>
    </row>
    <row r="594" spans="2:65" s="185" customFormat="1" ht="11.25" x14ac:dyDescent="0.25">
      <c r="B594" s="186"/>
      <c r="D594" s="180" t="s">
        <v>468</v>
      </c>
      <c r="E594" s="187" t="s">
        <v>1</v>
      </c>
      <c r="F594" s="188" t="s">
        <v>1051</v>
      </c>
      <c r="H594" s="189">
        <v>25</v>
      </c>
      <c r="I594" s="190"/>
      <c r="L594" s="186"/>
      <c r="M594" s="191"/>
      <c r="T594" s="192"/>
      <c r="AT594" s="187" t="s">
        <v>468</v>
      </c>
      <c r="AU594" s="187" t="s">
        <v>88</v>
      </c>
      <c r="AV594" s="185" t="s">
        <v>88</v>
      </c>
      <c r="AW594" s="185" t="s">
        <v>19</v>
      </c>
      <c r="AX594" s="185" t="s">
        <v>45</v>
      </c>
      <c r="AY594" s="187" t="s">
        <v>135</v>
      </c>
    </row>
    <row r="595" spans="2:65" s="20" customFormat="1" ht="16.5" customHeight="1" x14ac:dyDescent="0.25">
      <c r="B595" s="21"/>
      <c r="C595" s="174" t="s">
        <v>1052</v>
      </c>
      <c r="D595" s="174" t="s">
        <v>138</v>
      </c>
      <c r="E595" s="175" t="s">
        <v>1053</v>
      </c>
      <c r="F595" s="176" t="s">
        <v>1054</v>
      </c>
      <c r="G595" s="177" t="s">
        <v>263</v>
      </c>
      <c r="H595" s="178">
        <v>25</v>
      </c>
      <c r="I595" s="150"/>
      <c r="J595" s="179">
        <f>ROUND(I595*H595,2)</f>
        <v>0</v>
      </c>
      <c r="K595" s="176" t="s">
        <v>462</v>
      </c>
      <c r="L595" s="21"/>
      <c r="M595" s="153" t="s">
        <v>1</v>
      </c>
      <c r="N595" s="112" t="s">
        <v>27</v>
      </c>
      <c r="P595" s="154">
        <f>O595*H595</f>
        <v>0</v>
      </c>
      <c r="Q595" s="154">
        <v>3.7299999999999998E-3</v>
      </c>
      <c r="R595" s="154">
        <f>Q595*H595</f>
        <v>9.325E-2</v>
      </c>
      <c r="S595" s="154">
        <v>0</v>
      </c>
      <c r="T595" s="155">
        <f>S595*H595</f>
        <v>0</v>
      </c>
      <c r="AR595" s="156" t="s">
        <v>201</v>
      </c>
      <c r="AT595" s="156" t="s">
        <v>138</v>
      </c>
      <c r="AU595" s="156" t="s">
        <v>88</v>
      </c>
      <c r="AY595" s="18" t="s">
        <v>135</v>
      </c>
      <c r="BE595" s="157">
        <f>IF(N595="základní",J595,0)</f>
        <v>0</v>
      </c>
      <c r="BF595" s="157">
        <f>IF(N595="snížená",J595,0)</f>
        <v>0</v>
      </c>
      <c r="BG595" s="157">
        <f>IF(N595="zákl. přenesená",J595,0)</f>
        <v>0</v>
      </c>
      <c r="BH595" s="157">
        <f>IF(N595="sníž. přenesená",J595,0)</f>
        <v>0</v>
      </c>
      <c r="BI595" s="157">
        <f>IF(N595="nulová",J595,0)</f>
        <v>0</v>
      </c>
      <c r="BJ595" s="18" t="s">
        <v>45</v>
      </c>
      <c r="BK595" s="157">
        <f>ROUND(I595*H595,2)</f>
        <v>0</v>
      </c>
      <c r="BL595" s="18" t="s">
        <v>201</v>
      </c>
      <c r="BM595" s="156" t="s">
        <v>1055</v>
      </c>
    </row>
    <row r="596" spans="2:65" s="20" customFormat="1" x14ac:dyDescent="0.25">
      <c r="B596" s="21"/>
      <c r="D596" s="180" t="s">
        <v>464</v>
      </c>
      <c r="F596" s="181" t="s">
        <v>1056</v>
      </c>
      <c r="I596" s="114"/>
      <c r="L596" s="21"/>
      <c r="M596" s="182"/>
      <c r="T596" s="55"/>
      <c r="AT596" s="18" t="s">
        <v>464</v>
      </c>
      <c r="AU596" s="18" t="s">
        <v>88</v>
      </c>
    </row>
    <row r="597" spans="2:65" s="20" customFormat="1" x14ac:dyDescent="0.25">
      <c r="B597" s="21"/>
      <c r="D597" s="183" t="s">
        <v>466</v>
      </c>
      <c r="F597" s="184" t="s">
        <v>1057</v>
      </c>
      <c r="I597" s="114"/>
      <c r="L597" s="21"/>
      <c r="M597" s="182"/>
      <c r="T597" s="55"/>
      <c r="AT597" s="18" t="s">
        <v>466</v>
      </c>
      <c r="AU597" s="18" t="s">
        <v>88</v>
      </c>
    </row>
    <row r="598" spans="2:65" s="185" customFormat="1" ht="11.25" x14ac:dyDescent="0.25">
      <c r="B598" s="186"/>
      <c r="D598" s="180" t="s">
        <v>468</v>
      </c>
      <c r="E598" s="187" t="s">
        <v>1</v>
      </c>
      <c r="F598" s="188" t="s">
        <v>1051</v>
      </c>
      <c r="H598" s="189">
        <v>25</v>
      </c>
      <c r="I598" s="190"/>
      <c r="L598" s="186"/>
      <c r="M598" s="191"/>
      <c r="T598" s="192"/>
      <c r="AT598" s="187" t="s">
        <v>468</v>
      </c>
      <c r="AU598" s="187" t="s">
        <v>88</v>
      </c>
      <c r="AV598" s="185" t="s">
        <v>88</v>
      </c>
      <c r="AW598" s="185" t="s">
        <v>19</v>
      </c>
      <c r="AX598" s="185" t="s">
        <v>45</v>
      </c>
      <c r="AY598" s="187" t="s">
        <v>135</v>
      </c>
    </row>
    <row r="599" spans="2:65" s="20" customFormat="1" ht="21.75" customHeight="1" x14ac:dyDescent="0.25">
      <c r="B599" s="21"/>
      <c r="C599" s="174" t="s">
        <v>1058</v>
      </c>
      <c r="D599" s="174" t="s">
        <v>138</v>
      </c>
      <c r="E599" s="175" t="s">
        <v>1059</v>
      </c>
      <c r="F599" s="176" t="s">
        <v>1060</v>
      </c>
      <c r="G599" s="177" t="s">
        <v>263</v>
      </c>
      <c r="H599" s="178">
        <v>82</v>
      </c>
      <c r="I599" s="150"/>
      <c r="J599" s="179">
        <f>ROUND(I599*H599,2)</f>
        <v>0</v>
      </c>
      <c r="K599" s="176" t="s">
        <v>462</v>
      </c>
      <c r="L599" s="21"/>
      <c r="M599" s="153" t="s">
        <v>1</v>
      </c>
      <c r="N599" s="112" t="s">
        <v>27</v>
      </c>
      <c r="P599" s="154">
        <f>O599*H599</f>
        <v>0</v>
      </c>
      <c r="Q599" s="154">
        <v>2.0000000000000001E-4</v>
      </c>
      <c r="R599" s="154">
        <f>Q599*H599</f>
        <v>1.6400000000000001E-2</v>
      </c>
      <c r="S599" s="154">
        <v>0</v>
      </c>
      <c r="T599" s="155">
        <f>S599*H599</f>
        <v>0</v>
      </c>
      <c r="AR599" s="156" t="s">
        <v>201</v>
      </c>
      <c r="AT599" s="156" t="s">
        <v>138</v>
      </c>
      <c r="AU599" s="156" t="s">
        <v>88</v>
      </c>
      <c r="AY599" s="18" t="s">
        <v>135</v>
      </c>
      <c r="BE599" s="157">
        <f>IF(N599="základní",J599,0)</f>
        <v>0</v>
      </c>
      <c r="BF599" s="157">
        <f>IF(N599="snížená",J599,0)</f>
        <v>0</v>
      </c>
      <c r="BG599" s="157">
        <f>IF(N599="zákl. přenesená",J599,0)</f>
        <v>0</v>
      </c>
      <c r="BH599" s="157">
        <f>IF(N599="sníž. přenesená",J599,0)</f>
        <v>0</v>
      </c>
      <c r="BI599" s="157">
        <f>IF(N599="nulová",J599,0)</f>
        <v>0</v>
      </c>
      <c r="BJ599" s="18" t="s">
        <v>45</v>
      </c>
      <c r="BK599" s="157">
        <f>ROUND(I599*H599,2)</f>
        <v>0</v>
      </c>
      <c r="BL599" s="18" t="s">
        <v>201</v>
      </c>
      <c r="BM599" s="156" t="s">
        <v>1061</v>
      </c>
    </row>
    <row r="600" spans="2:65" s="20" customFormat="1" ht="19.5" x14ac:dyDescent="0.25">
      <c r="B600" s="21"/>
      <c r="D600" s="180" t="s">
        <v>464</v>
      </c>
      <c r="F600" s="181" t="s">
        <v>1062</v>
      </c>
      <c r="I600" s="114"/>
      <c r="L600" s="21"/>
      <c r="M600" s="182"/>
      <c r="T600" s="55"/>
      <c r="AT600" s="18" t="s">
        <v>464</v>
      </c>
      <c r="AU600" s="18" t="s">
        <v>88</v>
      </c>
    </row>
    <row r="601" spans="2:65" s="20" customFormat="1" x14ac:dyDescent="0.25">
      <c r="B601" s="21"/>
      <c r="D601" s="183" t="s">
        <v>466</v>
      </c>
      <c r="F601" s="184" t="s">
        <v>1063</v>
      </c>
      <c r="I601" s="114"/>
      <c r="L601" s="21"/>
      <c r="M601" s="182"/>
      <c r="T601" s="55"/>
      <c r="AT601" s="18" t="s">
        <v>466</v>
      </c>
      <c r="AU601" s="18" t="s">
        <v>88</v>
      </c>
    </row>
    <row r="602" spans="2:65" s="20" customFormat="1" ht="24.2" customHeight="1" x14ac:dyDescent="0.25">
      <c r="B602" s="21"/>
      <c r="C602" s="174" t="s">
        <v>1064</v>
      </c>
      <c r="D602" s="174" t="s">
        <v>138</v>
      </c>
      <c r="E602" s="175" t="s">
        <v>1065</v>
      </c>
      <c r="F602" s="176" t="s">
        <v>1066</v>
      </c>
      <c r="G602" s="177" t="s">
        <v>263</v>
      </c>
      <c r="H602" s="178">
        <v>101</v>
      </c>
      <c r="I602" s="150"/>
      <c r="J602" s="179">
        <f>ROUND(I602*H602,2)</f>
        <v>0</v>
      </c>
      <c r="K602" s="176" t="s">
        <v>462</v>
      </c>
      <c r="L602" s="21"/>
      <c r="M602" s="153" t="s">
        <v>1</v>
      </c>
      <c r="N602" s="112" t="s">
        <v>27</v>
      </c>
      <c r="P602" s="154">
        <f>O602*H602</f>
        <v>0</v>
      </c>
      <c r="Q602" s="154">
        <v>2.4000000000000001E-4</v>
      </c>
      <c r="R602" s="154">
        <f>Q602*H602</f>
        <v>2.4240000000000001E-2</v>
      </c>
      <c r="S602" s="154">
        <v>0</v>
      </c>
      <c r="T602" s="155">
        <f>S602*H602</f>
        <v>0</v>
      </c>
      <c r="AR602" s="156" t="s">
        <v>201</v>
      </c>
      <c r="AT602" s="156" t="s">
        <v>138</v>
      </c>
      <c r="AU602" s="156" t="s">
        <v>88</v>
      </c>
      <c r="AY602" s="18" t="s">
        <v>135</v>
      </c>
      <c r="BE602" s="157">
        <f>IF(N602="základní",J602,0)</f>
        <v>0</v>
      </c>
      <c r="BF602" s="157">
        <f>IF(N602="snížená",J602,0)</f>
        <v>0</v>
      </c>
      <c r="BG602" s="157">
        <f>IF(N602="zákl. přenesená",J602,0)</f>
        <v>0</v>
      </c>
      <c r="BH602" s="157">
        <f>IF(N602="sníž. přenesená",J602,0)</f>
        <v>0</v>
      </c>
      <c r="BI602" s="157">
        <f>IF(N602="nulová",J602,0)</f>
        <v>0</v>
      </c>
      <c r="BJ602" s="18" t="s">
        <v>45</v>
      </c>
      <c r="BK602" s="157">
        <f>ROUND(I602*H602,2)</f>
        <v>0</v>
      </c>
      <c r="BL602" s="18" t="s">
        <v>201</v>
      </c>
      <c r="BM602" s="156" t="s">
        <v>1067</v>
      </c>
    </row>
    <row r="603" spans="2:65" s="20" customFormat="1" ht="19.5" x14ac:dyDescent="0.25">
      <c r="B603" s="21"/>
      <c r="D603" s="180" t="s">
        <v>464</v>
      </c>
      <c r="F603" s="181" t="s">
        <v>1068</v>
      </c>
      <c r="I603" s="114"/>
      <c r="L603" s="21"/>
      <c r="M603" s="182"/>
      <c r="T603" s="55"/>
      <c r="AT603" s="18" t="s">
        <v>464</v>
      </c>
      <c r="AU603" s="18" t="s">
        <v>88</v>
      </c>
    </row>
    <row r="604" spans="2:65" s="20" customFormat="1" x14ac:dyDescent="0.25">
      <c r="B604" s="21"/>
      <c r="D604" s="183" t="s">
        <v>466</v>
      </c>
      <c r="F604" s="184" t="s">
        <v>1069</v>
      </c>
      <c r="I604" s="114"/>
      <c r="L604" s="21"/>
      <c r="M604" s="182"/>
      <c r="T604" s="55"/>
      <c r="AT604" s="18" t="s">
        <v>466</v>
      </c>
      <c r="AU604" s="18" t="s">
        <v>88</v>
      </c>
    </row>
    <row r="605" spans="2:65" s="185" customFormat="1" ht="11.25" x14ac:dyDescent="0.25">
      <c r="B605" s="186"/>
      <c r="D605" s="180" t="s">
        <v>468</v>
      </c>
      <c r="E605" s="187" t="s">
        <v>1</v>
      </c>
      <c r="F605" s="188" t="s">
        <v>1070</v>
      </c>
      <c r="H605" s="189">
        <v>101</v>
      </c>
      <c r="I605" s="190"/>
      <c r="L605" s="186"/>
      <c r="M605" s="191"/>
      <c r="T605" s="192"/>
      <c r="AT605" s="187" t="s">
        <v>468</v>
      </c>
      <c r="AU605" s="187" t="s">
        <v>88</v>
      </c>
      <c r="AV605" s="185" t="s">
        <v>88</v>
      </c>
      <c r="AW605" s="185" t="s">
        <v>19</v>
      </c>
      <c r="AX605" s="185" t="s">
        <v>45</v>
      </c>
      <c r="AY605" s="187" t="s">
        <v>135</v>
      </c>
    </row>
    <row r="606" spans="2:65" s="20" customFormat="1" ht="24.2" customHeight="1" x14ac:dyDescent="0.25">
      <c r="B606" s="21"/>
      <c r="C606" s="174" t="s">
        <v>1071</v>
      </c>
      <c r="D606" s="174" t="s">
        <v>138</v>
      </c>
      <c r="E606" s="175" t="s">
        <v>1072</v>
      </c>
      <c r="F606" s="176" t="s">
        <v>1073</v>
      </c>
      <c r="G606" s="177" t="s">
        <v>263</v>
      </c>
      <c r="H606" s="178">
        <v>25</v>
      </c>
      <c r="I606" s="150"/>
      <c r="J606" s="179">
        <f>ROUND(I606*H606,2)</f>
        <v>0</v>
      </c>
      <c r="K606" s="176" t="s">
        <v>462</v>
      </c>
      <c r="L606" s="21"/>
      <c r="M606" s="153" t="s">
        <v>1</v>
      </c>
      <c r="N606" s="112" t="s">
        <v>27</v>
      </c>
      <c r="P606" s="154">
        <f>O606*H606</f>
        <v>0</v>
      </c>
      <c r="Q606" s="154">
        <v>2.7E-4</v>
      </c>
      <c r="R606" s="154">
        <f>Q606*H606</f>
        <v>6.7499999999999999E-3</v>
      </c>
      <c r="S606" s="154">
        <v>0</v>
      </c>
      <c r="T606" s="155">
        <f>S606*H606</f>
        <v>0</v>
      </c>
      <c r="AR606" s="156" t="s">
        <v>201</v>
      </c>
      <c r="AT606" s="156" t="s">
        <v>138</v>
      </c>
      <c r="AU606" s="156" t="s">
        <v>88</v>
      </c>
      <c r="AY606" s="18" t="s">
        <v>135</v>
      </c>
      <c r="BE606" s="157">
        <f>IF(N606="základní",J606,0)</f>
        <v>0</v>
      </c>
      <c r="BF606" s="157">
        <f>IF(N606="snížená",J606,0)</f>
        <v>0</v>
      </c>
      <c r="BG606" s="157">
        <f>IF(N606="zákl. přenesená",J606,0)</f>
        <v>0</v>
      </c>
      <c r="BH606" s="157">
        <f>IF(N606="sníž. přenesená",J606,0)</f>
        <v>0</v>
      </c>
      <c r="BI606" s="157">
        <f>IF(N606="nulová",J606,0)</f>
        <v>0</v>
      </c>
      <c r="BJ606" s="18" t="s">
        <v>45</v>
      </c>
      <c r="BK606" s="157">
        <f>ROUND(I606*H606,2)</f>
        <v>0</v>
      </c>
      <c r="BL606" s="18" t="s">
        <v>201</v>
      </c>
      <c r="BM606" s="156" t="s">
        <v>1074</v>
      </c>
    </row>
    <row r="607" spans="2:65" s="20" customFormat="1" ht="19.5" x14ac:dyDescent="0.25">
      <c r="B607" s="21"/>
      <c r="D607" s="180" t="s">
        <v>464</v>
      </c>
      <c r="F607" s="181" t="s">
        <v>1075</v>
      </c>
      <c r="I607" s="114"/>
      <c r="L607" s="21"/>
      <c r="M607" s="182"/>
      <c r="T607" s="55"/>
      <c r="AT607" s="18" t="s">
        <v>464</v>
      </c>
      <c r="AU607" s="18" t="s">
        <v>88</v>
      </c>
    </row>
    <row r="608" spans="2:65" s="20" customFormat="1" x14ac:dyDescent="0.25">
      <c r="B608" s="21"/>
      <c r="D608" s="183" t="s">
        <v>466</v>
      </c>
      <c r="F608" s="184" t="s">
        <v>1076</v>
      </c>
      <c r="I608" s="114"/>
      <c r="L608" s="21"/>
      <c r="M608" s="182"/>
      <c r="T608" s="55"/>
      <c r="AT608" s="18" t="s">
        <v>466</v>
      </c>
      <c r="AU608" s="18" t="s">
        <v>88</v>
      </c>
    </row>
    <row r="609" spans="2:65" s="20" customFormat="1" ht="24.2" customHeight="1" x14ac:dyDescent="0.25">
      <c r="B609" s="21"/>
      <c r="C609" s="174" t="s">
        <v>1077</v>
      </c>
      <c r="D609" s="174" t="s">
        <v>138</v>
      </c>
      <c r="E609" s="175" t="s">
        <v>1078</v>
      </c>
      <c r="F609" s="176" t="s">
        <v>1079</v>
      </c>
      <c r="G609" s="177" t="s">
        <v>263</v>
      </c>
      <c r="H609" s="178">
        <v>10</v>
      </c>
      <c r="I609" s="150"/>
      <c r="J609" s="179">
        <f>ROUND(I609*H609,2)</f>
        <v>0</v>
      </c>
      <c r="K609" s="176" t="s">
        <v>462</v>
      </c>
      <c r="L609" s="21"/>
      <c r="M609" s="153" t="s">
        <v>1</v>
      </c>
      <c r="N609" s="112" t="s">
        <v>27</v>
      </c>
      <c r="P609" s="154">
        <f>O609*H609</f>
        <v>0</v>
      </c>
      <c r="Q609" s="154">
        <v>3.4000000000000002E-4</v>
      </c>
      <c r="R609" s="154">
        <f>Q609*H609</f>
        <v>3.4000000000000002E-3</v>
      </c>
      <c r="S609" s="154">
        <v>0</v>
      </c>
      <c r="T609" s="155">
        <f>S609*H609</f>
        <v>0</v>
      </c>
      <c r="AR609" s="156" t="s">
        <v>201</v>
      </c>
      <c r="AT609" s="156" t="s">
        <v>138</v>
      </c>
      <c r="AU609" s="156" t="s">
        <v>88</v>
      </c>
      <c r="AY609" s="18" t="s">
        <v>135</v>
      </c>
      <c r="BE609" s="157">
        <f>IF(N609="základní",J609,0)</f>
        <v>0</v>
      </c>
      <c r="BF609" s="157">
        <f>IF(N609="snížená",J609,0)</f>
        <v>0</v>
      </c>
      <c r="BG609" s="157">
        <f>IF(N609="zákl. přenesená",J609,0)</f>
        <v>0</v>
      </c>
      <c r="BH609" s="157">
        <f>IF(N609="sníž. přenesená",J609,0)</f>
        <v>0</v>
      </c>
      <c r="BI609" s="157">
        <f>IF(N609="nulová",J609,0)</f>
        <v>0</v>
      </c>
      <c r="BJ609" s="18" t="s">
        <v>45</v>
      </c>
      <c r="BK609" s="157">
        <f>ROUND(I609*H609,2)</f>
        <v>0</v>
      </c>
      <c r="BL609" s="18" t="s">
        <v>201</v>
      </c>
      <c r="BM609" s="156" t="s">
        <v>1080</v>
      </c>
    </row>
    <row r="610" spans="2:65" s="20" customFormat="1" ht="19.5" x14ac:dyDescent="0.25">
      <c r="B610" s="21"/>
      <c r="D610" s="180" t="s">
        <v>464</v>
      </c>
      <c r="F610" s="181" t="s">
        <v>1081</v>
      </c>
      <c r="I610" s="114"/>
      <c r="L610" s="21"/>
      <c r="M610" s="182"/>
      <c r="T610" s="55"/>
      <c r="AT610" s="18" t="s">
        <v>464</v>
      </c>
      <c r="AU610" s="18" t="s">
        <v>88</v>
      </c>
    </row>
    <row r="611" spans="2:65" s="20" customFormat="1" x14ac:dyDescent="0.25">
      <c r="B611" s="21"/>
      <c r="D611" s="183" t="s">
        <v>466</v>
      </c>
      <c r="F611" s="184" t="s">
        <v>1082</v>
      </c>
      <c r="I611" s="114"/>
      <c r="L611" s="21"/>
      <c r="M611" s="182"/>
      <c r="T611" s="55"/>
      <c r="AT611" s="18" t="s">
        <v>466</v>
      </c>
      <c r="AU611" s="18" t="s">
        <v>88</v>
      </c>
    </row>
    <row r="612" spans="2:65" s="20" customFormat="1" ht="24.2" customHeight="1" x14ac:dyDescent="0.25">
      <c r="B612" s="21"/>
      <c r="C612" s="174" t="s">
        <v>1083</v>
      </c>
      <c r="D612" s="174" t="s">
        <v>138</v>
      </c>
      <c r="E612" s="175" t="s">
        <v>1084</v>
      </c>
      <c r="F612" s="176" t="s">
        <v>1085</v>
      </c>
      <c r="G612" s="177" t="s">
        <v>263</v>
      </c>
      <c r="H612" s="178">
        <v>15</v>
      </c>
      <c r="I612" s="150"/>
      <c r="J612" s="179">
        <f>ROUND(I612*H612,2)</f>
        <v>0</v>
      </c>
      <c r="K612" s="176" t="s">
        <v>462</v>
      </c>
      <c r="L612" s="21"/>
      <c r="M612" s="153" t="s">
        <v>1</v>
      </c>
      <c r="N612" s="112" t="s">
        <v>27</v>
      </c>
      <c r="P612" s="154">
        <f>O612*H612</f>
        <v>0</v>
      </c>
      <c r="Q612" s="154">
        <v>4.6999999999999999E-4</v>
      </c>
      <c r="R612" s="154">
        <f>Q612*H612</f>
        <v>7.0499999999999998E-3</v>
      </c>
      <c r="S612" s="154">
        <v>0</v>
      </c>
      <c r="T612" s="155">
        <f>S612*H612</f>
        <v>0</v>
      </c>
      <c r="AR612" s="156" t="s">
        <v>201</v>
      </c>
      <c r="AT612" s="156" t="s">
        <v>138</v>
      </c>
      <c r="AU612" s="156" t="s">
        <v>88</v>
      </c>
      <c r="AY612" s="18" t="s">
        <v>135</v>
      </c>
      <c r="BE612" s="157">
        <f>IF(N612="základní",J612,0)</f>
        <v>0</v>
      </c>
      <c r="BF612" s="157">
        <f>IF(N612="snížená",J612,0)</f>
        <v>0</v>
      </c>
      <c r="BG612" s="157">
        <f>IF(N612="zákl. přenesená",J612,0)</f>
        <v>0</v>
      </c>
      <c r="BH612" s="157">
        <f>IF(N612="sníž. přenesená",J612,0)</f>
        <v>0</v>
      </c>
      <c r="BI612" s="157">
        <f>IF(N612="nulová",J612,0)</f>
        <v>0</v>
      </c>
      <c r="BJ612" s="18" t="s">
        <v>45</v>
      </c>
      <c r="BK612" s="157">
        <f>ROUND(I612*H612,2)</f>
        <v>0</v>
      </c>
      <c r="BL612" s="18" t="s">
        <v>201</v>
      </c>
      <c r="BM612" s="156" t="s">
        <v>1086</v>
      </c>
    </row>
    <row r="613" spans="2:65" s="20" customFormat="1" ht="19.5" x14ac:dyDescent="0.25">
      <c r="B613" s="21"/>
      <c r="D613" s="180" t="s">
        <v>464</v>
      </c>
      <c r="F613" s="181" t="s">
        <v>1087</v>
      </c>
      <c r="I613" s="114"/>
      <c r="L613" s="21"/>
      <c r="M613" s="182"/>
      <c r="T613" s="55"/>
      <c r="AT613" s="18" t="s">
        <v>464</v>
      </c>
      <c r="AU613" s="18" t="s">
        <v>88</v>
      </c>
    </row>
    <row r="614" spans="2:65" s="20" customFormat="1" x14ac:dyDescent="0.25">
      <c r="B614" s="21"/>
      <c r="D614" s="183" t="s">
        <v>466</v>
      </c>
      <c r="F614" s="184" t="s">
        <v>1088</v>
      </c>
      <c r="I614" s="114"/>
      <c r="L614" s="21"/>
      <c r="M614" s="182"/>
      <c r="T614" s="55"/>
      <c r="AT614" s="18" t="s">
        <v>466</v>
      </c>
      <c r="AU614" s="18" t="s">
        <v>88</v>
      </c>
    </row>
    <row r="615" spans="2:65" s="20" customFormat="1" ht="16.5" customHeight="1" x14ac:dyDescent="0.25">
      <c r="B615" s="21"/>
      <c r="C615" s="174" t="s">
        <v>1089</v>
      </c>
      <c r="D615" s="174" t="s">
        <v>138</v>
      </c>
      <c r="E615" s="175" t="s">
        <v>1090</v>
      </c>
      <c r="F615" s="176" t="s">
        <v>1091</v>
      </c>
      <c r="G615" s="177" t="s">
        <v>263</v>
      </c>
      <c r="H615" s="178">
        <v>80</v>
      </c>
      <c r="I615" s="150"/>
      <c r="J615" s="179">
        <f>ROUND(I615*H615,2)</f>
        <v>0</v>
      </c>
      <c r="K615" s="176" t="s">
        <v>462</v>
      </c>
      <c r="L615" s="21"/>
      <c r="M615" s="153" t="s">
        <v>1</v>
      </c>
      <c r="N615" s="112" t="s">
        <v>27</v>
      </c>
      <c r="P615" s="154">
        <f>O615*H615</f>
        <v>0</v>
      </c>
      <c r="Q615" s="154">
        <v>0</v>
      </c>
      <c r="R615" s="154">
        <f>Q615*H615</f>
        <v>0</v>
      </c>
      <c r="S615" s="154">
        <v>5.9999999999999995E-4</v>
      </c>
      <c r="T615" s="155">
        <f>S615*H615</f>
        <v>4.7999999999999994E-2</v>
      </c>
      <c r="AR615" s="156" t="s">
        <v>201</v>
      </c>
      <c r="AT615" s="156" t="s">
        <v>138</v>
      </c>
      <c r="AU615" s="156" t="s">
        <v>88</v>
      </c>
      <c r="AY615" s="18" t="s">
        <v>135</v>
      </c>
      <c r="BE615" s="157">
        <f>IF(N615="základní",J615,0)</f>
        <v>0</v>
      </c>
      <c r="BF615" s="157">
        <f>IF(N615="snížená",J615,0)</f>
        <v>0</v>
      </c>
      <c r="BG615" s="157">
        <f>IF(N615="zákl. přenesená",J615,0)</f>
        <v>0</v>
      </c>
      <c r="BH615" s="157">
        <f>IF(N615="sníž. přenesená",J615,0)</f>
        <v>0</v>
      </c>
      <c r="BI615" s="157">
        <f>IF(N615="nulová",J615,0)</f>
        <v>0</v>
      </c>
      <c r="BJ615" s="18" t="s">
        <v>45</v>
      </c>
      <c r="BK615" s="157">
        <f>ROUND(I615*H615,2)</f>
        <v>0</v>
      </c>
      <c r="BL615" s="18" t="s">
        <v>201</v>
      </c>
      <c r="BM615" s="156" t="s">
        <v>1092</v>
      </c>
    </row>
    <row r="616" spans="2:65" s="20" customFormat="1" x14ac:dyDescent="0.25">
      <c r="B616" s="21"/>
      <c r="D616" s="180" t="s">
        <v>464</v>
      </c>
      <c r="F616" s="181" t="s">
        <v>1093</v>
      </c>
      <c r="I616" s="114"/>
      <c r="L616" s="21"/>
      <c r="M616" s="182"/>
      <c r="T616" s="55"/>
      <c r="AT616" s="18" t="s">
        <v>464</v>
      </c>
      <c r="AU616" s="18" t="s">
        <v>88</v>
      </c>
    </row>
    <row r="617" spans="2:65" s="20" customFormat="1" x14ac:dyDescent="0.25">
      <c r="B617" s="21"/>
      <c r="D617" s="183" t="s">
        <v>466</v>
      </c>
      <c r="F617" s="184" t="s">
        <v>1094</v>
      </c>
      <c r="I617" s="114"/>
      <c r="L617" s="21"/>
      <c r="M617" s="182"/>
      <c r="T617" s="55"/>
      <c r="AT617" s="18" t="s">
        <v>466</v>
      </c>
      <c r="AU617" s="18" t="s">
        <v>88</v>
      </c>
    </row>
    <row r="618" spans="2:65" s="20" customFormat="1" ht="16.5" customHeight="1" x14ac:dyDescent="0.25">
      <c r="B618" s="21"/>
      <c r="C618" s="174" t="s">
        <v>1095</v>
      </c>
      <c r="D618" s="174" t="s">
        <v>138</v>
      </c>
      <c r="E618" s="175" t="s">
        <v>1096</v>
      </c>
      <c r="F618" s="176" t="s">
        <v>1097</v>
      </c>
      <c r="G618" s="177" t="s">
        <v>199</v>
      </c>
      <c r="H618" s="178">
        <v>47</v>
      </c>
      <c r="I618" s="150"/>
      <c r="J618" s="179">
        <f>ROUND(I618*H618,2)</f>
        <v>0</v>
      </c>
      <c r="K618" s="176" t="s">
        <v>462</v>
      </c>
      <c r="L618" s="21"/>
      <c r="M618" s="153" t="s">
        <v>1</v>
      </c>
      <c r="N618" s="112" t="s">
        <v>27</v>
      </c>
      <c r="P618" s="154">
        <f>O618*H618</f>
        <v>0</v>
      </c>
      <c r="Q618" s="154">
        <v>1.7000000000000001E-4</v>
      </c>
      <c r="R618" s="154">
        <f>Q618*H618</f>
        <v>7.9900000000000006E-3</v>
      </c>
      <c r="S618" s="154">
        <v>0</v>
      </c>
      <c r="T618" s="155">
        <f>S618*H618</f>
        <v>0</v>
      </c>
      <c r="AR618" s="156" t="s">
        <v>201</v>
      </c>
      <c r="AT618" s="156" t="s">
        <v>138</v>
      </c>
      <c r="AU618" s="156" t="s">
        <v>88</v>
      </c>
      <c r="AY618" s="18" t="s">
        <v>135</v>
      </c>
      <c r="BE618" s="157">
        <f>IF(N618="základní",J618,0)</f>
        <v>0</v>
      </c>
      <c r="BF618" s="157">
        <f>IF(N618="snížená",J618,0)</f>
        <v>0</v>
      </c>
      <c r="BG618" s="157">
        <f>IF(N618="zákl. přenesená",J618,0)</f>
        <v>0</v>
      </c>
      <c r="BH618" s="157">
        <f>IF(N618="sníž. přenesená",J618,0)</f>
        <v>0</v>
      </c>
      <c r="BI618" s="157">
        <f>IF(N618="nulová",J618,0)</f>
        <v>0</v>
      </c>
      <c r="BJ618" s="18" t="s">
        <v>45</v>
      </c>
      <c r="BK618" s="157">
        <f>ROUND(I618*H618,2)</f>
        <v>0</v>
      </c>
      <c r="BL618" s="18" t="s">
        <v>201</v>
      </c>
      <c r="BM618" s="156" t="s">
        <v>1098</v>
      </c>
    </row>
    <row r="619" spans="2:65" s="20" customFormat="1" x14ac:dyDescent="0.25">
      <c r="B619" s="21"/>
      <c r="D619" s="180" t="s">
        <v>464</v>
      </c>
      <c r="F619" s="181" t="s">
        <v>1099</v>
      </c>
      <c r="I619" s="114"/>
      <c r="L619" s="21"/>
      <c r="M619" s="182"/>
      <c r="T619" s="55"/>
      <c r="AT619" s="18" t="s">
        <v>464</v>
      </c>
      <c r="AU619" s="18" t="s">
        <v>88</v>
      </c>
    </row>
    <row r="620" spans="2:65" s="20" customFormat="1" x14ac:dyDescent="0.25">
      <c r="B620" s="21"/>
      <c r="D620" s="183" t="s">
        <v>466</v>
      </c>
      <c r="F620" s="184" t="s">
        <v>1100</v>
      </c>
      <c r="I620" s="114"/>
      <c r="L620" s="21"/>
      <c r="M620" s="182"/>
      <c r="T620" s="55"/>
      <c r="AT620" s="18" t="s">
        <v>466</v>
      </c>
      <c r="AU620" s="18" t="s">
        <v>88</v>
      </c>
    </row>
    <row r="621" spans="2:65" s="185" customFormat="1" ht="11.25" x14ac:dyDescent="0.25">
      <c r="B621" s="186"/>
      <c r="D621" s="180" t="s">
        <v>468</v>
      </c>
      <c r="E621" s="187" t="s">
        <v>1</v>
      </c>
      <c r="F621" s="188" t="s">
        <v>1101</v>
      </c>
      <c r="H621" s="189">
        <v>47</v>
      </c>
      <c r="I621" s="190"/>
      <c r="L621" s="186"/>
      <c r="M621" s="191"/>
      <c r="T621" s="192"/>
      <c r="AT621" s="187" t="s">
        <v>468</v>
      </c>
      <c r="AU621" s="187" t="s">
        <v>88</v>
      </c>
      <c r="AV621" s="185" t="s">
        <v>88</v>
      </c>
      <c r="AW621" s="185" t="s">
        <v>19</v>
      </c>
      <c r="AX621" s="185" t="s">
        <v>45</v>
      </c>
      <c r="AY621" s="187" t="s">
        <v>135</v>
      </c>
    </row>
    <row r="622" spans="2:65" s="20" customFormat="1" ht="16.5" customHeight="1" x14ac:dyDescent="0.25">
      <c r="B622" s="21"/>
      <c r="C622" s="174" t="s">
        <v>1102</v>
      </c>
      <c r="D622" s="174" t="s">
        <v>138</v>
      </c>
      <c r="E622" s="175" t="s">
        <v>1103</v>
      </c>
      <c r="F622" s="176" t="s">
        <v>1104</v>
      </c>
      <c r="G622" s="177" t="s">
        <v>199</v>
      </c>
      <c r="H622" s="178">
        <v>13</v>
      </c>
      <c r="I622" s="150"/>
      <c r="J622" s="179">
        <f>ROUND(I622*H622,2)</f>
        <v>0</v>
      </c>
      <c r="K622" s="176" t="s">
        <v>462</v>
      </c>
      <c r="L622" s="21"/>
      <c r="M622" s="153" t="s">
        <v>1</v>
      </c>
      <c r="N622" s="112" t="s">
        <v>27</v>
      </c>
      <c r="P622" s="154">
        <f>O622*H622</f>
        <v>0</v>
      </c>
      <c r="Q622" s="154">
        <v>1.1E-4</v>
      </c>
      <c r="R622" s="154">
        <f>Q622*H622</f>
        <v>1.4300000000000001E-3</v>
      </c>
      <c r="S622" s="154">
        <v>0</v>
      </c>
      <c r="T622" s="155">
        <f>S622*H622</f>
        <v>0</v>
      </c>
      <c r="AR622" s="156" t="s">
        <v>201</v>
      </c>
      <c r="AT622" s="156" t="s">
        <v>138</v>
      </c>
      <c r="AU622" s="156" t="s">
        <v>88</v>
      </c>
      <c r="AY622" s="18" t="s">
        <v>135</v>
      </c>
      <c r="BE622" s="157">
        <f>IF(N622="základní",J622,0)</f>
        <v>0</v>
      </c>
      <c r="BF622" s="157">
        <f>IF(N622="snížená",J622,0)</f>
        <v>0</v>
      </c>
      <c r="BG622" s="157">
        <f>IF(N622="zákl. přenesená",J622,0)</f>
        <v>0</v>
      </c>
      <c r="BH622" s="157">
        <f>IF(N622="sníž. přenesená",J622,0)</f>
        <v>0</v>
      </c>
      <c r="BI622" s="157">
        <f>IF(N622="nulová",J622,0)</f>
        <v>0</v>
      </c>
      <c r="BJ622" s="18" t="s">
        <v>45</v>
      </c>
      <c r="BK622" s="157">
        <f>ROUND(I622*H622,2)</f>
        <v>0</v>
      </c>
      <c r="BL622" s="18" t="s">
        <v>201</v>
      </c>
      <c r="BM622" s="156" t="s">
        <v>1105</v>
      </c>
    </row>
    <row r="623" spans="2:65" s="20" customFormat="1" x14ac:dyDescent="0.25">
      <c r="B623" s="21"/>
      <c r="D623" s="180" t="s">
        <v>464</v>
      </c>
      <c r="F623" s="181" t="s">
        <v>1106</v>
      </c>
      <c r="I623" s="114"/>
      <c r="L623" s="21"/>
      <c r="M623" s="182"/>
      <c r="T623" s="55"/>
      <c r="AT623" s="18" t="s">
        <v>464</v>
      </c>
      <c r="AU623" s="18" t="s">
        <v>88</v>
      </c>
    </row>
    <row r="624" spans="2:65" s="20" customFormat="1" x14ac:dyDescent="0.25">
      <c r="B624" s="21"/>
      <c r="D624" s="183" t="s">
        <v>466</v>
      </c>
      <c r="F624" s="184" t="s">
        <v>1107</v>
      </c>
      <c r="I624" s="114"/>
      <c r="L624" s="21"/>
      <c r="M624" s="182"/>
      <c r="T624" s="55"/>
      <c r="AT624" s="18" t="s">
        <v>466</v>
      </c>
      <c r="AU624" s="18" t="s">
        <v>88</v>
      </c>
    </row>
    <row r="625" spans="2:65" s="20" customFormat="1" ht="16.5" customHeight="1" x14ac:dyDescent="0.25">
      <c r="B625" s="21"/>
      <c r="C625" s="174" t="s">
        <v>1108</v>
      </c>
      <c r="D625" s="174" t="s">
        <v>138</v>
      </c>
      <c r="E625" s="175" t="s">
        <v>1109</v>
      </c>
      <c r="F625" s="176" t="s">
        <v>1110</v>
      </c>
      <c r="G625" s="177" t="s">
        <v>199</v>
      </c>
      <c r="H625" s="178">
        <v>13</v>
      </c>
      <c r="I625" s="150"/>
      <c r="J625" s="179">
        <f>ROUND(I625*H625,2)</f>
        <v>0</v>
      </c>
      <c r="K625" s="176" t="s">
        <v>462</v>
      </c>
      <c r="L625" s="21"/>
      <c r="M625" s="153" t="s">
        <v>1</v>
      </c>
      <c r="N625" s="112" t="s">
        <v>27</v>
      </c>
      <c r="P625" s="154">
        <f>O625*H625</f>
        <v>0</v>
      </c>
      <c r="Q625" s="154">
        <v>1.9000000000000001E-4</v>
      </c>
      <c r="R625" s="154">
        <f>Q625*H625</f>
        <v>2.47E-3</v>
      </c>
      <c r="S625" s="154">
        <v>0</v>
      </c>
      <c r="T625" s="155">
        <f>S625*H625</f>
        <v>0</v>
      </c>
      <c r="AR625" s="156" t="s">
        <v>201</v>
      </c>
      <c r="AT625" s="156" t="s">
        <v>138</v>
      </c>
      <c r="AU625" s="156" t="s">
        <v>88</v>
      </c>
      <c r="AY625" s="18" t="s">
        <v>135</v>
      </c>
      <c r="BE625" s="157">
        <f>IF(N625="základní",J625,0)</f>
        <v>0</v>
      </c>
      <c r="BF625" s="157">
        <f>IF(N625="snížená",J625,0)</f>
        <v>0</v>
      </c>
      <c r="BG625" s="157">
        <f>IF(N625="zákl. přenesená",J625,0)</f>
        <v>0</v>
      </c>
      <c r="BH625" s="157">
        <f>IF(N625="sníž. přenesená",J625,0)</f>
        <v>0</v>
      </c>
      <c r="BI625" s="157">
        <f>IF(N625="nulová",J625,0)</f>
        <v>0</v>
      </c>
      <c r="BJ625" s="18" t="s">
        <v>45</v>
      </c>
      <c r="BK625" s="157">
        <f>ROUND(I625*H625,2)</f>
        <v>0</v>
      </c>
      <c r="BL625" s="18" t="s">
        <v>201</v>
      </c>
      <c r="BM625" s="156" t="s">
        <v>1111</v>
      </c>
    </row>
    <row r="626" spans="2:65" s="20" customFormat="1" x14ac:dyDescent="0.25">
      <c r="B626" s="21"/>
      <c r="D626" s="180" t="s">
        <v>464</v>
      </c>
      <c r="F626" s="181" t="s">
        <v>1112</v>
      </c>
      <c r="I626" s="114"/>
      <c r="L626" s="21"/>
      <c r="M626" s="182"/>
      <c r="T626" s="55"/>
      <c r="AT626" s="18" t="s">
        <v>464</v>
      </c>
      <c r="AU626" s="18" t="s">
        <v>88</v>
      </c>
    </row>
    <row r="627" spans="2:65" s="20" customFormat="1" x14ac:dyDescent="0.25">
      <c r="B627" s="21"/>
      <c r="D627" s="183" t="s">
        <v>466</v>
      </c>
      <c r="F627" s="184" t="s">
        <v>1113</v>
      </c>
      <c r="I627" s="114"/>
      <c r="L627" s="21"/>
      <c r="M627" s="182"/>
      <c r="T627" s="55"/>
      <c r="AT627" s="18" t="s">
        <v>466</v>
      </c>
      <c r="AU627" s="18" t="s">
        <v>88</v>
      </c>
    </row>
    <row r="628" spans="2:65" s="185" customFormat="1" ht="11.25" x14ac:dyDescent="0.25">
      <c r="B628" s="186"/>
      <c r="D628" s="180" t="s">
        <v>468</v>
      </c>
      <c r="E628" s="187" t="s">
        <v>1</v>
      </c>
      <c r="F628" s="188" t="s">
        <v>1114</v>
      </c>
      <c r="H628" s="189">
        <v>13</v>
      </c>
      <c r="I628" s="190"/>
      <c r="L628" s="186"/>
      <c r="M628" s="191"/>
      <c r="T628" s="192"/>
      <c r="AT628" s="187" t="s">
        <v>468</v>
      </c>
      <c r="AU628" s="187" t="s">
        <v>88</v>
      </c>
      <c r="AV628" s="185" t="s">
        <v>88</v>
      </c>
      <c r="AW628" s="185" t="s">
        <v>19</v>
      </c>
      <c r="AX628" s="185" t="s">
        <v>45</v>
      </c>
      <c r="AY628" s="187" t="s">
        <v>135</v>
      </c>
    </row>
    <row r="629" spans="2:65" s="20" customFormat="1" ht="16.5" customHeight="1" x14ac:dyDescent="0.25">
      <c r="B629" s="21"/>
      <c r="C629" s="174" t="s">
        <v>1115</v>
      </c>
      <c r="D629" s="174" t="s">
        <v>138</v>
      </c>
      <c r="E629" s="175" t="s">
        <v>1116</v>
      </c>
      <c r="F629" s="176" t="s">
        <v>1117</v>
      </c>
      <c r="G629" s="177" t="s">
        <v>263</v>
      </c>
      <c r="H629" s="178">
        <v>25</v>
      </c>
      <c r="I629" s="150"/>
      <c r="J629" s="179">
        <f>ROUND(I629*H629,2)</f>
        <v>0</v>
      </c>
      <c r="K629" s="176" t="s">
        <v>462</v>
      </c>
      <c r="L629" s="21"/>
      <c r="M629" s="153" t="s">
        <v>1</v>
      </c>
      <c r="N629" s="112" t="s">
        <v>27</v>
      </c>
      <c r="P629" s="154">
        <f>O629*H629</f>
        <v>0</v>
      </c>
      <c r="Q629" s="154">
        <v>3.5E-4</v>
      </c>
      <c r="R629" s="154">
        <f>Q629*H629</f>
        <v>8.7499999999999991E-3</v>
      </c>
      <c r="S629" s="154">
        <v>0</v>
      </c>
      <c r="T629" s="155">
        <f>S629*H629</f>
        <v>0</v>
      </c>
      <c r="AR629" s="156" t="s">
        <v>201</v>
      </c>
      <c r="AT629" s="156" t="s">
        <v>138</v>
      </c>
      <c r="AU629" s="156" t="s">
        <v>88</v>
      </c>
      <c r="AY629" s="18" t="s">
        <v>135</v>
      </c>
      <c r="BE629" s="157">
        <f>IF(N629="základní",J629,0)</f>
        <v>0</v>
      </c>
      <c r="BF629" s="157">
        <f>IF(N629="snížená",J629,0)</f>
        <v>0</v>
      </c>
      <c r="BG629" s="157">
        <f>IF(N629="zákl. přenesená",J629,0)</f>
        <v>0</v>
      </c>
      <c r="BH629" s="157">
        <f>IF(N629="sníž. přenesená",J629,0)</f>
        <v>0</v>
      </c>
      <c r="BI629" s="157">
        <f>IF(N629="nulová",J629,0)</f>
        <v>0</v>
      </c>
      <c r="BJ629" s="18" t="s">
        <v>45</v>
      </c>
      <c r="BK629" s="157">
        <f>ROUND(I629*H629,2)</f>
        <v>0</v>
      </c>
      <c r="BL629" s="18" t="s">
        <v>201</v>
      </c>
      <c r="BM629" s="156" t="s">
        <v>1118</v>
      </c>
    </row>
    <row r="630" spans="2:65" s="20" customFormat="1" x14ac:dyDescent="0.25">
      <c r="B630" s="21"/>
      <c r="D630" s="180" t="s">
        <v>464</v>
      </c>
      <c r="F630" s="181" t="s">
        <v>1119</v>
      </c>
      <c r="I630" s="114"/>
      <c r="L630" s="21"/>
      <c r="M630" s="182"/>
      <c r="T630" s="55"/>
      <c r="AT630" s="18" t="s">
        <v>464</v>
      </c>
      <c r="AU630" s="18" t="s">
        <v>88</v>
      </c>
    </row>
    <row r="631" spans="2:65" s="20" customFormat="1" x14ac:dyDescent="0.25">
      <c r="B631" s="21"/>
      <c r="D631" s="183" t="s">
        <v>466</v>
      </c>
      <c r="F631" s="184" t="s">
        <v>1120</v>
      </c>
      <c r="I631" s="114"/>
      <c r="L631" s="21"/>
      <c r="M631" s="182"/>
      <c r="T631" s="55"/>
      <c r="AT631" s="18" t="s">
        <v>466</v>
      </c>
      <c r="AU631" s="18" t="s">
        <v>88</v>
      </c>
    </row>
    <row r="632" spans="2:65" s="20" customFormat="1" ht="16.5" customHeight="1" x14ac:dyDescent="0.25">
      <c r="B632" s="21"/>
      <c r="C632" s="174" t="s">
        <v>1121</v>
      </c>
      <c r="D632" s="174" t="s">
        <v>138</v>
      </c>
      <c r="E632" s="175" t="s">
        <v>1122</v>
      </c>
      <c r="F632" s="176" t="s">
        <v>1123</v>
      </c>
      <c r="G632" s="177" t="s">
        <v>263</v>
      </c>
      <c r="H632" s="178">
        <v>220</v>
      </c>
      <c r="I632" s="150"/>
      <c r="J632" s="179">
        <f>ROUND(I632*H632,2)</f>
        <v>0</v>
      </c>
      <c r="K632" s="176" t="s">
        <v>462</v>
      </c>
      <c r="L632" s="21"/>
      <c r="M632" s="153" t="s">
        <v>1</v>
      </c>
      <c r="N632" s="112" t="s">
        <v>27</v>
      </c>
      <c r="P632" s="154">
        <f>O632*H632</f>
        <v>0</v>
      </c>
      <c r="Q632" s="154">
        <v>1.0000000000000001E-5</v>
      </c>
      <c r="R632" s="154">
        <f>Q632*H632</f>
        <v>2.2000000000000001E-3</v>
      </c>
      <c r="S632" s="154">
        <v>0</v>
      </c>
      <c r="T632" s="155">
        <f>S632*H632</f>
        <v>0</v>
      </c>
      <c r="AR632" s="156" t="s">
        <v>201</v>
      </c>
      <c r="AT632" s="156" t="s">
        <v>138</v>
      </c>
      <c r="AU632" s="156" t="s">
        <v>88</v>
      </c>
      <c r="AY632" s="18" t="s">
        <v>135</v>
      </c>
      <c r="BE632" s="157">
        <f>IF(N632="základní",J632,0)</f>
        <v>0</v>
      </c>
      <c r="BF632" s="157">
        <f>IF(N632="snížená",J632,0)</f>
        <v>0</v>
      </c>
      <c r="BG632" s="157">
        <f>IF(N632="zákl. přenesená",J632,0)</f>
        <v>0</v>
      </c>
      <c r="BH632" s="157">
        <f>IF(N632="sníž. přenesená",J632,0)</f>
        <v>0</v>
      </c>
      <c r="BI632" s="157">
        <f>IF(N632="nulová",J632,0)</f>
        <v>0</v>
      </c>
      <c r="BJ632" s="18" t="s">
        <v>45</v>
      </c>
      <c r="BK632" s="157">
        <f>ROUND(I632*H632,2)</f>
        <v>0</v>
      </c>
      <c r="BL632" s="18" t="s">
        <v>201</v>
      </c>
      <c r="BM632" s="156" t="s">
        <v>1124</v>
      </c>
    </row>
    <row r="633" spans="2:65" s="20" customFormat="1" x14ac:dyDescent="0.25">
      <c r="B633" s="21"/>
      <c r="D633" s="180" t="s">
        <v>464</v>
      </c>
      <c r="F633" s="181" t="s">
        <v>1125</v>
      </c>
      <c r="I633" s="114"/>
      <c r="L633" s="21"/>
      <c r="M633" s="182"/>
      <c r="T633" s="55"/>
      <c r="AT633" s="18" t="s">
        <v>464</v>
      </c>
      <c r="AU633" s="18" t="s">
        <v>88</v>
      </c>
    </row>
    <row r="634" spans="2:65" s="20" customFormat="1" x14ac:dyDescent="0.25">
      <c r="B634" s="21"/>
      <c r="D634" s="183" t="s">
        <v>466</v>
      </c>
      <c r="F634" s="184" t="s">
        <v>1126</v>
      </c>
      <c r="I634" s="114"/>
      <c r="L634" s="21"/>
      <c r="M634" s="182"/>
      <c r="T634" s="55"/>
      <c r="AT634" s="18" t="s">
        <v>466</v>
      </c>
      <c r="AU634" s="18" t="s">
        <v>88</v>
      </c>
    </row>
    <row r="635" spans="2:65" s="20" customFormat="1" ht="16.5" customHeight="1" x14ac:dyDescent="0.25">
      <c r="B635" s="21"/>
      <c r="C635" s="174" t="s">
        <v>1127</v>
      </c>
      <c r="D635" s="174" t="s">
        <v>138</v>
      </c>
      <c r="E635" s="175" t="s">
        <v>1128</v>
      </c>
      <c r="F635" s="176" t="s">
        <v>1129</v>
      </c>
      <c r="G635" s="177" t="s">
        <v>263</v>
      </c>
      <c r="H635" s="178">
        <v>25</v>
      </c>
      <c r="I635" s="150"/>
      <c r="J635" s="179">
        <f>ROUND(I635*H635,2)</f>
        <v>0</v>
      </c>
      <c r="K635" s="176" t="s">
        <v>462</v>
      </c>
      <c r="L635" s="21"/>
      <c r="M635" s="153" t="s">
        <v>1</v>
      </c>
      <c r="N635" s="112" t="s">
        <v>27</v>
      </c>
      <c r="P635" s="154">
        <f>O635*H635</f>
        <v>0</v>
      </c>
      <c r="Q635" s="154">
        <v>1.0000000000000001E-5</v>
      </c>
      <c r="R635" s="154">
        <f>Q635*H635</f>
        <v>2.5000000000000001E-4</v>
      </c>
      <c r="S635" s="154">
        <v>0</v>
      </c>
      <c r="T635" s="155">
        <f>S635*H635</f>
        <v>0</v>
      </c>
      <c r="AR635" s="156" t="s">
        <v>201</v>
      </c>
      <c r="AT635" s="156" t="s">
        <v>138</v>
      </c>
      <c r="AU635" s="156" t="s">
        <v>88</v>
      </c>
      <c r="AY635" s="18" t="s">
        <v>135</v>
      </c>
      <c r="BE635" s="157">
        <f>IF(N635="základní",J635,0)</f>
        <v>0</v>
      </c>
      <c r="BF635" s="157">
        <f>IF(N635="snížená",J635,0)</f>
        <v>0</v>
      </c>
      <c r="BG635" s="157">
        <f>IF(N635="zákl. přenesená",J635,0)</f>
        <v>0</v>
      </c>
      <c r="BH635" s="157">
        <f>IF(N635="sníž. přenesená",J635,0)</f>
        <v>0</v>
      </c>
      <c r="BI635" s="157">
        <f>IF(N635="nulová",J635,0)</f>
        <v>0</v>
      </c>
      <c r="BJ635" s="18" t="s">
        <v>45</v>
      </c>
      <c r="BK635" s="157">
        <f>ROUND(I635*H635,2)</f>
        <v>0</v>
      </c>
      <c r="BL635" s="18" t="s">
        <v>201</v>
      </c>
      <c r="BM635" s="156" t="s">
        <v>1130</v>
      </c>
    </row>
    <row r="636" spans="2:65" s="20" customFormat="1" x14ac:dyDescent="0.25">
      <c r="B636" s="21"/>
      <c r="D636" s="180" t="s">
        <v>464</v>
      </c>
      <c r="F636" s="181" t="s">
        <v>1131</v>
      </c>
      <c r="I636" s="114"/>
      <c r="L636" s="21"/>
      <c r="M636" s="182"/>
      <c r="T636" s="55"/>
      <c r="AT636" s="18" t="s">
        <v>464</v>
      </c>
      <c r="AU636" s="18" t="s">
        <v>88</v>
      </c>
    </row>
    <row r="637" spans="2:65" s="20" customFormat="1" x14ac:dyDescent="0.25">
      <c r="B637" s="21"/>
      <c r="D637" s="183" t="s">
        <v>466</v>
      </c>
      <c r="F637" s="184" t="s">
        <v>1132</v>
      </c>
      <c r="I637" s="114"/>
      <c r="L637" s="21"/>
      <c r="M637" s="182"/>
      <c r="T637" s="55"/>
      <c r="AT637" s="18" t="s">
        <v>466</v>
      </c>
      <c r="AU637" s="18" t="s">
        <v>88</v>
      </c>
    </row>
    <row r="638" spans="2:65" s="20" customFormat="1" ht="16.5" customHeight="1" x14ac:dyDescent="0.25">
      <c r="B638" s="21"/>
      <c r="C638" s="174" t="s">
        <v>1133</v>
      </c>
      <c r="D638" s="174" t="s">
        <v>138</v>
      </c>
      <c r="E638" s="175" t="s">
        <v>1134</v>
      </c>
      <c r="F638" s="176" t="s">
        <v>1135</v>
      </c>
      <c r="G638" s="177" t="s">
        <v>263</v>
      </c>
      <c r="H638" s="178">
        <v>208</v>
      </c>
      <c r="I638" s="150"/>
      <c r="J638" s="179">
        <f>ROUND(I638*H638,2)</f>
        <v>0</v>
      </c>
      <c r="K638" s="176" t="s">
        <v>462</v>
      </c>
      <c r="L638" s="21"/>
      <c r="M638" s="153" t="s">
        <v>1</v>
      </c>
      <c r="N638" s="112" t="s">
        <v>27</v>
      </c>
      <c r="P638" s="154">
        <f>O638*H638</f>
        <v>0</v>
      </c>
      <c r="Q638" s="154">
        <v>2.0000000000000002E-5</v>
      </c>
      <c r="R638" s="154">
        <f>Q638*H638</f>
        <v>4.1600000000000005E-3</v>
      </c>
      <c r="S638" s="154">
        <v>0</v>
      </c>
      <c r="T638" s="155">
        <f>S638*H638</f>
        <v>0</v>
      </c>
      <c r="AR638" s="156" t="s">
        <v>201</v>
      </c>
      <c r="AT638" s="156" t="s">
        <v>138</v>
      </c>
      <c r="AU638" s="156" t="s">
        <v>88</v>
      </c>
      <c r="AY638" s="18" t="s">
        <v>135</v>
      </c>
      <c r="BE638" s="157">
        <f>IF(N638="základní",J638,0)</f>
        <v>0</v>
      </c>
      <c r="BF638" s="157">
        <f>IF(N638="snížená",J638,0)</f>
        <v>0</v>
      </c>
      <c r="BG638" s="157">
        <f>IF(N638="zákl. přenesená",J638,0)</f>
        <v>0</v>
      </c>
      <c r="BH638" s="157">
        <f>IF(N638="sníž. přenesená",J638,0)</f>
        <v>0</v>
      </c>
      <c r="BI638" s="157">
        <f>IF(N638="nulová",J638,0)</f>
        <v>0</v>
      </c>
      <c r="BJ638" s="18" t="s">
        <v>45</v>
      </c>
      <c r="BK638" s="157">
        <f>ROUND(I638*H638,2)</f>
        <v>0</v>
      </c>
      <c r="BL638" s="18" t="s">
        <v>201</v>
      </c>
      <c r="BM638" s="156" t="s">
        <v>1136</v>
      </c>
    </row>
    <row r="639" spans="2:65" s="20" customFormat="1" x14ac:dyDescent="0.25">
      <c r="B639" s="21"/>
      <c r="D639" s="180" t="s">
        <v>464</v>
      </c>
      <c r="F639" s="181" t="s">
        <v>1137</v>
      </c>
      <c r="I639" s="114"/>
      <c r="L639" s="21"/>
      <c r="M639" s="182"/>
      <c r="T639" s="55"/>
      <c r="AT639" s="18" t="s">
        <v>464</v>
      </c>
      <c r="AU639" s="18" t="s">
        <v>88</v>
      </c>
    </row>
    <row r="640" spans="2:65" s="20" customFormat="1" x14ac:dyDescent="0.25">
      <c r="B640" s="21"/>
      <c r="D640" s="183" t="s">
        <v>466</v>
      </c>
      <c r="F640" s="184" t="s">
        <v>1138</v>
      </c>
      <c r="I640" s="114"/>
      <c r="L640" s="21"/>
      <c r="M640" s="182"/>
      <c r="T640" s="55"/>
      <c r="AT640" s="18" t="s">
        <v>466</v>
      </c>
      <c r="AU640" s="18" t="s">
        <v>88</v>
      </c>
    </row>
    <row r="641" spans="2:65" s="185" customFormat="1" ht="11.25" x14ac:dyDescent="0.25">
      <c r="B641" s="186"/>
      <c r="D641" s="180" t="s">
        <v>468</v>
      </c>
      <c r="E641" s="187" t="s">
        <v>1</v>
      </c>
      <c r="F641" s="188" t="s">
        <v>1139</v>
      </c>
      <c r="H641" s="189">
        <v>208</v>
      </c>
      <c r="I641" s="190"/>
      <c r="L641" s="186"/>
      <c r="M641" s="191"/>
      <c r="T641" s="192"/>
      <c r="AT641" s="187" t="s">
        <v>468</v>
      </c>
      <c r="AU641" s="187" t="s">
        <v>88</v>
      </c>
      <c r="AV641" s="185" t="s">
        <v>88</v>
      </c>
      <c r="AW641" s="185" t="s">
        <v>19</v>
      </c>
      <c r="AX641" s="185" t="s">
        <v>45</v>
      </c>
      <c r="AY641" s="187" t="s">
        <v>135</v>
      </c>
    </row>
    <row r="642" spans="2:65" s="20" customFormat="1" ht="16.5" customHeight="1" x14ac:dyDescent="0.25">
      <c r="B642" s="21"/>
      <c r="C642" s="174" t="s">
        <v>273</v>
      </c>
      <c r="D642" s="174" t="s">
        <v>138</v>
      </c>
      <c r="E642" s="175" t="s">
        <v>1140</v>
      </c>
      <c r="F642" s="176" t="s">
        <v>1141</v>
      </c>
      <c r="G642" s="177" t="s">
        <v>167</v>
      </c>
      <c r="H642" s="178">
        <v>0.747</v>
      </c>
      <c r="I642" s="150"/>
      <c r="J642" s="179">
        <f>ROUND(I642*H642,2)</f>
        <v>0</v>
      </c>
      <c r="K642" s="176" t="s">
        <v>462</v>
      </c>
      <c r="L642" s="21"/>
      <c r="M642" s="153" t="s">
        <v>1</v>
      </c>
      <c r="N642" s="112" t="s">
        <v>27</v>
      </c>
      <c r="P642" s="154">
        <f>O642*H642</f>
        <v>0</v>
      </c>
      <c r="Q642" s="154">
        <v>0</v>
      </c>
      <c r="R642" s="154">
        <f>Q642*H642</f>
        <v>0</v>
      </c>
      <c r="S642" s="154">
        <v>0</v>
      </c>
      <c r="T642" s="155">
        <f>S642*H642</f>
        <v>0</v>
      </c>
      <c r="AR642" s="156" t="s">
        <v>201</v>
      </c>
      <c r="AT642" s="156" t="s">
        <v>138</v>
      </c>
      <c r="AU642" s="156" t="s">
        <v>88</v>
      </c>
      <c r="AY642" s="18" t="s">
        <v>135</v>
      </c>
      <c r="BE642" s="157">
        <f>IF(N642="základní",J642,0)</f>
        <v>0</v>
      </c>
      <c r="BF642" s="157">
        <f>IF(N642="snížená",J642,0)</f>
        <v>0</v>
      </c>
      <c r="BG642" s="157">
        <f>IF(N642="zákl. přenesená",J642,0)</f>
        <v>0</v>
      </c>
      <c r="BH642" s="157">
        <f>IF(N642="sníž. přenesená",J642,0)</f>
        <v>0</v>
      </c>
      <c r="BI642" s="157">
        <f>IF(N642="nulová",J642,0)</f>
        <v>0</v>
      </c>
      <c r="BJ642" s="18" t="s">
        <v>45</v>
      </c>
      <c r="BK642" s="157">
        <f>ROUND(I642*H642,2)</f>
        <v>0</v>
      </c>
      <c r="BL642" s="18" t="s">
        <v>201</v>
      </c>
      <c r="BM642" s="156" t="s">
        <v>1142</v>
      </c>
    </row>
    <row r="643" spans="2:65" s="20" customFormat="1" ht="19.5" x14ac:dyDescent="0.25">
      <c r="B643" s="21"/>
      <c r="D643" s="180" t="s">
        <v>464</v>
      </c>
      <c r="F643" s="181" t="s">
        <v>1143</v>
      </c>
      <c r="I643" s="114"/>
      <c r="L643" s="21"/>
      <c r="M643" s="182"/>
      <c r="T643" s="55"/>
      <c r="AT643" s="18" t="s">
        <v>464</v>
      </c>
      <c r="AU643" s="18" t="s">
        <v>88</v>
      </c>
    </row>
    <row r="644" spans="2:65" s="20" customFormat="1" x14ac:dyDescent="0.25">
      <c r="B644" s="21"/>
      <c r="D644" s="183" t="s">
        <v>466</v>
      </c>
      <c r="F644" s="184" t="s">
        <v>1144</v>
      </c>
      <c r="I644" s="114"/>
      <c r="L644" s="21"/>
      <c r="M644" s="182"/>
      <c r="T644" s="55"/>
      <c r="AT644" s="18" t="s">
        <v>466</v>
      </c>
      <c r="AU644" s="18" t="s">
        <v>88</v>
      </c>
    </row>
    <row r="645" spans="2:65" s="20" customFormat="1" ht="16.5" customHeight="1" x14ac:dyDescent="0.25">
      <c r="B645" s="21"/>
      <c r="C645" s="174" t="s">
        <v>1145</v>
      </c>
      <c r="D645" s="174" t="s">
        <v>138</v>
      </c>
      <c r="E645" s="175" t="s">
        <v>1146</v>
      </c>
      <c r="F645" s="176" t="s">
        <v>1</v>
      </c>
      <c r="G645" s="177" t="s">
        <v>199</v>
      </c>
      <c r="H645" s="178">
        <v>2</v>
      </c>
      <c r="I645" s="150"/>
      <c r="J645" s="179">
        <f>ROUND(I645*H645,2)</f>
        <v>0</v>
      </c>
      <c r="K645" s="176" t="s">
        <v>1</v>
      </c>
      <c r="L645" s="21"/>
      <c r="M645" s="153" t="s">
        <v>1</v>
      </c>
      <c r="N645" s="112" t="s">
        <v>27</v>
      </c>
      <c r="P645" s="154">
        <f>O645*H645</f>
        <v>0</v>
      </c>
      <c r="Q645" s="154">
        <v>0</v>
      </c>
      <c r="R645" s="154">
        <f>Q645*H645</f>
        <v>0</v>
      </c>
      <c r="S645" s="154">
        <v>0</v>
      </c>
      <c r="T645" s="155">
        <f>S645*H645</f>
        <v>0</v>
      </c>
      <c r="AR645" s="156" t="s">
        <v>201</v>
      </c>
      <c r="AT645" s="156" t="s">
        <v>138</v>
      </c>
      <c r="AU645" s="156" t="s">
        <v>88</v>
      </c>
      <c r="AY645" s="18" t="s">
        <v>135</v>
      </c>
      <c r="BE645" s="157">
        <f>IF(N645="základní",J645,0)</f>
        <v>0</v>
      </c>
      <c r="BF645" s="157">
        <f>IF(N645="snížená",J645,0)</f>
        <v>0</v>
      </c>
      <c r="BG645" s="157">
        <f>IF(N645="zákl. přenesená",J645,0)</f>
        <v>0</v>
      </c>
      <c r="BH645" s="157">
        <f>IF(N645="sníž. přenesená",J645,0)</f>
        <v>0</v>
      </c>
      <c r="BI645" s="157">
        <f>IF(N645="nulová",J645,0)</f>
        <v>0</v>
      </c>
      <c r="BJ645" s="18" t="s">
        <v>45</v>
      </c>
      <c r="BK645" s="157">
        <f>ROUND(I645*H645,2)</f>
        <v>0</v>
      </c>
      <c r="BL645" s="18" t="s">
        <v>201</v>
      </c>
      <c r="BM645" s="156" t="s">
        <v>1147</v>
      </c>
    </row>
    <row r="646" spans="2:65" s="20" customFormat="1" x14ac:dyDescent="0.25">
      <c r="B646" s="21"/>
      <c r="D646" s="180" t="s">
        <v>464</v>
      </c>
      <c r="F646" s="181" t="s">
        <v>1148</v>
      </c>
      <c r="I646" s="114"/>
      <c r="L646" s="21"/>
      <c r="M646" s="182"/>
      <c r="T646" s="55"/>
      <c r="AT646" s="18" t="s">
        <v>464</v>
      </c>
      <c r="AU646" s="18" t="s">
        <v>88</v>
      </c>
    </row>
    <row r="647" spans="2:65" s="132" customFormat="1" ht="22.9" customHeight="1" x14ac:dyDescent="0.2">
      <c r="B647" s="133"/>
      <c r="D647" s="134" t="s">
        <v>43</v>
      </c>
      <c r="E647" s="143" t="s">
        <v>1149</v>
      </c>
      <c r="F647" s="143" t="s">
        <v>1150</v>
      </c>
      <c r="I647" s="136"/>
      <c r="J647" s="144">
        <f>BK647</f>
        <v>0</v>
      </c>
      <c r="L647" s="133"/>
      <c r="M647" s="138"/>
      <c r="P647" s="139">
        <f>SUM(P648:P716)</f>
        <v>0</v>
      </c>
      <c r="R647" s="139">
        <f>SUM(R648:R716)</f>
        <v>0.64894999999999992</v>
      </c>
      <c r="T647" s="140">
        <f>SUM(T648:T716)</f>
        <v>0.50712000000000002</v>
      </c>
      <c r="AR647" s="134" t="s">
        <v>88</v>
      </c>
      <c r="AT647" s="141" t="s">
        <v>43</v>
      </c>
      <c r="AU647" s="141" t="s">
        <v>45</v>
      </c>
      <c r="AY647" s="134" t="s">
        <v>135</v>
      </c>
      <c r="BK647" s="142">
        <f>SUM(BK648:BK716)</f>
        <v>0</v>
      </c>
    </row>
    <row r="648" spans="2:65" s="20" customFormat="1" ht="16.5" customHeight="1" x14ac:dyDescent="0.25">
      <c r="B648" s="21"/>
      <c r="C648" s="174" t="s">
        <v>1151</v>
      </c>
      <c r="D648" s="174" t="s">
        <v>138</v>
      </c>
      <c r="E648" s="175" t="s">
        <v>1152</v>
      </c>
      <c r="F648" s="176" t="s">
        <v>1153</v>
      </c>
      <c r="G648" s="177" t="s">
        <v>1154</v>
      </c>
      <c r="H648" s="178">
        <v>8</v>
      </c>
      <c r="I648" s="150"/>
      <c r="J648" s="179">
        <f>ROUND(I648*H648,2)</f>
        <v>0</v>
      </c>
      <c r="K648" s="176" t="s">
        <v>462</v>
      </c>
      <c r="L648" s="21"/>
      <c r="M648" s="153" t="s">
        <v>1</v>
      </c>
      <c r="N648" s="112" t="s">
        <v>27</v>
      </c>
      <c r="P648" s="154">
        <f>O648*H648</f>
        <v>0</v>
      </c>
      <c r="Q648" s="154">
        <v>0</v>
      </c>
      <c r="R648" s="154">
        <f>Q648*H648</f>
        <v>0</v>
      </c>
      <c r="S648" s="154">
        <v>3.4200000000000001E-2</v>
      </c>
      <c r="T648" s="155">
        <f>S648*H648</f>
        <v>0.27360000000000001</v>
      </c>
      <c r="AR648" s="156" t="s">
        <v>201</v>
      </c>
      <c r="AT648" s="156" t="s">
        <v>138</v>
      </c>
      <c r="AU648" s="156" t="s">
        <v>88</v>
      </c>
      <c r="AY648" s="18" t="s">
        <v>135</v>
      </c>
      <c r="BE648" s="157">
        <f>IF(N648="základní",J648,0)</f>
        <v>0</v>
      </c>
      <c r="BF648" s="157">
        <f>IF(N648="snížená",J648,0)</f>
        <v>0</v>
      </c>
      <c r="BG648" s="157">
        <f>IF(N648="zákl. přenesená",J648,0)</f>
        <v>0</v>
      </c>
      <c r="BH648" s="157">
        <f>IF(N648="sníž. přenesená",J648,0)</f>
        <v>0</v>
      </c>
      <c r="BI648" s="157">
        <f>IF(N648="nulová",J648,0)</f>
        <v>0</v>
      </c>
      <c r="BJ648" s="18" t="s">
        <v>45</v>
      </c>
      <c r="BK648" s="157">
        <f>ROUND(I648*H648,2)</f>
        <v>0</v>
      </c>
      <c r="BL648" s="18" t="s">
        <v>201</v>
      </c>
      <c r="BM648" s="156" t="s">
        <v>1155</v>
      </c>
    </row>
    <row r="649" spans="2:65" s="20" customFormat="1" x14ac:dyDescent="0.25">
      <c r="B649" s="21"/>
      <c r="D649" s="180" t="s">
        <v>464</v>
      </c>
      <c r="F649" s="181" t="s">
        <v>1156</v>
      </c>
      <c r="I649" s="114"/>
      <c r="L649" s="21"/>
      <c r="M649" s="182"/>
      <c r="T649" s="55"/>
      <c r="AT649" s="18" t="s">
        <v>464</v>
      </c>
      <c r="AU649" s="18" t="s">
        <v>88</v>
      </c>
    </row>
    <row r="650" spans="2:65" s="20" customFormat="1" x14ac:dyDescent="0.25">
      <c r="B650" s="21"/>
      <c r="D650" s="183" t="s">
        <v>466</v>
      </c>
      <c r="F650" s="184" t="s">
        <v>1157</v>
      </c>
      <c r="I650" s="114"/>
      <c r="L650" s="21"/>
      <c r="M650" s="182"/>
      <c r="T650" s="55"/>
      <c r="AT650" s="18" t="s">
        <v>466</v>
      </c>
      <c r="AU650" s="18" t="s">
        <v>88</v>
      </c>
    </row>
    <row r="651" spans="2:65" s="20" customFormat="1" ht="16.5" customHeight="1" x14ac:dyDescent="0.25">
      <c r="B651" s="21"/>
      <c r="C651" s="174" t="s">
        <v>1158</v>
      </c>
      <c r="D651" s="174" t="s">
        <v>138</v>
      </c>
      <c r="E651" s="175" t="s">
        <v>1159</v>
      </c>
      <c r="F651" s="176" t="s">
        <v>1160</v>
      </c>
      <c r="G651" s="177" t="s">
        <v>1154</v>
      </c>
      <c r="H651" s="178">
        <v>2</v>
      </c>
      <c r="I651" s="150"/>
      <c r="J651" s="179">
        <f>ROUND(I651*H651,2)</f>
        <v>0</v>
      </c>
      <c r="K651" s="176" t="s">
        <v>462</v>
      </c>
      <c r="L651" s="21"/>
      <c r="M651" s="153" t="s">
        <v>1</v>
      </c>
      <c r="N651" s="112" t="s">
        <v>27</v>
      </c>
      <c r="P651" s="154">
        <f>O651*H651</f>
        <v>0</v>
      </c>
      <c r="Q651" s="154">
        <v>2.9440000000000001E-2</v>
      </c>
      <c r="R651" s="154">
        <f>Q651*H651</f>
        <v>5.8880000000000002E-2</v>
      </c>
      <c r="S651" s="154">
        <v>0</v>
      </c>
      <c r="T651" s="155">
        <f>S651*H651</f>
        <v>0</v>
      </c>
      <c r="AR651" s="156" t="s">
        <v>201</v>
      </c>
      <c r="AT651" s="156" t="s">
        <v>138</v>
      </c>
      <c r="AU651" s="156" t="s">
        <v>88</v>
      </c>
      <c r="AY651" s="18" t="s">
        <v>135</v>
      </c>
      <c r="BE651" s="157">
        <f>IF(N651="základní",J651,0)</f>
        <v>0</v>
      </c>
      <c r="BF651" s="157">
        <f>IF(N651="snížená",J651,0)</f>
        <v>0</v>
      </c>
      <c r="BG651" s="157">
        <f>IF(N651="zákl. přenesená",J651,0)</f>
        <v>0</v>
      </c>
      <c r="BH651" s="157">
        <f>IF(N651="sníž. přenesená",J651,0)</f>
        <v>0</v>
      </c>
      <c r="BI651" s="157">
        <f>IF(N651="nulová",J651,0)</f>
        <v>0</v>
      </c>
      <c r="BJ651" s="18" t="s">
        <v>45</v>
      </c>
      <c r="BK651" s="157">
        <f>ROUND(I651*H651,2)</f>
        <v>0</v>
      </c>
      <c r="BL651" s="18" t="s">
        <v>201</v>
      </c>
      <c r="BM651" s="156" t="s">
        <v>1161</v>
      </c>
    </row>
    <row r="652" spans="2:65" s="20" customFormat="1" x14ac:dyDescent="0.25">
      <c r="B652" s="21"/>
      <c r="D652" s="180" t="s">
        <v>464</v>
      </c>
      <c r="F652" s="181" t="s">
        <v>1162</v>
      </c>
      <c r="I652" s="114"/>
      <c r="L652" s="21"/>
      <c r="M652" s="182"/>
      <c r="T652" s="55"/>
      <c r="AT652" s="18" t="s">
        <v>464</v>
      </c>
      <c r="AU652" s="18" t="s">
        <v>88</v>
      </c>
    </row>
    <row r="653" spans="2:65" s="20" customFormat="1" x14ac:dyDescent="0.25">
      <c r="B653" s="21"/>
      <c r="D653" s="183" t="s">
        <v>466</v>
      </c>
      <c r="F653" s="184" t="s">
        <v>1163</v>
      </c>
      <c r="I653" s="114"/>
      <c r="L653" s="21"/>
      <c r="M653" s="182"/>
      <c r="T653" s="55"/>
      <c r="AT653" s="18" t="s">
        <v>466</v>
      </c>
      <c r="AU653" s="18" t="s">
        <v>88</v>
      </c>
    </row>
    <row r="654" spans="2:65" s="185" customFormat="1" ht="11.25" x14ac:dyDescent="0.25">
      <c r="B654" s="186"/>
      <c r="D654" s="180" t="s">
        <v>468</v>
      </c>
      <c r="E654" s="187" t="s">
        <v>1</v>
      </c>
      <c r="F654" s="188" t="s">
        <v>954</v>
      </c>
      <c r="H654" s="189">
        <v>2</v>
      </c>
      <c r="I654" s="190"/>
      <c r="L654" s="186"/>
      <c r="M654" s="191"/>
      <c r="T654" s="192"/>
      <c r="AT654" s="187" t="s">
        <v>468</v>
      </c>
      <c r="AU654" s="187" t="s">
        <v>88</v>
      </c>
      <c r="AV654" s="185" t="s">
        <v>88</v>
      </c>
      <c r="AW654" s="185" t="s">
        <v>19</v>
      </c>
      <c r="AX654" s="185" t="s">
        <v>45</v>
      </c>
      <c r="AY654" s="187" t="s">
        <v>135</v>
      </c>
    </row>
    <row r="655" spans="2:65" s="20" customFormat="1" ht="16.5" customHeight="1" x14ac:dyDescent="0.25">
      <c r="B655" s="21"/>
      <c r="C655" s="174" t="s">
        <v>1164</v>
      </c>
      <c r="D655" s="174" t="s">
        <v>138</v>
      </c>
      <c r="E655" s="175" t="s">
        <v>1165</v>
      </c>
      <c r="F655" s="176" t="s">
        <v>1166</v>
      </c>
      <c r="G655" s="177" t="s">
        <v>1154</v>
      </c>
      <c r="H655" s="178">
        <v>1</v>
      </c>
      <c r="I655" s="150"/>
      <c r="J655" s="179">
        <f>ROUND(I655*H655,2)</f>
        <v>0</v>
      </c>
      <c r="K655" s="176" t="s">
        <v>462</v>
      </c>
      <c r="L655" s="21"/>
      <c r="M655" s="153" t="s">
        <v>1</v>
      </c>
      <c r="N655" s="112" t="s">
        <v>27</v>
      </c>
      <c r="P655" s="154">
        <f>O655*H655</f>
        <v>0</v>
      </c>
      <c r="Q655" s="154">
        <v>4.1029999999999997E-2</v>
      </c>
      <c r="R655" s="154">
        <f>Q655*H655</f>
        <v>4.1029999999999997E-2</v>
      </c>
      <c r="S655" s="154">
        <v>0</v>
      </c>
      <c r="T655" s="155">
        <f>S655*H655</f>
        <v>0</v>
      </c>
      <c r="AR655" s="156" t="s">
        <v>201</v>
      </c>
      <c r="AT655" s="156" t="s">
        <v>138</v>
      </c>
      <c r="AU655" s="156" t="s">
        <v>88</v>
      </c>
      <c r="AY655" s="18" t="s">
        <v>135</v>
      </c>
      <c r="BE655" s="157">
        <f>IF(N655="základní",J655,0)</f>
        <v>0</v>
      </c>
      <c r="BF655" s="157">
        <f>IF(N655="snížená",J655,0)</f>
        <v>0</v>
      </c>
      <c r="BG655" s="157">
        <f>IF(N655="zákl. přenesená",J655,0)</f>
        <v>0</v>
      </c>
      <c r="BH655" s="157">
        <f>IF(N655="sníž. přenesená",J655,0)</f>
        <v>0</v>
      </c>
      <c r="BI655" s="157">
        <f>IF(N655="nulová",J655,0)</f>
        <v>0</v>
      </c>
      <c r="BJ655" s="18" t="s">
        <v>45</v>
      </c>
      <c r="BK655" s="157">
        <f>ROUND(I655*H655,2)</f>
        <v>0</v>
      </c>
      <c r="BL655" s="18" t="s">
        <v>201</v>
      </c>
      <c r="BM655" s="156" t="s">
        <v>1167</v>
      </c>
    </row>
    <row r="656" spans="2:65" s="20" customFormat="1" x14ac:dyDescent="0.25">
      <c r="B656" s="21"/>
      <c r="D656" s="180" t="s">
        <v>464</v>
      </c>
      <c r="F656" s="181" t="s">
        <v>1168</v>
      </c>
      <c r="I656" s="114"/>
      <c r="L656" s="21"/>
      <c r="M656" s="182"/>
      <c r="T656" s="55"/>
      <c r="AT656" s="18" t="s">
        <v>464</v>
      </c>
      <c r="AU656" s="18" t="s">
        <v>88</v>
      </c>
    </row>
    <row r="657" spans="2:65" s="20" customFormat="1" x14ac:dyDescent="0.25">
      <c r="B657" s="21"/>
      <c r="D657" s="183" t="s">
        <v>466</v>
      </c>
      <c r="F657" s="184" t="s">
        <v>1169</v>
      </c>
      <c r="I657" s="114"/>
      <c r="L657" s="21"/>
      <c r="M657" s="182"/>
      <c r="T657" s="55"/>
      <c r="AT657" s="18" t="s">
        <v>466</v>
      </c>
      <c r="AU657" s="18" t="s">
        <v>88</v>
      </c>
    </row>
    <row r="658" spans="2:65" s="20" customFormat="1" ht="16.5" customHeight="1" x14ac:dyDescent="0.25">
      <c r="B658" s="21"/>
      <c r="C658" s="174" t="s">
        <v>1170</v>
      </c>
      <c r="D658" s="174" t="s">
        <v>138</v>
      </c>
      <c r="E658" s="175" t="s">
        <v>1171</v>
      </c>
      <c r="F658" s="176" t="s">
        <v>1172</v>
      </c>
      <c r="G658" s="177" t="s">
        <v>1154</v>
      </c>
      <c r="H658" s="178">
        <v>9</v>
      </c>
      <c r="I658" s="150"/>
      <c r="J658" s="179">
        <f>ROUND(I658*H658,2)</f>
        <v>0</v>
      </c>
      <c r="K658" s="176" t="s">
        <v>462</v>
      </c>
      <c r="L658" s="21"/>
      <c r="M658" s="153" t="s">
        <v>1</v>
      </c>
      <c r="N658" s="112" t="s">
        <v>27</v>
      </c>
      <c r="P658" s="154">
        <f>O658*H658</f>
        <v>0</v>
      </c>
      <c r="Q658" s="154">
        <v>3.2419999999999997E-2</v>
      </c>
      <c r="R658" s="154">
        <f>Q658*H658</f>
        <v>0.29177999999999998</v>
      </c>
      <c r="S658" s="154">
        <v>0</v>
      </c>
      <c r="T658" s="155">
        <f>S658*H658</f>
        <v>0</v>
      </c>
      <c r="AR658" s="156" t="s">
        <v>201</v>
      </c>
      <c r="AT658" s="156" t="s">
        <v>138</v>
      </c>
      <c r="AU658" s="156" t="s">
        <v>88</v>
      </c>
      <c r="AY658" s="18" t="s">
        <v>135</v>
      </c>
      <c r="BE658" s="157">
        <f>IF(N658="základní",J658,0)</f>
        <v>0</v>
      </c>
      <c r="BF658" s="157">
        <f>IF(N658="snížená",J658,0)</f>
        <v>0</v>
      </c>
      <c r="BG658" s="157">
        <f>IF(N658="zákl. přenesená",J658,0)</f>
        <v>0</v>
      </c>
      <c r="BH658" s="157">
        <f>IF(N658="sníž. přenesená",J658,0)</f>
        <v>0</v>
      </c>
      <c r="BI658" s="157">
        <f>IF(N658="nulová",J658,0)</f>
        <v>0</v>
      </c>
      <c r="BJ658" s="18" t="s">
        <v>45</v>
      </c>
      <c r="BK658" s="157">
        <f>ROUND(I658*H658,2)</f>
        <v>0</v>
      </c>
      <c r="BL658" s="18" t="s">
        <v>201</v>
      </c>
      <c r="BM658" s="156" t="s">
        <v>1173</v>
      </c>
    </row>
    <row r="659" spans="2:65" s="20" customFormat="1" x14ac:dyDescent="0.25">
      <c r="B659" s="21"/>
      <c r="D659" s="180" t="s">
        <v>464</v>
      </c>
      <c r="F659" s="181" t="s">
        <v>1174</v>
      </c>
      <c r="I659" s="114"/>
      <c r="L659" s="21"/>
      <c r="M659" s="182"/>
      <c r="T659" s="55"/>
      <c r="AT659" s="18" t="s">
        <v>464</v>
      </c>
      <c r="AU659" s="18" t="s">
        <v>88</v>
      </c>
    </row>
    <row r="660" spans="2:65" s="20" customFormat="1" x14ac:dyDescent="0.25">
      <c r="B660" s="21"/>
      <c r="D660" s="183" t="s">
        <v>466</v>
      </c>
      <c r="F660" s="184" t="s">
        <v>1175</v>
      </c>
      <c r="I660" s="114"/>
      <c r="L660" s="21"/>
      <c r="M660" s="182"/>
      <c r="T660" s="55"/>
      <c r="AT660" s="18" t="s">
        <v>466</v>
      </c>
      <c r="AU660" s="18" t="s">
        <v>88</v>
      </c>
    </row>
    <row r="661" spans="2:65" s="185" customFormat="1" ht="11.25" x14ac:dyDescent="0.25">
      <c r="B661" s="186"/>
      <c r="D661" s="180" t="s">
        <v>468</v>
      </c>
      <c r="E661" s="187" t="s">
        <v>1</v>
      </c>
      <c r="F661" s="188" t="s">
        <v>1176</v>
      </c>
      <c r="H661" s="189">
        <v>9</v>
      </c>
      <c r="I661" s="190"/>
      <c r="L661" s="186"/>
      <c r="M661" s="191"/>
      <c r="T661" s="192"/>
      <c r="AT661" s="187" t="s">
        <v>468</v>
      </c>
      <c r="AU661" s="187" t="s">
        <v>88</v>
      </c>
      <c r="AV661" s="185" t="s">
        <v>88</v>
      </c>
      <c r="AW661" s="185" t="s">
        <v>19</v>
      </c>
      <c r="AX661" s="185" t="s">
        <v>45</v>
      </c>
      <c r="AY661" s="187" t="s">
        <v>135</v>
      </c>
    </row>
    <row r="662" spans="2:65" s="20" customFormat="1" ht="16.5" customHeight="1" x14ac:dyDescent="0.25">
      <c r="B662" s="21"/>
      <c r="C662" s="174" t="s">
        <v>1177</v>
      </c>
      <c r="D662" s="174" t="s">
        <v>138</v>
      </c>
      <c r="E662" s="175" t="s">
        <v>1178</v>
      </c>
      <c r="F662" s="176" t="s">
        <v>1179</v>
      </c>
      <c r="G662" s="177" t="s">
        <v>1154</v>
      </c>
      <c r="H662" s="178">
        <v>12</v>
      </c>
      <c r="I662" s="150"/>
      <c r="J662" s="179">
        <f>ROUND(I662*H662,2)</f>
        <v>0</v>
      </c>
      <c r="K662" s="176" t="s">
        <v>462</v>
      </c>
      <c r="L662" s="21"/>
      <c r="M662" s="153" t="s">
        <v>1</v>
      </c>
      <c r="N662" s="112" t="s">
        <v>27</v>
      </c>
      <c r="P662" s="154">
        <f>O662*H662</f>
        <v>0</v>
      </c>
      <c r="Q662" s="154">
        <v>0</v>
      </c>
      <c r="R662" s="154">
        <f>Q662*H662</f>
        <v>0</v>
      </c>
      <c r="S662" s="154">
        <v>1.9460000000000002E-2</v>
      </c>
      <c r="T662" s="155">
        <f>S662*H662</f>
        <v>0.23352000000000001</v>
      </c>
      <c r="AR662" s="156" t="s">
        <v>201</v>
      </c>
      <c r="AT662" s="156" t="s">
        <v>138</v>
      </c>
      <c r="AU662" s="156" t="s">
        <v>88</v>
      </c>
      <c r="AY662" s="18" t="s">
        <v>135</v>
      </c>
      <c r="BE662" s="157">
        <f>IF(N662="základní",J662,0)</f>
        <v>0</v>
      </c>
      <c r="BF662" s="157">
        <f>IF(N662="snížená",J662,0)</f>
        <v>0</v>
      </c>
      <c r="BG662" s="157">
        <f>IF(N662="zákl. přenesená",J662,0)</f>
        <v>0</v>
      </c>
      <c r="BH662" s="157">
        <f>IF(N662="sníž. přenesená",J662,0)</f>
        <v>0</v>
      </c>
      <c r="BI662" s="157">
        <f>IF(N662="nulová",J662,0)</f>
        <v>0</v>
      </c>
      <c r="BJ662" s="18" t="s">
        <v>45</v>
      </c>
      <c r="BK662" s="157">
        <f>ROUND(I662*H662,2)</f>
        <v>0</v>
      </c>
      <c r="BL662" s="18" t="s">
        <v>201</v>
      </c>
      <c r="BM662" s="156" t="s">
        <v>1180</v>
      </c>
    </row>
    <row r="663" spans="2:65" s="20" customFormat="1" x14ac:dyDescent="0.25">
      <c r="B663" s="21"/>
      <c r="D663" s="180" t="s">
        <v>464</v>
      </c>
      <c r="F663" s="181" t="s">
        <v>1181</v>
      </c>
      <c r="I663" s="114"/>
      <c r="L663" s="21"/>
      <c r="M663" s="182"/>
      <c r="T663" s="55"/>
      <c r="AT663" s="18" t="s">
        <v>464</v>
      </c>
      <c r="AU663" s="18" t="s">
        <v>88</v>
      </c>
    </row>
    <row r="664" spans="2:65" s="20" customFormat="1" x14ac:dyDescent="0.25">
      <c r="B664" s="21"/>
      <c r="D664" s="183" t="s">
        <v>466</v>
      </c>
      <c r="F664" s="184" t="s">
        <v>1182</v>
      </c>
      <c r="I664" s="114"/>
      <c r="L664" s="21"/>
      <c r="M664" s="182"/>
      <c r="T664" s="55"/>
      <c r="AT664" s="18" t="s">
        <v>466</v>
      </c>
      <c r="AU664" s="18" t="s">
        <v>88</v>
      </c>
    </row>
    <row r="665" spans="2:65" s="185" customFormat="1" ht="11.25" x14ac:dyDescent="0.25">
      <c r="B665" s="186"/>
      <c r="D665" s="180" t="s">
        <v>468</v>
      </c>
      <c r="E665" s="187" t="s">
        <v>1</v>
      </c>
      <c r="F665" s="188" t="s">
        <v>1183</v>
      </c>
      <c r="H665" s="189">
        <v>12</v>
      </c>
      <c r="I665" s="190"/>
      <c r="L665" s="186"/>
      <c r="M665" s="191"/>
      <c r="T665" s="192"/>
      <c r="AT665" s="187" t="s">
        <v>468</v>
      </c>
      <c r="AU665" s="187" t="s">
        <v>88</v>
      </c>
      <c r="AV665" s="185" t="s">
        <v>88</v>
      </c>
      <c r="AW665" s="185" t="s">
        <v>19</v>
      </c>
      <c r="AX665" s="185" t="s">
        <v>45</v>
      </c>
      <c r="AY665" s="187" t="s">
        <v>135</v>
      </c>
    </row>
    <row r="666" spans="2:65" s="20" customFormat="1" ht="16.5" customHeight="1" x14ac:dyDescent="0.25">
      <c r="B666" s="21"/>
      <c r="C666" s="174" t="s">
        <v>1184</v>
      </c>
      <c r="D666" s="174" t="s">
        <v>138</v>
      </c>
      <c r="E666" s="175" t="s">
        <v>1185</v>
      </c>
      <c r="F666" s="176" t="s">
        <v>1186</v>
      </c>
      <c r="G666" s="177" t="s">
        <v>1154</v>
      </c>
      <c r="H666" s="178">
        <v>10</v>
      </c>
      <c r="I666" s="150"/>
      <c r="J666" s="179">
        <f>ROUND(I666*H666,2)</f>
        <v>0</v>
      </c>
      <c r="K666" s="176" t="s">
        <v>462</v>
      </c>
      <c r="L666" s="21"/>
      <c r="M666" s="153" t="s">
        <v>1</v>
      </c>
      <c r="N666" s="112" t="s">
        <v>27</v>
      </c>
      <c r="P666" s="154">
        <f>O666*H666</f>
        <v>0</v>
      </c>
      <c r="Q666" s="154">
        <v>1.5469999999999999E-2</v>
      </c>
      <c r="R666" s="154">
        <f>Q666*H666</f>
        <v>0.1547</v>
      </c>
      <c r="S666" s="154">
        <v>0</v>
      </c>
      <c r="T666" s="155">
        <f>S666*H666</f>
        <v>0</v>
      </c>
      <c r="AR666" s="156" t="s">
        <v>201</v>
      </c>
      <c r="AT666" s="156" t="s">
        <v>138</v>
      </c>
      <c r="AU666" s="156" t="s">
        <v>88</v>
      </c>
      <c r="AY666" s="18" t="s">
        <v>135</v>
      </c>
      <c r="BE666" s="157">
        <f>IF(N666="základní",J666,0)</f>
        <v>0</v>
      </c>
      <c r="BF666" s="157">
        <f>IF(N666="snížená",J666,0)</f>
        <v>0</v>
      </c>
      <c r="BG666" s="157">
        <f>IF(N666="zákl. přenesená",J666,0)</f>
        <v>0</v>
      </c>
      <c r="BH666" s="157">
        <f>IF(N666="sníž. přenesená",J666,0)</f>
        <v>0</v>
      </c>
      <c r="BI666" s="157">
        <f>IF(N666="nulová",J666,0)</f>
        <v>0</v>
      </c>
      <c r="BJ666" s="18" t="s">
        <v>45</v>
      </c>
      <c r="BK666" s="157">
        <f>ROUND(I666*H666,2)</f>
        <v>0</v>
      </c>
      <c r="BL666" s="18" t="s">
        <v>201</v>
      </c>
      <c r="BM666" s="156" t="s">
        <v>1187</v>
      </c>
    </row>
    <row r="667" spans="2:65" s="20" customFormat="1" x14ac:dyDescent="0.25">
      <c r="B667" s="21"/>
      <c r="D667" s="180" t="s">
        <v>464</v>
      </c>
      <c r="F667" s="181" t="s">
        <v>1188</v>
      </c>
      <c r="I667" s="114"/>
      <c r="L667" s="21"/>
      <c r="M667" s="182"/>
      <c r="T667" s="55"/>
      <c r="AT667" s="18" t="s">
        <v>464</v>
      </c>
      <c r="AU667" s="18" t="s">
        <v>88</v>
      </c>
    </row>
    <row r="668" spans="2:65" s="20" customFormat="1" x14ac:dyDescent="0.25">
      <c r="B668" s="21"/>
      <c r="D668" s="183" t="s">
        <v>466</v>
      </c>
      <c r="F668" s="184" t="s">
        <v>1189</v>
      </c>
      <c r="I668" s="114"/>
      <c r="L668" s="21"/>
      <c r="M668" s="182"/>
      <c r="T668" s="55"/>
      <c r="AT668" s="18" t="s">
        <v>466</v>
      </c>
      <c r="AU668" s="18" t="s">
        <v>88</v>
      </c>
    </row>
    <row r="669" spans="2:65" s="185" customFormat="1" ht="11.25" x14ac:dyDescent="0.25">
      <c r="B669" s="186"/>
      <c r="D669" s="180" t="s">
        <v>468</v>
      </c>
      <c r="E669" s="187" t="s">
        <v>1</v>
      </c>
      <c r="F669" s="188" t="s">
        <v>1190</v>
      </c>
      <c r="H669" s="189">
        <v>10</v>
      </c>
      <c r="I669" s="190"/>
      <c r="L669" s="186"/>
      <c r="M669" s="191"/>
      <c r="T669" s="192"/>
      <c r="AT669" s="187" t="s">
        <v>468</v>
      </c>
      <c r="AU669" s="187" t="s">
        <v>88</v>
      </c>
      <c r="AV669" s="185" t="s">
        <v>88</v>
      </c>
      <c r="AW669" s="185" t="s">
        <v>19</v>
      </c>
      <c r="AX669" s="185" t="s">
        <v>45</v>
      </c>
      <c r="AY669" s="187" t="s">
        <v>135</v>
      </c>
    </row>
    <row r="670" spans="2:65" s="20" customFormat="1" ht="16.5" customHeight="1" x14ac:dyDescent="0.25">
      <c r="B670" s="21"/>
      <c r="C670" s="174" t="s">
        <v>1191</v>
      </c>
      <c r="D670" s="174" t="s">
        <v>138</v>
      </c>
      <c r="E670" s="175" t="s">
        <v>1192</v>
      </c>
      <c r="F670" s="176" t="s">
        <v>1193</v>
      </c>
      <c r="G670" s="177" t="s">
        <v>1154</v>
      </c>
      <c r="H670" s="178">
        <v>1</v>
      </c>
      <c r="I670" s="150"/>
      <c r="J670" s="179">
        <f>ROUND(I670*H670,2)</f>
        <v>0</v>
      </c>
      <c r="K670" s="176" t="s">
        <v>462</v>
      </c>
      <c r="L670" s="21"/>
      <c r="M670" s="153" t="s">
        <v>1</v>
      </c>
      <c r="N670" s="112" t="s">
        <v>27</v>
      </c>
      <c r="P670" s="154">
        <f>O670*H670</f>
        <v>0</v>
      </c>
      <c r="Q670" s="154">
        <v>1.9709999999999998E-2</v>
      </c>
      <c r="R670" s="154">
        <f>Q670*H670</f>
        <v>1.9709999999999998E-2</v>
      </c>
      <c r="S670" s="154">
        <v>0</v>
      </c>
      <c r="T670" s="155">
        <f>S670*H670</f>
        <v>0</v>
      </c>
      <c r="AR670" s="156" t="s">
        <v>201</v>
      </c>
      <c r="AT670" s="156" t="s">
        <v>138</v>
      </c>
      <c r="AU670" s="156" t="s">
        <v>88</v>
      </c>
      <c r="AY670" s="18" t="s">
        <v>135</v>
      </c>
      <c r="BE670" s="157">
        <f>IF(N670="základní",J670,0)</f>
        <v>0</v>
      </c>
      <c r="BF670" s="157">
        <f>IF(N670="snížená",J670,0)</f>
        <v>0</v>
      </c>
      <c r="BG670" s="157">
        <f>IF(N670="zákl. přenesená",J670,0)</f>
        <v>0</v>
      </c>
      <c r="BH670" s="157">
        <f>IF(N670="sníž. přenesená",J670,0)</f>
        <v>0</v>
      </c>
      <c r="BI670" s="157">
        <f>IF(N670="nulová",J670,0)</f>
        <v>0</v>
      </c>
      <c r="BJ670" s="18" t="s">
        <v>45</v>
      </c>
      <c r="BK670" s="157">
        <f>ROUND(I670*H670,2)</f>
        <v>0</v>
      </c>
      <c r="BL670" s="18" t="s">
        <v>201</v>
      </c>
      <c r="BM670" s="156" t="s">
        <v>1194</v>
      </c>
    </row>
    <row r="671" spans="2:65" s="20" customFormat="1" x14ac:dyDescent="0.25">
      <c r="B671" s="21"/>
      <c r="D671" s="180" t="s">
        <v>464</v>
      </c>
      <c r="F671" s="181" t="s">
        <v>1195</v>
      </c>
      <c r="I671" s="114"/>
      <c r="L671" s="21"/>
      <c r="M671" s="182"/>
      <c r="T671" s="55"/>
      <c r="AT671" s="18" t="s">
        <v>464</v>
      </c>
      <c r="AU671" s="18" t="s">
        <v>88</v>
      </c>
    </row>
    <row r="672" spans="2:65" s="20" customFormat="1" x14ac:dyDescent="0.25">
      <c r="B672" s="21"/>
      <c r="D672" s="183" t="s">
        <v>466</v>
      </c>
      <c r="F672" s="184" t="s">
        <v>1196</v>
      </c>
      <c r="I672" s="114"/>
      <c r="L672" s="21"/>
      <c r="M672" s="182"/>
      <c r="T672" s="55"/>
      <c r="AT672" s="18" t="s">
        <v>466</v>
      </c>
      <c r="AU672" s="18" t="s">
        <v>88</v>
      </c>
    </row>
    <row r="673" spans="2:65" s="20" customFormat="1" ht="21.75" customHeight="1" x14ac:dyDescent="0.25">
      <c r="B673" s="21"/>
      <c r="C673" s="174" t="s">
        <v>1197</v>
      </c>
      <c r="D673" s="174" t="s">
        <v>138</v>
      </c>
      <c r="E673" s="175" t="s">
        <v>1198</v>
      </c>
      <c r="F673" s="176" t="s">
        <v>1199</v>
      </c>
      <c r="G673" s="177" t="s">
        <v>1154</v>
      </c>
      <c r="H673" s="178">
        <v>3</v>
      </c>
      <c r="I673" s="150"/>
      <c r="J673" s="179">
        <f>ROUND(I673*H673,2)</f>
        <v>0</v>
      </c>
      <c r="K673" s="176" t="s">
        <v>462</v>
      </c>
      <c r="L673" s="21"/>
      <c r="M673" s="153" t="s">
        <v>1</v>
      </c>
      <c r="N673" s="112" t="s">
        <v>27</v>
      </c>
      <c r="P673" s="154">
        <f>O673*H673</f>
        <v>0</v>
      </c>
      <c r="Q673" s="154">
        <v>5.0600000000000003E-3</v>
      </c>
      <c r="R673" s="154">
        <f>Q673*H673</f>
        <v>1.5180000000000001E-2</v>
      </c>
      <c r="S673" s="154">
        <v>0</v>
      </c>
      <c r="T673" s="155">
        <f>S673*H673</f>
        <v>0</v>
      </c>
      <c r="AR673" s="156" t="s">
        <v>201</v>
      </c>
      <c r="AT673" s="156" t="s">
        <v>138</v>
      </c>
      <c r="AU673" s="156" t="s">
        <v>88</v>
      </c>
      <c r="AY673" s="18" t="s">
        <v>135</v>
      </c>
      <c r="BE673" s="157">
        <f>IF(N673="základní",J673,0)</f>
        <v>0</v>
      </c>
      <c r="BF673" s="157">
        <f>IF(N673="snížená",J673,0)</f>
        <v>0</v>
      </c>
      <c r="BG673" s="157">
        <f>IF(N673="zákl. přenesená",J673,0)</f>
        <v>0</v>
      </c>
      <c r="BH673" s="157">
        <f>IF(N673="sníž. přenesená",J673,0)</f>
        <v>0</v>
      </c>
      <c r="BI673" s="157">
        <f>IF(N673="nulová",J673,0)</f>
        <v>0</v>
      </c>
      <c r="BJ673" s="18" t="s">
        <v>45</v>
      </c>
      <c r="BK673" s="157">
        <f>ROUND(I673*H673,2)</f>
        <v>0</v>
      </c>
      <c r="BL673" s="18" t="s">
        <v>201</v>
      </c>
      <c r="BM673" s="156" t="s">
        <v>1200</v>
      </c>
    </row>
    <row r="674" spans="2:65" s="20" customFormat="1" x14ac:dyDescent="0.25">
      <c r="B674" s="21"/>
      <c r="D674" s="180" t="s">
        <v>464</v>
      </c>
      <c r="F674" s="181" t="s">
        <v>1201</v>
      </c>
      <c r="I674" s="114"/>
      <c r="L674" s="21"/>
      <c r="M674" s="182"/>
      <c r="T674" s="55"/>
      <c r="AT674" s="18" t="s">
        <v>464</v>
      </c>
      <c r="AU674" s="18" t="s">
        <v>88</v>
      </c>
    </row>
    <row r="675" spans="2:65" s="20" customFormat="1" x14ac:dyDescent="0.25">
      <c r="B675" s="21"/>
      <c r="D675" s="183" t="s">
        <v>466</v>
      </c>
      <c r="F675" s="184" t="s">
        <v>1202</v>
      </c>
      <c r="I675" s="114"/>
      <c r="L675" s="21"/>
      <c r="M675" s="182"/>
      <c r="T675" s="55"/>
      <c r="AT675" s="18" t="s">
        <v>466</v>
      </c>
      <c r="AU675" s="18" t="s">
        <v>88</v>
      </c>
    </row>
    <row r="676" spans="2:65" s="20" customFormat="1" ht="16.5" customHeight="1" x14ac:dyDescent="0.25">
      <c r="B676" s="21"/>
      <c r="C676" s="174" t="s">
        <v>1203</v>
      </c>
      <c r="D676" s="174" t="s">
        <v>138</v>
      </c>
      <c r="E676" s="175" t="s">
        <v>1204</v>
      </c>
      <c r="F676" s="176" t="s">
        <v>1205</v>
      </c>
      <c r="G676" s="177" t="s">
        <v>1154</v>
      </c>
      <c r="H676" s="178">
        <v>1</v>
      </c>
      <c r="I676" s="150"/>
      <c r="J676" s="179">
        <f>ROUND(I676*H676,2)</f>
        <v>0</v>
      </c>
      <c r="K676" s="176" t="s">
        <v>462</v>
      </c>
      <c r="L676" s="21"/>
      <c r="M676" s="153" t="s">
        <v>1</v>
      </c>
      <c r="N676" s="112" t="s">
        <v>27</v>
      </c>
      <c r="P676" s="154">
        <f>O676*H676</f>
        <v>0</v>
      </c>
      <c r="Q676" s="154">
        <v>1.525E-2</v>
      </c>
      <c r="R676" s="154">
        <f>Q676*H676</f>
        <v>1.525E-2</v>
      </c>
      <c r="S676" s="154">
        <v>0</v>
      </c>
      <c r="T676" s="155">
        <f>S676*H676</f>
        <v>0</v>
      </c>
      <c r="AR676" s="156" t="s">
        <v>201</v>
      </c>
      <c r="AT676" s="156" t="s">
        <v>138</v>
      </c>
      <c r="AU676" s="156" t="s">
        <v>88</v>
      </c>
      <c r="AY676" s="18" t="s">
        <v>135</v>
      </c>
      <c r="BE676" s="157">
        <f>IF(N676="základní",J676,0)</f>
        <v>0</v>
      </c>
      <c r="BF676" s="157">
        <f>IF(N676="snížená",J676,0)</f>
        <v>0</v>
      </c>
      <c r="BG676" s="157">
        <f>IF(N676="zákl. přenesená",J676,0)</f>
        <v>0</v>
      </c>
      <c r="BH676" s="157">
        <f>IF(N676="sníž. přenesená",J676,0)</f>
        <v>0</v>
      </c>
      <c r="BI676" s="157">
        <f>IF(N676="nulová",J676,0)</f>
        <v>0</v>
      </c>
      <c r="BJ676" s="18" t="s">
        <v>45</v>
      </c>
      <c r="BK676" s="157">
        <f>ROUND(I676*H676,2)</f>
        <v>0</v>
      </c>
      <c r="BL676" s="18" t="s">
        <v>201</v>
      </c>
      <c r="BM676" s="156" t="s">
        <v>1206</v>
      </c>
    </row>
    <row r="677" spans="2:65" s="20" customFormat="1" x14ac:dyDescent="0.25">
      <c r="B677" s="21"/>
      <c r="D677" s="180" t="s">
        <v>464</v>
      </c>
      <c r="F677" s="181" t="s">
        <v>1207</v>
      </c>
      <c r="I677" s="114"/>
      <c r="L677" s="21"/>
      <c r="M677" s="182"/>
      <c r="T677" s="55"/>
      <c r="AT677" s="18" t="s">
        <v>464</v>
      </c>
      <c r="AU677" s="18" t="s">
        <v>88</v>
      </c>
    </row>
    <row r="678" spans="2:65" s="20" customFormat="1" x14ac:dyDescent="0.25">
      <c r="B678" s="21"/>
      <c r="D678" s="183" t="s">
        <v>466</v>
      </c>
      <c r="F678" s="184" t="s">
        <v>1208</v>
      </c>
      <c r="I678" s="114"/>
      <c r="L678" s="21"/>
      <c r="M678" s="182"/>
      <c r="T678" s="55"/>
      <c r="AT678" s="18" t="s">
        <v>466</v>
      </c>
      <c r="AU678" s="18" t="s">
        <v>88</v>
      </c>
    </row>
    <row r="679" spans="2:65" s="20" customFormat="1" ht="16.5" customHeight="1" x14ac:dyDescent="0.25">
      <c r="B679" s="21"/>
      <c r="C679" s="174" t="s">
        <v>1209</v>
      </c>
      <c r="D679" s="174" t="s">
        <v>138</v>
      </c>
      <c r="E679" s="175" t="s">
        <v>1210</v>
      </c>
      <c r="F679" s="176" t="s">
        <v>1211</v>
      </c>
      <c r="G679" s="177" t="s">
        <v>1154</v>
      </c>
      <c r="H679" s="178">
        <v>1</v>
      </c>
      <c r="I679" s="150"/>
      <c r="J679" s="179">
        <f>ROUND(I679*H679,2)</f>
        <v>0</v>
      </c>
      <c r="K679" s="176" t="s">
        <v>462</v>
      </c>
      <c r="L679" s="21"/>
      <c r="M679" s="153" t="s">
        <v>1</v>
      </c>
      <c r="N679" s="112" t="s">
        <v>27</v>
      </c>
      <c r="P679" s="154">
        <f>O679*H679</f>
        <v>0</v>
      </c>
      <c r="Q679" s="154">
        <v>1.14E-3</v>
      </c>
      <c r="R679" s="154">
        <f>Q679*H679</f>
        <v>1.14E-3</v>
      </c>
      <c r="S679" s="154">
        <v>0</v>
      </c>
      <c r="T679" s="155">
        <f>S679*H679</f>
        <v>0</v>
      </c>
      <c r="AR679" s="156" t="s">
        <v>201</v>
      </c>
      <c r="AT679" s="156" t="s">
        <v>138</v>
      </c>
      <c r="AU679" s="156" t="s">
        <v>88</v>
      </c>
      <c r="AY679" s="18" t="s">
        <v>135</v>
      </c>
      <c r="BE679" s="157">
        <f>IF(N679="základní",J679,0)</f>
        <v>0</v>
      </c>
      <c r="BF679" s="157">
        <f>IF(N679="snížená",J679,0)</f>
        <v>0</v>
      </c>
      <c r="BG679" s="157">
        <f>IF(N679="zákl. přenesená",J679,0)</f>
        <v>0</v>
      </c>
      <c r="BH679" s="157">
        <f>IF(N679="sníž. přenesená",J679,0)</f>
        <v>0</v>
      </c>
      <c r="BI679" s="157">
        <f>IF(N679="nulová",J679,0)</f>
        <v>0</v>
      </c>
      <c r="BJ679" s="18" t="s">
        <v>45</v>
      </c>
      <c r="BK679" s="157">
        <f>ROUND(I679*H679,2)</f>
        <v>0</v>
      </c>
      <c r="BL679" s="18" t="s">
        <v>201</v>
      </c>
      <c r="BM679" s="156" t="s">
        <v>1212</v>
      </c>
    </row>
    <row r="680" spans="2:65" s="20" customFormat="1" x14ac:dyDescent="0.25">
      <c r="B680" s="21"/>
      <c r="D680" s="180" t="s">
        <v>464</v>
      </c>
      <c r="F680" s="181" t="s">
        <v>1213</v>
      </c>
      <c r="I680" s="114"/>
      <c r="L680" s="21"/>
      <c r="M680" s="182"/>
      <c r="T680" s="55"/>
      <c r="AT680" s="18" t="s">
        <v>464</v>
      </c>
      <c r="AU680" s="18" t="s">
        <v>88</v>
      </c>
    </row>
    <row r="681" spans="2:65" s="20" customFormat="1" x14ac:dyDescent="0.25">
      <c r="B681" s="21"/>
      <c r="D681" s="183" t="s">
        <v>466</v>
      </c>
      <c r="F681" s="184" t="s">
        <v>1214</v>
      </c>
      <c r="I681" s="114"/>
      <c r="L681" s="21"/>
      <c r="M681" s="182"/>
      <c r="T681" s="55"/>
      <c r="AT681" s="18" t="s">
        <v>466</v>
      </c>
      <c r="AU681" s="18" t="s">
        <v>88</v>
      </c>
    </row>
    <row r="682" spans="2:65" s="20" customFormat="1" ht="16.5" customHeight="1" x14ac:dyDescent="0.25">
      <c r="B682" s="21"/>
      <c r="C682" s="174" t="s">
        <v>1215</v>
      </c>
      <c r="D682" s="174" t="s">
        <v>138</v>
      </c>
      <c r="E682" s="175" t="s">
        <v>1216</v>
      </c>
      <c r="F682" s="176" t="s">
        <v>1217</v>
      </c>
      <c r="G682" s="177" t="s">
        <v>1154</v>
      </c>
      <c r="H682" s="178">
        <v>40</v>
      </c>
      <c r="I682" s="150"/>
      <c r="J682" s="179">
        <f>ROUND(I682*H682,2)</f>
        <v>0</v>
      </c>
      <c r="K682" s="176" t="s">
        <v>462</v>
      </c>
      <c r="L682" s="21"/>
      <c r="M682" s="153" t="s">
        <v>1</v>
      </c>
      <c r="N682" s="112" t="s">
        <v>27</v>
      </c>
      <c r="P682" s="154">
        <f>O682*H682</f>
        <v>0</v>
      </c>
      <c r="Q682" s="154">
        <v>2.4000000000000001E-4</v>
      </c>
      <c r="R682" s="154">
        <f>Q682*H682</f>
        <v>9.6000000000000009E-3</v>
      </c>
      <c r="S682" s="154">
        <v>0</v>
      </c>
      <c r="T682" s="155">
        <f>S682*H682</f>
        <v>0</v>
      </c>
      <c r="AR682" s="156" t="s">
        <v>201</v>
      </c>
      <c r="AT682" s="156" t="s">
        <v>138</v>
      </c>
      <c r="AU682" s="156" t="s">
        <v>88</v>
      </c>
      <c r="AY682" s="18" t="s">
        <v>135</v>
      </c>
      <c r="BE682" s="157">
        <f>IF(N682="základní",J682,0)</f>
        <v>0</v>
      </c>
      <c r="BF682" s="157">
        <f>IF(N682="snížená",J682,0)</f>
        <v>0</v>
      </c>
      <c r="BG682" s="157">
        <f>IF(N682="zákl. přenesená",J682,0)</f>
        <v>0</v>
      </c>
      <c r="BH682" s="157">
        <f>IF(N682="sníž. přenesená",J682,0)</f>
        <v>0</v>
      </c>
      <c r="BI682" s="157">
        <f>IF(N682="nulová",J682,0)</f>
        <v>0</v>
      </c>
      <c r="BJ682" s="18" t="s">
        <v>45</v>
      </c>
      <c r="BK682" s="157">
        <f>ROUND(I682*H682,2)</f>
        <v>0</v>
      </c>
      <c r="BL682" s="18" t="s">
        <v>201</v>
      </c>
      <c r="BM682" s="156" t="s">
        <v>1218</v>
      </c>
    </row>
    <row r="683" spans="2:65" s="20" customFormat="1" x14ac:dyDescent="0.25">
      <c r="B683" s="21"/>
      <c r="D683" s="180" t="s">
        <v>464</v>
      </c>
      <c r="F683" s="181" t="s">
        <v>1219</v>
      </c>
      <c r="I683" s="114"/>
      <c r="L683" s="21"/>
      <c r="M683" s="182"/>
      <c r="T683" s="55"/>
      <c r="AT683" s="18" t="s">
        <v>464</v>
      </c>
      <c r="AU683" s="18" t="s">
        <v>88</v>
      </c>
    </row>
    <row r="684" spans="2:65" s="20" customFormat="1" x14ac:dyDescent="0.25">
      <c r="B684" s="21"/>
      <c r="D684" s="183" t="s">
        <v>466</v>
      </c>
      <c r="F684" s="184" t="s">
        <v>1220</v>
      </c>
      <c r="I684" s="114"/>
      <c r="L684" s="21"/>
      <c r="M684" s="182"/>
      <c r="T684" s="55"/>
      <c r="AT684" s="18" t="s">
        <v>466</v>
      </c>
      <c r="AU684" s="18" t="s">
        <v>88</v>
      </c>
    </row>
    <row r="685" spans="2:65" s="185" customFormat="1" ht="11.25" x14ac:dyDescent="0.25">
      <c r="B685" s="186"/>
      <c r="D685" s="180" t="s">
        <v>468</v>
      </c>
      <c r="E685" s="187" t="s">
        <v>1</v>
      </c>
      <c r="F685" s="188" t="s">
        <v>1221</v>
      </c>
      <c r="H685" s="189">
        <v>40</v>
      </c>
      <c r="I685" s="190"/>
      <c r="L685" s="186"/>
      <c r="M685" s="191"/>
      <c r="T685" s="192"/>
      <c r="AT685" s="187" t="s">
        <v>468</v>
      </c>
      <c r="AU685" s="187" t="s">
        <v>88</v>
      </c>
      <c r="AV685" s="185" t="s">
        <v>88</v>
      </c>
      <c r="AW685" s="185" t="s">
        <v>19</v>
      </c>
      <c r="AX685" s="185" t="s">
        <v>45</v>
      </c>
      <c r="AY685" s="187" t="s">
        <v>135</v>
      </c>
    </row>
    <row r="686" spans="2:65" s="20" customFormat="1" ht="16.5" customHeight="1" x14ac:dyDescent="0.25">
      <c r="B686" s="21"/>
      <c r="C686" s="174" t="s">
        <v>1222</v>
      </c>
      <c r="D686" s="174" t="s">
        <v>138</v>
      </c>
      <c r="E686" s="175" t="s">
        <v>1223</v>
      </c>
      <c r="F686" s="176" t="s">
        <v>1224</v>
      </c>
      <c r="G686" s="177" t="s">
        <v>199</v>
      </c>
      <c r="H686" s="178">
        <v>2</v>
      </c>
      <c r="I686" s="150"/>
      <c r="J686" s="179">
        <f>ROUND(I686*H686,2)</f>
        <v>0</v>
      </c>
      <c r="K686" s="176" t="s">
        <v>462</v>
      </c>
      <c r="L686" s="21"/>
      <c r="M686" s="153" t="s">
        <v>1</v>
      </c>
      <c r="N686" s="112" t="s">
        <v>27</v>
      </c>
      <c r="P686" s="154">
        <f>O686*H686</f>
        <v>0</v>
      </c>
      <c r="Q686" s="154">
        <v>5.9000000000000003E-4</v>
      </c>
      <c r="R686" s="154">
        <f>Q686*H686</f>
        <v>1.1800000000000001E-3</v>
      </c>
      <c r="S686" s="154">
        <v>0</v>
      </c>
      <c r="T686" s="155">
        <f>S686*H686</f>
        <v>0</v>
      </c>
      <c r="AR686" s="156" t="s">
        <v>201</v>
      </c>
      <c r="AT686" s="156" t="s">
        <v>138</v>
      </c>
      <c r="AU686" s="156" t="s">
        <v>88</v>
      </c>
      <c r="AY686" s="18" t="s">
        <v>135</v>
      </c>
      <c r="BE686" s="157">
        <f>IF(N686="základní",J686,0)</f>
        <v>0</v>
      </c>
      <c r="BF686" s="157">
        <f>IF(N686="snížená",J686,0)</f>
        <v>0</v>
      </c>
      <c r="BG686" s="157">
        <f>IF(N686="zákl. přenesená",J686,0)</f>
        <v>0</v>
      </c>
      <c r="BH686" s="157">
        <f>IF(N686="sníž. přenesená",J686,0)</f>
        <v>0</v>
      </c>
      <c r="BI686" s="157">
        <f>IF(N686="nulová",J686,0)</f>
        <v>0</v>
      </c>
      <c r="BJ686" s="18" t="s">
        <v>45</v>
      </c>
      <c r="BK686" s="157">
        <f>ROUND(I686*H686,2)</f>
        <v>0</v>
      </c>
      <c r="BL686" s="18" t="s">
        <v>201</v>
      </c>
      <c r="BM686" s="156" t="s">
        <v>1225</v>
      </c>
    </row>
    <row r="687" spans="2:65" s="20" customFormat="1" x14ac:dyDescent="0.25">
      <c r="B687" s="21"/>
      <c r="D687" s="180" t="s">
        <v>464</v>
      </c>
      <c r="F687" s="181" t="s">
        <v>1226</v>
      </c>
      <c r="I687" s="114"/>
      <c r="L687" s="21"/>
      <c r="M687" s="182"/>
      <c r="T687" s="55"/>
      <c r="AT687" s="18" t="s">
        <v>464</v>
      </c>
      <c r="AU687" s="18" t="s">
        <v>88</v>
      </c>
    </row>
    <row r="688" spans="2:65" s="20" customFormat="1" x14ac:dyDescent="0.25">
      <c r="B688" s="21"/>
      <c r="D688" s="183" t="s">
        <v>466</v>
      </c>
      <c r="F688" s="184" t="s">
        <v>1227</v>
      </c>
      <c r="I688" s="114"/>
      <c r="L688" s="21"/>
      <c r="M688" s="182"/>
      <c r="T688" s="55"/>
      <c r="AT688" s="18" t="s">
        <v>466</v>
      </c>
      <c r="AU688" s="18" t="s">
        <v>88</v>
      </c>
    </row>
    <row r="689" spans="2:65" s="20" customFormat="1" ht="16.5" customHeight="1" x14ac:dyDescent="0.25">
      <c r="B689" s="21"/>
      <c r="C689" s="174" t="s">
        <v>1228</v>
      </c>
      <c r="D689" s="174" t="s">
        <v>138</v>
      </c>
      <c r="E689" s="175" t="s">
        <v>1229</v>
      </c>
      <c r="F689" s="176" t="s">
        <v>1230</v>
      </c>
      <c r="G689" s="177" t="s">
        <v>1154</v>
      </c>
      <c r="H689" s="178">
        <v>2</v>
      </c>
      <c r="I689" s="150"/>
      <c r="J689" s="179">
        <f>ROUND(I689*H689,2)</f>
        <v>0</v>
      </c>
      <c r="K689" s="176" t="s">
        <v>462</v>
      </c>
      <c r="L689" s="21"/>
      <c r="M689" s="153" t="s">
        <v>1</v>
      </c>
      <c r="N689" s="112" t="s">
        <v>27</v>
      </c>
      <c r="P689" s="154">
        <f>O689*H689</f>
        <v>0</v>
      </c>
      <c r="Q689" s="154">
        <v>1.72E-3</v>
      </c>
      <c r="R689" s="154">
        <f>Q689*H689</f>
        <v>3.4399999999999999E-3</v>
      </c>
      <c r="S689" s="154">
        <v>0</v>
      </c>
      <c r="T689" s="155">
        <f>S689*H689</f>
        <v>0</v>
      </c>
      <c r="AR689" s="156" t="s">
        <v>201</v>
      </c>
      <c r="AT689" s="156" t="s">
        <v>138</v>
      </c>
      <c r="AU689" s="156" t="s">
        <v>88</v>
      </c>
      <c r="AY689" s="18" t="s">
        <v>135</v>
      </c>
      <c r="BE689" s="157">
        <f>IF(N689="základní",J689,0)</f>
        <v>0</v>
      </c>
      <c r="BF689" s="157">
        <f>IF(N689="snížená",J689,0)</f>
        <v>0</v>
      </c>
      <c r="BG689" s="157">
        <f>IF(N689="zákl. přenesená",J689,0)</f>
        <v>0</v>
      </c>
      <c r="BH689" s="157">
        <f>IF(N689="sníž. přenesená",J689,0)</f>
        <v>0</v>
      </c>
      <c r="BI689" s="157">
        <f>IF(N689="nulová",J689,0)</f>
        <v>0</v>
      </c>
      <c r="BJ689" s="18" t="s">
        <v>45</v>
      </c>
      <c r="BK689" s="157">
        <f>ROUND(I689*H689,2)</f>
        <v>0</v>
      </c>
      <c r="BL689" s="18" t="s">
        <v>201</v>
      </c>
      <c r="BM689" s="156" t="s">
        <v>1231</v>
      </c>
    </row>
    <row r="690" spans="2:65" s="20" customFormat="1" x14ac:dyDescent="0.25">
      <c r="B690" s="21"/>
      <c r="D690" s="180" t="s">
        <v>464</v>
      </c>
      <c r="F690" s="181" t="s">
        <v>1232</v>
      </c>
      <c r="I690" s="114"/>
      <c r="L690" s="21"/>
      <c r="M690" s="182"/>
      <c r="T690" s="55"/>
      <c r="AT690" s="18" t="s">
        <v>464</v>
      </c>
      <c r="AU690" s="18" t="s">
        <v>88</v>
      </c>
    </row>
    <row r="691" spans="2:65" s="20" customFormat="1" x14ac:dyDescent="0.25">
      <c r="B691" s="21"/>
      <c r="D691" s="183" t="s">
        <v>466</v>
      </c>
      <c r="F691" s="184" t="s">
        <v>1233</v>
      </c>
      <c r="I691" s="114"/>
      <c r="L691" s="21"/>
      <c r="M691" s="182"/>
      <c r="T691" s="55"/>
      <c r="AT691" s="18" t="s">
        <v>466</v>
      </c>
      <c r="AU691" s="18" t="s">
        <v>88</v>
      </c>
    </row>
    <row r="692" spans="2:65" s="20" customFormat="1" ht="16.5" customHeight="1" x14ac:dyDescent="0.25">
      <c r="B692" s="21"/>
      <c r="C692" s="174" t="s">
        <v>1234</v>
      </c>
      <c r="D692" s="174" t="s">
        <v>138</v>
      </c>
      <c r="E692" s="175" t="s">
        <v>1235</v>
      </c>
      <c r="F692" s="176" t="s">
        <v>1236</v>
      </c>
      <c r="G692" s="177" t="s">
        <v>1154</v>
      </c>
      <c r="H692" s="178">
        <v>3</v>
      </c>
      <c r="I692" s="150"/>
      <c r="J692" s="179">
        <f>ROUND(I692*H692,2)</f>
        <v>0</v>
      </c>
      <c r="K692" s="176" t="s">
        <v>462</v>
      </c>
      <c r="L692" s="21"/>
      <c r="M692" s="153" t="s">
        <v>1</v>
      </c>
      <c r="N692" s="112" t="s">
        <v>27</v>
      </c>
      <c r="P692" s="154">
        <f>O692*H692</f>
        <v>0</v>
      </c>
      <c r="Q692" s="154">
        <v>1.8E-3</v>
      </c>
      <c r="R692" s="154">
        <f>Q692*H692</f>
        <v>5.4000000000000003E-3</v>
      </c>
      <c r="S692" s="154">
        <v>0</v>
      </c>
      <c r="T692" s="155">
        <f>S692*H692</f>
        <v>0</v>
      </c>
      <c r="AR692" s="156" t="s">
        <v>201</v>
      </c>
      <c r="AT692" s="156" t="s">
        <v>138</v>
      </c>
      <c r="AU692" s="156" t="s">
        <v>88</v>
      </c>
      <c r="AY692" s="18" t="s">
        <v>135</v>
      </c>
      <c r="BE692" s="157">
        <f>IF(N692="základní",J692,0)</f>
        <v>0</v>
      </c>
      <c r="BF692" s="157">
        <f>IF(N692="snížená",J692,0)</f>
        <v>0</v>
      </c>
      <c r="BG692" s="157">
        <f>IF(N692="zákl. přenesená",J692,0)</f>
        <v>0</v>
      </c>
      <c r="BH692" s="157">
        <f>IF(N692="sníž. přenesená",J692,0)</f>
        <v>0</v>
      </c>
      <c r="BI692" s="157">
        <f>IF(N692="nulová",J692,0)</f>
        <v>0</v>
      </c>
      <c r="BJ692" s="18" t="s">
        <v>45</v>
      </c>
      <c r="BK692" s="157">
        <f>ROUND(I692*H692,2)</f>
        <v>0</v>
      </c>
      <c r="BL692" s="18" t="s">
        <v>201</v>
      </c>
      <c r="BM692" s="156" t="s">
        <v>1237</v>
      </c>
    </row>
    <row r="693" spans="2:65" s="20" customFormat="1" x14ac:dyDescent="0.25">
      <c r="B693" s="21"/>
      <c r="D693" s="180" t="s">
        <v>464</v>
      </c>
      <c r="F693" s="181" t="s">
        <v>1238</v>
      </c>
      <c r="I693" s="114"/>
      <c r="L693" s="21"/>
      <c r="M693" s="182"/>
      <c r="T693" s="55"/>
      <c r="AT693" s="18" t="s">
        <v>464</v>
      </c>
      <c r="AU693" s="18" t="s">
        <v>88</v>
      </c>
    </row>
    <row r="694" spans="2:65" s="20" customFormat="1" x14ac:dyDescent="0.25">
      <c r="B694" s="21"/>
      <c r="D694" s="183" t="s">
        <v>466</v>
      </c>
      <c r="F694" s="184" t="s">
        <v>1239</v>
      </c>
      <c r="I694" s="114"/>
      <c r="L694" s="21"/>
      <c r="M694" s="182"/>
      <c r="T694" s="55"/>
      <c r="AT694" s="18" t="s">
        <v>466</v>
      </c>
      <c r="AU694" s="18" t="s">
        <v>88</v>
      </c>
    </row>
    <row r="695" spans="2:65" s="20" customFormat="1" ht="16.5" customHeight="1" x14ac:dyDescent="0.25">
      <c r="B695" s="21"/>
      <c r="C695" s="174" t="s">
        <v>1240</v>
      </c>
      <c r="D695" s="174" t="s">
        <v>138</v>
      </c>
      <c r="E695" s="175" t="s">
        <v>1241</v>
      </c>
      <c r="F695" s="176" t="s">
        <v>1242</v>
      </c>
      <c r="G695" s="177" t="s">
        <v>1154</v>
      </c>
      <c r="H695" s="178">
        <v>1</v>
      </c>
      <c r="I695" s="150"/>
      <c r="J695" s="179">
        <f>ROUND(I695*H695,2)</f>
        <v>0</v>
      </c>
      <c r="K695" s="176" t="s">
        <v>462</v>
      </c>
      <c r="L695" s="21"/>
      <c r="M695" s="153" t="s">
        <v>1</v>
      </c>
      <c r="N695" s="112" t="s">
        <v>27</v>
      </c>
      <c r="P695" s="154">
        <f>O695*H695</f>
        <v>0</v>
      </c>
      <c r="Q695" s="154">
        <v>1.8E-3</v>
      </c>
      <c r="R695" s="154">
        <f>Q695*H695</f>
        <v>1.8E-3</v>
      </c>
      <c r="S695" s="154">
        <v>0</v>
      </c>
      <c r="T695" s="155">
        <f>S695*H695</f>
        <v>0</v>
      </c>
      <c r="AR695" s="156" t="s">
        <v>201</v>
      </c>
      <c r="AT695" s="156" t="s">
        <v>138</v>
      </c>
      <c r="AU695" s="156" t="s">
        <v>88</v>
      </c>
      <c r="AY695" s="18" t="s">
        <v>135</v>
      </c>
      <c r="BE695" s="157">
        <f>IF(N695="základní",J695,0)</f>
        <v>0</v>
      </c>
      <c r="BF695" s="157">
        <f>IF(N695="snížená",J695,0)</f>
        <v>0</v>
      </c>
      <c r="BG695" s="157">
        <f>IF(N695="zákl. přenesená",J695,0)</f>
        <v>0</v>
      </c>
      <c r="BH695" s="157">
        <f>IF(N695="sníž. přenesená",J695,0)</f>
        <v>0</v>
      </c>
      <c r="BI695" s="157">
        <f>IF(N695="nulová",J695,0)</f>
        <v>0</v>
      </c>
      <c r="BJ695" s="18" t="s">
        <v>45</v>
      </c>
      <c r="BK695" s="157">
        <f>ROUND(I695*H695,2)</f>
        <v>0</v>
      </c>
      <c r="BL695" s="18" t="s">
        <v>201</v>
      </c>
      <c r="BM695" s="156" t="s">
        <v>1243</v>
      </c>
    </row>
    <row r="696" spans="2:65" s="20" customFormat="1" x14ac:dyDescent="0.25">
      <c r="B696" s="21"/>
      <c r="D696" s="180" t="s">
        <v>464</v>
      </c>
      <c r="F696" s="181" t="s">
        <v>1244</v>
      </c>
      <c r="I696" s="114"/>
      <c r="L696" s="21"/>
      <c r="M696" s="182"/>
      <c r="T696" s="55"/>
      <c r="AT696" s="18" t="s">
        <v>464</v>
      </c>
      <c r="AU696" s="18" t="s">
        <v>88</v>
      </c>
    </row>
    <row r="697" spans="2:65" s="20" customFormat="1" x14ac:dyDescent="0.25">
      <c r="B697" s="21"/>
      <c r="D697" s="183" t="s">
        <v>466</v>
      </c>
      <c r="F697" s="184" t="s">
        <v>1245</v>
      </c>
      <c r="I697" s="114"/>
      <c r="L697" s="21"/>
      <c r="M697" s="182"/>
      <c r="T697" s="55"/>
      <c r="AT697" s="18" t="s">
        <v>466</v>
      </c>
      <c r="AU697" s="18" t="s">
        <v>88</v>
      </c>
    </row>
    <row r="698" spans="2:65" s="20" customFormat="1" ht="16.5" customHeight="1" x14ac:dyDescent="0.25">
      <c r="B698" s="21"/>
      <c r="C698" s="208" t="s">
        <v>1246</v>
      </c>
      <c r="D698" s="208" t="s">
        <v>202</v>
      </c>
      <c r="E698" s="209" t="s">
        <v>1247</v>
      </c>
      <c r="F698" s="210" t="s">
        <v>1248</v>
      </c>
      <c r="G698" s="211" t="s">
        <v>199</v>
      </c>
      <c r="H698" s="212">
        <v>1</v>
      </c>
      <c r="I698" s="163"/>
      <c r="J698" s="213">
        <f>ROUND(I698*H698,2)</f>
        <v>0</v>
      </c>
      <c r="K698" s="210" t="s">
        <v>1</v>
      </c>
      <c r="L698" s="166"/>
      <c r="M698" s="167" t="s">
        <v>1</v>
      </c>
      <c r="N698" s="168" t="s">
        <v>27</v>
      </c>
      <c r="P698" s="154">
        <f>O698*H698</f>
        <v>0</v>
      </c>
      <c r="Q698" s="154">
        <v>2.3500000000000001E-3</v>
      </c>
      <c r="R698" s="154">
        <f>Q698*H698</f>
        <v>2.3500000000000001E-3</v>
      </c>
      <c r="S698" s="154">
        <v>0</v>
      </c>
      <c r="T698" s="155">
        <f>S698*H698</f>
        <v>0</v>
      </c>
      <c r="AR698" s="156" t="s">
        <v>269</v>
      </c>
      <c r="AT698" s="156" t="s">
        <v>202</v>
      </c>
      <c r="AU698" s="156" t="s">
        <v>88</v>
      </c>
      <c r="AY698" s="18" t="s">
        <v>135</v>
      </c>
      <c r="BE698" s="157">
        <f>IF(N698="základní",J698,0)</f>
        <v>0</v>
      </c>
      <c r="BF698" s="157">
        <f>IF(N698="snížená",J698,0)</f>
        <v>0</v>
      </c>
      <c r="BG698" s="157">
        <f>IF(N698="zákl. přenesená",J698,0)</f>
        <v>0</v>
      </c>
      <c r="BH698" s="157">
        <f>IF(N698="sníž. přenesená",J698,0)</f>
        <v>0</v>
      </c>
      <c r="BI698" s="157">
        <f>IF(N698="nulová",J698,0)</f>
        <v>0</v>
      </c>
      <c r="BJ698" s="18" t="s">
        <v>45</v>
      </c>
      <c r="BK698" s="157">
        <f>ROUND(I698*H698,2)</f>
        <v>0</v>
      </c>
      <c r="BL698" s="18" t="s">
        <v>201</v>
      </c>
      <c r="BM698" s="156" t="s">
        <v>1249</v>
      </c>
    </row>
    <row r="699" spans="2:65" s="20" customFormat="1" x14ac:dyDescent="0.25">
      <c r="B699" s="21"/>
      <c r="D699" s="180" t="s">
        <v>464</v>
      </c>
      <c r="F699" s="181" t="s">
        <v>1248</v>
      </c>
      <c r="I699" s="114"/>
      <c r="L699" s="21"/>
      <c r="M699" s="182"/>
      <c r="T699" s="55"/>
      <c r="AT699" s="18" t="s">
        <v>464</v>
      </c>
      <c r="AU699" s="18" t="s">
        <v>88</v>
      </c>
    </row>
    <row r="700" spans="2:65" s="20" customFormat="1" ht="16.5" customHeight="1" x14ac:dyDescent="0.25">
      <c r="B700" s="21"/>
      <c r="C700" s="174" t="s">
        <v>1250</v>
      </c>
      <c r="D700" s="174" t="s">
        <v>138</v>
      </c>
      <c r="E700" s="175" t="s">
        <v>1251</v>
      </c>
      <c r="F700" s="176" t="s">
        <v>1252</v>
      </c>
      <c r="G700" s="177" t="s">
        <v>1154</v>
      </c>
      <c r="H700" s="178">
        <v>10</v>
      </c>
      <c r="I700" s="150"/>
      <c r="J700" s="179">
        <f>ROUND(I700*H700,2)</f>
        <v>0</v>
      </c>
      <c r="K700" s="176" t="s">
        <v>462</v>
      </c>
      <c r="L700" s="21"/>
      <c r="M700" s="153" t="s">
        <v>1</v>
      </c>
      <c r="N700" s="112" t="s">
        <v>27</v>
      </c>
      <c r="P700" s="154">
        <f>O700*H700</f>
        <v>0</v>
      </c>
      <c r="Q700" s="154">
        <v>1.8400000000000001E-3</v>
      </c>
      <c r="R700" s="154">
        <f>Q700*H700</f>
        <v>1.84E-2</v>
      </c>
      <c r="S700" s="154">
        <v>0</v>
      </c>
      <c r="T700" s="155">
        <f>S700*H700</f>
        <v>0</v>
      </c>
      <c r="AR700" s="156" t="s">
        <v>201</v>
      </c>
      <c r="AT700" s="156" t="s">
        <v>138</v>
      </c>
      <c r="AU700" s="156" t="s">
        <v>88</v>
      </c>
      <c r="AY700" s="18" t="s">
        <v>135</v>
      </c>
      <c r="BE700" s="157">
        <f>IF(N700="základní",J700,0)</f>
        <v>0</v>
      </c>
      <c r="BF700" s="157">
        <f>IF(N700="snížená",J700,0)</f>
        <v>0</v>
      </c>
      <c r="BG700" s="157">
        <f>IF(N700="zákl. přenesená",J700,0)</f>
        <v>0</v>
      </c>
      <c r="BH700" s="157">
        <f>IF(N700="sníž. přenesená",J700,0)</f>
        <v>0</v>
      </c>
      <c r="BI700" s="157">
        <f>IF(N700="nulová",J700,0)</f>
        <v>0</v>
      </c>
      <c r="BJ700" s="18" t="s">
        <v>45</v>
      </c>
      <c r="BK700" s="157">
        <f>ROUND(I700*H700,2)</f>
        <v>0</v>
      </c>
      <c r="BL700" s="18" t="s">
        <v>201</v>
      </c>
      <c r="BM700" s="156" t="s">
        <v>1253</v>
      </c>
    </row>
    <row r="701" spans="2:65" s="20" customFormat="1" x14ac:dyDescent="0.25">
      <c r="B701" s="21"/>
      <c r="D701" s="180" t="s">
        <v>464</v>
      </c>
      <c r="F701" s="181" t="s">
        <v>1254</v>
      </c>
      <c r="I701" s="114"/>
      <c r="L701" s="21"/>
      <c r="M701" s="182"/>
      <c r="T701" s="55"/>
      <c r="AT701" s="18" t="s">
        <v>464</v>
      </c>
      <c r="AU701" s="18" t="s">
        <v>88</v>
      </c>
    </row>
    <row r="702" spans="2:65" s="20" customFormat="1" x14ac:dyDescent="0.25">
      <c r="B702" s="21"/>
      <c r="D702" s="183" t="s">
        <v>466</v>
      </c>
      <c r="F702" s="184" t="s">
        <v>1255</v>
      </c>
      <c r="I702" s="114"/>
      <c r="L702" s="21"/>
      <c r="M702" s="182"/>
      <c r="T702" s="55"/>
      <c r="AT702" s="18" t="s">
        <v>466</v>
      </c>
      <c r="AU702" s="18" t="s">
        <v>88</v>
      </c>
    </row>
    <row r="703" spans="2:65" s="20" customFormat="1" ht="16.5" customHeight="1" x14ac:dyDescent="0.25">
      <c r="B703" s="21"/>
      <c r="C703" s="174" t="s">
        <v>1256</v>
      </c>
      <c r="D703" s="174" t="s">
        <v>138</v>
      </c>
      <c r="E703" s="175" t="s">
        <v>1257</v>
      </c>
      <c r="F703" s="176" t="s">
        <v>1258</v>
      </c>
      <c r="G703" s="177" t="s">
        <v>199</v>
      </c>
      <c r="H703" s="178">
        <v>2</v>
      </c>
      <c r="I703" s="150"/>
      <c r="J703" s="179">
        <f>ROUND(I703*H703,2)</f>
        <v>0</v>
      </c>
      <c r="K703" s="176" t="s">
        <v>462</v>
      </c>
      <c r="L703" s="21"/>
      <c r="M703" s="153" t="s">
        <v>1</v>
      </c>
      <c r="N703" s="112" t="s">
        <v>27</v>
      </c>
      <c r="P703" s="154">
        <f>O703*H703</f>
        <v>0</v>
      </c>
      <c r="Q703" s="154">
        <v>2.8500000000000001E-3</v>
      </c>
      <c r="R703" s="154">
        <f>Q703*H703</f>
        <v>5.7000000000000002E-3</v>
      </c>
      <c r="S703" s="154">
        <v>0</v>
      </c>
      <c r="T703" s="155">
        <f>S703*H703</f>
        <v>0</v>
      </c>
      <c r="AR703" s="156" t="s">
        <v>201</v>
      </c>
      <c r="AT703" s="156" t="s">
        <v>138</v>
      </c>
      <c r="AU703" s="156" t="s">
        <v>88</v>
      </c>
      <c r="AY703" s="18" t="s">
        <v>135</v>
      </c>
      <c r="BE703" s="157">
        <f>IF(N703="základní",J703,0)</f>
        <v>0</v>
      </c>
      <c r="BF703" s="157">
        <f>IF(N703="snížená",J703,0)</f>
        <v>0</v>
      </c>
      <c r="BG703" s="157">
        <f>IF(N703="zákl. přenesená",J703,0)</f>
        <v>0</v>
      </c>
      <c r="BH703" s="157">
        <f>IF(N703="sníž. přenesená",J703,0)</f>
        <v>0</v>
      </c>
      <c r="BI703" s="157">
        <f>IF(N703="nulová",J703,0)</f>
        <v>0</v>
      </c>
      <c r="BJ703" s="18" t="s">
        <v>45</v>
      </c>
      <c r="BK703" s="157">
        <f>ROUND(I703*H703,2)</f>
        <v>0</v>
      </c>
      <c r="BL703" s="18" t="s">
        <v>201</v>
      </c>
      <c r="BM703" s="156" t="s">
        <v>1259</v>
      </c>
    </row>
    <row r="704" spans="2:65" s="20" customFormat="1" x14ac:dyDescent="0.25">
      <c r="B704" s="21"/>
      <c r="D704" s="180" t="s">
        <v>464</v>
      </c>
      <c r="F704" s="181" t="s">
        <v>1260</v>
      </c>
      <c r="I704" s="114"/>
      <c r="L704" s="21"/>
      <c r="M704" s="182"/>
      <c r="T704" s="55"/>
      <c r="AT704" s="18" t="s">
        <v>464</v>
      </c>
      <c r="AU704" s="18" t="s">
        <v>88</v>
      </c>
    </row>
    <row r="705" spans="2:65" s="20" customFormat="1" x14ac:dyDescent="0.25">
      <c r="B705" s="21"/>
      <c r="D705" s="183" t="s">
        <v>466</v>
      </c>
      <c r="F705" s="184" t="s">
        <v>1261</v>
      </c>
      <c r="I705" s="114"/>
      <c r="L705" s="21"/>
      <c r="M705" s="182"/>
      <c r="T705" s="55"/>
      <c r="AT705" s="18" t="s">
        <v>466</v>
      </c>
      <c r="AU705" s="18" t="s">
        <v>88</v>
      </c>
    </row>
    <row r="706" spans="2:65" s="20" customFormat="1" ht="16.5" customHeight="1" x14ac:dyDescent="0.25">
      <c r="B706" s="21"/>
      <c r="C706" s="174" t="s">
        <v>383</v>
      </c>
      <c r="D706" s="174" t="s">
        <v>138</v>
      </c>
      <c r="E706" s="175" t="s">
        <v>1262</v>
      </c>
      <c r="F706" s="176" t="s">
        <v>1263</v>
      </c>
      <c r="G706" s="177" t="s">
        <v>199</v>
      </c>
      <c r="H706" s="178">
        <v>11</v>
      </c>
      <c r="I706" s="150"/>
      <c r="J706" s="179">
        <f>ROUND(I706*H706,2)</f>
        <v>0</v>
      </c>
      <c r="K706" s="176" t="s">
        <v>462</v>
      </c>
      <c r="L706" s="21"/>
      <c r="M706" s="153" t="s">
        <v>1</v>
      </c>
      <c r="N706" s="112" t="s">
        <v>27</v>
      </c>
      <c r="P706" s="154">
        <f>O706*H706</f>
        <v>0</v>
      </c>
      <c r="Q706" s="154">
        <v>3.1E-4</v>
      </c>
      <c r="R706" s="154">
        <f>Q706*H706</f>
        <v>3.4099999999999998E-3</v>
      </c>
      <c r="S706" s="154">
        <v>0</v>
      </c>
      <c r="T706" s="155">
        <f>S706*H706</f>
        <v>0</v>
      </c>
      <c r="AR706" s="156" t="s">
        <v>201</v>
      </c>
      <c r="AT706" s="156" t="s">
        <v>138</v>
      </c>
      <c r="AU706" s="156" t="s">
        <v>88</v>
      </c>
      <c r="AY706" s="18" t="s">
        <v>135</v>
      </c>
      <c r="BE706" s="157">
        <f>IF(N706="základní",J706,0)</f>
        <v>0</v>
      </c>
      <c r="BF706" s="157">
        <f>IF(N706="snížená",J706,0)</f>
        <v>0</v>
      </c>
      <c r="BG706" s="157">
        <f>IF(N706="zákl. přenesená",J706,0)</f>
        <v>0</v>
      </c>
      <c r="BH706" s="157">
        <f>IF(N706="sníž. přenesená",J706,0)</f>
        <v>0</v>
      </c>
      <c r="BI706" s="157">
        <f>IF(N706="nulová",J706,0)</f>
        <v>0</v>
      </c>
      <c r="BJ706" s="18" t="s">
        <v>45</v>
      </c>
      <c r="BK706" s="157">
        <f>ROUND(I706*H706,2)</f>
        <v>0</v>
      </c>
      <c r="BL706" s="18" t="s">
        <v>201</v>
      </c>
      <c r="BM706" s="156" t="s">
        <v>1264</v>
      </c>
    </row>
    <row r="707" spans="2:65" s="20" customFormat="1" x14ac:dyDescent="0.25">
      <c r="B707" s="21"/>
      <c r="D707" s="180" t="s">
        <v>464</v>
      </c>
      <c r="F707" s="181" t="s">
        <v>1263</v>
      </c>
      <c r="I707" s="114"/>
      <c r="L707" s="21"/>
      <c r="M707" s="182"/>
      <c r="T707" s="55"/>
      <c r="AT707" s="18" t="s">
        <v>464</v>
      </c>
      <c r="AU707" s="18" t="s">
        <v>88</v>
      </c>
    </row>
    <row r="708" spans="2:65" s="20" customFormat="1" x14ac:dyDescent="0.25">
      <c r="B708" s="21"/>
      <c r="D708" s="183" t="s">
        <v>466</v>
      </c>
      <c r="F708" s="184" t="s">
        <v>1265</v>
      </c>
      <c r="I708" s="114"/>
      <c r="L708" s="21"/>
      <c r="M708" s="182"/>
      <c r="T708" s="55"/>
      <c r="AT708" s="18" t="s">
        <v>466</v>
      </c>
      <c r="AU708" s="18" t="s">
        <v>88</v>
      </c>
    </row>
    <row r="709" spans="2:65" s="185" customFormat="1" ht="11.25" x14ac:dyDescent="0.25">
      <c r="B709" s="186"/>
      <c r="D709" s="180" t="s">
        <v>468</v>
      </c>
      <c r="E709" s="187" t="s">
        <v>1</v>
      </c>
      <c r="F709" s="188" t="s">
        <v>1266</v>
      </c>
      <c r="H709" s="189">
        <v>11</v>
      </c>
      <c r="I709" s="190"/>
      <c r="L709" s="186"/>
      <c r="M709" s="191"/>
      <c r="T709" s="192"/>
      <c r="AT709" s="187" t="s">
        <v>468</v>
      </c>
      <c r="AU709" s="187" t="s">
        <v>88</v>
      </c>
      <c r="AV709" s="185" t="s">
        <v>88</v>
      </c>
      <c r="AW709" s="185" t="s">
        <v>19</v>
      </c>
      <c r="AX709" s="185" t="s">
        <v>45</v>
      </c>
      <c r="AY709" s="187" t="s">
        <v>135</v>
      </c>
    </row>
    <row r="710" spans="2:65" s="20" customFormat="1" ht="16.5" customHeight="1" x14ac:dyDescent="0.25">
      <c r="B710" s="21"/>
      <c r="C710" s="174" t="s">
        <v>277</v>
      </c>
      <c r="D710" s="174" t="s">
        <v>138</v>
      </c>
      <c r="E710" s="175" t="s">
        <v>1267</v>
      </c>
      <c r="F710" s="176" t="s">
        <v>1268</v>
      </c>
      <c r="G710" s="177" t="s">
        <v>167</v>
      </c>
      <c r="H710" s="178">
        <v>0.64900000000000002</v>
      </c>
      <c r="I710" s="150"/>
      <c r="J710" s="179">
        <f>ROUND(I710*H710,2)</f>
        <v>0</v>
      </c>
      <c r="K710" s="176" t="s">
        <v>462</v>
      </c>
      <c r="L710" s="21"/>
      <c r="M710" s="153" t="s">
        <v>1</v>
      </c>
      <c r="N710" s="112" t="s">
        <v>27</v>
      </c>
      <c r="P710" s="154">
        <f>O710*H710</f>
        <v>0</v>
      </c>
      <c r="Q710" s="154">
        <v>0</v>
      </c>
      <c r="R710" s="154">
        <f>Q710*H710</f>
        <v>0</v>
      </c>
      <c r="S710" s="154">
        <v>0</v>
      </c>
      <c r="T710" s="155">
        <f>S710*H710</f>
        <v>0</v>
      </c>
      <c r="AR710" s="156" t="s">
        <v>201</v>
      </c>
      <c r="AT710" s="156" t="s">
        <v>138</v>
      </c>
      <c r="AU710" s="156" t="s">
        <v>88</v>
      </c>
      <c r="AY710" s="18" t="s">
        <v>135</v>
      </c>
      <c r="BE710" s="157">
        <f>IF(N710="základní",J710,0)</f>
        <v>0</v>
      </c>
      <c r="BF710" s="157">
        <f>IF(N710="snížená",J710,0)</f>
        <v>0</v>
      </c>
      <c r="BG710" s="157">
        <f>IF(N710="zákl. přenesená",J710,0)</f>
        <v>0</v>
      </c>
      <c r="BH710" s="157">
        <f>IF(N710="sníž. přenesená",J710,0)</f>
        <v>0</v>
      </c>
      <c r="BI710" s="157">
        <f>IF(N710="nulová",J710,0)</f>
        <v>0</v>
      </c>
      <c r="BJ710" s="18" t="s">
        <v>45</v>
      </c>
      <c r="BK710" s="157">
        <f>ROUND(I710*H710,2)</f>
        <v>0</v>
      </c>
      <c r="BL710" s="18" t="s">
        <v>201</v>
      </c>
      <c r="BM710" s="156" t="s">
        <v>1269</v>
      </c>
    </row>
    <row r="711" spans="2:65" s="20" customFormat="1" ht="19.5" x14ac:dyDescent="0.25">
      <c r="B711" s="21"/>
      <c r="D711" s="180" t="s">
        <v>464</v>
      </c>
      <c r="F711" s="181" t="s">
        <v>1270</v>
      </c>
      <c r="I711" s="114"/>
      <c r="L711" s="21"/>
      <c r="M711" s="182"/>
      <c r="T711" s="55"/>
      <c r="AT711" s="18" t="s">
        <v>464</v>
      </c>
      <c r="AU711" s="18" t="s">
        <v>88</v>
      </c>
    </row>
    <row r="712" spans="2:65" s="20" customFormat="1" x14ac:dyDescent="0.25">
      <c r="B712" s="21"/>
      <c r="D712" s="183" t="s">
        <v>466</v>
      </c>
      <c r="F712" s="184" t="s">
        <v>1271</v>
      </c>
      <c r="I712" s="114"/>
      <c r="L712" s="21"/>
      <c r="M712" s="182"/>
      <c r="T712" s="55"/>
      <c r="AT712" s="18" t="s">
        <v>466</v>
      </c>
      <c r="AU712" s="18" t="s">
        <v>88</v>
      </c>
    </row>
    <row r="713" spans="2:65" s="20" customFormat="1" ht="16.5" customHeight="1" x14ac:dyDescent="0.25">
      <c r="B713" s="21"/>
      <c r="C713" s="174" t="s">
        <v>1272</v>
      </c>
      <c r="D713" s="174" t="s">
        <v>138</v>
      </c>
      <c r="E713" s="175" t="s">
        <v>1273</v>
      </c>
      <c r="F713" s="176" t="s">
        <v>1</v>
      </c>
      <c r="G713" s="177" t="s">
        <v>199</v>
      </c>
      <c r="H713" s="178">
        <v>8</v>
      </c>
      <c r="I713" s="150"/>
      <c r="J713" s="179">
        <f>ROUND(I713*H713,2)</f>
        <v>0</v>
      </c>
      <c r="K713" s="176" t="s">
        <v>1</v>
      </c>
      <c r="L713" s="21"/>
      <c r="M713" s="153" t="s">
        <v>1</v>
      </c>
      <c r="N713" s="112" t="s">
        <v>27</v>
      </c>
      <c r="P713" s="154">
        <f>O713*H713</f>
        <v>0</v>
      </c>
      <c r="Q713" s="154">
        <v>0</v>
      </c>
      <c r="R713" s="154">
        <f>Q713*H713</f>
        <v>0</v>
      </c>
      <c r="S713" s="154">
        <v>0</v>
      </c>
      <c r="T713" s="155">
        <f>S713*H713</f>
        <v>0</v>
      </c>
      <c r="AR713" s="156" t="s">
        <v>201</v>
      </c>
      <c r="AT713" s="156" t="s">
        <v>138</v>
      </c>
      <c r="AU713" s="156" t="s">
        <v>88</v>
      </c>
      <c r="AY713" s="18" t="s">
        <v>135</v>
      </c>
      <c r="BE713" s="157">
        <f>IF(N713="základní",J713,0)</f>
        <v>0</v>
      </c>
      <c r="BF713" s="157">
        <f>IF(N713="snížená",J713,0)</f>
        <v>0</v>
      </c>
      <c r="BG713" s="157">
        <f>IF(N713="zákl. přenesená",J713,0)</f>
        <v>0</v>
      </c>
      <c r="BH713" s="157">
        <f>IF(N713="sníž. přenesená",J713,0)</f>
        <v>0</v>
      </c>
      <c r="BI713" s="157">
        <f>IF(N713="nulová",J713,0)</f>
        <v>0</v>
      </c>
      <c r="BJ713" s="18" t="s">
        <v>45</v>
      </c>
      <c r="BK713" s="157">
        <f>ROUND(I713*H713,2)</f>
        <v>0</v>
      </c>
      <c r="BL713" s="18" t="s">
        <v>201</v>
      </c>
      <c r="BM713" s="156" t="s">
        <v>1274</v>
      </c>
    </row>
    <row r="714" spans="2:65" s="20" customFormat="1" x14ac:dyDescent="0.25">
      <c r="B714" s="21"/>
      <c r="D714" s="180" t="s">
        <v>464</v>
      </c>
      <c r="F714" s="181" t="s">
        <v>1275</v>
      </c>
      <c r="I714" s="114"/>
      <c r="L714" s="21"/>
      <c r="M714" s="182"/>
      <c r="T714" s="55"/>
      <c r="AT714" s="18" t="s">
        <v>464</v>
      </c>
      <c r="AU714" s="18" t="s">
        <v>88</v>
      </c>
    </row>
    <row r="715" spans="2:65" s="20" customFormat="1" ht="16.5" customHeight="1" x14ac:dyDescent="0.25">
      <c r="B715" s="21"/>
      <c r="C715" s="174" t="s">
        <v>1276</v>
      </c>
      <c r="D715" s="174" t="s">
        <v>138</v>
      </c>
      <c r="E715" s="175" t="s">
        <v>1277</v>
      </c>
      <c r="F715" s="176" t="s">
        <v>1</v>
      </c>
      <c r="G715" s="177" t="s">
        <v>199</v>
      </c>
      <c r="H715" s="178">
        <v>1</v>
      </c>
      <c r="I715" s="150"/>
      <c r="J715" s="179">
        <f>ROUND(I715*H715,2)</f>
        <v>0</v>
      </c>
      <c r="K715" s="176" t="s">
        <v>1</v>
      </c>
      <c r="L715" s="21"/>
      <c r="M715" s="153" t="s">
        <v>1</v>
      </c>
      <c r="N715" s="112" t="s">
        <v>27</v>
      </c>
      <c r="P715" s="154">
        <f>O715*H715</f>
        <v>0</v>
      </c>
      <c r="Q715" s="154">
        <v>0</v>
      </c>
      <c r="R715" s="154">
        <f>Q715*H715</f>
        <v>0</v>
      </c>
      <c r="S715" s="154">
        <v>0</v>
      </c>
      <c r="T715" s="155">
        <f>S715*H715</f>
        <v>0</v>
      </c>
      <c r="AR715" s="156" t="s">
        <v>201</v>
      </c>
      <c r="AT715" s="156" t="s">
        <v>138</v>
      </c>
      <c r="AU715" s="156" t="s">
        <v>88</v>
      </c>
      <c r="AY715" s="18" t="s">
        <v>135</v>
      </c>
      <c r="BE715" s="157">
        <f>IF(N715="základní",J715,0)</f>
        <v>0</v>
      </c>
      <c r="BF715" s="157">
        <f>IF(N715="snížená",J715,0)</f>
        <v>0</v>
      </c>
      <c r="BG715" s="157">
        <f>IF(N715="zákl. přenesená",J715,0)</f>
        <v>0</v>
      </c>
      <c r="BH715" s="157">
        <f>IF(N715="sníž. přenesená",J715,0)</f>
        <v>0</v>
      </c>
      <c r="BI715" s="157">
        <f>IF(N715="nulová",J715,0)</f>
        <v>0</v>
      </c>
      <c r="BJ715" s="18" t="s">
        <v>45</v>
      </c>
      <c r="BK715" s="157">
        <f>ROUND(I715*H715,2)</f>
        <v>0</v>
      </c>
      <c r="BL715" s="18" t="s">
        <v>201</v>
      </c>
      <c r="BM715" s="156" t="s">
        <v>1278</v>
      </c>
    </row>
    <row r="716" spans="2:65" s="20" customFormat="1" x14ac:dyDescent="0.25">
      <c r="B716" s="21"/>
      <c r="D716" s="180" t="s">
        <v>464</v>
      </c>
      <c r="F716" s="181" t="s">
        <v>1279</v>
      </c>
      <c r="I716" s="114"/>
      <c r="L716" s="21"/>
      <c r="M716" s="182"/>
      <c r="T716" s="55"/>
      <c r="AT716" s="18" t="s">
        <v>464</v>
      </c>
      <c r="AU716" s="18" t="s">
        <v>88</v>
      </c>
    </row>
    <row r="717" spans="2:65" s="132" customFormat="1" ht="22.9" customHeight="1" x14ac:dyDescent="0.2">
      <c r="B717" s="133"/>
      <c r="D717" s="134" t="s">
        <v>43</v>
      </c>
      <c r="E717" s="143" t="s">
        <v>1280</v>
      </c>
      <c r="F717" s="143" t="s">
        <v>1281</v>
      </c>
      <c r="I717" s="136"/>
      <c r="J717" s="144">
        <f>BK717</f>
        <v>0</v>
      </c>
      <c r="L717" s="133"/>
      <c r="M717" s="138"/>
      <c r="P717" s="139">
        <f>SUM(P718:P777)</f>
        <v>0</v>
      </c>
      <c r="R717" s="139">
        <f>SUM(R718:R777)</f>
        <v>0.67412000000000005</v>
      </c>
      <c r="T717" s="140">
        <f>SUM(T718:T777)</f>
        <v>0.76863999999999999</v>
      </c>
      <c r="AR717" s="134" t="s">
        <v>88</v>
      </c>
      <c r="AT717" s="141" t="s">
        <v>43</v>
      </c>
      <c r="AU717" s="141" t="s">
        <v>45</v>
      </c>
      <c r="AY717" s="134" t="s">
        <v>135</v>
      </c>
      <c r="BK717" s="142">
        <f>SUM(BK718:BK777)</f>
        <v>0</v>
      </c>
    </row>
    <row r="718" spans="2:65" s="20" customFormat="1" ht="16.5" customHeight="1" x14ac:dyDescent="0.25">
      <c r="B718" s="21"/>
      <c r="C718" s="174" t="s">
        <v>1282</v>
      </c>
      <c r="D718" s="174" t="s">
        <v>138</v>
      </c>
      <c r="E718" s="175" t="s">
        <v>1283</v>
      </c>
      <c r="F718" s="176" t="s">
        <v>1284</v>
      </c>
      <c r="G718" s="177" t="s">
        <v>263</v>
      </c>
      <c r="H718" s="178">
        <v>54</v>
      </c>
      <c r="I718" s="150"/>
      <c r="J718" s="179">
        <f>ROUND(I718*H718,2)</f>
        <v>0</v>
      </c>
      <c r="K718" s="176" t="s">
        <v>462</v>
      </c>
      <c r="L718" s="21"/>
      <c r="M718" s="153" t="s">
        <v>1</v>
      </c>
      <c r="N718" s="112" t="s">
        <v>27</v>
      </c>
      <c r="P718" s="154">
        <f>O718*H718</f>
        <v>0</v>
      </c>
      <c r="Q718" s="154">
        <v>2.0000000000000002E-5</v>
      </c>
      <c r="R718" s="154">
        <f>Q718*H718</f>
        <v>1.08E-3</v>
      </c>
      <c r="S718" s="154">
        <v>3.2000000000000002E-3</v>
      </c>
      <c r="T718" s="155">
        <f>S718*H718</f>
        <v>0.17280000000000001</v>
      </c>
      <c r="AR718" s="156" t="s">
        <v>201</v>
      </c>
      <c r="AT718" s="156" t="s">
        <v>138</v>
      </c>
      <c r="AU718" s="156" t="s">
        <v>88</v>
      </c>
      <c r="AY718" s="18" t="s">
        <v>135</v>
      </c>
      <c r="BE718" s="157">
        <f>IF(N718="základní",J718,0)</f>
        <v>0</v>
      </c>
      <c r="BF718" s="157">
        <f>IF(N718="snížená",J718,0)</f>
        <v>0</v>
      </c>
      <c r="BG718" s="157">
        <f>IF(N718="zákl. přenesená",J718,0)</f>
        <v>0</v>
      </c>
      <c r="BH718" s="157">
        <f>IF(N718="sníž. přenesená",J718,0)</f>
        <v>0</v>
      </c>
      <c r="BI718" s="157">
        <f>IF(N718="nulová",J718,0)</f>
        <v>0</v>
      </c>
      <c r="BJ718" s="18" t="s">
        <v>45</v>
      </c>
      <c r="BK718" s="157">
        <f>ROUND(I718*H718,2)</f>
        <v>0</v>
      </c>
      <c r="BL718" s="18" t="s">
        <v>201</v>
      </c>
      <c r="BM718" s="156" t="s">
        <v>1285</v>
      </c>
    </row>
    <row r="719" spans="2:65" s="20" customFormat="1" x14ac:dyDescent="0.25">
      <c r="B719" s="21"/>
      <c r="D719" s="180" t="s">
        <v>464</v>
      </c>
      <c r="F719" s="181" t="s">
        <v>1286</v>
      </c>
      <c r="I719" s="114"/>
      <c r="L719" s="21"/>
      <c r="M719" s="182"/>
      <c r="T719" s="55"/>
      <c r="AT719" s="18" t="s">
        <v>464</v>
      </c>
      <c r="AU719" s="18" t="s">
        <v>88</v>
      </c>
    </row>
    <row r="720" spans="2:65" s="20" customFormat="1" x14ac:dyDescent="0.25">
      <c r="B720" s="21"/>
      <c r="D720" s="183" t="s">
        <v>466</v>
      </c>
      <c r="F720" s="184" t="s">
        <v>1287</v>
      </c>
      <c r="I720" s="114"/>
      <c r="L720" s="21"/>
      <c r="M720" s="182"/>
      <c r="T720" s="55"/>
      <c r="AT720" s="18" t="s">
        <v>466</v>
      </c>
      <c r="AU720" s="18" t="s">
        <v>88</v>
      </c>
    </row>
    <row r="721" spans="2:65" s="185" customFormat="1" ht="11.25" x14ac:dyDescent="0.25">
      <c r="B721" s="186"/>
      <c r="D721" s="180" t="s">
        <v>468</v>
      </c>
      <c r="E721" s="187" t="s">
        <v>1</v>
      </c>
      <c r="F721" s="188" t="s">
        <v>1288</v>
      </c>
      <c r="H721" s="189">
        <v>54</v>
      </c>
      <c r="I721" s="190"/>
      <c r="L721" s="186"/>
      <c r="M721" s="191"/>
      <c r="T721" s="192"/>
      <c r="AT721" s="187" t="s">
        <v>468</v>
      </c>
      <c r="AU721" s="187" t="s">
        <v>88</v>
      </c>
      <c r="AV721" s="185" t="s">
        <v>88</v>
      </c>
      <c r="AW721" s="185" t="s">
        <v>19</v>
      </c>
      <c r="AX721" s="185" t="s">
        <v>45</v>
      </c>
      <c r="AY721" s="187" t="s">
        <v>135</v>
      </c>
    </row>
    <row r="722" spans="2:65" s="20" customFormat="1" ht="16.5" customHeight="1" x14ac:dyDescent="0.25">
      <c r="B722" s="21"/>
      <c r="C722" s="174" t="s">
        <v>1289</v>
      </c>
      <c r="D722" s="174" t="s">
        <v>138</v>
      </c>
      <c r="E722" s="175" t="s">
        <v>1290</v>
      </c>
      <c r="F722" s="176" t="s">
        <v>1291</v>
      </c>
      <c r="G722" s="177" t="s">
        <v>263</v>
      </c>
      <c r="H722" s="178">
        <v>112</v>
      </c>
      <c r="I722" s="150"/>
      <c r="J722" s="179">
        <f>ROUND(I722*H722,2)</f>
        <v>0</v>
      </c>
      <c r="K722" s="176" t="s">
        <v>462</v>
      </c>
      <c r="L722" s="21"/>
      <c r="M722" s="153" t="s">
        <v>1</v>
      </c>
      <c r="N722" s="112" t="s">
        <v>27</v>
      </c>
      <c r="P722" s="154">
        <f>O722*H722</f>
        <v>0</v>
      </c>
      <c r="Q722" s="154">
        <v>5.0000000000000002E-5</v>
      </c>
      <c r="R722" s="154">
        <f>Q722*H722</f>
        <v>5.5999999999999999E-3</v>
      </c>
      <c r="S722" s="154">
        <v>5.3200000000000001E-3</v>
      </c>
      <c r="T722" s="155">
        <f>S722*H722</f>
        <v>0.59584000000000004</v>
      </c>
      <c r="AR722" s="156" t="s">
        <v>201</v>
      </c>
      <c r="AT722" s="156" t="s">
        <v>138</v>
      </c>
      <c r="AU722" s="156" t="s">
        <v>88</v>
      </c>
      <c r="AY722" s="18" t="s">
        <v>135</v>
      </c>
      <c r="BE722" s="157">
        <f>IF(N722="základní",J722,0)</f>
        <v>0</v>
      </c>
      <c r="BF722" s="157">
        <f>IF(N722="snížená",J722,0)</f>
        <v>0</v>
      </c>
      <c r="BG722" s="157">
        <f>IF(N722="zákl. přenesená",J722,0)</f>
        <v>0</v>
      </c>
      <c r="BH722" s="157">
        <f>IF(N722="sníž. přenesená",J722,0)</f>
        <v>0</v>
      </c>
      <c r="BI722" s="157">
        <f>IF(N722="nulová",J722,0)</f>
        <v>0</v>
      </c>
      <c r="BJ722" s="18" t="s">
        <v>45</v>
      </c>
      <c r="BK722" s="157">
        <f>ROUND(I722*H722,2)</f>
        <v>0</v>
      </c>
      <c r="BL722" s="18" t="s">
        <v>201</v>
      </c>
      <c r="BM722" s="156" t="s">
        <v>1292</v>
      </c>
    </row>
    <row r="723" spans="2:65" s="20" customFormat="1" x14ac:dyDescent="0.25">
      <c r="B723" s="21"/>
      <c r="D723" s="180" t="s">
        <v>464</v>
      </c>
      <c r="F723" s="181" t="s">
        <v>1293</v>
      </c>
      <c r="I723" s="114"/>
      <c r="L723" s="21"/>
      <c r="M723" s="182"/>
      <c r="T723" s="55"/>
      <c r="AT723" s="18" t="s">
        <v>464</v>
      </c>
      <c r="AU723" s="18" t="s">
        <v>88</v>
      </c>
    </row>
    <row r="724" spans="2:65" s="20" customFormat="1" x14ac:dyDescent="0.25">
      <c r="B724" s="21"/>
      <c r="D724" s="183" t="s">
        <v>466</v>
      </c>
      <c r="F724" s="184" t="s">
        <v>1294</v>
      </c>
      <c r="I724" s="114"/>
      <c r="L724" s="21"/>
      <c r="M724" s="182"/>
      <c r="T724" s="55"/>
      <c r="AT724" s="18" t="s">
        <v>466</v>
      </c>
      <c r="AU724" s="18" t="s">
        <v>88</v>
      </c>
    </row>
    <row r="725" spans="2:65" s="185" customFormat="1" ht="11.25" x14ac:dyDescent="0.25">
      <c r="B725" s="186"/>
      <c r="D725" s="180" t="s">
        <v>468</v>
      </c>
      <c r="E725" s="187" t="s">
        <v>1</v>
      </c>
      <c r="F725" s="188" t="s">
        <v>1295</v>
      </c>
      <c r="H725" s="189">
        <v>112</v>
      </c>
      <c r="I725" s="190"/>
      <c r="L725" s="186"/>
      <c r="M725" s="191"/>
      <c r="T725" s="192"/>
      <c r="AT725" s="187" t="s">
        <v>468</v>
      </c>
      <c r="AU725" s="187" t="s">
        <v>88</v>
      </c>
      <c r="AV725" s="185" t="s">
        <v>88</v>
      </c>
      <c r="AW725" s="185" t="s">
        <v>19</v>
      </c>
      <c r="AX725" s="185" t="s">
        <v>45</v>
      </c>
      <c r="AY725" s="187" t="s">
        <v>135</v>
      </c>
    </row>
    <row r="726" spans="2:65" s="20" customFormat="1" ht="16.5" customHeight="1" x14ac:dyDescent="0.25">
      <c r="B726" s="21"/>
      <c r="C726" s="174" t="s">
        <v>1296</v>
      </c>
      <c r="D726" s="174" t="s">
        <v>138</v>
      </c>
      <c r="E726" s="175" t="s">
        <v>1297</v>
      </c>
      <c r="F726" s="176" t="s">
        <v>1298</v>
      </c>
      <c r="G726" s="177" t="s">
        <v>263</v>
      </c>
      <c r="H726" s="178">
        <v>32</v>
      </c>
      <c r="I726" s="150"/>
      <c r="J726" s="179">
        <f>ROUND(I726*H726,2)</f>
        <v>0</v>
      </c>
      <c r="K726" s="176" t="s">
        <v>462</v>
      </c>
      <c r="L726" s="21"/>
      <c r="M726" s="153" t="s">
        <v>1</v>
      </c>
      <c r="N726" s="112" t="s">
        <v>27</v>
      </c>
      <c r="P726" s="154">
        <f>O726*H726</f>
        <v>0</v>
      </c>
      <c r="Q726" s="154">
        <v>1.89E-3</v>
      </c>
      <c r="R726" s="154">
        <f>Q726*H726</f>
        <v>6.0479999999999999E-2</v>
      </c>
      <c r="S726" s="154">
        <v>0</v>
      </c>
      <c r="T726" s="155">
        <f>S726*H726</f>
        <v>0</v>
      </c>
      <c r="AR726" s="156" t="s">
        <v>201</v>
      </c>
      <c r="AT726" s="156" t="s">
        <v>138</v>
      </c>
      <c r="AU726" s="156" t="s">
        <v>88</v>
      </c>
      <c r="AY726" s="18" t="s">
        <v>135</v>
      </c>
      <c r="BE726" s="157">
        <f>IF(N726="základní",J726,0)</f>
        <v>0</v>
      </c>
      <c r="BF726" s="157">
        <f>IF(N726="snížená",J726,0)</f>
        <v>0</v>
      </c>
      <c r="BG726" s="157">
        <f>IF(N726="zákl. přenesená",J726,0)</f>
        <v>0</v>
      </c>
      <c r="BH726" s="157">
        <f>IF(N726="sníž. přenesená",J726,0)</f>
        <v>0</v>
      </c>
      <c r="BI726" s="157">
        <f>IF(N726="nulová",J726,0)</f>
        <v>0</v>
      </c>
      <c r="BJ726" s="18" t="s">
        <v>45</v>
      </c>
      <c r="BK726" s="157">
        <f>ROUND(I726*H726,2)</f>
        <v>0</v>
      </c>
      <c r="BL726" s="18" t="s">
        <v>201</v>
      </c>
      <c r="BM726" s="156" t="s">
        <v>1299</v>
      </c>
    </row>
    <row r="727" spans="2:65" s="20" customFormat="1" x14ac:dyDescent="0.25">
      <c r="B727" s="21"/>
      <c r="D727" s="180" t="s">
        <v>464</v>
      </c>
      <c r="F727" s="181" t="s">
        <v>1300</v>
      </c>
      <c r="I727" s="114"/>
      <c r="L727" s="21"/>
      <c r="M727" s="182"/>
      <c r="T727" s="55"/>
      <c r="AT727" s="18" t="s">
        <v>464</v>
      </c>
      <c r="AU727" s="18" t="s">
        <v>88</v>
      </c>
    </row>
    <row r="728" spans="2:65" s="20" customFormat="1" x14ac:dyDescent="0.25">
      <c r="B728" s="21"/>
      <c r="D728" s="183" t="s">
        <v>466</v>
      </c>
      <c r="F728" s="184" t="s">
        <v>1301</v>
      </c>
      <c r="I728" s="114"/>
      <c r="L728" s="21"/>
      <c r="M728" s="182"/>
      <c r="T728" s="55"/>
      <c r="AT728" s="18" t="s">
        <v>466</v>
      </c>
      <c r="AU728" s="18" t="s">
        <v>88</v>
      </c>
    </row>
    <row r="729" spans="2:65" s="185" customFormat="1" ht="11.25" x14ac:dyDescent="0.25">
      <c r="B729" s="186"/>
      <c r="D729" s="180" t="s">
        <v>468</v>
      </c>
      <c r="E729" s="187" t="s">
        <v>1</v>
      </c>
      <c r="F729" s="188" t="s">
        <v>1302</v>
      </c>
      <c r="H729" s="189">
        <v>32</v>
      </c>
      <c r="I729" s="190"/>
      <c r="L729" s="186"/>
      <c r="M729" s="191"/>
      <c r="T729" s="192"/>
      <c r="AT729" s="187" t="s">
        <v>468</v>
      </c>
      <c r="AU729" s="187" t="s">
        <v>88</v>
      </c>
      <c r="AV729" s="185" t="s">
        <v>88</v>
      </c>
      <c r="AW729" s="185" t="s">
        <v>19</v>
      </c>
      <c r="AX729" s="185" t="s">
        <v>45</v>
      </c>
      <c r="AY729" s="187" t="s">
        <v>135</v>
      </c>
    </row>
    <row r="730" spans="2:65" s="20" customFormat="1" ht="16.5" customHeight="1" x14ac:dyDescent="0.25">
      <c r="B730" s="21"/>
      <c r="C730" s="174" t="s">
        <v>1303</v>
      </c>
      <c r="D730" s="174" t="s">
        <v>138</v>
      </c>
      <c r="E730" s="175" t="s">
        <v>1304</v>
      </c>
      <c r="F730" s="176" t="s">
        <v>1305</v>
      </c>
      <c r="G730" s="177" t="s">
        <v>263</v>
      </c>
      <c r="H730" s="178">
        <v>16</v>
      </c>
      <c r="I730" s="150"/>
      <c r="J730" s="179">
        <f>ROUND(I730*H730,2)</f>
        <v>0</v>
      </c>
      <c r="K730" s="176" t="s">
        <v>462</v>
      </c>
      <c r="L730" s="21"/>
      <c r="M730" s="153" t="s">
        <v>1</v>
      </c>
      <c r="N730" s="112" t="s">
        <v>27</v>
      </c>
      <c r="P730" s="154">
        <f>O730*H730</f>
        <v>0</v>
      </c>
      <c r="Q730" s="154">
        <v>2.8400000000000001E-3</v>
      </c>
      <c r="R730" s="154">
        <f>Q730*H730</f>
        <v>4.5440000000000001E-2</v>
      </c>
      <c r="S730" s="154">
        <v>0</v>
      </c>
      <c r="T730" s="155">
        <f>S730*H730</f>
        <v>0</v>
      </c>
      <c r="AR730" s="156" t="s">
        <v>201</v>
      </c>
      <c r="AT730" s="156" t="s">
        <v>138</v>
      </c>
      <c r="AU730" s="156" t="s">
        <v>88</v>
      </c>
      <c r="AY730" s="18" t="s">
        <v>135</v>
      </c>
      <c r="BE730" s="157">
        <f>IF(N730="základní",J730,0)</f>
        <v>0</v>
      </c>
      <c r="BF730" s="157">
        <f>IF(N730="snížená",J730,0)</f>
        <v>0</v>
      </c>
      <c r="BG730" s="157">
        <f>IF(N730="zákl. přenesená",J730,0)</f>
        <v>0</v>
      </c>
      <c r="BH730" s="157">
        <f>IF(N730="sníž. přenesená",J730,0)</f>
        <v>0</v>
      </c>
      <c r="BI730" s="157">
        <f>IF(N730="nulová",J730,0)</f>
        <v>0</v>
      </c>
      <c r="BJ730" s="18" t="s">
        <v>45</v>
      </c>
      <c r="BK730" s="157">
        <f>ROUND(I730*H730,2)</f>
        <v>0</v>
      </c>
      <c r="BL730" s="18" t="s">
        <v>201</v>
      </c>
      <c r="BM730" s="156" t="s">
        <v>1306</v>
      </c>
    </row>
    <row r="731" spans="2:65" s="20" customFormat="1" x14ac:dyDescent="0.25">
      <c r="B731" s="21"/>
      <c r="D731" s="180" t="s">
        <v>464</v>
      </c>
      <c r="F731" s="181" t="s">
        <v>1307</v>
      </c>
      <c r="I731" s="114"/>
      <c r="L731" s="21"/>
      <c r="M731" s="182"/>
      <c r="T731" s="55"/>
      <c r="AT731" s="18" t="s">
        <v>464</v>
      </c>
      <c r="AU731" s="18" t="s">
        <v>88</v>
      </c>
    </row>
    <row r="732" spans="2:65" s="20" customFormat="1" x14ac:dyDescent="0.25">
      <c r="B732" s="21"/>
      <c r="D732" s="183" t="s">
        <v>466</v>
      </c>
      <c r="F732" s="184" t="s">
        <v>1308</v>
      </c>
      <c r="I732" s="114"/>
      <c r="L732" s="21"/>
      <c r="M732" s="182"/>
      <c r="T732" s="55"/>
      <c r="AT732" s="18" t="s">
        <v>466</v>
      </c>
      <c r="AU732" s="18" t="s">
        <v>88</v>
      </c>
    </row>
    <row r="733" spans="2:65" s="185" customFormat="1" ht="11.25" x14ac:dyDescent="0.25">
      <c r="B733" s="186"/>
      <c r="D733" s="180" t="s">
        <v>468</v>
      </c>
      <c r="E733" s="187" t="s">
        <v>1</v>
      </c>
      <c r="F733" s="188" t="s">
        <v>1309</v>
      </c>
      <c r="H733" s="189">
        <v>16</v>
      </c>
      <c r="I733" s="190"/>
      <c r="L733" s="186"/>
      <c r="M733" s="191"/>
      <c r="T733" s="192"/>
      <c r="AT733" s="187" t="s">
        <v>468</v>
      </c>
      <c r="AU733" s="187" t="s">
        <v>88</v>
      </c>
      <c r="AV733" s="185" t="s">
        <v>88</v>
      </c>
      <c r="AW733" s="185" t="s">
        <v>19</v>
      </c>
      <c r="AX733" s="185" t="s">
        <v>45</v>
      </c>
      <c r="AY733" s="187" t="s">
        <v>135</v>
      </c>
    </row>
    <row r="734" spans="2:65" s="20" customFormat="1" ht="16.5" customHeight="1" x14ac:dyDescent="0.25">
      <c r="B734" s="21"/>
      <c r="C734" s="174" t="s">
        <v>1310</v>
      </c>
      <c r="D734" s="174" t="s">
        <v>138</v>
      </c>
      <c r="E734" s="175" t="s">
        <v>1311</v>
      </c>
      <c r="F734" s="176" t="s">
        <v>1312</v>
      </c>
      <c r="G734" s="177" t="s">
        <v>263</v>
      </c>
      <c r="H734" s="178">
        <v>40</v>
      </c>
      <c r="I734" s="150"/>
      <c r="J734" s="179">
        <f>ROUND(I734*H734,2)</f>
        <v>0</v>
      </c>
      <c r="K734" s="176" t="s">
        <v>462</v>
      </c>
      <c r="L734" s="21"/>
      <c r="M734" s="153" t="s">
        <v>1</v>
      </c>
      <c r="N734" s="112" t="s">
        <v>27</v>
      </c>
      <c r="P734" s="154">
        <f>O734*H734</f>
        <v>0</v>
      </c>
      <c r="Q734" s="154">
        <v>3.6700000000000001E-3</v>
      </c>
      <c r="R734" s="154">
        <f>Q734*H734</f>
        <v>0.14680000000000001</v>
      </c>
      <c r="S734" s="154">
        <v>0</v>
      </c>
      <c r="T734" s="155">
        <f>S734*H734</f>
        <v>0</v>
      </c>
      <c r="AR734" s="156" t="s">
        <v>201</v>
      </c>
      <c r="AT734" s="156" t="s">
        <v>138</v>
      </c>
      <c r="AU734" s="156" t="s">
        <v>88</v>
      </c>
      <c r="AY734" s="18" t="s">
        <v>135</v>
      </c>
      <c r="BE734" s="157">
        <f>IF(N734="základní",J734,0)</f>
        <v>0</v>
      </c>
      <c r="BF734" s="157">
        <f>IF(N734="snížená",J734,0)</f>
        <v>0</v>
      </c>
      <c r="BG734" s="157">
        <f>IF(N734="zákl. přenesená",J734,0)</f>
        <v>0</v>
      </c>
      <c r="BH734" s="157">
        <f>IF(N734="sníž. přenesená",J734,0)</f>
        <v>0</v>
      </c>
      <c r="BI734" s="157">
        <f>IF(N734="nulová",J734,0)</f>
        <v>0</v>
      </c>
      <c r="BJ734" s="18" t="s">
        <v>45</v>
      </c>
      <c r="BK734" s="157">
        <f>ROUND(I734*H734,2)</f>
        <v>0</v>
      </c>
      <c r="BL734" s="18" t="s">
        <v>201</v>
      </c>
      <c r="BM734" s="156" t="s">
        <v>1313</v>
      </c>
    </row>
    <row r="735" spans="2:65" s="20" customFormat="1" x14ac:dyDescent="0.25">
      <c r="B735" s="21"/>
      <c r="D735" s="180" t="s">
        <v>464</v>
      </c>
      <c r="F735" s="181" t="s">
        <v>1314</v>
      </c>
      <c r="I735" s="114"/>
      <c r="L735" s="21"/>
      <c r="M735" s="182"/>
      <c r="T735" s="55"/>
      <c r="AT735" s="18" t="s">
        <v>464</v>
      </c>
      <c r="AU735" s="18" t="s">
        <v>88</v>
      </c>
    </row>
    <row r="736" spans="2:65" s="20" customFormat="1" x14ac:dyDescent="0.25">
      <c r="B736" s="21"/>
      <c r="D736" s="183" t="s">
        <v>466</v>
      </c>
      <c r="F736" s="184" t="s">
        <v>1315</v>
      </c>
      <c r="I736" s="114"/>
      <c r="L736" s="21"/>
      <c r="M736" s="182"/>
      <c r="T736" s="55"/>
      <c r="AT736" s="18" t="s">
        <v>466</v>
      </c>
      <c r="AU736" s="18" t="s">
        <v>88</v>
      </c>
    </row>
    <row r="737" spans="2:65" s="185" customFormat="1" ht="11.25" x14ac:dyDescent="0.25">
      <c r="B737" s="186"/>
      <c r="D737" s="180" t="s">
        <v>468</v>
      </c>
      <c r="E737" s="187" t="s">
        <v>1</v>
      </c>
      <c r="F737" s="188" t="s">
        <v>1316</v>
      </c>
      <c r="H737" s="189">
        <v>40</v>
      </c>
      <c r="I737" s="190"/>
      <c r="L737" s="186"/>
      <c r="M737" s="191"/>
      <c r="T737" s="192"/>
      <c r="AT737" s="187" t="s">
        <v>468</v>
      </c>
      <c r="AU737" s="187" t="s">
        <v>88</v>
      </c>
      <c r="AV737" s="185" t="s">
        <v>88</v>
      </c>
      <c r="AW737" s="185" t="s">
        <v>19</v>
      </c>
      <c r="AX737" s="185" t="s">
        <v>45</v>
      </c>
      <c r="AY737" s="187" t="s">
        <v>135</v>
      </c>
    </row>
    <row r="738" spans="2:65" s="20" customFormat="1" ht="16.5" customHeight="1" x14ac:dyDescent="0.25">
      <c r="B738" s="21"/>
      <c r="C738" s="174" t="s">
        <v>1317</v>
      </c>
      <c r="D738" s="174" t="s">
        <v>138</v>
      </c>
      <c r="E738" s="175" t="s">
        <v>1318</v>
      </c>
      <c r="F738" s="176" t="s">
        <v>1319</v>
      </c>
      <c r="G738" s="177" t="s">
        <v>263</v>
      </c>
      <c r="H738" s="178">
        <v>32</v>
      </c>
      <c r="I738" s="150"/>
      <c r="J738" s="179">
        <f>ROUND(I738*H738,2)</f>
        <v>0</v>
      </c>
      <c r="K738" s="176" t="s">
        <v>462</v>
      </c>
      <c r="L738" s="21"/>
      <c r="M738" s="153" t="s">
        <v>1</v>
      </c>
      <c r="N738" s="112" t="s">
        <v>27</v>
      </c>
      <c r="P738" s="154">
        <f>O738*H738</f>
        <v>0</v>
      </c>
      <c r="Q738" s="154">
        <v>4.28E-3</v>
      </c>
      <c r="R738" s="154">
        <f>Q738*H738</f>
        <v>0.13696</v>
      </c>
      <c r="S738" s="154">
        <v>0</v>
      </c>
      <c r="T738" s="155">
        <f>S738*H738</f>
        <v>0</v>
      </c>
      <c r="AR738" s="156" t="s">
        <v>201</v>
      </c>
      <c r="AT738" s="156" t="s">
        <v>138</v>
      </c>
      <c r="AU738" s="156" t="s">
        <v>88</v>
      </c>
      <c r="AY738" s="18" t="s">
        <v>135</v>
      </c>
      <c r="BE738" s="157">
        <f>IF(N738="základní",J738,0)</f>
        <v>0</v>
      </c>
      <c r="BF738" s="157">
        <f>IF(N738="snížená",J738,0)</f>
        <v>0</v>
      </c>
      <c r="BG738" s="157">
        <f>IF(N738="zákl. přenesená",J738,0)</f>
        <v>0</v>
      </c>
      <c r="BH738" s="157">
        <f>IF(N738="sníž. přenesená",J738,0)</f>
        <v>0</v>
      </c>
      <c r="BI738" s="157">
        <f>IF(N738="nulová",J738,0)</f>
        <v>0</v>
      </c>
      <c r="BJ738" s="18" t="s">
        <v>45</v>
      </c>
      <c r="BK738" s="157">
        <f>ROUND(I738*H738,2)</f>
        <v>0</v>
      </c>
      <c r="BL738" s="18" t="s">
        <v>201</v>
      </c>
      <c r="BM738" s="156" t="s">
        <v>1320</v>
      </c>
    </row>
    <row r="739" spans="2:65" s="20" customFormat="1" x14ac:dyDescent="0.25">
      <c r="B739" s="21"/>
      <c r="D739" s="180" t="s">
        <v>464</v>
      </c>
      <c r="F739" s="181" t="s">
        <v>1321</v>
      </c>
      <c r="I739" s="114"/>
      <c r="L739" s="21"/>
      <c r="M739" s="182"/>
      <c r="T739" s="55"/>
      <c r="AT739" s="18" t="s">
        <v>464</v>
      </c>
      <c r="AU739" s="18" t="s">
        <v>88</v>
      </c>
    </row>
    <row r="740" spans="2:65" s="20" customFormat="1" x14ac:dyDescent="0.25">
      <c r="B740" s="21"/>
      <c r="D740" s="183" t="s">
        <v>466</v>
      </c>
      <c r="F740" s="184" t="s">
        <v>1322</v>
      </c>
      <c r="I740" s="114"/>
      <c r="L740" s="21"/>
      <c r="M740" s="182"/>
      <c r="T740" s="55"/>
      <c r="AT740" s="18" t="s">
        <v>466</v>
      </c>
      <c r="AU740" s="18" t="s">
        <v>88</v>
      </c>
    </row>
    <row r="741" spans="2:65" s="185" customFormat="1" ht="11.25" x14ac:dyDescent="0.25">
      <c r="B741" s="186"/>
      <c r="D741" s="180" t="s">
        <v>468</v>
      </c>
      <c r="E741" s="187" t="s">
        <v>1</v>
      </c>
      <c r="F741" s="188" t="s">
        <v>1323</v>
      </c>
      <c r="H741" s="189">
        <v>32</v>
      </c>
      <c r="I741" s="190"/>
      <c r="L741" s="186"/>
      <c r="M741" s="191"/>
      <c r="T741" s="192"/>
      <c r="AT741" s="187" t="s">
        <v>468</v>
      </c>
      <c r="AU741" s="187" t="s">
        <v>88</v>
      </c>
      <c r="AV741" s="185" t="s">
        <v>88</v>
      </c>
      <c r="AW741" s="185" t="s">
        <v>19</v>
      </c>
      <c r="AX741" s="185" t="s">
        <v>45</v>
      </c>
      <c r="AY741" s="187" t="s">
        <v>135</v>
      </c>
    </row>
    <row r="742" spans="2:65" s="20" customFormat="1" ht="16.5" customHeight="1" x14ac:dyDescent="0.25">
      <c r="B742" s="21"/>
      <c r="C742" s="174" t="s">
        <v>1324</v>
      </c>
      <c r="D742" s="174" t="s">
        <v>138</v>
      </c>
      <c r="E742" s="175" t="s">
        <v>1325</v>
      </c>
      <c r="F742" s="176" t="s">
        <v>1326</v>
      </c>
      <c r="G742" s="177" t="s">
        <v>263</v>
      </c>
      <c r="H742" s="178">
        <v>40</v>
      </c>
      <c r="I742" s="150"/>
      <c r="J742" s="179">
        <f>ROUND(I742*H742,2)</f>
        <v>0</v>
      </c>
      <c r="K742" s="176" t="s">
        <v>462</v>
      </c>
      <c r="L742" s="21"/>
      <c r="M742" s="153" t="s">
        <v>1</v>
      </c>
      <c r="N742" s="112" t="s">
        <v>27</v>
      </c>
      <c r="P742" s="154">
        <f>O742*H742</f>
        <v>0</v>
      </c>
      <c r="Q742" s="154">
        <v>5.94E-3</v>
      </c>
      <c r="R742" s="154">
        <f>Q742*H742</f>
        <v>0.23760000000000001</v>
      </c>
      <c r="S742" s="154">
        <v>0</v>
      </c>
      <c r="T742" s="155">
        <f>S742*H742</f>
        <v>0</v>
      </c>
      <c r="AR742" s="156" t="s">
        <v>201</v>
      </c>
      <c r="AT742" s="156" t="s">
        <v>138</v>
      </c>
      <c r="AU742" s="156" t="s">
        <v>88</v>
      </c>
      <c r="AY742" s="18" t="s">
        <v>135</v>
      </c>
      <c r="BE742" s="157">
        <f>IF(N742="základní",J742,0)</f>
        <v>0</v>
      </c>
      <c r="BF742" s="157">
        <f>IF(N742="snížená",J742,0)</f>
        <v>0</v>
      </c>
      <c r="BG742" s="157">
        <f>IF(N742="zákl. přenesená",J742,0)</f>
        <v>0</v>
      </c>
      <c r="BH742" s="157">
        <f>IF(N742="sníž. přenesená",J742,0)</f>
        <v>0</v>
      </c>
      <c r="BI742" s="157">
        <f>IF(N742="nulová",J742,0)</f>
        <v>0</v>
      </c>
      <c r="BJ742" s="18" t="s">
        <v>45</v>
      </c>
      <c r="BK742" s="157">
        <f>ROUND(I742*H742,2)</f>
        <v>0</v>
      </c>
      <c r="BL742" s="18" t="s">
        <v>201</v>
      </c>
      <c r="BM742" s="156" t="s">
        <v>1327</v>
      </c>
    </row>
    <row r="743" spans="2:65" s="20" customFormat="1" x14ac:dyDescent="0.25">
      <c r="B743" s="21"/>
      <c r="D743" s="180" t="s">
        <v>464</v>
      </c>
      <c r="F743" s="181" t="s">
        <v>1328</v>
      </c>
      <c r="I743" s="114"/>
      <c r="L743" s="21"/>
      <c r="M743" s="182"/>
      <c r="T743" s="55"/>
      <c r="AT743" s="18" t="s">
        <v>464</v>
      </c>
      <c r="AU743" s="18" t="s">
        <v>88</v>
      </c>
    </row>
    <row r="744" spans="2:65" s="20" customFormat="1" x14ac:dyDescent="0.25">
      <c r="B744" s="21"/>
      <c r="D744" s="183" t="s">
        <v>466</v>
      </c>
      <c r="F744" s="184" t="s">
        <v>1329</v>
      </c>
      <c r="I744" s="114"/>
      <c r="L744" s="21"/>
      <c r="M744" s="182"/>
      <c r="T744" s="55"/>
      <c r="AT744" s="18" t="s">
        <v>466</v>
      </c>
      <c r="AU744" s="18" t="s">
        <v>88</v>
      </c>
    </row>
    <row r="745" spans="2:65" s="185" customFormat="1" ht="11.25" x14ac:dyDescent="0.25">
      <c r="B745" s="186"/>
      <c r="D745" s="180" t="s">
        <v>468</v>
      </c>
      <c r="E745" s="187" t="s">
        <v>1</v>
      </c>
      <c r="F745" s="188" t="s">
        <v>1330</v>
      </c>
      <c r="H745" s="189">
        <v>40</v>
      </c>
      <c r="I745" s="190"/>
      <c r="L745" s="186"/>
      <c r="M745" s="191"/>
      <c r="T745" s="192"/>
      <c r="AT745" s="187" t="s">
        <v>468</v>
      </c>
      <c r="AU745" s="187" t="s">
        <v>88</v>
      </c>
      <c r="AV745" s="185" t="s">
        <v>88</v>
      </c>
      <c r="AW745" s="185" t="s">
        <v>19</v>
      </c>
      <c r="AX745" s="185" t="s">
        <v>45</v>
      </c>
      <c r="AY745" s="187" t="s">
        <v>135</v>
      </c>
    </row>
    <row r="746" spans="2:65" s="20" customFormat="1" ht="16.5" customHeight="1" x14ac:dyDescent="0.25">
      <c r="B746" s="21"/>
      <c r="C746" s="174" t="s">
        <v>1331</v>
      </c>
      <c r="D746" s="174" t="s">
        <v>138</v>
      </c>
      <c r="E746" s="175" t="s">
        <v>1332</v>
      </c>
      <c r="F746" s="176" t="s">
        <v>1333</v>
      </c>
      <c r="G746" s="177" t="s">
        <v>263</v>
      </c>
      <c r="H746" s="178">
        <v>120</v>
      </c>
      <c r="I746" s="150"/>
      <c r="J746" s="179">
        <f>ROUND(I746*H746,2)</f>
        <v>0</v>
      </c>
      <c r="K746" s="176" t="s">
        <v>462</v>
      </c>
      <c r="L746" s="21"/>
      <c r="M746" s="153" t="s">
        <v>1</v>
      </c>
      <c r="N746" s="112" t="s">
        <v>27</v>
      </c>
      <c r="P746" s="154">
        <f>O746*H746</f>
        <v>0</v>
      </c>
      <c r="Q746" s="154">
        <v>0</v>
      </c>
      <c r="R746" s="154">
        <f>Q746*H746</f>
        <v>0</v>
      </c>
      <c r="S746" s="154">
        <v>0</v>
      </c>
      <c r="T746" s="155">
        <f>S746*H746</f>
        <v>0</v>
      </c>
      <c r="AR746" s="156" t="s">
        <v>201</v>
      </c>
      <c r="AT746" s="156" t="s">
        <v>138</v>
      </c>
      <c r="AU746" s="156" t="s">
        <v>88</v>
      </c>
      <c r="AY746" s="18" t="s">
        <v>135</v>
      </c>
      <c r="BE746" s="157">
        <f>IF(N746="základní",J746,0)</f>
        <v>0</v>
      </c>
      <c r="BF746" s="157">
        <f>IF(N746="snížená",J746,0)</f>
        <v>0</v>
      </c>
      <c r="BG746" s="157">
        <f>IF(N746="zákl. přenesená",J746,0)</f>
        <v>0</v>
      </c>
      <c r="BH746" s="157">
        <f>IF(N746="sníž. přenesená",J746,0)</f>
        <v>0</v>
      </c>
      <c r="BI746" s="157">
        <f>IF(N746="nulová",J746,0)</f>
        <v>0</v>
      </c>
      <c r="BJ746" s="18" t="s">
        <v>45</v>
      </c>
      <c r="BK746" s="157">
        <f>ROUND(I746*H746,2)</f>
        <v>0</v>
      </c>
      <c r="BL746" s="18" t="s">
        <v>201</v>
      </c>
      <c r="BM746" s="156" t="s">
        <v>1334</v>
      </c>
    </row>
    <row r="747" spans="2:65" s="20" customFormat="1" ht="19.5" x14ac:dyDescent="0.25">
      <c r="B747" s="21"/>
      <c r="D747" s="180" t="s">
        <v>464</v>
      </c>
      <c r="F747" s="181" t="s">
        <v>1335</v>
      </c>
      <c r="I747" s="114"/>
      <c r="L747" s="21"/>
      <c r="M747" s="182"/>
      <c r="T747" s="55"/>
      <c r="AT747" s="18" t="s">
        <v>464</v>
      </c>
      <c r="AU747" s="18" t="s">
        <v>88</v>
      </c>
    </row>
    <row r="748" spans="2:65" s="20" customFormat="1" x14ac:dyDescent="0.25">
      <c r="B748" s="21"/>
      <c r="D748" s="183" t="s">
        <v>466</v>
      </c>
      <c r="F748" s="184" t="s">
        <v>1336</v>
      </c>
      <c r="I748" s="114"/>
      <c r="L748" s="21"/>
      <c r="M748" s="182"/>
      <c r="T748" s="55"/>
      <c r="AT748" s="18" t="s">
        <v>466</v>
      </c>
      <c r="AU748" s="18" t="s">
        <v>88</v>
      </c>
    </row>
    <row r="749" spans="2:65" s="185" customFormat="1" ht="11.25" x14ac:dyDescent="0.25">
      <c r="B749" s="186"/>
      <c r="D749" s="180" t="s">
        <v>468</v>
      </c>
      <c r="E749" s="187" t="s">
        <v>1</v>
      </c>
      <c r="F749" s="188" t="s">
        <v>1337</v>
      </c>
      <c r="H749" s="189">
        <v>120</v>
      </c>
      <c r="I749" s="190"/>
      <c r="L749" s="186"/>
      <c r="M749" s="191"/>
      <c r="T749" s="192"/>
      <c r="AT749" s="187" t="s">
        <v>468</v>
      </c>
      <c r="AU749" s="187" t="s">
        <v>88</v>
      </c>
      <c r="AV749" s="185" t="s">
        <v>88</v>
      </c>
      <c r="AW749" s="185" t="s">
        <v>19</v>
      </c>
      <c r="AX749" s="185" t="s">
        <v>45</v>
      </c>
      <c r="AY749" s="187" t="s">
        <v>135</v>
      </c>
    </row>
    <row r="750" spans="2:65" s="20" customFormat="1" ht="16.5" customHeight="1" x14ac:dyDescent="0.25">
      <c r="B750" s="21"/>
      <c r="C750" s="174" t="s">
        <v>1338</v>
      </c>
      <c r="D750" s="174" t="s">
        <v>138</v>
      </c>
      <c r="E750" s="175" t="s">
        <v>1339</v>
      </c>
      <c r="F750" s="176" t="s">
        <v>1340</v>
      </c>
      <c r="G750" s="177" t="s">
        <v>263</v>
      </c>
      <c r="H750" s="178">
        <v>40</v>
      </c>
      <c r="I750" s="150"/>
      <c r="J750" s="179">
        <f>ROUND(I750*H750,2)</f>
        <v>0</v>
      </c>
      <c r="K750" s="176" t="s">
        <v>462</v>
      </c>
      <c r="L750" s="21"/>
      <c r="M750" s="153" t="s">
        <v>1</v>
      </c>
      <c r="N750" s="112" t="s">
        <v>27</v>
      </c>
      <c r="P750" s="154">
        <f>O750*H750</f>
        <v>0</v>
      </c>
      <c r="Q750" s="154">
        <v>0</v>
      </c>
      <c r="R750" s="154">
        <f>Q750*H750</f>
        <v>0</v>
      </c>
      <c r="S750" s="154">
        <v>0</v>
      </c>
      <c r="T750" s="155">
        <f>S750*H750</f>
        <v>0</v>
      </c>
      <c r="AR750" s="156" t="s">
        <v>201</v>
      </c>
      <c r="AT750" s="156" t="s">
        <v>138</v>
      </c>
      <c r="AU750" s="156" t="s">
        <v>88</v>
      </c>
      <c r="AY750" s="18" t="s">
        <v>135</v>
      </c>
      <c r="BE750" s="157">
        <f>IF(N750="základní",J750,0)</f>
        <v>0</v>
      </c>
      <c r="BF750" s="157">
        <f>IF(N750="snížená",J750,0)</f>
        <v>0</v>
      </c>
      <c r="BG750" s="157">
        <f>IF(N750="zákl. přenesená",J750,0)</f>
        <v>0</v>
      </c>
      <c r="BH750" s="157">
        <f>IF(N750="sníž. přenesená",J750,0)</f>
        <v>0</v>
      </c>
      <c r="BI750" s="157">
        <f>IF(N750="nulová",J750,0)</f>
        <v>0</v>
      </c>
      <c r="BJ750" s="18" t="s">
        <v>45</v>
      </c>
      <c r="BK750" s="157">
        <f>ROUND(I750*H750,2)</f>
        <v>0</v>
      </c>
      <c r="BL750" s="18" t="s">
        <v>201</v>
      </c>
      <c r="BM750" s="156" t="s">
        <v>1341</v>
      </c>
    </row>
    <row r="751" spans="2:65" s="20" customFormat="1" ht="19.5" x14ac:dyDescent="0.25">
      <c r="B751" s="21"/>
      <c r="D751" s="180" t="s">
        <v>464</v>
      </c>
      <c r="F751" s="181" t="s">
        <v>1342</v>
      </c>
      <c r="I751" s="114"/>
      <c r="L751" s="21"/>
      <c r="M751" s="182"/>
      <c r="T751" s="55"/>
      <c r="AT751" s="18" t="s">
        <v>464</v>
      </c>
      <c r="AU751" s="18" t="s">
        <v>88</v>
      </c>
    </row>
    <row r="752" spans="2:65" s="20" customFormat="1" x14ac:dyDescent="0.25">
      <c r="B752" s="21"/>
      <c r="D752" s="183" t="s">
        <v>466</v>
      </c>
      <c r="F752" s="184" t="s">
        <v>1343</v>
      </c>
      <c r="I752" s="114"/>
      <c r="L752" s="21"/>
      <c r="M752" s="182"/>
      <c r="T752" s="55"/>
      <c r="AT752" s="18" t="s">
        <v>466</v>
      </c>
      <c r="AU752" s="18" t="s">
        <v>88</v>
      </c>
    </row>
    <row r="753" spans="2:65" s="20" customFormat="1" ht="16.5" customHeight="1" x14ac:dyDescent="0.25">
      <c r="B753" s="21"/>
      <c r="C753" s="174" t="s">
        <v>1344</v>
      </c>
      <c r="D753" s="174" t="s">
        <v>138</v>
      </c>
      <c r="E753" s="175" t="s">
        <v>1345</v>
      </c>
      <c r="F753" s="176" t="s">
        <v>1346</v>
      </c>
      <c r="G753" s="177" t="s">
        <v>199</v>
      </c>
      <c r="H753" s="178">
        <v>4</v>
      </c>
      <c r="I753" s="150"/>
      <c r="J753" s="179">
        <f>ROUND(I753*H753,2)</f>
        <v>0</v>
      </c>
      <c r="K753" s="176" t="s">
        <v>462</v>
      </c>
      <c r="L753" s="21"/>
      <c r="M753" s="153" t="s">
        <v>1</v>
      </c>
      <c r="N753" s="112" t="s">
        <v>27</v>
      </c>
      <c r="P753" s="154">
        <f>O753*H753</f>
        <v>0</v>
      </c>
      <c r="Q753" s="154">
        <v>6.9999999999999999E-4</v>
      </c>
      <c r="R753" s="154">
        <f>Q753*H753</f>
        <v>2.8E-3</v>
      </c>
      <c r="S753" s="154">
        <v>0</v>
      </c>
      <c r="T753" s="155">
        <f>S753*H753</f>
        <v>0</v>
      </c>
      <c r="AR753" s="156" t="s">
        <v>201</v>
      </c>
      <c r="AT753" s="156" t="s">
        <v>138</v>
      </c>
      <c r="AU753" s="156" t="s">
        <v>88</v>
      </c>
      <c r="AY753" s="18" t="s">
        <v>135</v>
      </c>
      <c r="BE753" s="157">
        <f>IF(N753="základní",J753,0)</f>
        <v>0</v>
      </c>
      <c r="BF753" s="157">
        <f>IF(N753="snížená",J753,0)</f>
        <v>0</v>
      </c>
      <c r="BG753" s="157">
        <f>IF(N753="zákl. přenesená",J753,0)</f>
        <v>0</v>
      </c>
      <c r="BH753" s="157">
        <f>IF(N753="sníž. přenesená",J753,0)</f>
        <v>0</v>
      </c>
      <c r="BI753" s="157">
        <f>IF(N753="nulová",J753,0)</f>
        <v>0</v>
      </c>
      <c r="BJ753" s="18" t="s">
        <v>45</v>
      </c>
      <c r="BK753" s="157">
        <f>ROUND(I753*H753,2)</f>
        <v>0</v>
      </c>
      <c r="BL753" s="18" t="s">
        <v>201</v>
      </c>
      <c r="BM753" s="156" t="s">
        <v>1347</v>
      </c>
    </row>
    <row r="754" spans="2:65" s="20" customFormat="1" x14ac:dyDescent="0.25">
      <c r="B754" s="21"/>
      <c r="D754" s="180" t="s">
        <v>464</v>
      </c>
      <c r="F754" s="181" t="s">
        <v>1348</v>
      </c>
      <c r="I754" s="114"/>
      <c r="L754" s="21"/>
      <c r="M754" s="182"/>
      <c r="T754" s="55"/>
      <c r="AT754" s="18" t="s">
        <v>464</v>
      </c>
      <c r="AU754" s="18" t="s">
        <v>88</v>
      </c>
    </row>
    <row r="755" spans="2:65" s="20" customFormat="1" x14ac:dyDescent="0.25">
      <c r="B755" s="21"/>
      <c r="D755" s="183" t="s">
        <v>466</v>
      </c>
      <c r="F755" s="184" t="s">
        <v>1349</v>
      </c>
      <c r="I755" s="114"/>
      <c r="L755" s="21"/>
      <c r="M755" s="182"/>
      <c r="T755" s="55"/>
      <c r="AT755" s="18" t="s">
        <v>466</v>
      </c>
      <c r="AU755" s="18" t="s">
        <v>88</v>
      </c>
    </row>
    <row r="756" spans="2:65" s="20" customFormat="1" ht="16.5" customHeight="1" x14ac:dyDescent="0.25">
      <c r="B756" s="21"/>
      <c r="C756" s="174" t="s">
        <v>1350</v>
      </c>
      <c r="D756" s="174" t="s">
        <v>138</v>
      </c>
      <c r="E756" s="175" t="s">
        <v>1351</v>
      </c>
      <c r="F756" s="176" t="s">
        <v>1352</v>
      </c>
      <c r="G756" s="177" t="s">
        <v>199</v>
      </c>
      <c r="H756" s="178">
        <v>4</v>
      </c>
      <c r="I756" s="150"/>
      <c r="J756" s="179">
        <f>ROUND(I756*H756,2)</f>
        <v>0</v>
      </c>
      <c r="K756" s="176" t="s">
        <v>462</v>
      </c>
      <c r="L756" s="21"/>
      <c r="M756" s="153" t="s">
        <v>1</v>
      </c>
      <c r="N756" s="112" t="s">
        <v>27</v>
      </c>
      <c r="P756" s="154">
        <f>O756*H756</f>
        <v>0</v>
      </c>
      <c r="Q756" s="154">
        <v>8.0000000000000004E-4</v>
      </c>
      <c r="R756" s="154">
        <f>Q756*H756</f>
        <v>3.2000000000000002E-3</v>
      </c>
      <c r="S756" s="154">
        <v>0</v>
      </c>
      <c r="T756" s="155">
        <f>S756*H756</f>
        <v>0</v>
      </c>
      <c r="AR756" s="156" t="s">
        <v>201</v>
      </c>
      <c r="AT756" s="156" t="s">
        <v>138</v>
      </c>
      <c r="AU756" s="156" t="s">
        <v>88</v>
      </c>
      <c r="AY756" s="18" t="s">
        <v>135</v>
      </c>
      <c r="BE756" s="157">
        <f>IF(N756="základní",J756,0)</f>
        <v>0</v>
      </c>
      <c r="BF756" s="157">
        <f>IF(N756="snížená",J756,0)</f>
        <v>0</v>
      </c>
      <c r="BG756" s="157">
        <f>IF(N756="zákl. přenesená",J756,0)</f>
        <v>0</v>
      </c>
      <c r="BH756" s="157">
        <f>IF(N756="sníž. přenesená",J756,0)</f>
        <v>0</v>
      </c>
      <c r="BI756" s="157">
        <f>IF(N756="nulová",J756,0)</f>
        <v>0</v>
      </c>
      <c r="BJ756" s="18" t="s">
        <v>45</v>
      </c>
      <c r="BK756" s="157">
        <f>ROUND(I756*H756,2)</f>
        <v>0</v>
      </c>
      <c r="BL756" s="18" t="s">
        <v>201</v>
      </c>
      <c r="BM756" s="156" t="s">
        <v>1353</v>
      </c>
    </row>
    <row r="757" spans="2:65" s="20" customFormat="1" x14ac:dyDescent="0.25">
      <c r="B757" s="21"/>
      <c r="D757" s="180" t="s">
        <v>464</v>
      </c>
      <c r="F757" s="181" t="s">
        <v>1354</v>
      </c>
      <c r="I757" s="114"/>
      <c r="L757" s="21"/>
      <c r="M757" s="182"/>
      <c r="T757" s="55"/>
      <c r="AT757" s="18" t="s">
        <v>464</v>
      </c>
      <c r="AU757" s="18" t="s">
        <v>88</v>
      </c>
    </row>
    <row r="758" spans="2:65" s="20" customFormat="1" x14ac:dyDescent="0.25">
      <c r="B758" s="21"/>
      <c r="D758" s="183" t="s">
        <v>466</v>
      </c>
      <c r="F758" s="184" t="s">
        <v>1355</v>
      </c>
      <c r="I758" s="114"/>
      <c r="L758" s="21"/>
      <c r="M758" s="182"/>
      <c r="T758" s="55"/>
      <c r="AT758" s="18" t="s">
        <v>466</v>
      </c>
      <c r="AU758" s="18" t="s">
        <v>88</v>
      </c>
    </row>
    <row r="759" spans="2:65" s="20" customFormat="1" ht="16.5" customHeight="1" x14ac:dyDescent="0.25">
      <c r="B759" s="21"/>
      <c r="C759" s="174" t="s">
        <v>1356</v>
      </c>
      <c r="D759" s="174" t="s">
        <v>138</v>
      </c>
      <c r="E759" s="175" t="s">
        <v>1357</v>
      </c>
      <c r="F759" s="176" t="s">
        <v>1358</v>
      </c>
      <c r="G759" s="177" t="s">
        <v>199</v>
      </c>
      <c r="H759" s="178">
        <v>4</v>
      </c>
      <c r="I759" s="150"/>
      <c r="J759" s="179">
        <f>ROUND(I759*H759,2)</f>
        <v>0</v>
      </c>
      <c r="K759" s="176" t="s">
        <v>462</v>
      </c>
      <c r="L759" s="21"/>
      <c r="M759" s="153" t="s">
        <v>1</v>
      </c>
      <c r="N759" s="112" t="s">
        <v>27</v>
      </c>
      <c r="P759" s="154">
        <f>O759*H759</f>
        <v>0</v>
      </c>
      <c r="Q759" s="154">
        <v>9.2000000000000003E-4</v>
      </c>
      <c r="R759" s="154">
        <f>Q759*H759</f>
        <v>3.6800000000000001E-3</v>
      </c>
      <c r="S759" s="154">
        <v>0</v>
      </c>
      <c r="T759" s="155">
        <f>S759*H759</f>
        <v>0</v>
      </c>
      <c r="AR759" s="156" t="s">
        <v>201</v>
      </c>
      <c r="AT759" s="156" t="s">
        <v>138</v>
      </c>
      <c r="AU759" s="156" t="s">
        <v>88</v>
      </c>
      <c r="AY759" s="18" t="s">
        <v>135</v>
      </c>
      <c r="BE759" s="157">
        <f>IF(N759="základní",J759,0)</f>
        <v>0</v>
      </c>
      <c r="BF759" s="157">
        <f>IF(N759="snížená",J759,0)</f>
        <v>0</v>
      </c>
      <c r="BG759" s="157">
        <f>IF(N759="zákl. přenesená",J759,0)</f>
        <v>0</v>
      </c>
      <c r="BH759" s="157">
        <f>IF(N759="sníž. přenesená",J759,0)</f>
        <v>0</v>
      </c>
      <c r="BI759" s="157">
        <f>IF(N759="nulová",J759,0)</f>
        <v>0</v>
      </c>
      <c r="BJ759" s="18" t="s">
        <v>45</v>
      </c>
      <c r="BK759" s="157">
        <f>ROUND(I759*H759,2)</f>
        <v>0</v>
      </c>
      <c r="BL759" s="18" t="s">
        <v>201</v>
      </c>
      <c r="BM759" s="156" t="s">
        <v>1359</v>
      </c>
    </row>
    <row r="760" spans="2:65" s="20" customFormat="1" x14ac:dyDescent="0.25">
      <c r="B760" s="21"/>
      <c r="D760" s="180" t="s">
        <v>464</v>
      </c>
      <c r="F760" s="181" t="s">
        <v>1360</v>
      </c>
      <c r="I760" s="114"/>
      <c r="L760" s="21"/>
      <c r="M760" s="182"/>
      <c r="T760" s="55"/>
      <c r="AT760" s="18" t="s">
        <v>464</v>
      </c>
      <c r="AU760" s="18" t="s">
        <v>88</v>
      </c>
    </row>
    <row r="761" spans="2:65" s="20" customFormat="1" x14ac:dyDescent="0.25">
      <c r="B761" s="21"/>
      <c r="D761" s="183" t="s">
        <v>466</v>
      </c>
      <c r="F761" s="184" t="s">
        <v>1361</v>
      </c>
      <c r="I761" s="114"/>
      <c r="L761" s="21"/>
      <c r="M761" s="182"/>
      <c r="T761" s="55"/>
      <c r="AT761" s="18" t="s">
        <v>466</v>
      </c>
      <c r="AU761" s="18" t="s">
        <v>88</v>
      </c>
    </row>
    <row r="762" spans="2:65" s="20" customFormat="1" ht="16.5" customHeight="1" x14ac:dyDescent="0.25">
      <c r="B762" s="21"/>
      <c r="C762" s="174" t="s">
        <v>1362</v>
      </c>
      <c r="D762" s="174" t="s">
        <v>138</v>
      </c>
      <c r="E762" s="175" t="s">
        <v>1363</v>
      </c>
      <c r="F762" s="176" t="s">
        <v>1364</v>
      </c>
      <c r="G762" s="177" t="s">
        <v>199</v>
      </c>
      <c r="H762" s="178">
        <v>4</v>
      </c>
      <c r="I762" s="150"/>
      <c r="J762" s="179">
        <f>ROUND(I762*H762,2)</f>
        <v>0</v>
      </c>
      <c r="K762" s="176" t="s">
        <v>462</v>
      </c>
      <c r="L762" s="21"/>
      <c r="M762" s="153" t="s">
        <v>1</v>
      </c>
      <c r="N762" s="112" t="s">
        <v>27</v>
      </c>
      <c r="P762" s="154">
        <f>O762*H762</f>
        <v>0</v>
      </c>
      <c r="Q762" s="154">
        <v>1.1199999999999999E-3</v>
      </c>
      <c r="R762" s="154">
        <f>Q762*H762</f>
        <v>4.4799999999999996E-3</v>
      </c>
      <c r="S762" s="154">
        <v>0</v>
      </c>
      <c r="T762" s="155">
        <f>S762*H762</f>
        <v>0</v>
      </c>
      <c r="AR762" s="156" t="s">
        <v>201</v>
      </c>
      <c r="AT762" s="156" t="s">
        <v>138</v>
      </c>
      <c r="AU762" s="156" t="s">
        <v>88</v>
      </c>
      <c r="AY762" s="18" t="s">
        <v>135</v>
      </c>
      <c r="BE762" s="157">
        <f>IF(N762="základní",J762,0)</f>
        <v>0</v>
      </c>
      <c r="BF762" s="157">
        <f>IF(N762="snížená",J762,0)</f>
        <v>0</v>
      </c>
      <c r="BG762" s="157">
        <f>IF(N762="zákl. přenesená",J762,0)</f>
        <v>0</v>
      </c>
      <c r="BH762" s="157">
        <f>IF(N762="sníž. přenesená",J762,0)</f>
        <v>0</v>
      </c>
      <c r="BI762" s="157">
        <f>IF(N762="nulová",J762,0)</f>
        <v>0</v>
      </c>
      <c r="BJ762" s="18" t="s">
        <v>45</v>
      </c>
      <c r="BK762" s="157">
        <f>ROUND(I762*H762,2)</f>
        <v>0</v>
      </c>
      <c r="BL762" s="18" t="s">
        <v>201</v>
      </c>
      <c r="BM762" s="156" t="s">
        <v>1365</v>
      </c>
    </row>
    <row r="763" spans="2:65" s="20" customFormat="1" x14ac:dyDescent="0.25">
      <c r="B763" s="21"/>
      <c r="D763" s="180" t="s">
        <v>464</v>
      </c>
      <c r="F763" s="181" t="s">
        <v>1366</v>
      </c>
      <c r="I763" s="114"/>
      <c r="L763" s="21"/>
      <c r="M763" s="182"/>
      <c r="T763" s="55"/>
      <c r="AT763" s="18" t="s">
        <v>464</v>
      </c>
      <c r="AU763" s="18" t="s">
        <v>88</v>
      </c>
    </row>
    <row r="764" spans="2:65" s="20" customFormat="1" x14ac:dyDescent="0.25">
      <c r="B764" s="21"/>
      <c r="D764" s="183" t="s">
        <v>466</v>
      </c>
      <c r="F764" s="184" t="s">
        <v>1367</v>
      </c>
      <c r="I764" s="114"/>
      <c r="L764" s="21"/>
      <c r="M764" s="182"/>
      <c r="T764" s="55"/>
      <c r="AT764" s="18" t="s">
        <v>466</v>
      </c>
      <c r="AU764" s="18" t="s">
        <v>88</v>
      </c>
    </row>
    <row r="765" spans="2:65" s="20" customFormat="1" ht="21.75" customHeight="1" x14ac:dyDescent="0.25">
      <c r="B765" s="21"/>
      <c r="C765" s="174" t="s">
        <v>1368</v>
      </c>
      <c r="D765" s="174" t="s">
        <v>138</v>
      </c>
      <c r="E765" s="175" t="s">
        <v>1369</v>
      </c>
      <c r="F765" s="176" t="s">
        <v>1370</v>
      </c>
      <c r="G765" s="177" t="s">
        <v>263</v>
      </c>
      <c r="H765" s="178">
        <v>32</v>
      </c>
      <c r="I765" s="150"/>
      <c r="J765" s="179">
        <f>ROUND(I765*H765,2)</f>
        <v>0</v>
      </c>
      <c r="K765" s="176" t="s">
        <v>462</v>
      </c>
      <c r="L765" s="21"/>
      <c r="M765" s="153" t="s">
        <v>1</v>
      </c>
      <c r="N765" s="112" t="s">
        <v>27</v>
      </c>
      <c r="P765" s="154">
        <f>O765*H765</f>
        <v>0</v>
      </c>
      <c r="Q765" s="154">
        <v>1.1E-4</v>
      </c>
      <c r="R765" s="154">
        <f>Q765*H765</f>
        <v>3.5200000000000001E-3</v>
      </c>
      <c r="S765" s="154">
        <v>0</v>
      </c>
      <c r="T765" s="155">
        <f>S765*H765</f>
        <v>0</v>
      </c>
      <c r="AR765" s="156" t="s">
        <v>201</v>
      </c>
      <c r="AT765" s="156" t="s">
        <v>138</v>
      </c>
      <c r="AU765" s="156" t="s">
        <v>88</v>
      </c>
      <c r="AY765" s="18" t="s">
        <v>135</v>
      </c>
      <c r="BE765" s="157">
        <f>IF(N765="základní",J765,0)</f>
        <v>0</v>
      </c>
      <c r="BF765" s="157">
        <f>IF(N765="snížená",J765,0)</f>
        <v>0</v>
      </c>
      <c r="BG765" s="157">
        <f>IF(N765="zákl. přenesená",J765,0)</f>
        <v>0</v>
      </c>
      <c r="BH765" s="157">
        <f>IF(N765="sníž. přenesená",J765,0)</f>
        <v>0</v>
      </c>
      <c r="BI765" s="157">
        <f>IF(N765="nulová",J765,0)</f>
        <v>0</v>
      </c>
      <c r="BJ765" s="18" t="s">
        <v>45</v>
      </c>
      <c r="BK765" s="157">
        <f>ROUND(I765*H765,2)</f>
        <v>0</v>
      </c>
      <c r="BL765" s="18" t="s">
        <v>201</v>
      </c>
      <c r="BM765" s="156" t="s">
        <v>1371</v>
      </c>
    </row>
    <row r="766" spans="2:65" s="20" customFormat="1" ht="19.5" x14ac:dyDescent="0.25">
      <c r="B766" s="21"/>
      <c r="D766" s="180" t="s">
        <v>464</v>
      </c>
      <c r="F766" s="181" t="s">
        <v>1372</v>
      </c>
      <c r="I766" s="114"/>
      <c r="L766" s="21"/>
      <c r="M766" s="182"/>
      <c r="T766" s="55"/>
      <c r="AT766" s="18" t="s">
        <v>464</v>
      </c>
      <c r="AU766" s="18" t="s">
        <v>88</v>
      </c>
    </row>
    <row r="767" spans="2:65" s="20" customFormat="1" x14ac:dyDescent="0.25">
      <c r="B767" s="21"/>
      <c r="D767" s="183" t="s">
        <v>466</v>
      </c>
      <c r="F767" s="184" t="s">
        <v>1373</v>
      </c>
      <c r="I767" s="114"/>
      <c r="L767" s="21"/>
      <c r="M767" s="182"/>
      <c r="T767" s="55"/>
      <c r="AT767" s="18" t="s">
        <v>466</v>
      </c>
      <c r="AU767" s="18" t="s">
        <v>88</v>
      </c>
    </row>
    <row r="768" spans="2:65" s="20" customFormat="1" ht="24.2" customHeight="1" x14ac:dyDescent="0.25">
      <c r="B768" s="21"/>
      <c r="C768" s="174" t="s">
        <v>1374</v>
      </c>
      <c r="D768" s="174" t="s">
        <v>138</v>
      </c>
      <c r="E768" s="175" t="s">
        <v>1375</v>
      </c>
      <c r="F768" s="176" t="s">
        <v>1376</v>
      </c>
      <c r="G768" s="177" t="s">
        <v>263</v>
      </c>
      <c r="H768" s="178">
        <v>88</v>
      </c>
      <c r="I768" s="150"/>
      <c r="J768" s="179">
        <f>ROUND(I768*H768,2)</f>
        <v>0</v>
      </c>
      <c r="K768" s="176" t="s">
        <v>462</v>
      </c>
      <c r="L768" s="21"/>
      <c r="M768" s="153" t="s">
        <v>1</v>
      </c>
      <c r="N768" s="112" t="s">
        <v>27</v>
      </c>
      <c r="P768" s="154">
        <f>O768*H768</f>
        <v>0</v>
      </c>
      <c r="Q768" s="154">
        <v>1.6000000000000001E-4</v>
      </c>
      <c r="R768" s="154">
        <f>Q768*H768</f>
        <v>1.4080000000000001E-2</v>
      </c>
      <c r="S768" s="154">
        <v>0</v>
      </c>
      <c r="T768" s="155">
        <f>S768*H768</f>
        <v>0</v>
      </c>
      <c r="AR768" s="156" t="s">
        <v>201</v>
      </c>
      <c r="AT768" s="156" t="s">
        <v>138</v>
      </c>
      <c r="AU768" s="156" t="s">
        <v>88</v>
      </c>
      <c r="AY768" s="18" t="s">
        <v>135</v>
      </c>
      <c r="BE768" s="157">
        <f>IF(N768="základní",J768,0)</f>
        <v>0</v>
      </c>
      <c r="BF768" s="157">
        <f>IF(N768="snížená",J768,0)</f>
        <v>0</v>
      </c>
      <c r="BG768" s="157">
        <f>IF(N768="zákl. přenesená",J768,0)</f>
        <v>0</v>
      </c>
      <c r="BH768" s="157">
        <f>IF(N768="sníž. přenesená",J768,0)</f>
        <v>0</v>
      </c>
      <c r="BI768" s="157">
        <f>IF(N768="nulová",J768,0)</f>
        <v>0</v>
      </c>
      <c r="BJ768" s="18" t="s">
        <v>45</v>
      </c>
      <c r="BK768" s="157">
        <f>ROUND(I768*H768,2)</f>
        <v>0</v>
      </c>
      <c r="BL768" s="18" t="s">
        <v>201</v>
      </c>
      <c r="BM768" s="156" t="s">
        <v>1377</v>
      </c>
    </row>
    <row r="769" spans="2:65" s="20" customFormat="1" ht="19.5" x14ac:dyDescent="0.25">
      <c r="B769" s="21"/>
      <c r="D769" s="180" t="s">
        <v>464</v>
      </c>
      <c r="F769" s="181" t="s">
        <v>1378</v>
      </c>
      <c r="I769" s="114"/>
      <c r="L769" s="21"/>
      <c r="M769" s="182"/>
      <c r="T769" s="55"/>
      <c r="AT769" s="18" t="s">
        <v>464</v>
      </c>
      <c r="AU769" s="18" t="s">
        <v>88</v>
      </c>
    </row>
    <row r="770" spans="2:65" s="20" customFormat="1" x14ac:dyDescent="0.25">
      <c r="B770" s="21"/>
      <c r="D770" s="183" t="s">
        <v>466</v>
      </c>
      <c r="F770" s="184" t="s">
        <v>1379</v>
      </c>
      <c r="I770" s="114"/>
      <c r="L770" s="21"/>
      <c r="M770" s="182"/>
      <c r="T770" s="55"/>
      <c r="AT770" s="18" t="s">
        <v>466</v>
      </c>
      <c r="AU770" s="18" t="s">
        <v>88</v>
      </c>
    </row>
    <row r="771" spans="2:65" s="185" customFormat="1" ht="11.25" x14ac:dyDescent="0.25">
      <c r="B771" s="186"/>
      <c r="D771" s="180" t="s">
        <v>468</v>
      </c>
      <c r="E771" s="187" t="s">
        <v>1</v>
      </c>
      <c r="F771" s="188" t="s">
        <v>1380</v>
      </c>
      <c r="H771" s="189">
        <v>88</v>
      </c>
      <c r="I771" s="190"/>
      <c r="L771" s="186"/>
      <c r="M771" s="191"/>
      <c r="T771" s="192"/>
      <c r="AT771" s="187" t="s">
        <v>468</v>
      </c>
      <c r="AU771" s="187" t="s">
        <v>88</v>
      </c>
      <c r="AV771" s="185" t="s">
        <v>88</v>
      </c>
      <c r="AW771" s="185" t="s">
        <v>19</v>
      </c>
      <c r="AX771" s="185" t="s">
        <v>45</v>
      </c>
      <c r="AY771" s="187" t="s">
        <v>135</v>
      </c>
    </row>
    <row r="772" spans="2:65" s="20" customFormat="1" ht="24.2" customHeight="1" x14ac:dyDescent="0.25">
      <c r="B772" s="21"/>
      <c r="C772" s="174" t="s">
        <v>1381</v>
      </c>
      <c r="D772" s="174" t="s">
        <v>138</v>
      </c>
      <c r="E772" s="175" t="s">
        <v>1382</v>
      </c>
      <c r="F772" s="176" t="s">
        <v>1383</v>
      </c>
      <c r="G772" s="177" t="s">
        <v>263</v>
      </c>
      <c r="H772" s="178">
        <v>40</v>
      </c>
      <c r="I772" s="150"/>
      <c r="J772" s="179">
        <f>ROUND(I772*H772,2)</f>
        <v>0</v>
      </c>
      <c r="K772" s="176" t="s">
        <v>462</v>
      </c>
      <c r="L772" s="21"/>
      <c r="M772" s="153" t="s">
        <v>1</v>
      </c>
      <c r="N772" s="112" t="s">
        <v>27</v>
      </c>
      <c r="P772" s="154">
        <f>O772*H772</f>
        <v>0</v>
      </c>
      <c r="Q772" s="154">
        <v>2.1000000000000001E-4</v>
      </c>
      <c r="R772" s="154">
        <f>Q772*H772</f>
        <v>8.4000000000000012E-3</v>
      </c>
      <c r="S772" s="154">
        <v>0</v>
      </c>
      <c r="T772" s="155">
        <f>S772*H772</f>
        <v>0</v>
      </c>
      <c r="AR772" s="156" t="s">
        <v>201</v>
      </c>
      <c r="AT772" s="156" t="s">
        <v>138</v>
      </c>
      <c r="AU772" s="156" t="s">
        <v>88</v>
      </c>
      <c r="AY772" s="18" t="s">
        <v>135</v>
      </c>
      <c r="BE772" s="157">
        <f>IF(N772="základní",J772,0)</f>
        <v>0</v>
      </c>
      <c r="BF772" s="157">
        <f>IF(N772="snížená",J772,0)</f>
        <v>0</v>
      </c>
      <c r="BG772" s="157">
        <f>IF(N772="zákl. přenesená",J772,0)</f>
        <v>0</v>
      </c>
      <c r="BH772" s="157">
        <f>IF(N772="sníž. přenesená",J772,0)</f>
        <v>0</v>
      </c>
      <c r="BI772" s="157">
        <f>IF(N772="nulová",J772,0)</f>
        <v>0</v>
      </c>
      <c r="BJ772" s="18" t="s">
        <v>45</v>
      </c>
      <c r="BK772" s="157">
        <f>ROUND(I772*H772,2)</f>
        <v>0</v>
      </c>
      <c r="BL772" s="18" t="s">
        <v>201</v>
      </c>
      <c r="BM772" s="156" t="s">
        <v>1384</v>
      </c>
    </row>
    <row r="773" spans="2:65" s="20" customFormat="1" ht="19.5" x14ac:dyDescent="0.25">
      <c r="B773" s="21"/>
      <c r="D773" s="180" t="s">
        <v>464</v>
      </c>
      <c r="F773" s="181" t="s">
        <v>1385</v>
      </c>
      <c r="I773" s="114"/>
      <c r="L773" s="21"/>
      <c r="M773" s="182"/>
      <c r="T773" s="55"/>
      <c r="AT773" s="18" t="s">
        <v>464</v>
      </c>
      <c r="AU773" s="18" t="s">
        <v>88</v>
      </c>
    </row>
    <row r="774" spans="2:65" s="20" customFormat="1" x14ac:dyDescent="0.25">
      <c r="B774" s="21"/>
      <c r="D774" s="183" t="s">
        <v>466</v>
      </c>
      <c r="F774" s="184" t="s">
        <v>1386</v>
      </c>
      <c r="I774" s="114"/>
      <c r="L774" s="21"/>
      <c r="M774" s="182"/>
      <c r="T774" s="55"/>
      <c r="AT774" s="18" t="s">
        <v>466</v>
      </c>
      <c r="AU774" s="18" t="s">
        <v>88</v>
      </c>
    </row>
    <row r="775" spans="2:65" s="20" customFormat="1" ht="16.5" customHeight="1" x14ac:dyDescent="0.25">
      <c r="B775" s="21"/>
      <c r="C775" s="174" t="s">
        <v>283</v>
      </c>
      <c r="D775" s="174" t="s">
        <v>138</v>
      </c>
      <c r="E775" s="175" t="s">
        <v>1387</v>
      </c>
      <c r="F775" s="176" t="s">
        <v>1388</v>
      </c>
      <c r="G775" s="177" t="s">
        <v>167</v>
      </c>
      <c r="H775" s="178">
        <v>0.67400000000000004</v>
      </c>
      <c r="I775" s="150"/>
      <c r="J775" s="179">
        <f>ROUND(I775*H775,2)</f>
        <v>0</v>
      </c>
      <c r="K775" s="176" t="s">
        <v>462</v>
      </c>
      <c r="L775" s="21"/>
      <c r="M775" s="153" t="s">
        <v>1</v>
      </c>
      <c r="N775" s="112" t="s">
        <v>27</v>
      </c>
      <c r="P775" s="154">
        <f>O775*H775</f>
        <v>0</v>
      </c>
      <c r="Q775" s="154">
        <v>0</v>
      </c>
      <c r="R775" s="154">
        <f>Q775*H775</f>
        <v>0</v>
      </c>
      <c r="S775" s="154">
        <v>0</v>
      </c>
      <c r="T775" s="155">
        <f>S775*H775</f>
        <v>0</v>
      </c>
      <c r="AR775" s="156" t="s">
        <v>201</v>
      </c>
      <c r="AT775" s="156" t="s">
        <v>138</v>
      </c>
      <c r="AU775" s="156" t="s">
        <v>88</v>
      </c>
      <c r="AY775" s="18" t="s">
        <v>135</v>
      </c>
      <c r="BE775" s="157">
        <f>IF(N775="základní",J775,0)</f>
        <v>0</v>
      </c>
      <c r="BF775" s="157">
        <f>IF(N775="snížená",J775,0)</f>
        <v>0</v>
      </c>
      <c r="BG775" s="157">
        <f>IF(N775="zákl. přenesená",J775,0)</f>
        <v>0</v>
      </c>
      <c r="BH775" s="157">
        <f>IF(N775="sníž. přenesená",J775,0)</f>
        <v>0</v>
      </c>
      <c r="BI775" s="157">
        <f>IF(N775="nulová",J775,0)</f>
        <v>0</v>
      </c>
      <c r="BJ775" s="18" t="s">
        <v>45</v>
      </c>
      <c r="BK775" s="157">
        <f>ROUND(I775*H775,2)</f>
        <v>0</v>
      </c>
      <c r="BL775" s="18" t="s">
        <v>201</v>
      </c>
      <c r="BM775" s="156" t="s">
        <v>1389</v>
      </c>
    </row>
    <row r="776" spans="2:65" s="20" customFormat="1" ht="19.5" x14ac:dyDescent="0.25">
      <c r="B776" s="21"/>
      <c r="D776" s="180" t="s">
        <v>464</v>
      </c>
      <c r="F776" s="181" t="s">
        <v>1390</v>
      </c>
      <c r="I776" s="114"/>
      <c r="L776" s="21"/>
      <c r="M776" s="182"/>
      <c r="T776" s="55"/>
      <c r="AT776" s="18" t="s">
        <v>464</v>
      </c>
      <c r="AU776" s="18" t="s">
        <v>88</v>
      </c>
    </row>
    <row r="777" spans="2:65" s="20" customFormat="1" x14ac:dyDescent="0.25">
      <c r="B777" s="21"/>
      <c r="D777" s="183" t="s">
        <v>466</v>
      </c>
      <c r="F777" s="184" t="s">
        <v>1391</v>
      </c>
      <c r="I777" s="114"/>
      <c r="L777" s="21"/>
      <c r="M777" s="182"/>
      <c r="T777" s="55"/>
      <c r="AT777" s="18" t="s">
        <v>466</v>
      </c>
      <c r="AU777" s="18" t="s">
        <v>88</v>
      </c>
    </row>
    <row r="778" spans="2:65" s="132" customFormat="1" ht="22.9" customHeight="1" x14ac:dyDescent="0.2">
      <c r="B778" s="133"/>
      <c r="D778" s="134" t="s">
        <v>43</v>
      </c>
      <c r="E778" s="143" t="s">
        <v>1392</v>
      </c>
      <c r="F778" s="143" t="s">
        <v>1393</v>
      </c>
      <c r="I778" s="136"/>
      <c r="J778" s="144">
        <f>BK778</f>
        <v>0</v>
      </c>
      <c r="L778" s="133"/>
      <c r="M778" s="138"/>
      <c r="P778" s="139">
        <f>SUM(P779:P796)</f>
        <v>0</v>
      </c>
      <c r="R778" s="139">
        <f>SUM(R779:R796)</f>
        <v>1.1340000000000001E-2</v>
      </c>
      <c r="T778" s="140">
        <f>SUM(T779:T796)</f>
        <v>0</v>
      </c>
      <c r="AR778" s="134" t="s">
        <v>88</v>
      </c>
      <c r="AT778" s="141" t="s">
        <v>43</v>
      </c>
      <c r="AU778" s="141" t="s">
        <v>45</v>
      </c>
      <c r="AY778" s="134" t="s">
        <v>135</v>
      </c>
      <c r="BK778" s="142">
        <f>SUM(BK779:BK796)</f>
        <v>0</v>
      </c>
    </row>
    <row r="779" spans="2:65" s="20" customFormat="1" ht="16.5" customHeight="1" x14ac:dyDescent="0.25">
      <c r="B779" s="21"/>
      <c r="C779" s="174" t="s">
        <v>1394</v>
      </c>
      <c r="D779" s="174" t="s">
        <v>138</v>
      </c>
      <c r="E779" s="175" t="s">
        <v>1395</v>
      </c>
      <c r="F779" s="176" t="s">
        <v>1396</v>
      </c>
      <c r="G779" s="177" t="s">
        <v>199</v>
      </c>
      <c r="H779" s="178">
        <v>4</v>
      </c>
      <c r="I779" s="150"/>
      <c r="J779" s="179">
        <f>ROUND(I779*H779,2)</f>
        <v>0</v>
      </c>
      <c r="K779" s="176" t="s">
        <v>462</v>
      </c>
      <c r="L779" s="21"/>
      <c r="M779" s="153" t="s">
        <v>1</v>
      </c>
      <c r="N779" s="112" t="s">
        <v>27</v>
      </c>
      <c r="P779" s="154">
        <f>O779*H779</f>
        <v>0</v>
      </c>
      <c r="Q779" s="154">
        <v>6.3000000000000003E-4</v>
      </c>
      <c r="R779" s="154">
        <f>Q779*H779</f>
        <v>2.5200000000000001E-3</v>
      </c>
      <c r="S779" s="154">
        <v>0</v>
      </c>
      <c r="T779" s="155">
        <f>S779*H779</f>
        <v>0</v>
      </c>
      <c r="AR779" s="156" t="s">
        <v>201</v>
      </c>
      <c r="AT779" s="156" t="s">
        <v>138</v>
      </c>
      <c r="AU779" s="156" t="s">
        <v>88</v>
      </c>
      <c r="AY779" s="18" t="s">
        <v>135</v>
      </c>
      <c r="BE779" s="157">
        <f>IF(N779="základní",J779,0)</f>
        <v>0</v>
      </c>
      <c r="BF779" s="157">
        <f>IF(N779="snížená",J779,0)</f>
        <v>0</v>
      </c>
      <c r="BG779" s="157">
        <f>IF(N779="zákl. přenesená",J779,0)</f>
        <v>0</v>
      </c>
      <c r="BH779" s="157">
        <f>IF(N779="sníž. přenesená",J779,0)</f>
        <v>0</v>
      </c>
      <c r="BI779" s="157">
        <f>IF(N779="nulová",J779,0)</f>
        <v>0</v>
      </c>
      <c r="BJ779" s="18" t="s">
        <v>45</v>
      </c>
      <c r="BK779" s="157">
        <f>ROUND(I779*H779,2)</f>
        <v>0</v>
      </c>
      <c r="BL779" s="18" t="s">
        <v>201</v>
      </c>
      <c r="BM779" s="156" t="s">
        <v>1397</v>
      </c>
    </row>
    <row r="780" spans="2:65" s="20" customFormat="1" x14ac:dyDescent="0.25">
      <c r="B780" s="21"/>
      <c r="D780" s="180" t="s">
        <v>464</v>
      </c>
      <c r="F780" s="181" t="s">
        <v>1398</v>
      </c>
      <c r="I780" s="114"/>
      <c r="L780" s="21"/>
      <c r="M780" s="182"/>
      <c r="T780" s="55"/>
      <c r="AT780" s="18" t="s">
        <v>464</v>
      </c>
      <c r="AU780" s="18" t="s">
        <v>88</v>
      </c>
    </row>
    <row r="781" spans="2:65" s="20" customFormat="1" x14ac:dyDescent="0.25">
      <c r="B781" s="21"/>
      <c r="D781" s="183" t="s">
        <v>466</v>
      </c>
      <c r="F781" s="184" t="s">
        <v>1399</v>
      </c>
      <c r="I781" s="114"/>
      <c r="L781" s="21"/>
      <c r="M781" s="182"/>
      <c r="T781" s="55"/>
      <c r="AT781" s="18" t="s">
        <v>466</v>
      </c>
      <c r="AU781" s="18" t="s">
        <v>88</v>
      </c>
    </row>
    <row r="782" spans="2:65" s="20" customFormat="1" ht="16.5" customHeight="1" x14ac:dyDescent="0.25">
      <c r="B782" s="21"/>
      <c r="C782" s="174" t="s">
        <v>1400</v>
      </c>
      <c r="D782" s="174" t="s">
        <v>138</v>
      </c>
      <c r="E782" s="175" t="s">
        <v>1401</v>
      </c>
      <c r="F782" s="176" t="s">
        <v>1402</v>
      </c>
      <c r="G782" s="177" t="s">
        <v>199</v>
      </c>
      <c r="H782" s="178">
        <v>4</v>
      </c>
      <c r="I782" s="150"/>
      <c r="J782" s="179">
        <f>ROUND(I782*H782,2)</f>
        <v>0</v>
      </c>
      <c r="K782" s="176" t="s">
        <v>462</v>
      </c>
      <c r="L782" s="21"/>
      <c r="M782" s="153" t="s">
        <v>1</v>
      </c>
      <c r="N782" s="112" t="s">
        <v>27</v>
      </c>
      <c r="P782" s="154">
        <f>O782*H782</f>
        <v>0</v>
      </c>
      <c r="Q782" s="154">
        <v>1.3999999999999999E-4</v>
      </c>
      <c r="R782" s="154">
        <f>Q782*H782</f>
        <v>5.5999999999999995E-4</v>
      </c>
      <c r="S782" s="154">
        <v>0</v>
      </c>
      <c r="T782" s="155">
        <f>S782*H782</f>
        <v>0</v>
      </c>
      <c r="AR782" s="156" t="s">
        <v>201</v>
      </c>
      <c r="AT782" s="156" t="s">
        <v>138</v>
      </c>
      <c r="AU782" s="156" t="s">
        <v>88</v>
      </c>
      <c r="AY782" s="18" t="s">
        <v>135</v>
      </c>
      <c r="BE782" s="157">
        <f>IF(N782="základní",J782,0)</f>
        <v>0</v>
      </c>
      <c r="BF782" s="157">
        <f>IF(N782="snížená",J782,0)</f>
        <v>0</v>
      </c>
      <c r="BG782" s="157">
        <f>IF(N782="zákl. přenesená",J782,0)</f>
        <v>0</v>
      </c>
      <c r="BH782" s="157">
        <f>IF(N782="sníž. přenesená",J782,0)</f>
        <v>0</v>
      </c>
      <c r="BI782" s="157">
        <f>IF(N782="nulová",J782,0)</f>
        <v>0</v>
      </c>
      <c r="BJ782" s="18" t="s">
        <v>45</v>
      </c>
      <c r="BK782" s="157">
        <f>ROUND(I782*H782,2)</f>
        <v>0</v>
      </c>
      <c r="BL782" s="18" t="s">
        <v>201</v>
      </c>
      <c r="BM782" s="156" t="s">
        <v>1403</v>
      </c>
    </row>
    <row r="783" spans="2:65" s="20" customFormat="1" x14ac:dyDescent="0.25">
      <c r="B783" s="21"/>
      <c r="D783" s="180" t="s">
        <v>464</v>
      </c>
      <c r="F783" s="181" t="s">
        <v>1404</v>
      </c>
      <c r="I783" s="114"/>
      <c r="L783" s="21"/>
      <c r="M783" s="182"/>
      <c r="T783" s="55"/>
      <c r="AT783" s="18" t="s">
        <v>464</v>
      </c>
      <c r="AU783" s="18" t="s">
        <v>88</v>
      </c>
    </row>
    <row r="784" spans="2:65" s="20" customFormat="1" x14ac:dyDescent="0.25">
      <c r="B784" s="21"/>
      <c r="D784" s="183" t="s">
        <v>466</v>
      </c>
      <c r="F784" s="184" t="s">
        <v>1405</v>
      </c>
      <c r="I784" s="114"/>
      <c r="L784" s="21"/>
      <c r="M784" s="182"/>
      <c r="T784" s="55"/>
      <c r="AT784" s="18" t="s">
        <v>466</v>
      </c>
      <c r="AU784" s="18" t="s">
        <v>88</v>
      </c>
    </row>
    <row r="785" spans="2:65" s="20" customFormat="1" ht="16.5" customHeight="1" x14ac:dyDescent="0.25">
      <c r="B785" s="21"/>
      <c r="C785" s="174" t="s">
        <v>1406</v>
      </c>
      <c r="D785" s="174" t="s">
        <v>138</v>
      </c>
      <c r="E785" s="175" t="s">
        <v>1407</v>
      </c>
      <c r="F785" s="176" t="s">
        <v>1408</v>
      </c>
      <c r="G785" s="177" t="s">
        <v>199</v>
      </c>
      <c r="H785" s="178">
        <v>7</v>
      </c>
      <c r="I785" s="150"/>
      <c r="J785" s="179">
        <f>ROUND(I785*H785,2)</f>
        <v>0</v>
      </c>
      <c r="K785" s="176" t="s">
        <v>462</v>
      </c>
      <c r="L785" s="21"/>
      <c r="M785" s="153" t="s">
        <v>1</v>
      </c>
      <c r="N785" s="112" t="s">
        <v>27</v>
      </c>
      <c r="P785" s="154">
        <f>O785*H785</f>
        <v>0</v>
      </c>
      <c r="Q785" s="154">
        <v>1.3999999999999999E-4</v>
      </c>
      <c r="R785" s="154">
        <f>Q785*H785</f>
        <v>9.7999999999999997E-4</v>
      </c>
      <c r="S785" s="154">
        <v>0</v>
      </c>
      <c r="T785" s="155">
        <f>S785*H785</f>
        <v>0</v>
      </c>
      <c r="AR785" s="156" t="s">
        <v>201</v>
      </c>
      <c r="AT785" s="156" t="s">
        <v>138</v>
      </c>
      <c r="AU785" s="156" t="s">
        <v>88</v>
      </c>
      <c r="AY785" s="18" t="s">
        <v>135</v>
      </c>
      <c r="BE785" s="157">
        <f>IF(N785="základní",J785,0)</f>
        <v>0</v>
      </c>
      <c r="BF785" s="157">
        <f>IF(N785="snížená",J785,0)</f>
        <v>0</v>
      </c>
      <c r="BG785" s="157">
        <f>IF(N785="zákl. přenesená",J785,0)</f>
        <v>0</v>
      </c>
      <c r="BH785" s="157">
        <f>IF(N785="sníž. přenesená",J785,0)</f>
        <v>0</v>
      </c>
      <c r="BI785" s="157">
        <f>IF(N785="nulová",J785,0)</f>
        <v>0</v>
      </c>
      <c r="BJ785" s="18" t="s">
        <v>45</v>
      </c>
      <c r="BK785" s="157">
        <f>ROUND(I785*H785,2)</f>
        <v>0</v>
      </c>
      <c r="BL785" s="18" t="s">
        <v>201</v>
      </c>
      <c r="BM785" s="156" t="s">
        <v>1409</v>
      </c>
    </row>
    <row r="786" spans="2:65" s="20" customFormat="1" x14ac:dyDescent="0.25">
      <c r="B786" s="21"/>
      <c r="D786" s="180" t="s">
        <v>464</v>
      </c>
      <c r="F786" s="181" t="s">
        <v>1410</v>
      </c>
      <c r="I786" s="114"/>
      <c r="L786" s="21"/>
      <c r="M786" s="182"/>
      <c r="T786" s="55"/>
      <c r="AT786" s="18" t="s">
        <v>464</v>
      </c>
      <c r="AU786" s="18" t="s">
        <v>88</v>
      </c>
    </row>
    <row r="787" spans="2:65" s="20" customFormat="1" x14ac:dyDescent="0.25">
      <c r="B787" s="21"/>
      <c r="D787" s="183" t="s">
        <v>466</v>
      </c>
      <c r="F787" s="184" t="s">
        <v>1411</v>
      </c>
      <c r="I787" s="114"/>
      <c r="L787" s="21"/>
      <c r="M787" s="182"/>
      <c r="T787" s="55"/>
      <c r="AT787" s="18" t="s">
        <v>466</v>
      </c>
      <c r="AU787" s="18" t="s">
        <v>88</v>
      </c>
    </row>
    <row r="788" spans="2:65" s="20" customFormat="1" ht="16.5" customHeight="1" x14ac:dyDescent="0.25">
      <c r="B788" s="21"/>
      <c r="C788" s="174" t="s">
        <v>1412</v>
      </c>
      <c r="D788" s="174" t="s">
        <v>138</v>
      </c>
      <c r="E788" s="175" t="s">
        <v>1413</v>
      </c>
      <c r="F788" s="176" t="s">
        <v>1414</v>
      </c>
      <c r="G788" s="177" t="s">
        <v>199</v>
      </c>
      <c r="H788" s="178">
        <v>4</v>
      </c>
      <c r="I788" s="150"/>
      <c r="J788" s="179">
        <f>ROUND(I788*H788,2)</f>
        <v>0</v>
      </c>
      <c r="K788" s="176" t="s">
        <v>462</v>
      </c>
      <c r="L788" s="21"/>
      <c r="M788" s="153" t="s">
        <v>1</v>
      </c>
      <c r="N788" s="112" t="s">
        <v>27</v>
      </c>
      <c r="P788" s="154">
        <f>O788*H788</f>
        <v>0</v>
      </c>
      <c r="Q788" s="154">
        <v>2.5000000000000001E-4</v>
      </c>
      <c r="R788" s="154">
        <f>Q788*H788</f>
        <v>1E-3</v>
      </c>
      <c r="S788" s="154">
        <v>0</v>
      </c>
      <c r="T788" s="155">
        <f>S788*H788</f>
        <v>0</v>
      </c>
      <c r="AR788" s="156" t="s">
        <v>201</v>
      </c>
      <c r="AT788" s="156" t="s">
        <v>138</v>
      </c>
      <c r="AU788" s="156" t="s">
        <v>88</v>
      </c>
      <c r="AY788" s="18" t="s">
        <v>135</v>
      </c>
      <c r="BE788" s="157">
        <f>IF(N788="základní",J788,0)</f>
        <v>0</v>
      </c>
      <c r="BF788" s="157">
        <f>IF(N788="snížená",J788,0)</f>
        <v>0</v>
      </c>
      <c r="BG788" s="157">
        <f>IF(N788="zákl. přenesená",J788,0)</f>
        <v>0</v>
      </c>
      <c r="BH788" s="157">
        <f>IF(N788="sníž. přenesená",J788,0)</f>
        <v>0</v>
      </c>
      <c r="BI788" s="157">
        <f>IF(N788="nulová",J788,0)</f>
        <v>0</v>
      </c>
      <c r="BJ788" s="18" t="s">
        <v>45</v>
      </c>
      <c r="BK788" s="157">
        <f>ROUND(I788*H788,2)</f>
        <v>0</v>
      </c>
      <c r="BL788" s="18" t="s">
        <v>201</v>
      </c>
      <c r="BM788" s="156" t="s">
        <v>1415</v>
      </c>
    </row>
    <row r="789" spans="2:65" s="20" customFormat="1" x14ac:dyDescent="0.25">
      <c r="B789" s="21"/>
      <c r="D789" s="180" t="s">
        <v>464</v>
      </c>
      <c r="F789" s="181" t="s">
        <v>1416</v>
      </c>
      <c r="I789" s="114"/>
      <c r="L789" s="21"/>
      <c r="M789" s="182"/>
      <c r="T789" s="55"/>
      <c r="AT789" s="18" t="s">
        <v>464</v>
      </c>
      <c r="AU789" s="18" t="s">
        <v>88</v>
      </c>
    </row>
    <row r="790" spans="2:65" s="20" customFormat="1" x14ac:dyDescent="0.25">
      <c r="B790" s="21"/>
      <c r="D790" s="183" t="s">
        <v>466</v>
      </c>
      <c r="F790" s="184" t="s">
        <v>1417</v>
      </c>
      <c r="I790" s="114"/>
      <c r="L790" s="21"/>
      <c r="M790" s="182"/>
      <c r="T790" s="55"/>
      <c r="AT790" s="18" t="s">
        <v>466</v>
      </c>
      <c r="AU790" s="18" t="s">
        <v>88</v>
      </c>
    </row>
    <row r="791" spans="2:65" s="20" customFormat="1" ht="16.5" customHeight="1" x14ac:dyDescent="0.25">
      <c r="B791" s="21"/>
      <c r="C791" s="174" t="s">
        <v>1418</v>
      </c>
      <c r="D791" s="174" t="s">
        <v>138</v>
      </c>
      <c r="E791" s="175" t="s">
        <v>1419</v>
      </c>
      <c r="F791" s="176" t="s">
        <v>1420</v>
      </c>
      <c r="G791" s="177" t="s">
        <v>199</v>
      </c>
      <c r="H791" s="178">
        <v>7</v>
      </c>
      <c r="I791" s="150"/>
      <c r="J791" s="179">
        <f>ROUND(I791*H791,2)</f>
        <v>0</v>
      </c>
      <c r="K791" s="176" t="s">
        <v>462</v>
      </c>
      <c r="L791" s="21"/>
      <c r="M791" s="153" t="s">
        <v>1</v>
      </c>
      <c r="N791" s="112" t="s">
        <v>27</v>
      </c>
      <c r="P791" s="154">
        <f>O791*H791</f>
        <v>0</v>
      </c>
      <c r="Q791" s="154">
        <v>7.6000000000000004E-4</v>
      </c>
      <c r="R791" s="154">
        <f>Q791*H791</f>
        <v>5.3200000000000001E-3</v>
      </c>
      <c r="S791" s="154">
        <v>0</v>
      </c>
      <c r="T791" s="155">
        <f>S791*H791</f>
        <v>0</v>
      </c>
      <c r="AR791" s="156" t="s">
        <v>201</v>
      </c>
      <c r="AT791" s="156" t="s">
        <v>138</v>
      </c>
      <c r="AU791" s="156" t="s">
        <v>88</v>
      </c>
      <c r="AY791" s="18" t="s">
        <v>135</v>
      </c>
      <c r="BE791" s="157">
        <f>IF(N791="základní",J791,0)</f>
        <v>0</v>
      </c>
      <c r="BF791" s="157">
        <f>IF(N791="snížená",J791,0)</f>
        <v>0</v>
      </c>
      <c r="BG791" s="157">
        <f>IF(N791="zákl. přenesená",J791,0)</f>
        <v>0</v>
      </c>
      <c r="BH791" s="157">
        <f>IF(N791="sníž. přenesená",J791,0)</f>
        <v>0</v>
      </c>
      <c r="BI791" s="157">
        <f>IF(N791="nulová",J791,0)</f>
        <v>0</v>
      </c>
      <c r="BJ791" s="18" t="s">
        <v>45</v>
      </c>
      <c r="BK791" s="157">
        <f>ROUND(I791*H791,2)</f>
        <v>0</v>
      </c>
      <c r="BL791" s="18" t="s">
        <v>201</v>
      </c>
      <c r="BM791" s="156" t="s">
        <v>1421</v>
      </c>
    </row>
    <row r="792" spans="2:65" s="20" customFormat="1" x14ac:dyDescent="0.25">
      <c r="B792" s="21"/>
      <c r="D792" s="180" t="s">
        <v>464</v>
      </c>
      <c r="F792" s="181" t="s">
        <v>1422</v>
      </c>
      <c r="I792" s="114"/>
      <c r="L792" s="21"/>
      <c r="M792" s="182"/>
      <c r="T792" s="55"/>
      <c r="AT792" s="18" t="s">
        <v>464</v>
      </c>
      <c r="AU792" s="18" t="s">
        <v>88</v>
      </c>
    </row>
    <row r="793" spans="2:65" s="20" customFormat="1" x14ac:dyDescent="0.25">
      <c r="B793" s="21"/>
      <c r="D793" s="183" t="s">
        <v>466</v>
      </c>
      <c r="F793" s="184" t="s">
        <v>1423</v>
      </c>
      <c r="I793" s="114"/>
      <c r="L793" s="21"/>
      <c r="M793" s="182"/>
      <c r="T793" s="55"/>
      <c r="AT793" s="18" t="s">
        <v>466</v>
      </c>
      <c r="AU793" s="18" t="s">
        <v>88</v>
      </c>
    </row>
    <row r="794" spans="2:65" s="20" customFormat="1" ht="16.5" customHeight="1" x14ac:dyDescent="0.25">
      <c r="B794" s="21"/>
      <c r="C794" s="174" t="s">
        <v>1424</v>
      </c>
      <c r="D794" s="174" t="s">
        <v>138</v>
      </c>
      <c r="E794" s="175" t="s">
        <v>1425</v>
      </c>
      <c r="F794" s="176" t="s">
        <v>1426</v>
      </c>
      <c r="G794" s="177" t="s">
        <v>199</v>
      </c>
      <c r="H794" s="178">
        <v>4</v>
      </c>
      <c r="I794" s="150"/>
      <c r="J794" s="179">
        <f>ROUND(I794*H794,2)</f>
        <v>0</v>
      </c>
      <c r="K794" s="176" t="s">
        <v>462</v>
      </c>
      <c r="L794" s="21"/>
      <c r="M794" s="153" t="s">
        <v>1</v>
      </c>
      <c r="N794" s="112" t="s">
        <v>27</v>
      </c>
      <c r="P794" s="154">
        <f>O794*H794</f>
        <v>0</v>
      </c>
      <c r="Q794" s="154">
        <v>2.4000000000000001E-4</v>
      </c>
      <c r="R794" s="154">
        <f>Q794*H794</f>
        <v>9.6000000000000002E-4</v>
      </c>
      <c r="S794" s="154">
        <v>0</v>
      </c>
      <c r="T794" s="155">
        <f>S794*H794</f>
        <v>0</v>
      </c>
      <c r="AR794" s="156" t="s">
        <v>201</v>
      </c>
      <c r="AT794" s="156" t="s">
        <v>138</v>
      </c>
      <c r="AU794" s="156" t="s">
        <v>88</v>
      </c>
      <c r="AY794" s="18" t="s">
        <v>135</v>
      </c>
      <c r="BE794" s="157">
        <f>IF(N794="základní",J794,0)</f>
        <v>0</v>
      </c>
      <c r="BF794" s="157">
        <f>IF(N794="snížená",J794,0)</f>
        <v>0</v>
      </c>
      <c r="BG794" s="157">
        <f>IF(N794="zákl. přenesená",J794,0)</f>
        <v>0</v>
      </c>
      <c r="BH794" s="157">
        <f>IF(N794="sníž. přenesená",J794,0)</f>
        <v>0</v>
      </c>
      <c r="BI794" s="157">
        <f>IF(N794="nulová",J794,0)</f>
        <v>0</v>
      </c>
      <c r="BJ794" s="18" t="s">
        <v>45</v>
      </c>
      <c r="BK794" s="157">
        <f>ROUND(I794*H794,2)</f>
        <v>0</v>
      </c>
      <c r="BL794" s="18" t="s">
        <v>201</v>
      </c>
      <c r="BM794" s="156" t="s">
        <v>1427</v>
      </c>
    </row>
    <row r="795" spans="2:65" s="20" customFormat="1" x14ac:dyDescent="0.25">
      <c r="B795" s="21"/>
      <c r="D795" s="180" t="s">
        <v>464</v>
      </c>
      <c r="F795" s="181" t="s">
        <v>1428</v>
      </c>
      <c r="I795" s="114"/>
      <c r="L795" s="21"/>
      <c r="M795" s="182"/>
      <c r="T795" s="55"/>
      <c r="AT795" s="18" t="s">
        <v>464</v>
      </c>
      <c r="AU795" s="18" t="s">
        <v>88</v>
      </c>
    </row>
    <row r="796" spans="2:65" s="20" customFormat="1" x14ac:dyDescent="0.25">
      <c r="B796" s="21"/>
      <c r="D796" s="183" t="s">
        <v>466</v>
      </c>
      <c r="F796" s="184" t="s">
        <v>1429</v>
      </c>
      <c r="I796" s="114"/>
      <c r="L796" s="21"/>
      <c r="M796" s="182"/>
      <c r="T796" s="55"/>
      <c r="AT796" s="18" t="s">
        <v>466</v>
      </c>
      <c r="AU796" s="18" t="s">
        <v>88</v>
      </c>
    </row>
    <row r="797" spans="2:65" s="132" customFormat="1" ht="22.9" customHeight="1" x14ac:dyDescent="0.2">
      <c r="B797" s="133"/>
      <c r="D797" s="134" t="s">
        <v>43</v>
      </c>
      <c r="E797" s="143" t="s">
        <v>1430</v>
      </c>
      <c r="F797" s="143" t="s">
        <v>1431</v>
      </c>
      <c r="I797" s="136"/>
      <c r="J797" s="144">
        <f>BK797</f>
        <v>0</v>
      </c>
      <c r="L797" s="133"/>
      <c r="M797" s="138"/>
      <c r="P797" s="139">
        <f>SUM(P798:P833)</f>
        <v>0</v>
      </c>
      <c r="R797" s="139">
        <f>SUM(R798:R833)</f>
        <v>0.23708000000000001</v>
      </c>
      <c r="T797" s="140">
        <f>SUM(T798:T833)</f>
        <v>0.63419999999999999</v>
      </c>
      <c r="AR797" s="134" t="s">
        <v>88</v>
      </c>
      <c r="AT797" s="141" t="s">
        <v>43</v>
      </c>
      <c r="AU797" s="141" t="s">
        <v>45</v>
      </c>
      <c r="AY797" s="134" t="s">
        <v>135</v>
      </c>
      <c r="BK797" s="142">
        <f>SUM(BK798:BK833)</f>
        <v>0</v>
      </c>
    </row>
    <row r="798" spans="2:65" s="20" customFormat="1" ht="16.5" customHeight="1" x14ac:dyDescent="0.25">
      <c r="B798" s="21"/>
      <c r="C798" s="174" t="s">
        <v>1432</v>
      </c>
      <c r="D798" s="174" t="s">
        <v>138</v>
      </c>
      <c r="E798" s="175" t="s">
        <v>1433</v>
      </c>
      <c r="F798" s="176" t="s">
        <v>1434</v>
      </c>
      <c r="G798" s="177" t="s">
        <v>199</v>
      </c>
      <c r="H798" s="178">
        <v>11</v>
      </c>
      <c r="I798" s="150"/>
      <c r="J798" s="179">
        <f>ROUND(I798*H798,2)</f>
        <v>0</v>
      </c>
      <c r="K798" s="176" t="s">
        <v>462</v>
      </c>
      <c r="L798" s="21"/>
      <c r="M798" s="153" t="s">
        <v>1</v>
      </c>
      <c r="N798" s="112" t="s">
        <v>27</v>
      </c>
      <c r="P798" s="154">
        <f>O798*H798</f>
        <v>0</v>
      </c>
      <c r="Q798" s="154">
        <v>0</v>
      </c>
      <c r="R798" s="154">
        <f>Q798*H798</f>
        <v>0</v>
      </c>
      <c r="S798" s="154">
        <v>0</v>
      </c>
      <c r="T798" s="155">
        <f>S798*H798</f>
        <v>0</v>
      </c>
      <c r="AR798" s="156" t="s">
        <v>201</v>
      </c>
      <c r="AT798" s="156" t="s">
        <v>138</v>
      </c>
      <c r="AU798" s="156" t="s">
        <v>88</v>
      </c>
      <c r="AY798" s="18" t="s">
        <v>135</v>
      </c>
      <c r="BE798" s="157">
        <f>IF(N798="základní",J798,0)</f>
        <v>0</v>
      </c>
      <c r="BF798" s="157">
        <f>IF(N798="snížená",J798,0)</f>
        <v>0</v>
      </c>
      <c r="BG798" s="157">
        <f>IF(N798="zákl. přenesená",J798,0)</f>
        <v>0</v>
      </c>
      <c r="BH798" s="157">
        <f>IF(N798="sníž. přenesená",J798,0)</f>
        <v>0</v>
      </c>
      <c r="BI798" s="157">
        <f>IF(N798="nulová",J798,0)</f>
        <v>0</v>
      </c>
      <c r="BJ798" s="18" t="s">
        <v>45</v>
      </c>
      <c r="BK798" s="157">
        <f>ROUND(I798*H798,2)</f>
        <v>0</v>
      </c>
      <c r="BL798" s="18" t="s">
        <v>201</v>
      </c>
      <c r="BM798" s="156" t="s">
        <v>1435</v>
      </c>
    </row>
    <row r="799" spans="2:65" s="20" customFormat="1" x14ac:dyDescent="0.25">
      <c r="B799" s="21"/>
      <c r="D799" s="180" t="s">
        <v>464</v>
      </c>
      <c r="F799" s="181" t="s">
        <v>1436</v>
      </c>
      <c r="I799" s="114"/>
      <c r="L799" s="21"/>
      <c r="M799" s="182"/>
      <c r="T799" s="55"/>
      <c r="AT799" s="18" t="s">
        <v>464</v>
      </c>
      <c r="AU799" s="18" t="s">
        <v>88</v>
      </c>
    </row>
    <row r="800" spans="2:65" s="20" customFormat="1" x14ac:dyDescent="0.25">
      <c r="B800" s="21"/>
      <c r="D800" s="183" t="s">
        <v>466</v>
      </c>
      <c r="F800" s="184" t="s">
        <v>1437</v>
      </c>
      <c r="I800" s="114"/>
      <c r="L800" s="21"/>
      <c r="M800" s="182"/>
      <c r="T800" s="55"/>
      <c r="AT800" s="18" t="s">
        <v>466</v>
      </c>
      <c r="AU800" s="18" t="s">
        <v>88</v>
      </c>
    </row>
    <row r="801" spans="2:65" s="20" customFormat="1" ht="16.5" customHeight="1" x14ac:dyDescent="0.25">
      <c r="B801" s="21"/>
      <c r="C801" s="174" t="s">
        <v>1438</v>
      </c>
      <c r="D801" s="174" t="s">
        <v>138</v>
      </c>
      <c r="E801" s="175" t="s">
        <v>1439</v>
      </c>
      <c r="F801" s="176" t="s">
        <v>1440</v>
      </c>
      <c r="G801" s="177" t="s">
        <v>141</v>
      </c>
      <c r="H801" s="178">
        <v>60</v>
      </c>
      <c r="I801" s="150"/>
      <c r="J801" s="179">
        <f>ROUND(I801*H801,2)</f>
        <v>0</v>
      </c>
      <c r="K801" s="176" t="s">
        <v>462</v>
      </c>
      <c r="L801" s="21"/>
      <c r="M801" s="153" t="s">
        <v>1</v>
      </c>
      <c r="N801" s="112" t="s">
        <v>27</v>
      </c>
      <c r="P801" s="154">
        <f>O801*H801</f>
        <v>0</v>
      </c>
      <c r="Q801" s="154">
        <v>0</v>
      </c>
      <c r="R801" s="154">
        <f>Q801*H801</f>
        <v>0</v>
      </c>
      <c r="S801" s="154">
        <v>1.057E-2</v>
      </c>
      <c r="T801" s="155">
        <f>S801*H801</f>
        <v>0.63419999999999999</v>
      </c>
      <c r="AR801" s="156" t="s">
        <v>201</v>
      </c>
      <c r="AT801" s="156" t="s">
        <v>138</v>
      </c>
      <c r="AU801" s="156" t="s">
        <v>88</v>
      </c>
      <c r="AY801" s="18" t="s">
        <v>135</v>
      </c>
      <c r="BE801" s="157">
        <f>IF(N801="základní",J801,0)</f>
        <v>0</v>
      </c>
      <c r="BF801" s="157">
        <f>IF(N801="snížená",J801,0)</f>
        <v>0</v>
      </c>
      <c r="BG801" s="157">
        <f>IF(N801="zákl. přenesená",J801,0)</f>
        <v>0</v>
      </c>
      <c r="BH801" s="157">
        <f>IF(N801="sníž. přenesená",J801,0)</f>
        <v>0</v>
      </c>
      <c r="BI801" s="157">
        <f>IF(N801="nulová",J801,0)</f>
        <v>0</v>
      </c>
      <c r="BJ801" s="18" t="s">
        <v>45</v>
      </c>
      <c r="BK801" s="157">
        <f>ROUND(I801*H801,2)</f>
        <v>0</v>
      </c>
      <c r="BL801" s="18" t="s">
        <v>201</v>
      </c>
      <c r="BM801" s="156" t="s">
        <v>1441</v>
      </c>
    </row>
    <row r="802" spans="2:65" s="20" customFormat="1" x14ac:dyDescent="0.25">
      <c r="B802" s="21"/>
      <c r="D802" s="180" t="s">
        <v>464</v>
      </c>
      <c r="F802" s="181" t="s">
        <v>1442</v>
      </c>
      <c r="I802" s="114"/>
      <c r="L802" s="21"/>
      <c r="M802" s="182"/>
      <c r="T802" s="55"/>
      <c r="AT802" s="18" t="s">
        <v>464</v>
      </c>
      <c r="AU802" s="18" t="s">
        <v>88</v>
      </c>
    </row>
    <row r="803" spans="2:65" s="20" customFormat="1" x14ac:dyDescent="0.25">
      <c r="B803" s="21"/>
      <c r="D803" s="183" t="s">
        <v>466</v>
      </c>
      <c r="F803" s="184" t="s">
        <v>1443</v>
      </c>
      <c r="I803" s="114"/>
      <c r="L803" s="21"/>
      <c r="M803" s="182"/>
      <c r="T803" s="55"/>
      <c r="AT803" s="18" t="s">
        <v>466</v>
      </c>
      <c r="AU803" s="18" t="s">
        <v>88</v>
      </c>
    </row>
    <row r="804" spans="2:65" s="185" customFormat="1" ht="11.25" x14ac:dyDescent="0.25">
      <c r="B804" s="186"/>
      <c r="D804" s="180" t="s">
        <v>468</v>
      </c>
      <c r="E804" s="187" t="s">
        <v>1</v>
      </c>
      <c r="F804" s="188" t="s">
        <v>1444</v>
      </c>
      <c r="H804" s="189">
        <v>24</v>
      </c>
      <c r="I804" s="190"/>
      <c r="L804" s="186"/>
      <c r="M804" s="191"/>
      <c r="T804" s="192"/>
      <c r="AT804" s="187" t="s">
        <v>468</v>
      </c>
      <c r="AU804" s="187" t="s">
        <v>88</v>
      </c>
      <c r="AV804" s="185" t="s">
        <v>88</v>
      </c>
      <c r="AW804" s="185" t="s">
        <v>19</v>
      </c>
      <c r="AX804" s="185" t="s">
        <v>44</v>
      </c>
      <c r="AY804" s="187" t="s">
        <v>135</v>
      </c>
    </row>
    <row r="805" spans="2:65" s="185" customFormat="1" ht="11.25" x14ac:dyDescent="0.25">
      <c r="B805" s="186"/>
      <c r="D805" s="180" t="s">
        <v>468</v>
      </c>
      <c r="E805" s="187" t="s">
        <v>1</v>
      </c>
      <c r="F805" s="188" t="s">
        <v>1445</v>
      </c>
      <c r="H805" s="189">
        <v>36</v>
      </c>
      <c r="I805" s="190"/>
      <c r="L805" s="186"/>
      <c r="M805" s="191"/>
      <c r="T805" s="192"/>
      <c r="AT805" s="187" t="s">
        <v>468</v>
      </c>
      <c r="AU805" s="187" t="s">
        <v>88</v>
      </c>
      <c r="AV805" s="185" t="s">
        <v>88</v>
      </c>
      <c r="AW805" s="185" t="s">
        <v>19</v>
      </c>
      <c r="AX805" s="185" t="s">
        <v>44</v>
      </c>
      <c r="AY805" s="187" t="s">
        <v>135</v>
      </c>
    </row>
    <row r="806" spans="2:65" s="193" customFormat="1" ht="11.25" x14ac:dyDescent="0.25">
      <c r="B806" s="194"/>
      <c r="D806" s="180" t="s">
        <v>468</v>
      </c>
      <c r="E806" s="195" t="s">
        <v>1</v>
      </c>
      <c r="F806" s="196" t="s">
        <v>483</v>
      </c>
      <c r="H806" s="197">
        <v>60</v>
      </c>
      <c r="I806" s="198"/>
      <c r="L806" s="194"/>
      <c r="M806" s="199"/>
      <c r="T806" s="200"/>
      <c r="AT806" s="195" t="s">
        <v>468</v>
      </c>
      <c r="AU806" s="195" t="s">
        <v>88</v>
      </c>
      <c r="AV806" s="193" t="s">
        <v>142</v>
      </c>
      <c r="AW806" s="193" t="s">
        <v>19</v>
      </c>
      <c r="AX806" s="193" t="s">
        <v>45</v>
      </c>
      <c r="AY806" s="195" t="s">
        <v>135</v>
      </c>
    </row>
    <row r="807" spans="2:65" s="20" customFormat="1" ht="21.75" customHeight="1" x14ac:dyDescent="0.25">
      <c r="B807" s="21"/>
      <c r="C807" s="174" t="s">
        <v>1446</v>
      </c>
      <c r="D807" s="174" t="s">
        <v>138</v>
      </c>
      <c r="E807" s="175" t="s">
        <v>1447</v>
      </c>
      <c r="F807" s="176" t="s">
        <v>1448</v>
      </c>
      <c r="G807" s="177" t="s">
        <v>199</v>
      </c>
      <c r="H807" s="178">
        <v>3</v>
      </c>
      <c r="I807" s="150"/>
      <c r="J807" s="179">
        <f>ROUND(I807*H807,2)</f>
        <v>0</v>
      </c>
      <c r="K807" s="176" t="s">
        <v>462</v>
      </c>
      <c r="L807" s="21"/>
      <c r="M807" s="153" t="s">
        <v>1</v>
      </c>
      <c r="N807" s="112" t="s">
        <v>27</v>
      </c>
      <c r="P807" s="154">
        <f>O807*H807</f>
        <v>0</v>
      </c>
      <c r="Q807" s="154">
        <v>2.828E-2</v>
      </c>
      <c r="R807" s="154">
        <f>Q807*H807</f>
        <v>8.4839999999999999E-2</v>
      </c>
      <c r="S807" s="154">
        <v>0</v>
      </c>
      <c r="T807" s="155">
        <f>S807*H807</f>
        <v>0</v>
      </c>
      <c r="AR807" s="156" t="s">
        <v>201</v>
      </c>
      <c r="AT807" s="156" t="s">
        <v>138</v>
      </c>
      <c r="AU807" s="156" t="s">
        <v>88</v>
      </c>
      <c r="AY807" s="18" t="s">
        <v>135</v>
      </c>
      <c r="BE807" s="157">
        <f>IF(N807="základní",J807,0)</f>
        <v>0</v>
      </c>
      <c r="BF807" s="157">
        <f>IF(N807="snížená",J807,0)</f>
        <v>0</v>
      </c>
      <c r="BG807" s="157">
        <f>IF(N807="zákl. přenesená",J807,0)</f>
        <v>0</v>
      </c>
      <c r="BH807" s="157">
        <f>IF(N807="sníž. přenesená",J807,0)</f>
        <v>0</v>
      </c>
      <c r="BI807" s="157">
        <f>IF(N807="nulová",J807,0)</f>
        <v>0</v>
      </c>
      <c r="BJ807" s="18" t="s">
        <v>45</v>
      </c>
      <c r="BK807" s="157">
        <f>ROUND(I807*H807,2)</f>
        <v>0</v>
      </c>
      <c r="BL807" s="18" t="s">
        <v>201</v>
      </c>
      <c r="BM807" s="156" t="s">
        <v>1449</v>
      </c>
    </row>
    <row r="808" spans="2:65" s="20" customFormat="1" ht="19.5" x14ac:dyDescent="0.25">
      <c r="B808" s="21"/>
      <c r="D808" s="180" t="s">
        <v>464</v>
      </c>
      <c r="F808" s="181" t="s">
        <v>1450</v>
      </c>
      <c r="I808" s="114"/>
      <c r="L808" s="21"/>
      <c r="M808" s="182"/>
      <c r="T808" s="55"/>
      <c r="AT808" s="18" t="s">
        <v>464</v>
      </c>
      <c r="AU808" s="18" t="s">
        <v>88</v>
      </c>
    </row>
    <row r="809" spans="2:65" s="20" customFormat="1" x14ac:dyDescent="0.25">
      <c r="B809" s="21"/>
      <c r="D809" s="183" t="s">
        <v>466</v>
      </c>
      <c r="F809" s="184" t="s">
        <v>1451</v>
      </c>
      <c r="I809" s="114"/>
      <c r="L809" s="21"/>
      <c r="M809" s="182"/>
      <c r="T809" s="55"/>
      <c r="AT809" s="18" t="s">
        <v>466</v>
      </c>
      <c r="AU809" s="18" t="s">
        <v>88</v>
      </c>
    </row>
    <row r="810" spans="2:65" s="185" customFormat="1" ht="11.25" x14ac:dyDescent="0.25">
      <c r="B810" s="186"/>
      <c r="D810" s="180" t="s">
        <v>468</v>
      </c>
      <c r="E810" s="187" t="s">
        <v>1</v>
      </c>
      <c r="F810" s="188" t="s">
        <v>1452</v>
      </c>
      <c r="H810" s="189">
        <v>3</v>
      </c>
      <c r="I810" s="190"/>
      <c r="L810" s="186"/>
      <c r="M810" s="191"/>
      <c r="T810" s="192"/>
      <c r="AT810" s="187" t="s">
        <v>468</v>
      </c>
      <c r="AU810" s="187" t="s">
        <v>88</v>
      </c>
      <c r="AV810" s="185" t="s">
        <v>88</v>
      </c>
      <c r="AW810" s="185" t="s">
        <v>19</v>
      </c>
      <c r="AX810" s="185" t="s">
        <v>45</v>
      </c>
      <c r="AY810" s="187" t="s">
        <v>135</v>
      </c>
    </row>
    <row r="811" spans="2:65" s="20" customFormat="1" ht="21.75" customHeight="1" x14ac:dyDescent="0.25">
      <c r="B811" s="21"/>
      <c r="C811" s="174" t="s">
        <v>1453</v>
      </c>
      <c r="D811" s="174" t="s">
        <v>138</v>
      </c>
      <c r="E811" s="175" t="s">
        <v>1454</v>
      </c>
      <c r="F811" s="176" t="s">
        <v>1455</v>
      </c>
      <c r="G811" s="177" t="s">
        <v>199</v>
      </c>
      <c r="H811" s="178">
        <v>2</v>
      </c>
      <c r="I811" s="150"/>
      <c r="J811" s="179">
        <f>ROUND(I811*H811,2)</f>
        <v>0</v>
      </c>
      <c r="K811" s="176" t="s">
        <v>462</v>
      </c>
      <c r="L811" s="21"/>
      <c r="M811" s="153" t="s">
        <v>1</v>
      </c>
      <c r="N811" s="112" t="s">
        <v>27</v>
      </c>
      <c r="P811" s="154">
        <f>O811*H811</f>
        <v>0</v>
      </c>
      <c r="Q811" s="154">
        <v>3.4799999999999998E-2</v>
      </c>
      <c r="R811" s="154">
        <f>Q811*H811</f>
        <v>6.9599999999999995E-2</v>
      </c>
      <c r="S811" s="154">
        <v>0</v>
      </c>
      <c r="T811" s="155">
        <f>S811*H811</f>
        <v>0</v>
      </c>
      <c r="AR811" s="156" t="s">
        <v>201</v>
      </c>
      <c r="AT811" s="156" t="s">
        <v>138</v>
      </c>
      <c r="AU811" s="156" t="s">
        <v>88</v>
      </c>
      <c r="AY811" s="18" t="s">
        <v>135</v>
      </c>
      <c r="BE811" s="157">
        <f>IF(N811="základní",J811,0)</f>
        <v>0</v>
      </c>
      <c r="BF811" s="157">
        <f>IF(N811="snížená",J811,0)</f>
        <v>0</v>
      </c>
      <c r="BG811" s="157">
        <f>IF(N811="zákl. přenesená",J811,0)</f>
        <v>0</v>
      </c>
      <c r="BH811" s="157">
        <f>IF(N811="sníž. přenesená",J811,0)</f>
        <v>0</v>
      </c>
      <c r="BI811" s="157">
        <f>IF(N811="nulová",J811,0)</f>
        <v>0</v>
      </c>
      <c r="BJ811" s="18" t="s">
        <v>45</v>
      </c>
      <c r="BK811" s="157">
        <f>ROUND(I811*H811,2)</f>
        <v>0</v>
      </c>
      <c r="BL811" s="18" t="s">
        <v>201</v>
      </c>
      <c r="BM811" s="156" t="s">
        <v>1456</v>
      </c>
    </row>
    <row r="812" spans="2:65" s="20" customFormat="1" ht="19.5" x14ac:dyDescent="0.25">
      <c r="B812" s="21"/>
      <c r="D812" s="180" t="s">
        <v>464</v>
      </c>
      <c r="F812" s="181" t="s">
        <v>1457</v>
      </c>
      <c r="I812" s="114"/>
      <c r="L812" s="21"/>
      <c r="M812" s="182"/>
      <c r="T812" s="55"/>
      <c r="AT812" s="18" t="s">
        <v>464</v>
      </c>
      <c r="AU812" s="18" t="s">
        <v>88</v>
      </c>
    </row>
    <row r="813" spans="2:65" s="20" customFormat="1" x14ac:dyDescent="0.25">
      <c r="B813" s="21"/>
      <c r="D813" s="183" t="s">
        <v>466</v>
      </c>
      <c r="F813" s="184" t="s">
        <v>1458</v>
      </c>
      <c r="I813" s="114"/>
      <c r="L813" s="21"/>
      <c r="M813" s="182"/>
      <c r="T813" s="55"/>
      <c r="AT813" s="18" t="s">
        <v>466</v>
      </c>
      <c r="AU813" s="18" t="s">
        <v>88</v>
      </c>
    </row>
    <row r="814" spans="2:65" s="20" customFormat="1" ht="21.75" customHeight="1" x14ac:dyDescent="0.25">
      <c r="B814" s="21"/>
      <c r="C814" s="174" t="s">
        <v>1459</v>
      </c>
      <c r="D814" s="174" t="s">
        <v>138</v>
      </c>
      <c r="E814" s="175" t="s">
        <v>1460</v>
      </c>
      <c r="F814" s="176" t="s">
        <v>1461</v>
      </c>
      <c r="G814" s="177" t="s">
        <v>199</v>
      </c>
      <c r="H814" s="178">
        <v>2</v>
      </c>
      <c r="I814" s="150"/>
      <c r="J814" s="179">
        <f>ROUND(I814*H814,2)</f>
        <v>0</v>
      </c>
      <c r="K814" s="176" t="s">
        <v>462</v>
      </c>
      <c r="L814" s="21"/>
      <c r="M814" s="153" t="s">
        <v>1</v>
      </c>
      <c r="N814" s="112" t="s">
        <v>27</v>
      </c>
      <c r="P814" s="154">
        <f>O814*H814</f>
        <v>0</v>
      </c>
      <c r="Q814" s="154">
        <v>4.1320000000000003E-2</v>
      </c>
      <c r="R814" s="154">
        <f>Q814*H814</f>
        <v>8.2640000000000005E-2</v>
      </c>
      <c r="S814" s="154">
        <v>0</v>
      </c>
      <c r="T814" s="155">
        <f>S814*H814</f>
        <v>0</v>
      </c>
      <c r="AR814" s="156" t="s">
        <v>201</v>
      </c>
      <c r="AT814" s="156" t="s">
        <v>138</v>
      </c>
      <c r="AU814" s="156" t="s">
        <v>88</v>
      </c>
      <c r="AY814" s="18" t="s">
        <v>135</v>
      </c>
      <c r="BE814" s="157">
        <f>IF(N814="základní",J814,0)</f>
        <v>0</v>
      </c>
      <c r="BF814" s="157">
        <f>IF(N814="snížená",J814,0)</f>
        <v>0</v>
      </c>
      <c r="BG814" s="157">
        <f>IF(N814="zákl. přenesená",J814,0)</f>
        <v>0</v>
      </c>
      <c r="BH814" s="157">
        <f>IF(N814="sníž. přenesená",J814,0)</f>
        <v>0</v>
      </c>
      <c r="BI814" s="157">
        <f>IF(N814="nulová",J814,0)</f>
        <v>0</v>
      </c>
      <c r="BJ814" s="18" t="s">
        <v>45</v>
      </c>
      <c r="BK814" s="157">
        <f>ROUND(I814*H814,2)</f>
        <v>0</v>
      </c>
      <c r="BL814" s="18" t="s">
        <v>201</v>
      </c>
      <c r="BM814" s="156" t="s">
        <v>1462</v>
      </c>
    </row>
    <row r="815" spans="2:65" s="20" customFormat="1" ht="19.5" x14ac:dyDescent="0.25">
      <c r="B815" s="21"/>
      <c r="D815" s="180" t="s">
        <v>464</v>
      </c>
      <c r="F815" s="181" t="s">
        <v>1463</v>
      </c>
      <c r="I815" s="114"/>
      <c r="L815" s="21"/>
      <c r="M815" s="182"/>
      <c r="T815" s="55"/>
      <c r="AT815" s="18" t="s">
        <v>464</v>
      </c>
      <c r="AU815" s="18" t="s">
        <v>88</v>
      </c>
    </row>
    <row r="816" spans="2:65" s="20" customFormat="1" x14ac:dyDescent="0.25">
      <c r="B816" s="21"/>
      <c r="D816" s="183" t="s">
        <v>466</v>
      </c>
      <c r="F816" s="184" t="s">
        <v>1464</v>
      </c>
      <c r="I816" s="114"/>
      <c r="L816" s="21"/>
      <c r="M816" s="182"/>
      <c r="T816" s="55"/>
      <c r="AT816" s="18" t="s">
        <v>466</v>
      </c>
      <c r="AU816" s="18" t="s">
        <v>88</v>
      </c>
    </row>
    <row r="817" spans="2:65" s="185" customFormat="1" ht="11.25" x14ac:dyDescent="0.25">
      <c r="B817" s="186"/>
      <c r="D817" s="180" t="s">
        <v>468</v>
      </c>
      <c r="E817" s="187" t="s">
        <v>1</v>
      </c>
      <c r="F817" s="188" t="s">
        <v>954</v>
      </c>
      <c r="H817" s="189">
        <v>2</v>
      </c>
      <c r="I817" s="190"/>
      <c r="L817" s="186"/>
      <c r="M817" s="191"/>
      <c r="T817" s="192"/>
      <c r="AT817" s="187" t="s">
        <v>468</v>
      </c>
      <c r="AU817" s="187" t="s">
        <v>88</v>
      </c>
      <c r="AV817" s="185" t="s">
        <v>88</v>
      </c>
      <c r="AW817" s="185" t="s">
        <v>19</v>
      </c>
      <c r="AX817" s="185" t="s">
        <v>45</v>
      </c>
      <c r="AY817" s="187" t="s">
        <v>135</v>
      </c>
    </row>
    <row r="818" spans="2:65" s="20" customFormat="1" ht="16.5" customHeight="1" x14ac:dyDescent="0.25">
      <c r="B818" s="21"/>
      <c r="C818" s="174" t="s">
        <v>1465</v>
      </c>
      <c r="D818" s="174" t="s">
        <v>138</v>
      </c>
      <c r="E818" s="175" t="s">
        <v>1466</v>
      </c>
      <c r="F818" s="176" t="s">
        <v>1467</v>
      </c>
      <c r="G818" s="177" t="s">
        <v>199</v>
      </c>
      <c r="H818" s="178">
        <v>40</v>
      </c>
      <c r="I818" s="150"/>
      <c r="J818" s="179">
        <f>ROUND(I818*H818,2)</f>
        <v>0</v>
      </c>
      <c r="K818" s="176" t="s">
        <v>462</v>
      </c>
      <c r="L818" s="21"/>
      <c r="M818" s="153" t="s">
        <v>1</v>
      </c>
      <c r="N818" s="112" t="s">
        <v>27</v>
      </c>
      <c r="P818" s="154">
        <f>O818*H818</f>
        <v>0</v>
      </c>
      <c r="Q818" s="154">
        <v>0</v>
      </c>
      <c r="R818" s="154">
        <f>Q818*H818</f>
        <v>0</v>
      </c>
      <c r="S818" s="154">
        <v>0</v>
      </c>
      <c r="T818" s="155">
        <f>S818*H818</f>
        <v>0</v>
      </c>
      <c r="AR818" s="156" t="s">
        <v>201</v>
      </c>
      <c r="AT818" s="156" t="s">
        <v>138</v>
      </c>
      <c r="AU818" s="156" t="s">
        <v>88</v>
      </c>
      <c r="AY818" s="18" t="s">
        <v>135</v>
      </c>
      <c r="BE818" s="157">
        <f>IF(N818="základní",J818,0)</f>
        <v>0</v>
      </c>
      <c r="BF818" s="157">
        <f>IF(N818="snížená",J818,0)</f>
        <v>0</v>
      </c>
      <c r="BG818" s="157">
        <f>IF(N818="zákl. přenesená",J818,0)</f>
        <v>0</v>
      </c>
      <c r="BH818" s="157">
        <f>IF(N818="sníž. přenesená",J818,0)</f>
        <v>0</v>
      </c>
      <c r="BI818" s="157">
        <f>IF(N818="nulová",J818,0)</f>
        <v>0</v>
      </c>
      <c r="BJ818" s="18" t="s">
        <v>45</v>
      </c>
      <c r="BK818" s="157">
        <f>ROUND(I818*H818,2)</f>
        <v>0</v>
      </c>
      <c r="BL818" s="18" t="s">
        <v>201</v>
      </c>
      <c r="BM818" s="156" t="s">
        <v>1468</v>
      </c>
    </row>
    <row r="819" spans="2:65" s="20" customFormat="1" x14ac:dyDescent="0.25">
      <c r="B819" s="21"/>
      <c r="D819" s="180" t="s">
        <v>464</v>
      </c>
      <c r="F819" s="181" t="s">
        <v>1469</v>
      </c>
      <c r="I819" s="114"/>
      <c r="L819" s="21"/>
      <c r="M819" s="182"/>
      <c r="T819" s="55"/>
      <c r="AT819" s="18" t="s">
        <v>464</v>
      </c>
      <c r="AU819" s="18" t="s">
        <v>88</v>
      </c>
    </row>
    <row r="820" spans="2:65" s="20" customFormat="1" x14ac:dyDescent="0.25">
      <c r="B820" s="21"/>
      <c r="D820" s="183" t="s">
        <v>466</v>
      </c>
      <c r="F820" s="184" t="s">
        <v>1470</v>
      </c>
      <c r="I820" s="114"/>
      <c r="L820" s="21"/>
      <c r="M820" s="182"/>
      <c r="T820" s="55"/>
      <c r="AT820" s="18" t="s">
        <v>466</v>
      </c>
      <c r="AU820" s="18" t="s">
        <v>88</v>
      </c>
    </row>
    <row r="821" spans="2:65" s="20" customFormat="1" ht="16.5" customHeight="1" x14ac:dyDescent="0.25">
      <c r="B821" s="21"/>
      <c r="C821" s="174" t="s">
        <v>1471</v>
      </c>
      <c r="D821" s="174" t="s">
        <v>138</v>
      </c>
      <c r="E821" s="175" t="s">
        <v>1472</v>
      </c>
      <c r="F821" s="176" t="s">
        <v>1473</v>
      </c>
      <c r="G821" s="177" t="s">
        <v>141</v>
      </c>
      <c r="H821" s="178">
        <v>320</v>
      </c>
      <c r="I821" s="150"/>
      <c r="J821" s="179">
        <f>ROUND(I821*H821,2)</f>
        <v>0</v>
      </c>
      <c r="K821" s="176" t="s">
        <v>462</v>
      </c>
      <c r="L821" s="21"/>
      <c r="M821" s="153" t="s">
        <v>1</v>
      </c>
      <c r="N821" s="112" t="s">
        <v>27</v>
      </c>
      <c r="P821" s="154">
        <f>O821*H821</f>
        <v>0</v>
      </c>
      <c r="Q821" s="154">
        <v>0</v>
      </c>
      <c r="R821" s="154">
        <f>Q821*H821</f>
        <v>0</v>
      </c>
      <c r="S821" s="154">
        <v>0</v>
      </c>
      <c r="T821" s="155">
        <f>S821*H821</f>
        <v>0</v>
      </c>
      <c r="AR821" s="156" t="s">
        <v>201</v>
      </c>
      <c r="AT821" s="156" t="s">
        <v>138</v>
      </c>
      <c r="AU821" s="156" t="s">
        <v>88</v>
      </c>
      <c r="AY821" s="18" t="s">
        <v>135</v>
      </c>
      <c r="BE821" s="157">
        <f>IF(N821="základní",J821,0)</f>
        <v>0</v>
      </c>
      <c r="BF821" s="157">
        <f>IF(N821="snížená",J821,0)</f>
        <v>0</v>
      </c>
      <c r="BG821" s="157">
        <f>IF(N821="zákl. přenesená",J821,0)</f>
        <v>0</v>
      </c>
      <c r="BH821" s="157">
        <f>IF(N821="sníž. přenesená",J821,0)</f>
        <v>0</v>
      </c>
      <c r="BI821" s="157">
        <f>IF(N821="nulová",J821,0)</f>
        <v>0</v>
      </c>
      <c r="BJ821" s="18" t="s">
        <v>45</v>
      </c>
      <c r="BK821" s="157">
        <f>ROUND(I821*H821,2)</f>
        <v>0</v>
      </c>
      <c r="BL821" s="18" t="s">
        <v>201</v>
      </c>
      <c r="BM821" s="156" t="s">
        <v>1474</v>
      </c>
    </row>
    <row r="822" spans="2:65" s="20" customFormat="1" x14ac:dyDescent="0.25">
      <c r="B822" s="21"/>
      <c r="D822" s="180" t="s">
        <v>464</v>
      </c>
      <c r="F822" s="181" t="s">
        <v>1475</v>
      </c>
      <c r="I822" s="114"/>
      <c r="L822" s="21"/>
      <c r="M822" s="182"/>
      <c r="T822" s="55"/>
      <c r="AT822" s="18" t="s">
        <v>464</v>
      </c>
      <c r="AU822" s="18" t="s">
        <v>88</v>
      </c>
    </row>
    <row r="823" spans="2:65" s="20" customFormat="1" x14ac:dyDescent="0.25">
      <c r="B823" s="21"/>
      <c r="D823" s="183" t="s">
        <v>466</v>
      </c>
      <c r="F823" s="184" t="s">
        <v>1476</v>
      </c>
      <c r="I823" s="114"/>
      <c r="L823" s="21"/>
      <c r="M823" s="182"/>
      <c r="T823" s="55"/>
      <c r="AT823" s="18" t="s">
        <v>466</v>
      </c>
      <c r="AU823" s="18" t="s">
        <v>88</v>
      </c>
    </row>
    <row r="824" spans="2:65" s="20" customFormat="1" ht="16.5" customHeight="1" x14ac:dyDescent="0.25">
      <c r="B824" s="21"/>
      <c r="C824" s="174" t="s">
        <v>1477</v>
      </c>
      <c r="D824" s="174" t="s">
        <v>138</v>
      </c>
      <c r="E824" s="175" t="s">
        <v>1478</v>
      </c>
      <c r="F824" s="176" t="s">
        <v>1479</v>
      </c>
      <c r="G824" s="177" t="s">
        <v>141</v>
      </c>
      <c r="H824" s="178">
        <v>24</v>
      </c>
      <c r="I824" s="150"/>
      <c r="J824" s="179">
        <f>ROUND(I824*H824,2)</f>
        <v>0</v>
      </c>
      <c r="K824" s="176" t="s">
        <v>462</v>
      </c>
      <c r="L824" s="21"/>
      <c r="M824" s="153" t="s">
        <v>1</v>
      </c>
      <c r="N824" s="112" t="s">
        <v>27</v>
      </c>
      <c r="P824" s="154">
        <f>O824*H824</f>
        <v>0</v>
      </c>
      <c r="Q824" s="154">
        <v>0</v>
      </c>
      <c r="R824" s="154">
        <f>Q824*H824</f>
        <v>0</v>
      </c>
      <c r="S824" s="154">
        <v>0</v>
      </c>
      <c r="T824" s="155">
        <f>S824*H824</f>
        <v>0</v>
      </c>
      <c r="AR824" s="156" t="s">
        <v>201</v>
      </c>
      <c r="AT824" s="156" t="s">
        <v>138</v>
      </c>
      <c r="AU824" s="156" t="s">
        <v>88</v>
      </c>
      <c r="AY824" s="18" t="s">
        <v>135</v>
      </c>
      <c r="BE824" s="157">
        <f>IF(N824="základní",J824,0)</f>
        <v>0</v>
      </c>
      <c r="BF824" s="157">
        <f>IF(N824="snížená",J824,0)</f>
        <v>0</v>
      </c>
      <c r="BG824" s="157">
        <f>IF(N824="zákl. přenesená",J824,0)</f>
        <v>0</v>
      </c>
      <c r="BH824" s="157">
        <f>IF(N824="sníž. přenesená",J824,0)</f>
        <v>0</v>
      </c>
      <c r="BI824" s="157">
        <f>IF(N824="nulová",J824,0)</f>
        <v>0</v>
      </c>
      <c r="BJ824" s="18" t="s">
        <v>45</v>
      </c>
      <c r="BK824" s="157">
        <f>ROUND(I824*H824,2)</f>
        <v>0</v>
      </c>
      <c r="BL824" s="18" t="s">
        <v>201</v>
      </c>
      <c r="BM824" s="156" t="s">
        <v>1480</v>
      </c>
    </row>
    <row r="825" spans="2:65" s="20" customFormat="1" x14ac:dyDescent="0.25">
      <c r="B825" s="21"/>
      <c r="D825" s="180" t="s">
        <v>464</v>
      </c>
      <c r="F825" s="181" t="s">
        <v>1481</v>
      </c>
      <c r="I825" s="114"/>
      <c r="L825" s="21"/>
      <c r="M825" s="182"/>
      <c r="T825" s="55"/>
      <c r="AT825" s="18" t="s">
        <v>464</v>
      </c>
      <c r="AU825" s="18" t="s">
        <v>88</v>
      </c>
    </row>
    <row r="826" spans="2:65" s="20" customFormat="1" x14ac:dyDescent="0.25">
      <c r="B826" s="21"/>
      <c r="D826" s="183" t="s">
        <v>466</v>
      </c>
      <c r="F826" s="184" t="s">
        <v>1482</v>
      </c>
      <c r="I826" s="114"/>
      <c r="L826" s="21"/>
      <c r="M826" s="182"/>
      <c r="T826" s="55"/>
      <c r="AT826" s="18" t="s">
        <v>466</v>
      </c>
      <c r="AU826" s="18" t="s">
        <v>88</v>
      </c>
    </row>
    <row r="827" spans="2:65" s="185" customFormat="1" ht="11.25" x14ac:dyDescent="0.25">
      <c r="B827" s="186"/>
      <c r="D827" s="180" t="s">
        <v>468</v>
      </c>
      <c r="E827" s="187" t="s">
        <v>1</v>
      </c>
      <c r="F827" s="188" t="s">
        <v>1444</v>
      </c>
      <c r="H827" s="189">
        <v>24</v>
      </c>
      <c r="I827" s="190"/>
      <c r="L827" s="186"/>
      <c r="M827" s="191"/>
      <c r="T827" s="192"/>
      <c r="AT827" s="187" t="s">
        <v>468</v>
      </c>
      <c r="AU827" s="187" t="s">
        <v>88</v>
      </c>
      <c r="AV827" s="185" t="s">
        <v>88</v>
      </c>
      <c r="AW827" s="185" t="s">
        <v>19</v>
      </c>
      <c r="AX827" s="185" t="s">
        <v>45</v>
      </c>
      <c r="AY827" s="187" t="s">
        <v>135</v>
      </c>
    </row>
    <row r="828" spans="2:65" s="20" customFormat="1" ht="16.5" customHeight="1" x14ac:dyDescent="0.25">
      <c r="B828" s="21"/>
      <c r="C828" s="174" t="s">
        <v>1483</v>
      </c>
      <c r="D828" s="174" t="s">
        <v>138</v>
      </c>
      <c r="E828" s="175" t="s">
        <v>1484</v>
      </c>
      <c r="F828" s="176" t="s">
        <v>1485</v>
      </c>
      <c r="G828" s="177" t="s">
        <v>141</v>
      </c>
      <c r="H828" s="178">
        <v>280</v>
      </c>
      <c r="I828" s="150"/>
      <c r="J828" s="179">
        <f>ROUND(I828*H828,2)</f>
        <v>0</v>
      </c>
      <c r="K828" s="176" t="s">
        <v>462</v>
      </c>
      <c r="L828" s="21"/>
      <c r="M828" s="153" t="s">
        <v>1</v>
      </c>
      <c r="N828" s="112" t="s">
        <v>27</v>
      </c>
      <c r="P828" s="154">
        <f>O828*H828</f>
        <v>0</v>
      </c>
      <c r="Q828" s="154">
        <v>0</v>
      </c>
      <c r="R828" s="154">
        <f>Q828*H828</f>
        <v>0</v>
      </c>
      <c r="S828" s="154">
        <v>0</v>
      </c>
      <c r="T828" s="155">
        <f>S828*H828</f>
        <v>0</v>
      </c>
      <c r="AR828" s="156" t="s">
        <v>201</v>
      </c>
      <c r="AT828" s="156" t="s">
        <v>138</v>
      </c>
      <c r="AU828" s="156" t="s">
        <v>88</v>
      </c>
      <c r="AY828" s="18" t="s">
        <v>135</v>
      </c>
      <c r="BE828" s="157">
        <f>IF(N828="základní",J828,0)</f>
        <v>0</v>
      </c>
      <c r="BF828" s="157">
        <f>IF(N828="snížená",J828,0)</f>
        <v>0</v>
      </c>
      <c r="BG828" s="157">
        <f>IF(N828="zákl. přenesená",J828,0)</f>
        <v>0</v>
      </c>
      <c r="BH828" s="157">
        <f>IF(N828="sníž. přenesená",J828,0)</f>
        <v>0</v>
      </c>
      <c r="BI828" s="157">
        <f>IF(N828="nulová",J828,0)</f>
        <v>0</v>
      </c>
      <c r="BJ828" s="18" t="s">
        <v>45</v>
      </c>
      <c r="BK828" s="157">
        <f>ROUND(I828*H828,2)</f>
        <v>0</v>
      </c>
      <c r="BL828" s="18" t="s">
        <v>201</v>
      </c>
      <c r="BM828" s="156" t="s">
        <v>1486</v>
      </c>
    </row>
    <row r="829" spans="2:65" s="20" customFormat="1" x14ac:dyDescent="0.25">
      <c r="B829" s="21"/>
      <c r="D829" s="180" t="s">
        <v>464</v>
      </c>
      <c r="F829" s="181" t="s">
        <v>1487</v>
      </c>
      <c r="I829" s="114"/>
      <c r="L829" s="21"/>
      <c r="M829" s="182"/>
      <c r="T829" s="55"/>
      <c r="AT829" s="18" t="s">
        <v>464</v>
      </c>
      <c r="AU829" s="18" t="s">
        <v>88</v>
      </c>
    </row>
    <row r="830" spans="2:65" s="20" customFormat="1" x14ac:dyDescent="0.25">
      <c r="B830" s="21"/>
      <c r="D830" s="183" t="s">
        <v>466</v>
      </c>
      <c r="F830" s="184" t="s">
        <v>1488</v>
      </c>
      <c r="I830" s="114"/>
      <c r="L830" s="21"/>
      <c r="M830" s="182"/>
      <c r="T830" s="55"/>
      <c r="AT830" s="18" t="s">
        <v>466</v>
      </c>
      <c r="AU830" s="18" t="s">
        <v>88</v>
      </c>
    </row>
    <row r="831" spans="2:65" s="20" customFormat="1" ht="16.5" customHeight="1" x14ac:dyDescent="0.25">
      <c r="B831" s="21"/>
      <c r="C831" s="174" t="s">
        <v>287</v>
      </c>
      <c r="D831" s="174" t="s">
        <v>138</v>
      </c>
      <c r="E831" s="175" t="s">
        <v>1489</v>
      </c>
      <c r="F831" s="176" t="s">
        <v>1490</v>
      </c>
      <c r="G831" s="177" t="s">
        <v>167</v>
      </c>
      <c r="H831" s="178">
        <v>0.23699999999999999</v>
      </c>
      <c r="I831" s="150"/>
      <c r="J831" s="179">
        <f>ROUND(I831*H831,2)</f>
        <v>0</v>
      </c>
      <c r="K831" s="176" t="s">
        <v>462</v>
      </c>
      <c r="L831" s="21"/>
      <c r="M831" s="153" t="s">
        <v>1</v>
      </c>
      <c r="N831" s="112" t="s">
        <v>27</v>
      </c>
      <c r="P831" s="154">
        <f>O831*H831</f>
        <v>0</v>
      </c>
      <c r="Q831" s="154">
        <v>0</v>
      </c>
      <c r="R831" s="154">
        <f>Q831*H831</f>
        <v>0</v>
      </c>
      <c r="S831" s="154">
        <v>0</v>
      </c>
      <c r="T831" s="155">
        <f>S831*H831</f>
        <v>0</v>
      </c>
      <c r="AR831" s="156" t="s">
        <v>201</v>
      </c>
      <c r="AT831" s="156" t="s">
        <v>138</v>
      </c>
      <c r="AU831" s="156" t="s">
        <v>88</v>
      </c>
      <c r="AY831" s="18" t="s">
        <v>135</v>
      </c>
      <c r="BE831" s="157">
        <f>IF(N831="základní",J831,0)</f>
        <v>0</v>
      </c>
      <c r="BF831" s="157">
        <f>IF(N831="snížená",J831,0)</f>
        <v>0</v>
      </c>
      <c r="BG831" s="157">
        <f>IF(N831="zákl. přenesená",J831,0)</f>
        <v>0</v>
      </c>
      <c r="BH831" s="157">
        <f>IF(N831="sníž. přenesená",J831,0)</f>
        <v>0</v>
      </c>
      <c r="BI831" s="157">
        <f>IF(N831="nulová",J831,0)</f>
        <v>0</v>
      </c>
      <c r="BJ831" s="18" t="s">
        <v>45</v>
      </c>
      <c r="BK831" s="157">
        <f>ROUND(I831*H831,2)</f>
        <v>0</v>
      </c>
      <c r="BL831" s="18" t="s">
        <v>201</v>
      </c>
      <c r="BM831" s="156" t="s">
        <v>1491</v>
      </c>
    </row>
    <row r="832" spans="2:65" s="20" customFormat="1" ht="19.5" x14ac:dyDescent="0.25">
      <c r="B832" s="21"/>
      <c r="D832" s="180" t="s">
        <v>464</v>
      </c>
      <c r="F832" s="181" t="s">
        <v>1492</v>
      </c>
      <c r="I832" s="114"/>
      <c r="L832" s="21"/>
      <c r="M832" s="182"/>
      <c r="T832" s="55"/>
      <c r="AT832" s="18" t="s">
        <v>464</v>
      </c>
      <c r="AU832" s="18" t="s">
        <v>88</v>
      </c>
    </row>
    <row r="833" spans="2:65" s="20" customFormat="1" x14ac:dyDescent="0.25">
      <c r="B833" s="21"/>
      <c r="D833" s="183" t="s">
        <v>466</v>
      </c>
      <c r="F833" s="184" t="s">
        <v>1493</v>
      </c>
      <c r="I833" s="114"/>
      <c r="L833" s="21"/>
      <c r="M833" s="182"/>
      <c r="T833" s="55"/>
      <c r="AT833" s="18" t="s">
        <v>466</v>
      </c>
      <c r="AU833" s="18" t="s">
        <v>88</v>
      </c>
    </row>
    <row r="834" spans="2:65" s="132" customFormat="1" ht="22.9" customHeight="1" x14ac:dyDescent="0.2">
      <c r="B834" s="133"/>
      <c r="D834" s="134" t="s">
        <v>43</v>
      </c>
      <c r="E834" s="143" t="s">
        <v>1494</v>
      </c>
      <c r="F834" s="143" t="s">
        <v>1495</v>
      </c>
      <c r="I834" s="136"/>
      <c r="J834" s="144">
        <f>BK834</f>
        <v>0</v>
      </c>
      <c r="L834" s="133"/>
      <c r="M834" s="138"/>
      <c r="P834" s="139">
        <f>SUM(P835:P844)</f>
        <v>0</v>
      </c>
      <c r="R834" s="139">
        <f>SUM(R835:R844)</f>
        <v>1.3590000000000001E-2</v>
      </c>
      <c r="T834" s="140">
        <f>SUM(T835:T844)</f>
        <v>0</v>
      </c>
      <c r="AR834" s="134" t="s">
        <v>88</v>
      </c>
      <c r="AT834" s="141" t="s">
        <v>43</v>
      </c>
      <c r="AU834" s="141" t="s">
        <v>45</v>
      </c>
      <c r="AY834" s="134" t="s">
        <v>135</v>
      </c>
      <c r="BK834" s="142">
        <f>SUM(BK835:BK844)</f>
        <v>0</v>
      </c>
    </row>
    <row r="835" spans="2:65" s="20" customFormat="1" ht="16.5" customHeight="1" x14ac:dyDescent="0.25">
      <c r="B835" s="21"/>
      <c r="C835" s="174" t="s">
        <v>1496</v>
      </c>
      <c r="D835" s="174" t="s">
        <v>138</v>
      </c>
      <c r="E835" s="175" t="s">
        <v>1497</v>
      </c>
      <c r="F835" s="176" t="s">
        <v>1498</v>
      </c>
      <c r="G835" s="177" t="s">
        <v>263</v>
      </c>
      <c r="H835" s="178">
        <v>151</v>
      </c>
      <c r="I835" s="150"/>
      <c r="J835" s="179">
        <f>ROUND(I835*H835,2)</f>
        <v>0</v>
      </c>
      <c r="K835" s="176" t="s">
        <v>462</v>
      </c>
      <c r="L835" s="21"/>
      <c r="M835" s="153" t="s">
        <v>1</v>
      </c>
      <c r="N835" s="112" t="s">
        <v>27</v>
      </c>
      <c r="P835" s="154">
        <f>O835*H835</f>
        <v>0</v>
      </c>
      <c r="Q835" s="154">
        <v>2.0000000000000002E-5</v>
      </c>
      <c r="R835" s="154">
        <f>Q835*H835</f>
        <v>3.0200000000000001E-3</v>
      </c>
      <c r="S835" s="154">
        <v>0</v>
      </c>
      <c r="T835" s="155">
        <f>S835*H835</f>
        <v>0</v>
      </c>
      <c r="AR835" s="156" t="s">
        <v>201</v>
      </c>
      <c r="AT835" s="156" t="s">
        <v>138</v>
      </c>
      <c r="AU835" s="156" t="s">
        <v>88</v>
      </c>
      <c r="AY835" s="18" t="s">
        <v>135</v>
      </c>
      <c r="BE835" s="157">
        <f>IF(N835="základní",J835,0)</f>
        <v>0</v>
      </c>
      <c r="BF835" s="157">
        <f>IF(N835="snížená",J835,0)</f>
        <v>0</v>
      </c>
      <c r="BG835" s="157">
        <f>IF(N835="zákl. přenesená",J835,0)</f>
        <v>0</v>
      </c>
      <c r="BH835" s="157">
        <f>IF(N835="sníž. přenesená",J835,0)</f>
        <v>0</v>
      </c>
      <c r="BI835" s="157">
        <f>IF(N835="nulová",J835,0)</f>
        <v>0</v>
      </c>
      <c r="BJ835" s="18" t="s">
        <v>45</v>
      </c>
      <c r="BK835" s="157">
        <f>ROUND(I835*H835,2)</f>
        <v>0</v>
      </c>
      <c r="BL835" s="18" t="s">
        <v>201</v>
      </c>
      <c r="BM835" s="156" t="s">
        <v>1499</v>
      </c>
    </row>
    <row r="836" spans="2:65" s="20" customFormat="1" x14ac:dyDescent="0.25">
      <c r="B836" s="21"/>
      <c r="D836" s="180" t="s">
        <v>464</v>
      </c>
      <c r="F836" s="181" t="s">
        <v>1500</v>
      </c>
      <c r="I836" s="114"/>
      <c r="L836" s="21"/>
      <c r="M836" s="182"/>
      <c r="T836" s="55"/>
      <c r="AT836" s="18" t="s">
        <v>464</v>
      </c>
      <c r="AU836" s="18" t="s">
        <v>88</v>
      </c>
    </row>
    <row r="837" spans="2:65" s="20" customFormat="1" x14ac:dyDescent="0.25">
      <c r="B837" s="21"/>
      <c r="D837" s="183" t="s">
        <v>466</v>
      </c>
      <c r="F837" s="184" t="s">
        <v>1501</v>
      </c>
      <c r="I837" s="114"/>
      <c r="L837" s="21"/>
      <c r="M837" s="182"/>
      <c r="T837" s="55"/>
      <c r="AT837" s="18" t="s">
        <v>466</v>
      </c>
      <c r="AU837" s="18" t="s">
        <v>88</v>
      </c>
    </row>
    <row r="838" spans="2:65" s="185" customFormat="1" ht="11.25" x14ac:dyDescent="0.25">
      <c r="B838" s="186"/>
      <c r="D838" s="180" t="s">
        <v>468</v>
      </c>
      <c r="E838" s="187" t="s">
        <v>1</v>
      </c>
      <c r="F838" s="188" t="s">
        <v>1502</v>
      </c>
      <c r="H838" s="189">
        <v>151</v>
      </c>
      <c r="I838" s="190"/>
      <c r="L838" s="186"/>
      <c r="M838" s="191"/>
      <c r="T838" s="192"/>
      <c r="AT838" s="187" t="s">
        <v>468</v>
      </c>
      <c r="AU838" s="187" t="s">
        <v>88</v>
      </c>
      <c r="AV838" s="185" t="s">
        <v>88</v>
      </c>
      <c r="AW838" s="185" t="s">
        <v>19</v>
      </c>
      <c r="AX838" s="185" t="s">
        <v>45</v>
      </c>
      <c r="AY838" s="187" t="s">
        <v>135</v>
      </c>
    </row>
    <row r="839" spans="2:65" s="20" customFormat="1" ht="16.5" customHeight="1" x14ac:dyDescent="0.25">
      <c r="B839" s="21"/>
      <c r="C839" s="174" t="s">
        <v>1503</v>
      </c>
      <c r="D839" s="174" t="s">
        <v>138</v>
      </c>
      <c r="E839" s="175" t="s">
        <v>1504</v>
      </c>
      <c r="F839" s="176" t="s">
        <v>1505</v>
      </c>
      <c r="G839" s="177" t="s">
        <v>263</v>
      </c>
      <c r="H839" s="178">
        <v>151</v>
      </c>
      <c r="I839" s="150"/>
      <c r="J839" s="179">
        <f>ROUND(I839*H839,2)</f>
        <v>0</v>
      </c>
      <c r="K839" s="176" t="s">
        <v>462</v>
      </c>
      <c r="L839" s="21"/>
      <c r="M839" s="153" t="s">
        <v>1</v>
      </c>
      <c r="N839" s="112" t="s">
        <v>27</v>
      </c>
      <c r="P839" s="154">
        <f>O839*H839</f>
        <v>0</v>
      </c>
      <c r="Q839" s="154">
        <v>4.0000000000000003E-5</v>
      </c>
      <c r="R839" s="154">
        <f>Q839*H839</f>
        <v>6.0400000000000002E-3</v>
      </c>
      <c r="S839" s="154">
        <v>0</v>
      </c>
      <c r="T839" s="155">
        <f>S839*H839</f>
        <v>0</v>
      </c>
      <c r="AR839" s="156" t="s">
        <v>201</v>
      </c>
      <c r="AT839" s="156" t="s">
        <v>138</v>
      </c>
      <c r="AU839" s="156" t="s">
        <v>88</v>
      </c>
      <c r="AY839" s="18" t="s">
        <v>135</v>
      </c>
      <c r="BE839" s="157">
        <f>IF(N839="základní",J839,0)</f>
        <v>0</v>
      </c>
      <c r="BF839" s="157">
        <f>IF(N839="snížená",J839,0)</f>
        <v>0</v>
      </c>
      <c r="BG839" s="157">
        <f>IF(N839="zákl. přenesená",J839,0)</f>
        <v>0</v>
      </c>
      <c r="BH839" s="157">
        <f>IF(N839="sníž. přenesená",J839,0)</f>
        <v>0</v>
      </c>
      <c r="BI839" s="157">
        <f>IF(N839="nulová",J839,0)</f>
        <v>0</v>
      </c>
      <c r="BJ839" s="18" t="s">
        <v>45</v>
      </c>
      <c r="BK839" s="157">
        <f>ROUND(I839*H839,2)</f>
        <v>0</v>
      </c>
      <c r="BL839" s="18" t="s">
        <v>201</v>
      </c>
      <c r="BM839" s="156" t="s">
        <v>1506</v>
      </c>
    </row>
    <row r="840" spans="2:65" s="20" customFormat="1" x14ac:dyDescent="0.25">
      <c r="B840" s="21"/>
      <c r="D840" s="180" t="s">
        <v>464</v>
      </c>
      <c r="F840" s="181" t="s">
        <v>1507</v>
      </c>
      <c r="I840" s="114"/>
      <c r="L840" s="21"/>
      <c r="M840" s="182"/>
      <c r="T840" s="55"/>
      <c r="AT840" s="18" t="s">
        <v>464</v>
      </c>
      <c r="AU840" s="18" t="s">
        <v>88</v>
      </c>
    </row>
    <row r="841" spans="2:65" s="20" customFormat="1" x14ac:dyDescent="0.25">
      <c r="B841" s="21"/>
      <c r="D841" s="183" t="s">
        <v>466</v>
      </c>
      <c r="F841" s="184" t="s">
        <v>1508</v>
      </c>
      <c r="I841" s="114"/>
      <c r="L841" s="21"/>
      <c r="M841" s="182"/>
      <c r="T841" s="55"/>
      <c r="AT841" s="18" t="s">
        <v>466</v>
      </c>
      <c r="AU841" s="18" t="s">
        <v>88</v>
      </c>
    </row>
    <row r="842" spans="2:65" s="20" customFormat="1" ht="16.5" customHeight="1" x14ac:dyDescent="0.25">
      <c r="B842" s="21"/>
      <c r="C842" s="174" t="s">
        <v>1509</v>
      </c>
      <c r="D842" s="174" t="s">
        <v>138</v>
      </c>
      <c r="E842" s="175" t="s">
        <v>1510</v>
      </c>
      <c r="F842" s="176" t="s">
        <v>1511</v>
      </c>
      <c r="G842" s="177" t="s">
        <v>263</v>
      </c>
      <c r="H842" s="178">
        <v>151</v>
      </c>
      <c r="I842" s="150"/>
      <c r="J842" s="179">
        <f>ROUND(I842*H842,2)</f>
        <v>0</v>
      </c>
      <c r="K842" s="176" t="s">
        <v>462</v>
      </c>
      <c r="L842" s="21"/>
      <c r="M842" s="153" t="s">
        <v>1</v>
      </c>
      <c r="N842" s="112" t="s">
        <v>27</v>
      </c>
      <c r="P842" s="154">
        <f>O842*H842</f>
        <v>0</v>
      </c>
      <c r="Q842" s="154">
        <v>3.0000000000000001E-5</v>
      </c>
      <c r="R842" s="154">
        <f>Q842*H842</f>
        <v>4.5300000000000002E-3</v>
      </c>
      <c r="S842" s="154">
        <v>0</v>
      </c>
      <c r="T842" s="155">
        <f>S842*H842</f>
        <v>0</v>
      </c>
      <c r="AR842" s="156" t="s">
        <v>201</v>
      </c>
      <c r="AT842" s="156" t="s">
        <v>138</v>
      </c>
      <c r="AU842" s="156" t="s">
        <v>88</v>
      </c>
      <c r="AY842" s="18" t="s">
        <v>135</v>
      </c>
      <c r="BE842" s="157">
        <f>IF(N842="základní",J842,0)</f>
        <v>0</v>
      </c>
      <c r="BF842" s="157">
        <f>IF(N842="snížená",J842,0)</f>
        <v>0</v>
      </c>
      <c r="BG842" s="157">
        <f>IF(N842="zákl. přenesená",J842,0)</f>
        <v>0</v>
      </c>
      <c r="BH842" s="157">
        <f>IF(N842="sníž. přenesená",J842,0)</f>
        <v>0</v>
      </c>
      <c r="BI842" s="157">
        <f>IF(N842="nulová",J842,0)</f>
        <v>0</v>
      </c>
      <c r="BJ842" s="18" t="s">
        <v>45</v>
      </c>
      <c r="BK842" s="157">
        <f>ROUND(I842*H842,2)</f>
        <v>0</v>
      </c>
      <c r="BL842" s="18" t="s">
        <v>201</v>
      </c>
      <c r="BM842" s="156" t="s">
        <v>1512</v>
      </c>
    </row>
    <row r="843" spans="2:65" s="20" customFormat="1" x14ac:dyDescent="0.25">
      <c r="B843" s="21"/>
      <c r="D843" s="180" t="s">
        <v>464</v>
      </c>
      <c r="F843" s="181" t="s">
        <v>1513</v>
      </c>
      <c r="I843" s="114"/>
      <c r="L843" s="21"/>
      <c r="M843" s="182"/>
      <c r="T843" s="55"/>
      <c r="AT843" s="18" t="s">
        <v>464</v>
      </c>
      <c r="AU843" s="18" t="s">
        <v>88</v>
      </c>
    </row>
    <row r="844" spans="2:65" s="20" customFormat="1" x14ac:dyDescent="0.25">
      <c r="B844" s="21"/>
      <c r="D844" s="183" t="s">
        <v>466</v>
      </c>
      <c r="F844" s="184" t="s">
        <v>1514</v>
      </c>
      <c r="I844" s="114"/>
      <c r="L844" s="21"/>
      <c r="M844" s="214"/>
      <c r="N844" s="171"/>
      <c r="O844" s="171"/>
      <c r="P844" s="171"/>
      <c r="Q844" s="171"/>
      <c r="R844" s="171"/>
      <c r="S844" s="171"/>
      <c r="T844" s="215"/>
      <c r="AT844" s="18" t="s">
        <v>466</v>
      </c>
      <c r="AU844" s="18" t="s">
        <v>88</v>
      </c>
    </row>
    <row r="845" spans="2:65" s="20" customFormat="1" ht="6.95" customHeight="1" x14ac:dyDescent="0.25">
      <c r="B845" s="51"/>
      <c r="C845" s="52"/>
      <c r="D845" s="52"/>
      <c r="E845" s="52"/>
      <c r="F845" s="52"/>
      <c r="G845" s="52"/>
      <c r="H845" s="52"/>
      <c r="I845" s="52"/>
      <c r="J845" s="52"/>
      <c r="K845" s="52"/>
      <c r="L845" s="21"/>
    </row>
  </sheetData>
  <mergeCells count="6">
    <mergeCell ref="E46:H46"/>
    <mergeCell ref="E82:H82"/>
    <mergeCell ref="L2:V2"/>
    <mergeCell ref="E7:H7"/>
    <mergeCell ref="E16:H16"/>
    <mergeCell ref="E25:H25"/>
  </mergeCells>
  <hyperlinks>
    <hyperlink ref="F95" r:id="rId1" xr:uid="{00000000-0004-0000-0300-000000000000}"/>
    <hyperlink ref="F99" r:id="rId2" xr:uid="{00000000-0004-0000-0300-000001000000}"/>
    <hyperlink ref="F113" r:id="rId3" xr:uid="{00000000-0004-0000-0300-000002000000}"/>
    <hyperlink ref="F116" r:id="rId4" xr:uid="{00000000-0004-0000-0300-000003000000}"/>
    <hyperlink ref="F123" r:id="rId5" xr:uid="{00000000-0004-0000-0300-000004000000}"/>
    <hyperlink ref="F127" r:id="rId6" xr:uid="{00000000-0004-0000-0300-000005000000}"/>
    <hyperlink ref="F175" r:id="rId7" xr:uid="{00000000-0004-0000-0300-000006000000}"/>
    <hyperlink ref="F184" r:id="rId8" xr:uid="{00000000-0004-0000-0300-000007000000}"/>
    <hyperlink ref="F189" r:id="rId9" xr:uid="{00000000-0004-0000-0300-000008000000}"/>
    <hyperlink ref="F196" r:id="rId10" xr:uid="{00000000-0004-0000-0300-000009000000}"/>
    <hyperlink ref="F199" r:id="rId11" xr:uid="{00000000-0004-0000-0300-00000A000000}"/>
    <hyperlink ref="F202" r:id="rId12" xr:uid="{00000000-0004-0000-0300-00000B000000}"/>
    <hyperlink ref="F205" r:id="rId13" xr:uid="{00000000-0004-0000-0300-00000C000000}"/>
    <hyperlink ref="F209" r:id="rId14" xr:uid="{00000000-0004-0000-0300-00000D000000}"/>
    <hyperlink ref="F213" r:id="rId15" xr:uid="{00000000-0004-0000-0300-00000E000000}"/>
    <hyperlink ref="F217" r:id="rId16" xr:uid="{00000000-0004-0000-0300-00000F000000}"/>
    <hyperlink ref="F221" r:id="rId17" xr:uid="{00000000-0004-0000-0300-000010000000}"/>
    <hyperlink ref="F224" r:id="rId18" xr:uid="{00000000-0004-0000-0300-000011000000}"/>
    <hyperlink ref="F234" r:id="rId19" xr:uid="{00000000-0004-0000-0300-000012000000}"/>
    <hyperlink ref="F289" r:id="rId20" xr:uid="{00000000-0004-0000-0300-000013000000}"/>
    <hyperlink ref="F302" r:id="rId21" xr:uid="{00000000-0004-0000-0300-000014000000}"/>
    <hyperlink ref="F356" r:id="rId22" xr:uid="{00000000-0004-0000-0300-000015000000}"/>
    <hyperlink ref="F361" r:id="rId23" xr:uid="{00000000-0004-0000-0300-000016000000}"/>
    <hyperlink ref="F365" r:id="rId24" xr:uid="{00000000-0004-0000-0300-000017000000}"/>
    <hyperlink ref="F369" r:id="rId25" xr:uid="{00000000-0004-0000-0300-000018000000}"/>
    <hyperlink ref="F373" r:id="rId26" xr:uid="{00000000-0004-0000-0300-000019000000}"/>
    <hyperlink ref="F378" r:id="rId27" xr:uid="{00000000-0004-0000-0300-00001A000000}"/>
    <hyperlink ref="F389" r:id="rId28" xr:uid="{00000000-0004-0000-0300-00001B000000}"/>
    <hyperlink ref="F392" r:id="rId29" xr:uid="{00000000-0004-0000-0300-00001C000000}"/>
    <hyperlink ref="F395" r:id="rId30" xr:uid="{00000000-0004-0000-0300-00001D000000}"/>
    <hyperlink ref="F398" r:id="rId31" xr:uid="{00000000-0004-0000-0300-00001E000000}"/>
    <hyperlink ref="F401" r:id="rId32" xr:uid="{00000000-0004-0000-0300-00001F000000}"/>
    <hyperlink ref="F404" r:id="rId33" xr:uid="{00000000-0004-0000-0300-000020000000}"/>
    <hyperlink ref="F410" r:id="rId34" xr:uid="{00000000-0004-0000-0300-000021000000}"/>
    <hyperlink ref="F414" r:id="rId35" xr:uid="{00000000-0004-0000-0300-000022000000}"/>
    <hyperlink ref="F419" r:id="rId36" xr:uid="{00000000-0004-0000-0300-000023000000}"/>
    <hyperlink ref="F423" r:id="rId37" xr:uid="{00000000-0004-0000-0300-000024000000}"/>
    <hyperlink ref="F429" r:id="rId38" xr:uid="{00000000-0004-0000-0300-000025000000}"/>
    <hyperlink ref="F433" r:id="rId39" xr:uid="{00000000-0004-0000-0300-000026000000}"/>
    <hyperlink ref="F436" r:id="rId40" xr:uid="{00000000-0004-0000-0300-000027000000}"/>
    <hyperlink ref="F439" r:id="rId41" xr:uid="{00000000-0004-0000-0300-000028000000}"/>
    <hyperlink ref="F443" r:id="rId42" xr:uid="{00000000-0004-0000-0300-000029000000}"/>
    <hyperlink ref="F447" r:id="rId43" xr:uid="{00000000-0004-0000-0300-00002A000000}"/>
    <hyperlink ref="F450" r:id="rId44" xr:uid="{00000000-0004-0000-0300-00002B000000}"/>
    <hyperlink ref="F453" r:id="rId45" xr:uid="{00000000-0004-0000-0300-00002C000000}"/>
    <hyperlink ref="F457" r:id="rId46" xr:uid="{00000000-0004-0000-0300-00002D000000}"/>
    <hyperlink ref="F460" r:id="rId47" xr:uid="{00000000-0004-0000-0300-00002E000000}"/>
    <hyperlink ref="F465" r:id="rId48" xr:uid="{00000000-0004-0000-0300-00002F000000}"/>
    <hyperlink ref="F469" r:id="rId49" xr:uid="{00000000-0004-0000-0300-000030000000}"/>
    <hyperlink ref="F473" r:id="rId50" xr:uid="{00000000-0004-0000-0300-000031000000}"/>
    <hyperlink ref="F477" r:id="rId51" xr:uid="{00000000-0004-0000-0300-000032000000}"/>
    <hyperlink ref="F481" r:id="rId52" xr:uid="{00000000-0004-0000-0300-000033000000}"/>
    <hyperlink ref="F485" r:id="rId53" xr:uid="{00000000-0004-0000-0300-000034000000}"/>
    <hyperlink ref="F489" r:id="rId54" xr:uid="{00000000-0004-0000-0300-000035000000}"/>
    <hyperlink ref="F493" r:id="rId55" xr:uid="{00000000-0004-0000-0300-000036000000}"/>
    <hyperlink ref="F497" r:id="rId56" xr:uid="{00000000-0004-0000-0300-000037000000}"/>
    <hyperlink ref="F501" r:id="rId57" xr:uid="{00000000-0004-0000-0300-000038000000}"/>
    <hyperlink ref="F505" r:id="rId58" xr:uid="{00000000-0004-0000-0300-000039000000}"/>
    <hyperlink ref="F514" r:id="rId59" xr:uid="{00000000-0004-0000-0300-00003A000000}"/>
    <hyperlink ref="F518" r:id="rId60" xr:uid="{00000000-0004-0000-0300-00003B000000}"/>
    <hyperlink ref="F522" r:id="rId61" xr:uid="{00000000-0004-0000-0300-00003C000000}"/>
    <hyperlink ref="F526" r:id="rId62" xr:uid="{00000000-0004-0000-0300-00003D000000}"/>
    <hyperlink ref="F530" r:id="rId63" xr:uid="{00000000-0004-0000-0300-00003E000000}"/>
    <hyperlink ref="F534" r:id="rId64" xr:uid="{00000000-0004-0000-0300-00003F000000}"/>
    <hyperlink ref="F538" r:id="rId65" xr:uid="{00000000-0004-0000-0300-000040000000}"/>
    <hyperlink ref="F541" r:id="rId66" xr:uid="{00000000-0004-0000-0300-000041000000}"/>
    <hyperlink ref="F545" r:id="rId67" xr:uid="{00000000-0004-0000-0300-000042000000}"/>
    <hyperlink ref="F549" r:id="rId68" xr:uid="{00000000-0004-0000-0300-000043000000}"/>
    <hyperlink ref="F552" r:id="rId69" xr:uid="{00000000-0004-0000-0300-000044000000}"/>
    <hyperlink ref="F555" r:id="rId70" xr:uid="{00000000-0004-0000-0300-000045000000}"/>
    <hyperlink ref="F559" r:id="rId71" xr:uid="{00000000-0004-0000-0300-000046000000}"/>
    <hyperlink ref="F563" r:id="rId72" xr:uid="{00000000-0004-0000-0300-000047000000}"/>
    <hyperlink ref="F567" r:id="rId73" xr:uid="{00000000-0004-0000-0300-000048000000}"/>
    <hyperlink ref="F570" r:id="rId74" xr:uid="{00000000-0004-0000-0300-000049000000}"/>
    <hyperlink ref="F573" r:id="rId75" xr:uid="{00000000-0004-0000-0300-00004A000000}"/>
    <hyperlink ref="F576" r:id="rId76" xr:uid="{00000000-0004-0000-0300-00004B000000}"/>
    <hyperlink ref="F579" r:id="rId77" xr:uid="{00000000-0004-0000-0300-00004C000000}"/>
    <hyperlink ref="F582" r:id="rId78" xr:uid="{00000000-0004-0000-0300-00004D000000}"/>
    <hyperlink ref="F585" r:id="rId79" xr:uid="{00000000-0004-0000-0300-00004E000000}"/>
    <hyperlink ref="F589" r:id="rId80" xr:uid="{00000000-0004-0000-0300-00004F000000}"/>
    <hyperlink ref="F593" r:id="rId81" xr:uid="{00000000-0004-0000-0300-000050000000}"/>
    <hyperlink ref="F597" r:id="rId82" xr:uid="{00000000-0004-0000-0300-000051000000}"/>
    <hyperlink ref="F601" r:id="rId83" xr:uid="{00000000-0004-0000-0300-000052000000}"/>
    <hyperlink ref="F604" r:id="rId84" xr:uid="{00000000-0004-0000-0300-000053000000}"/>
    <hyperlink ref="F608" r:id="rId85" xr:uid="{00000000-0004-0000-0300-000054000000}"/>
    <hyperlink ref="F611" r:id="rId86" xr:uid="{00000000-0004-0000-0300-000055000000}"/>
    <hyperlink ref="F614" r:id="rId87" xr:uid="{00000000-0004-0000-0300-000056000000}"/>
    <hyperlink ref="F617" r:id="rId88" xr:uid="{00000000-0004-0000-0300-000057000000}"/>
    <hyperlink ref="F620" r:id="rId89" xr:uid="{00000000-0004-0000-0300-000058000000}"/>
    <hyperlink ref="F624" r:id="rId90" xr:uid="{00000000-0004-0000-0300-000059000000}"/>
    <hyperlink ref="F627" r:id="rId91" xr:uid="{00000000-0004-0000-0300-00005A000000}"/>
    <hyperlink ref="F631" r:id="rId92" xr:uid="{00000000-0004-0000-0300-00005B000000}"/>
    <hyperlink ref="F634" r:id="rId93" xr:uid="{00000000-0004-0000-0300-00005C000000}"/>
    <hyperlink ref="F637" r:id="rId94" xr:uid="{00000000-0004-0000-0300-00005D000000}"/>
    <hyperlink ref="F640" r:id="rId95" xr:uid="{00000000-0004-0000-0300-00005E000000}"/>
    <hyperlink ref="F644" r:id="rId96" xr:uid="{00000000-0004-0000-0300-00005F000000}"/>
    <hyperlink ref="F650" r:id="rId97" xr:uid="{00000000-0004-0000-0300-000060000000}"/>
    <hyperlink ref="F653" r:id="rId98" xr:uid="{00000000-0004-0000-0300-000061000000}"/>
    <hyperlink ref="F657" r:id="rId99" xr:uid="{00000000-0004-0000-0300-000062000000}"/>
    <hyperlink ref="F660" r:id="rId100" xr:uid="{00000000-0004-0000-0300-000063000000}"/>
    <hyperlink ref="F664" r:id="rId101" xr:uid="{00000000-0004-0000-0300-000064000000}"/>
    <hyperlink ref="F668" r:id="rId102" xr:uid="{00000000-0004-0000-0300-000065000000}"/>
    <hyperlink ref="F672" r:id="rId103" xr:uid="{00000000-0004-0000-0300-000066000000}"/>
    <hyperlink ref="F675" r:id="rId104" xr:uid="{00000000-0004-0000-0300-000067000000}"/>
    <hyperlink ref="F678" r:id="rId105" xr:uid="{00000000-0004-0000-0300-000068000000}"/>
    <hyperlink ref="F681" r:id="rId106" xr:uid="{00000000-0004-0000-0300-000069000000}"/>
    <hyperlink ref="F684" r:id="rId107" xr:uid="{00000000-0004-0000-0300-00006A000000}"/>
    <hyperlink ref="F688" r:id="rId108" xr:uid="{00000000-0004-0000-0300-00006B000000}"/>
    <hyperlink ref="F691" r:id="rId109" xr:uid="{00000000-0004-0000-0300-00006C000000}"/>
    <hyperlink ref="F694" r:id="rId110" xr:uid="{00000000-0004-0000-0300-00006D000000}"/>
    <hyperlink ref="F697" r:id="rId111" xr:uid="{00000000-0004-0000-0300-00006E000000}"/>
    <hyperlink ref="F702" r:id="rId112" xr:uid="{00000000-0004-0000-0300-00006F000000}"/>
    <hyperlink ref="F705" r:id="rId113" xr:uid="{00000000-0004-0000-0300-000070000000}"/>
    <hyperlink ref="F708" r:id="rId114" xr:uid="{00000000-0004-0000-0300-000071000000}"/>
    <hyperlink ref="F712" r:id="rId115" xr:uid="{00000000-0004-0000-0300-000072000000}"/>
    <hyperlink ref="F720" r:id="rId116" xr:uid="{00000000-0004-0000-0300-000073000000}"/>
    <hyperlink ref="F724" r:id="rId117" xr:uid="{00000000-0004-0000-0300-000074000000}"/>
    <hyperlink ref="F728" r:id="rId118" xr:uid="{00000000-0004-0000-0300-000075000000}"/>
    <hyperlink ref="F732" r:id="rId119" xr:uid="{00000000-0004-0000-0300-000076000000}"/>
    <hyperlink ref="F736" r:id="rId120" xr:uid="{00000000-0004-0000-0300-000077000000}"/>
    <hyperlink ref="F740" r:id="rId121" xr:uid="{00000000-0004-0000-0300-000078000000}"/>
    <hyperlink ref="F744" r:id="rId122" xr:uid="{00000000-0004-0000-0300-000079000000}"/>
    <hyperlink ref="F748" r:id="rId123" xr:uid="{00000000-0004-0000-0300-00007A000000}"/>
    <hyperlink ref="F752" r:id="rId124" xr:uid="{00000000-0004-0000-0300-00007B000000}"/>
    <hyperlink ref="F755" r:id="rId125" xr:uid="{00000000-0004-0000-0300-00007C000000}"/>
    <hyperlink ref="F758" r:id="rId126" xr:uid="{00000000-0004-0000-0300-00007D000000}"/>
    <hyperlink ref="F761" r:id="rId127" xr:uid="{00000000-0004-0000-0300-00007E000000}"/>
    <hyperlink ref="F764" r:id="rId128" xr:uid="{00000000-0004-0000-0300-00007F000000}"/>
    <hyperlink ref="F767" r:id="rId129" xr:uid="{00000000-0004-0000-0300-000080000000}"/>
    <hyperlink ref="F770" r:id="rId130" xr:uid="{00000000-0004-0000-0300-000081000000}"/>
    <hyperlink ref="F774" r:id="rId131" xr:uid="{00000000-0004-0000-0300-000082000000}"/>
    <hyperlink ref="F777" r:id="rId132" xr:uid="{00000000-0004-0000-0300-000083000000}"/>
    <hyperlink ref="F781" r:id="rId133" xr:uid="{00000000-0004-0000-0300-000084000000}"/>
    <hyperlink ref="F784" r:id="rId134" xr:uid="{00000000-0004-0000-0300-000085000000}"/>
    <hyperlink ref="F787" r:id="rId135" xr:uid="{00000000-0004-0000-0300-000086000000}"/>
    <hyperlink ref="F790" r:id="rId136" xr:uid="{00000000-0004-0000-0300-000087000000}"/>
    <hyperlink ref="F793" r:id="rId137" xr:uid="{00000000-0004-0000-0300-000088000000}"/>
    <hyperlink ref="F796" r:id="rId138" xr:uid="{00000000-0004-0000-0300-000089000000}"/>
    <hyperlink ref="F800" r:id="rId139" xr:uid="{00000000-0004-0000-0300-00008A000000}"/>
    <hyperlink ref="F803" r:id="rId140" xr:uid="{00000000-0004-0000-0300-00008B000000}"/>
    <hyperlink ref="F809" r:id="rId141" xr:uid="{00000000-0004-0000-0300-00008C000000}"/>
    <hyperlink ref="F813" r:id="rId142" xr:uid="{00000000-0004-0000-0300-00008D000000}"/>
    <hyperlink ref="F816" r:id="rId143" xr:uid="{00000000-0004-0000-0300-00008E000000}"/>
    <hyperlink ref="F820" r:id="rId144" xr:uid="{00000000-0004-0000-0300-00008F000000}"/>
    <hyperlink ref="F823" r:id="rId145" xr:uid="{00000000-0004-0000-0300-000090000000}"/>
    <hyperlink ref="F826" r:id="rId146" xr:uid="{00000000-0004-0000-0300-000091000000}"/>
    <hyperlink ref="F830" r:id="rId147" xr:uid="{00000000-0004-0000-0300-000092000000}"/>
    <hyperlink ref="F833" r:id="rId148" xr:uid="{00000000-0004-0000-0300-000093000000}"/>
    <hyperlink ref="F837" r:id="rId149" xr:uid="{00000000-0004-0000-0300-000094000000}"/>
    <hyperlink ref="F841" r:id="rId150" xr:uid="{00000000-0004-0000-0300-000095000000}"/>
    <hyperlink ref="F844" r:id="rId151" xr:uid="{00000000-0004-0000-0300-000096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activeCell="F7" sqref="F7"/>
    </sheetView>
  </sheetViews>
  <sheetFormatPr defaultRowHeight="15" x14ac:dyDescent="0.25"/>
  <cols>
    <col min="1" max="1" width="4.140625" customWidth="1"/>
    <col min="3" max="3" width="78.85546875" customWidth="1"/>
    <col min="4" max="4" width="9.140625" customWidth="1"/>
    <col min="6" max="6" width="11.85546875" customWidth="1"/>
    <col min="7" max="7" width="22.7109375" customWidth="1"/>
  </cols>
  <sheetData>
    <row r="1" spans="1:8" ht="12.75" customHeight="1" x14ac:dyDescent="0.25">
      <c r="A1" s="216" t="s">
        <v>42</v>
      </c>
      <c r="B1" s="216" t="s">
        <v>40</v>
      </c>
      <c r="C1" s="216" t="s">
        <v>41</v>
      </c>
      <c r="D1" s="216" t="s">
        <v>122</v>
      </c>
      <c r="E1" s="216" t="s">
        <v>123</v>
      </c>
      <c r="F1" s="216" t="s">
        <v>124</v>
      </c>
      <c r="G1" s="216" t="s">
        <v>93</v>
      </c>
      <c r="H1" s="217" t="s">
        <v>125</v>
      </c>
    </row>
    <row r="2" spans="1:8" ht="12.75" customHeight="1" x14ac:dyDescent="0.25">
      <c r="B2" s="218"/>
      <c r="C2" s="219"/>
      <c r="D2" s="220"/>
      <c r="E2" s="221"/>
      <c r="F2" s="222"/>
      <c r="G2" s="222"/>
    </row>
    <row r="3" spans="1:8" ht="12.75" customHeight="1" x14ac:dyDescent="0.25">
      <c r="C3" s="223" t="s">
        <v>1515</v>
      </c>
    </row>
    <row r="4" spans="1:8" ht="25.5" x14ac:dyDescent="0.25">
      <c r="A4" s="224" t="s">
        <v>138</v>
      </c>
      <c r="B4" s="225" t="s">
        <v>1516</v>
      </c>
      <c r="C4" s="226" t="s">
        <v>1517</v>
      </c>
      <c r="D4" s="227" t="s">
        <v>1518</v>
      </c>
      <c r="E4" s="228">
        <v>4</v>
      </c>
      <c r="F4" s="229">
        <v>0</v>
      </c>
      <c r="G4" s="229">
        <f t="shared" ref="G4:G14" si="0">ROUND(F4*E4,2)</f>
        <v>0</v>
      </c>
      <c r="H4" s="230" t="s">
        <v>1519</v>
      </c>
    </row>
    <row r="5" spans="1:8" ht="25.5" x14ac:dyDescent="0.25">
      <c r="A5" s="231" t="s">
        <v>138</v>
      </c>
      <c r="B5" s="232" t="s">
        <v>1520</v>
      </c>
      <c r="C5" s="233" t="s">
        <v>1521</v>
      </c>
      <c r="D5" s="234" t="s">
        <v>1518</v>
      </c>
      <c r="E5" s="228">
        <v>1</v>
      </c>
      <c r="F5" s="229">
        <v>0</v>
      </c>
      <c r="G5" s="229">
        <f t="shared" si="0"/>
        <v>0</v>
      </c>
      <c r="H5" s="230" t="s">
        <v>1519</v>
      </c>
    </row>
    <row r="6" spans="1:8" ht="25.5" x14ac:dyDescent="0.25">
      <c r="A6" s="231" t="s">
        <v>138</v>
      </c>
      <c r="B6" s="225" t="s">
        <v>1522</v>
      </c>
      <c r="C6" s="233" t="s">
        <v>1523</v>
      </c>
      <c r="D6" s="234" t="s">
        <v>1518</v>
      </c>
      <c r="E6" s="228">
        <v>2</v>
      </c>
      <c r="F6" s="229">
        <v>0</v>
      </c>
      <c r="G6" s="229">
        <f t="shared" si="0"/>
        <v>0</v>
      </c>
      <c r="H6" s="230" t="s">
        <v>1519</v>
      </c>
    </row>
    <row r="7" spans="1:8" x14ac:dyDescent="0.25">
      <c r="A7" s="224" t="s">
        <v>138</v>
      </c>
      <c r="B7" s="225" t="s">
        <v>1524</v>
      </c>
      <c r="C7" s="235" t="s">
        <v>1525</v>
      </c>
      <c r="D7" s="227" t="s">
        <v>1518</v>
      </c>
      <c r="E7" s="228">
        <v>1</v>
      </c>
      <c r="F7" s="229">
        <v>0</v>
      </c>
      <c r="G7" s="229">
        <f t="shared" si="0"/>
        <v>0</v>
      </c>
      <c r="H7" s="230" t="s">
        <v>1519</v>
      </c>
    </row>
    <row r="8" spans="1:8" x14ac:dyDescent="0.25">
      <c r="A8" s="224" t="s">
        <v>138</v>
      </c>
      <c r="B8" s="225" t="s">
        <v>1526</v>
      </c>
      <c r="C8" s="233" t="s">
        <v>1527</v>
      </c>
      <c r="D8" s="227" t="s">
        <v>1518</v>
      </c>
      <c r="E8" s="228">
        <v>1</v>
      </c>
      <c r="F8" s="229">
        <v>0</v>
      </c>
      <c r="G8" s="229">
        <f t="shared" si="0"/>
        <v>0</v>
      </c>
      <c r="H8" s="230" t="s">
        <v>1519</v>
      </c>
    </row>
    <row r="9" spans="1:8" x14ac:dyDescent="0.25">
      <c r="A9" s="224" t="s">
        <v>138</v>
      </c>
      <c r="B9" s="225" t="s">
        <v>1528</v>
      </c>
      <c r="C9" s="236" t="s">
        <v>1529</v>
      </c>
      <c r="D9" s="227" t="s">
        <v>1518</v>
      </c>
      <c r="E9" s="228">
        <v>1</v>
      </c>
      <c r="F9" s="237">
        <v>0</v>
      </c>
      <c r="G9" s="229">
        <f t="shared" si="0"/>
        <v>0</v>
      </c>
      <c r="H9" s="230" t="s">
        <v>1519</v>
      </c>
    </row>
    <row r="10" spans="1:8" x14ac:dyDescent="0.25">
      <c r="A10" s="224" t="s">
        <v>138</v>
      </c>
      <c r="B10" s="225" t="s">
        <v>1530</v>
      </c>
      <c r="C10" s="233" t="s">
        <v>1531</v>
      </c>
      <c r="D10" s="227" t="s">
        <v>1518</v>
      </c>
      <c r="E10" s="228">
        <v>3</v>
      </c>
      <c r="F10" s="229">
        <v>0</v>
      </c>
      <c r="G10" s="229">
        <f t="shared" si="0"/>
        <v>0</v>
      </c>
      <c r="H10" s="230" t="s">
        <v>1519</v>
      </c>
    </row>
    <row r="11" spans="1:8" x14ac:dyDescent="0.25">
      <c r="A11" s="224" t="s">
        <v>138</v>
      </c>
      <c r="B11" s="225" t="s">
        <v>1532</v>
      </c>
      <c r="C11" s="236" t="s">
        <v>1533</v>
      </c>
      <c r="D11" s="227" t="s">
        <v>1518</v>
      </c>
      <c r="E11" s="228">
        <v>1</v>
      </c>
      <c r="F11" s="229">
        <v>0</v>
      </c>
      <c r="G11" s="229">
        <f t="shared" si="0"/>
        <v>0</v>
      </c>
      <c r="H11" s="230" t="s">
        <v>1519</v>
      </c>
    </row>
    <row r="12" spans="1:8" x14ac:dyDescent="0.25">
      <c r="A12" s="224" t="s">
        <v>138</v>
      </c>
      <c r="B12" s="225" t="s">
        <v>1534</v>
      </c>
      <c r="C12" s="238" t="s">
        <v>1535</v>
      </c>
      <c r="D12" s="230" t="s">
        <v>1518</v>
      </c>
      <c r="E12" s="228">
        <v>2</v>
      </c>
      <c r="F12" s="229">
        <v>0</v>
      </c>
      <c r="G12" s="229">
        <f t="shared" si="0"/>
        <v>0</v>
      </c>
      <c r="H12" s="230" t="s">
        <v>1519</v>
      </c>
    </row>
    <row r="13" spans="1:8" ht="45" x14ac:dyDescent="0.25">
      <c r="A13" s="224" t="s">
        <v>138</v>
      </c>
      <c r="B13" s="225" t="s">
        <v>1536</v>
      </c>
      <c r="C13" s="238" t="s">
        <v>1537</v>
      </c>
      <c r="D13" s="227" t="s">
        <v>141</v>
      </c>
      <c r="E13" s="228">
        <v>1</v>
      </c>
      <c r="F13" s="229">
        <v>0</v>
      </c>
      <c r="G13" s="229">
        <f t="shared" si="0"/>
        <v>0</v>
      </c>
      <c r="H13" s="230" t="s">
        <v>1519</v>
      </c>
    </row>
    <row r="14" spans="1:8" x14ac:dyDescent="0.25">
      <c r="A14" s="224" t="s">
        <v>138</v>
      </c>
      <c r="B14" s="225" t="s">
        <v>1536</v>
      </c>
      <c r="C14" s="238" t="s">
        <v>1538</v>
      </c>
      <c r="D14" s="230" t="s">
        <v>1539</v>
      </c>
      <c r="E14" s="228">
        <v>20</v>
      </c>
      <c r="F14" s="229">
        <v>0</v>
      </c>
      <c r="G14" s="229">
        <f t="shared" si="0"/>
        <v>0</v>
      </c>
      <c r="H14" s="230" t="s">
        <v>1519</v>
      </c>
    </row>
    <row r="15" spans="1:8" x14ac:dyDescent="0.25">
      <c r="B15" s="218"/>
      <c r="C15" s="219" t="s">
        <v>1540</v>
      </c>
      <c r="D15" s="220"/>
      <c r="E15" s="221"/>
      <c r="F15" s="222"/>
      <c r="G15" s="222">
        <f>SUM(G4:G14)</f>
        <v>0</v>
      </c>
    </row>
  </sheetData>
  <protectedRanges>
    <protectedRange sqref="F1:F1048576" name="Oblast1_1"/>
  </protectedRange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336B-7677-416A-9DF9-1647A64F0A33}">
  <dimension ref="B2:BM130"/>
  <sheetViews>
    <sheetView topLeftCell="A100" workbookViewId="0">
      <selection activeCell="I130" sqref="I130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298" t="s">
        <v>4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1780</v>
      </c>
    </row>
    <row r="3" spans="2:46" ht="6.95" customHeight="1" x14ac:dyDescent="0.25">
      <c r="B3" s="74"/>
      <c r="C3" s="75"/>
      <c r="D3" s="75"/>
      <c r="E3" s="75"/>
      <c r="F3" s="75"/>
      <c r="G3" s="75"/>
      <c r="H3" s="75"/>
      <c r="I3" s="75"/>
      <c r="J3" s="75"/>
      <c r="K3" s="75"/>
      <c r="L3" s="19"/>
      <c r="AT3" s="18" t="s">
        <v>88</v>
      </c>
    </row>
    <row r="4" spans="2:46" ht="24.95" customHeight="1" x14ac:dyDescent="0.25">
      <c r="B4" s="19"/>
      <c r="D4" s="49" t="s">
        <v>89</v>
      </c>
      <c r="L4" s="19"/>
      <c r="M4" s="76" t="s">
        <v>7</v>
      </c>
      <c r="AT4" s="18" t="s">
        <v>2</v>
      </c>
    </row>
    <row r="5" spans="2:46" ht="6.95" customHeight="1" x14ac:dyDescent="0.25">
      <c r="B5" s="19"/>
      <c r="L5" s="19"/>
    </row>
    <row r="6" spans="2:46" ht="12" customHeight="1" x14ac:dyDescent="0.25">
      <c r="B6" s="19"/>
      <c r="D6" s="50" t="s">
        <v>8</v>
      </c>
      <c r="L6" s="19"/>
    </row>
    <row r="7" spans="2:46" ht="16.5" customHeight="1" x14ac:dyDescent="0.25">
      <c r="B7" s="19"/>
      <c r="E7" s="303"/>
      <c r="F7" s="304"/>
      <c r="G7" s="304"/>
      <c r="H7" s="304"/>
      <c r="L7" s="19"/>
    </row>
    <row r="8" spans="2:46" s="20" customFormat="1" ht="12" customHeight="1" x14ac:dyDescent="0.25">
      <c r="B8" s="21"/>
      <c r="D8" s="50" t="s">
        <v>1781</v>
      </c>
      <c r="L8" s="21"/>
    </row>
    <row r="9" spans="2:46" s="20" customFormat="1" ht="16.5" customHeight="1" x14ac:dyDescent="0.25">
      <c r="B9" s="21"/>
      <c r="E9" s="296" t="s">
        <v>1782</v>
      </c>
      <c r="F9" s="297"/>
      <c r="G9" s="297"/>
      <c r="H9" s="297"/>
      <c r="L9" s="21"/>
    </row>
    <row r="10" spans="2:46" s="20" customFormat="1" x14ac:dyDescent="0.25">
      <c r="B10" s="21"/>
      <c r="L10" s="21"/>
    </row>
    <row r="11" spans="2:46" s="20" customFormat="1" ht="12" customHeight="1" x14ac:dyDescent="0.25">
      <c r="B11" s="21"/>
      <c r="D11" s="50" t="s">
        <v>10</v>
      </c>
      <c r="F11" s="71" t="s">
        <v>1</v>
      </c>
      <c r="I11" s="50" t="s">
        <v>11</v>
      </c>
      <c r="J11" s="71" t="s">
        <v>1</v>
      </c>
      <c r="L11" s="21"/>
    </row>
    <row r="12" spans="2:46" s="20" customFormat="1" ht="12" customHeight="1" x14ac:dyDescent="0.25">
      <c r="B12" s="21"/>
      <c r="D12" s="50" t="s">
        <v>12</v>
      </c>
      <c r="F12" s="71" t="s">
        <v>13</v>
      </c>
      <c r="I12" s="50" t="s">
        <v>14</v>
      </c>
      <c r="J12" s="70" t="str">
        <f>'[3]Rekapitulace stavby'!AN8</f>
        <v>26. 2. 2025</v>
      </c>
      <c r="L12" s="21"/>
    </row>
    <row r="13" spans="2:46" s="20" customFormat="1" ht="10.9" customHeight="1" x14ac:dyDescent="0.25">
      <c r="B13" s="21"/>
      <c r="L13" s="21"/>
    </row>
    <row r="14" spans="2:46" s="20" customFormat="1" ht="12" customHeight="1" x14ac:dyDescent="0.25">
      <c r="B14" s="21"/>
      <c r="D14" s="50" t="s">
        <v>15</v>
      </c>
      <c r="I14" s="50" t="s">
        <v>16</v>
      </c>
      <c r="J14" s="71" t="str">
        <f>IF('[3]Rekapitulace stavby'!AN10="","",'[3]Rekapitulace stavby'!AN10)</f>
        <v/>
      </c>
      <c r="L14" s="21"/>
    </row>
    <row r="15" spans="2:46" s="20" customFormat="1" ht="18" customHeight="1" x14ac:dyDescent="0.25">
      <c r="B15" s="21"/>
      <c r="E15" s="71" t="str">
        <f>IF('[3]Rekapitulace stavby'!E11="","",'[3]Rekapitulace stavby'!E11)</f>
        <v xml:space="preserve"> </v>
      </c>
      <c r="I15" s="50" t="s">
        <v>17</v>
      </c>
      <c r="J15" s="71" t="str">
        <f>IF('[3]Rekapitulace stavby'!AN11="","",'[3]Rekapitulace stavby'!AN11)</f>
        <v/>
      </c>
      <c r="L15" s="21"/>
    </row>
    <row r="16" spans="2:46" s="20" customFormat="1" ht="6.95" customHeight="1" x14ac:dyDescent="0.25">
      <c r="B16" s="21"/>
      <c r="L16" s="21"/>
    </row>
    <row r="17" spans="2:12" s="20" customFormat="1" ht="12" customHeight="1" x14ac:dyDescent="0.25">
      <c r="B17" s="21"/>
      <c r="D17" s="50" t="s">
        <v>1783</v>
      </c>
      <c r="I17" s="50" t="s">
        <v>16</v>
      </c>
      <c r="J17" s="71" t="str">
        <f>'[3]Rekapitulace stavby'!AN13</f>
        <v/>
      </c>
      <c r="L17" s="21"/>
    </row>
    <row r="18" spans="2:12" s="20" customFormat="1" ht="18" customHeight="1" x14ac:dyDescent="0.25">
      <c r="B18" s="21"/>
      <c r="E18" s="301" t="str">
        <f>'[3]Rekapitulace stavby'!E14</f>
        <v xml:space="preserve"> </v>
      </c>
      <c r="F18" s="301"/>
      <c r="G18" s="301"/>
      <c r="H18" s="301"/>
      <c r="I18" s="50" t="s">
        <v>17</v>
      </c>
      <c r="J18" s="71" t="str">
        <f>'[3]Rekapitulace stavby'!AN14</f>
        <v/>
      </c>
      <c r="L18" s="21"/>
    </row>
    <row r="19" spans="2:12" s="20" customFormat="1" ht="6.95" customHeight="1" x14ac:dyDescent="0.25">
      <c r="B19" s="21"/>
      <c r="L19" s="21"/>
    </row>
    <row r="20" spans="2:12" s="20" customFormat="1" ht="12" customHeight="1" x14ac:dyDescent="0.25">
      <c r="B20" s="21"/>
      <c r="D20" s="50" t="s">
        <v>18</v>
      </c>
      <c r="I20" s="50" t="s">
        <v>16</v>
      </c>
      <c r="J20" s="71" t="str">
        <f>IF('[3]Rekapitulace stavby'!AN16="","",'[3]Rekapitulace stavby'!AN16)</f>
        <v/>
      </c>
      <c r="L20" s="21"/>
    </row>
    <row r="21" spans="2:12" s="20" customFormat="1" ht="18" customHeight="1" x14ac:dyDescent="0.25">
      <c r="B21" s="21"/>
      <c r="E21" s="71" t="str">
        <f>IF('[3]Rekapitulace stavby'!E17="","",'[3]Rekapitulace stavby'!E17)</f>
        <v xml:space="preserve"> </v>
      </c>
      <c r="I21" s="50" t="s">
        <v>17</v>
      </c>
      <c r="J21" s="71" t="str">
        <f>IF('[3]Rekapitulace stavby'!AN17="","",'[3]Rekapitulace stavby'!AN17)</f>
        <v/>
      </c>
      <c r="L21" s="21"/>
    </row>
    <row r="22" spans="2:12" s="20" customFormat="1" ht="6.95" customHeight="1" x14ac:dyDescent="0.25">
      <c r="B22" s="21"/>
      <c r="L22" s="21"/>
    </row>
    <row r="23" spans="2:12" s="20" customFormat="1" ht="12" customHeight="1" x14ac:dyDescent="0.25">
      <c r="B23" s="21"/>
      <c r="D23" s="50" t="s">
        <v>20</v>
      </c>
      <c r="I23" s="50" t="s">
        <v>16</v>
      </c>
      <c r="J23" s="71" t="str">
        <f>IF('[3]Rekapitulace stavby'!AN19="","",'[3]Rekapitulace stavby'!AN19)</f>
        <v/>
      </c>
      <c r="L23" s="21"/>
    </row>
    <row r="24" spans="2:12" s="20" customFormat="1" ht="18" customHeight="1" x14ac:dyDescent="0.25">
      <c r="B24" s="21"/>
      <c r="E24" s="71" t="str">
        <f>IF('[3]Rekapitulace stavby'!E20="","",'[3]Rekapitulace stavby'!E20)</f>
        <v xml:space="preserve"> </v>
      </c>
      <c r="I24" s="50" t="s">
        <v>17</v>
      </c>
      <c r="J24" s="71" t="str">
        <f>IF('[3]Rekapitulace stavby'!AN20="","",'[3]Rekapitulace stavby'!AN20)</f>
        <v/>
      </c>
      <c r="L24" s="21"/>
    </row>
    <row r="25" spans="2:12" s="20" customFormat="1" ht="6.95" customHeight="1" x14ac:dyDescent="0.25">
      <c r="B25" s="21"/>
      <c r="L25" s="21"/>
    </row>
    <row r="26" spans="2:12" s="20" customFormat="1" ht="12" customHeight="1" x14ac:dyDescent="0.25">
      <c r="B26" s="21"/>
      <c r="D26" s="50" t="s">
        <v>21</v>
      </c>
      <c r="L26" s="21"/>
    </row>
    <row r="27" spans="2:12" s="77" customFormat="1" ht="16.5" customHeight="1" x14ac:dyDescent="0.25">
      <c r="B27" s="78"/>
      <c r="E27" s="302" t="s">
        <v>1</v>
      </c>
      <c r="F27" s="302"/>
      <c r="G27" s="302"/>
      <c r="H27" s="302"/>
      <c r="L27" s="78"/>
    </row>
    <row r="28" spans="2:12" s="20" customFormat="1" ht="6.95" customHeight="1" x14ac:dyDescent="0.25">
      <c r="B28" s="21"/>
      <c r="L28" s="21"/>
    </row>
    <row r="29" spans="2:12" s="20" customFormat="1" ht="6.95" customHeight="1" x14ac:dyDescent="0.25">
      <c r="B29" s="21"/>
      <c r="D29" s="23"/>
      <c r="E29" s="23"/>
      <c r="F29" s="23"/>
      <c r="G29" s="23"/>
      <c r="H29" s="23"/>
      <c r="I29" s="23"/>
      <c r="J29" s="23"/>
      <c r="K29" s="23"/>
      <c r="L29" s="21"/>
    </row>
    <row r="30" spans="2:12" s="20" customFormat="1" ht="14.45" customHeight="1" x14ac:dyDescent="0.25">
      <c r="B30" s="21"/>
      <c r="D30" s="71" t="s">
        <v>90</v>
      </c>
      <c r="J30" s="79">
        <f>J96</f>
        <v>0</v>
      </c>
      <c r="L30" s="21"/>
    </row>
    <row r="31" spans="2:12" s="20" customFormat="1" ht="14.45" customHeight="1" x14ac:dyDescent="0.25">
      <c r="B31" s="21"/>
      <c r="D31" s="80" t="s">
        <v>86</v>
      </c>
      <c r="J31" s="79">
        <f>J100</f>
        <v>0</v>
      </c>
      <c r="L31" s="21"/>
    </row>
    <row r="32" spans="2:12" s="20" customFormat="1" ht="25.35" customHeight="1" x14ac:dyDescent="0.25">
      <c r="B32" s="21"/>
      <c r="D32" s="81" t="s">
        <v>22</v>
      </c>
      <c r="J32" s="69">
        <f>ROUND(J30 + J31, 2)</f>
        <v>0</v>
      </c>
      <c r="L32" s="21"/>
    </row>
    <row r="33" spans="2:12" s="20" customFormat="1" ht="6.95" customHeight="1" x14ac:dyDescent="0.25">
      <c r="B33" s="21"/>
      <c r="D33" s="23"/>
      <c r="E33" s="23"/>
      <c r="F33" s="23"/>
      <c r="G33" s="23"/>
      <c r="H33" s="23"/>
      <c r="I33" s="23"/>
      <c r="J33" s="23"/>
      <c r="K33" s="23"/>
      <c r="L33" s="21"/>
    </row>
    <row r="34" spans="2:12" s="20" customFormat="1" ht="14.45" customHeight="1" x14ac:dyDescent="0.25">
      <c r="B34" s="21"/>
      <c r="F34" s="82" t="s">
        <v>24</v>
      </c>
      <c r="I34" s="82" t="s">
        <v>23</v>
      </c>
      <c r="J34" s="82" t="s">
        <v>25</v>
      </c>
      <c r="L34" s="21"/>
    </row>
    <row r="35" spans="2:12" s="20" customFormat="1" ht="14.45" customHeight="1" x14ac:dyDescent="0.25">
      <c r="B35" s="21"/>
      <c r="D35" s="83" t="s">
        <v>26</v>
      </c>
      <c r="E35" s="50" t="s">
        <v>27</v>
      </c>
      <c r="F35" s="84">
        <f>ROUND((SUM(BE100:BE101) + SUM(BE121:BE129)),  2)</f>
        <v>0</v>
      </c>
      <c r="I35" s="85">
        <v>0.21</v>
      </c>
      <c r="J35" s="84">
        <f>ROUND(((SUM(BE100:BE101) + SUM(BE121:BE129))*I35),  2)</f>
        <v>0</v>
      </c>
      <c r="L35" s="21"/>
    </row>
    <row r="36" spans="2:12" s="20" customFormat="1" ht="14.45" customHeight="1" x14ac:dyDescent="0.25">
      <c r="B36" s="21"/>
      <c r="E36" s="50" t="s">
        <v>28</v>
      </c>
      <c r="F36" s="84">
        <f>ROUND((SUM(BF100:BF101) + SUM(BF121:BF129)),  2)</f>
        <v>0</v>
      </c>
      <c r="I36" s="85">
        <v>0.12</v>
      </c>
      <c r="J36" s="84">
        <f>ROUND(((SUM(BF100:BF101) + SUM(BF121:BF129))*I36),  2)</f>
        <v>0</v>
      </c>
      <c r="L36" s="21"/>
    </row>
    <row r="37" spans="2:12" s="20" customFormat="1" ht="14.45" hidden="1" customHeight="1" x14ac:dyDescent="0.25">
      <c r="B37" s="21"/>
      <c r="E37" s="50" t="s">
        <v>29</v>
      </c>
      <c r="F37" s="84">
        <f>ROUND((SUM(BG100:BG101) + SUM(BG121:BG129)),  2)</f>
        <v>0</v>
      </c>
      <c r="I37" s="85">
        <v>0.21</v>
      </c>
      <c r="J37" s="84">
        <f>0</f>
        <v>0</v>
      </c>
      <c r="L37" s="21"/>
    </row>
    <row r="38" spans="2:12" s="20" customFormat="1" ht="14.45" hidden="1" customHeight="1" x14ac:dyDescent="0.25">
      <c r="B38" s="21"/>
      <c r="E38" s="50" t="s">
        <v>30</v>
      </c>
      <c r="F38" s="84">
        <f>ROUND((SUM(BH100:BH101) + SUM(BH121:BH129)),  2)</f>
        <v>0</v>
      </c>
      <c r="I38" s="85">
        <v>0.12</v>
      </c>
      <c r="J38" s="84">
        <f>0</f>
        <v>0</v>
      </c>
      <c r="L38" s="21"/>
    </row>
    <row r="39" spans="2:12" s="20" customFormat="1" ht="14.45" hidden="1" customHeight="1" x14ac:dyDescent="0.25">
      <c r="B39" s="21"/>
      <c r="E39" s="50" t="s">
        <v>31</v>
      </c>
      <c r="F39" s="84">
        <f>ROUND((SUM(BI100:BI101) + SUM(BI121:BI129)),  2)</f>
        <v>0</v>
      </c>
      <c r="I39" s="85">
        <v>0</v>
      </c>
      <c r="J39" s="84">
        <f>0</f>
        <v>0</v>
      </c>
      <c r="L39" s="21"/>
    </row>
    <row r="40" spans="2:12" s="20" customFormat="1" ht="6.95" customHeight="1" x14ac:dyDescent="0.25">
      <c r="B40" s="21"/>
      <c r="L40" s="21"/>
    </row>
    <row r="41" spans="2:12" s="20" customFormat="1" ht="25.35" customHeight="1" x14ac:dyDescent="0.25">
      <c r="B41" s="21"/>
      <c r="C41" s="86"/>
      <c r="D41" s="87" t="s">
        <v>32</v>
      </c>
      <c r="E41" s="88"/>
      <c r="F41" s="88"/>
      <c r="G41" s="89" t="s">
        <v>33</v>
      </c>
      <c r="H41" s="90" t="s">
        <v>34</v>
      </c>
      <c r="I41" s="88"/>
      <c r="J41" s="91">
        <f>SUM(J32:J39)</f>
        <v>0</v>
      </c>
      <c r="K41" s="92"/>
      <c r="L41" s="21"/>
    </row>
    <row r="42" spans="2:12" s="20" customFormat="1" ht="14.45" customHeight="1" x14ac:dyDescent="0.25">
      <c r="B42" s="21"/>
      <c r="L42" s="21"/>
    </row>
    <row r="43" spans="2:12" ht="14.45" customHeight="1" x14ac:dyDescent="0.25">
      <c r="B43" s="19"/>
      <c r="L43" s="19"/>
    </row>
    <row r="44" spans="2:12" ht="14.45" customHeight="1" x14ac:dyDescent="0.25">
      <c r="B44" s="19"/>
      <c r="L44" s="19"/>
    </row>
    <row r="45" spans="2:12" ht="14.45" customHeight="1" x14ac:dyDescent="0.25">
      <c r="B45" s="19"/>
      <c r="L45" s="19"/>
    </row>
    <row r="46" spans="2:12" ht="14.45" customHeight="1" x14ac:dyDescent="0.25">
      <c r="B46" s="19"/>
      <c r="L46" s="19"/>
    </row>
    <row r="47" spans="2:12" ht="14.45" customHeight="1" x14ac:dyDescent="0.25">
      <c r="B47" s="19"/>
      <c r="L47" s="19"/>
    </row>
    <row r="48" spans="2:12" ht="14.45" customHeight="1" x14ac:dyDescent="0.25">
      <c r="B48" s="19"/>
      <c r="L48" s="19"/>
    </row>
    <row r="49" spans="2:12" ht="14.45" customHeight="1" x14ac:dyDescent="0.25">
      <c r="B49" s="19"/>
      <c r="L49" s="19"/>
    </row>
    <row r="50" spans="2:12" s="20" customFormat="1" ht="14.45" customHeight="1" x14ac:dyDescent="0.25">
      <c r="B50" s="21"/>
      <c r="D50" s="93" t="s">
        <v>35</v>
      </c>
      <c r="E50" s="94"/>
      <c r="F50" s="94"/>
      <c r="G50" s="93" t="s">
        <v>36</v>
      </c>
      <c r="H50" s="94"/>
      <c r="I50" s="94"/>
      <c r="J50" s="94"/>
      <c r="K50" s="94"/>
      <c r="L50" s="21"/>
    </row>
    <row r="51" spans="2:12" x14ac:dyDescent="0.25">
      <c r="B51" s="19"/>
      <c r="L51" s="19"/>
    </row>
    <row r="52" spans="2:12" x14ac:dyDescent="0.25">
      <c r="B52" s="19"/>
      <c r="L52" s="19"/>
    </row>
    <row r="53" spans="2:12" x14ac:dyDescent="0.25">
      <c r="B53" s="19"/>
      <c r="L53" s="19"/>
    </row>
    <row r="54" spans="2:12" x14ac:dyDescent="0.25">
      <c r="B54" s="19"/>
      <c r="L54" s="19"/>
    </row>
    <row r="55" spans="2:12" x14ac:dyDescent="0.25">
      <c r="B55" s="19"/>
      <c r="L55" s="19"/>
    </row>
    <row r="56" spans="2:12" x14ac:dyDescent="0.25">
      <c r="B56" s="19"/>
      <c r="L56" s="19"/>
    </row>
    <row r="57" spans="2:12" x14ac:dyDescent="0.25">
      <c r="B57" s="19"/>
      <c r="L57" s="19"/>
    </row>
    <row r="58" spans="2:12" x14ac:dyDescent="0.25">
      <c r="B58" s="19"/>
      <c r="L58" s="19"/>
    </row>
    <row r="59" spans="2:12" x14ac:dyDescent="0.25">
      <c r="B59" s="19"/>
      <c r="L59" s="19"/>
    </row>
    <row r="60" spans="2:12" x14ac:dyDescent="0.25">
      <c r="B60" s="19"/>
      <c r="L60" s="19"/>
    </row>
    <row r="61" spans="2:12" s="20" customFormat="1" x14ac:dyDescent="0.25">
      <c r="B61" s="21"/>
      <c r="D61" s="95" t="s">
        <v>37</v>
      </c>
      <c r="E61" s="22"/>
      <c r="F61" s="96" t="s">
        <v>38</v>
      </c>
      <c r="G61" s="95" t="s">
        <v>37</v>
      </c>
      <c r="H61" s="22"/>
      <c r="I61" s="22"/>
      <c r="J61" s="97" t="s">
        <v>38</v>
      </c>
      <c r="K61" s="22"/>
      <c r="L61" s="21"/>
    </row>
    <row r="62" spans="2:12" x14ac:dyDescent="0.25">
      <c r="B62" s="19"/>
      <c r="L62" s="19"/>
    </row>
    <row r="63" spans="2:12" x14ac:dyDescent="0.25">
      <c r="B63" s="19"/>
      <c r="L63" s="19"/>
    </row>
    <row r="64" spans="2:12" x14ac:dyDescent="0.25">
      <c r="B64" s="19"/>
      <c r="L64" s="19"/>
    </row>
    <row r="65" spans="2:12" s="20" customFormat="1" x14ac:dyDescent="0.25">
      <c r="B65" s="21"/>
      <c r="D65" s="93" t="s">
        <v>39</v>
      </c>
      <c r="E65" s="94"/>
      <c r="F65" s="94"/>
      <c r="G65" s="93" t="s">
        <v>1784</v>
      </c>
      <c r="H65" s="94"/>
      <c r="I65" s="94"/>
      <c r="J65" s="94"/>
      <c r="K65" s="94"/>
      <c r="L65" s="21"/>
    </row>
    <row r="66" spans="2:12" x14ac:dyDescent="0.25">
      <c r="B66" s="19"/>
      <c r="L66" s="19"/>
    </row>
    <row r="67" spans="2:12" x14ac:dyDescent="0.25">
      <c r="B67" s="19"/>
      <c r="L67" s="19"/>
    </row>
    <row r="68" spans="2:12" x14ac:dyDescent="0.25">
      <c r="B68" s="19"/>
      <c r="L68" s="19"/>
    </row>
    <row r="69" spans="2:12" x14ac:dyDescent="0.25">
      <c r="B69" s="19"/>
      <c r="L69" s="19"/>
    </row>
    <row r="70" spans="2:12" x14ac:dyDescent="0.25">
      <c r="B70" s="19"/>
      <c r="L70" s="19"/>
    </row>
    <row r="71" spans="2:12" x14ac:dyDescent="0.25">
      <c r="B71" s="19"/>
      <c r="L71" s="19"/>
    </row>
    <row r="72" spans="2:12" x14ac:dyDescent="0.25">
      <c r="B72" s="19"/>
      <c r="L72" s="19"/>
    </row>
    <row r="73" spans="2:12" x14ac:dyDescent="0.25">
      <c r="B73" s="19"/>
      <c r="L73" s="19"/>
    </row>
    <row r="74" spans="2:12" x14ac:dyDescent="0.25">
      <c r="B74" s="19"/>
      <c r="L74" s="19"/>
    </row>
    <row r="75" spans="2:12" x14ac:dyDescent="0.25">
      <c r="B75" s="19"/>
      <c r="L75" s="19"/>
    </row>
    <row r="76" spans="2:12" s="20" customFormat="1" x14ac:dyDescent="0.25">
      <c r="B76" s="21"/>
      <c r="D76" s="95" t="s">
        <v>37</v>
      </c>
      <c r="E76" s="22"/>
      <c r="F76" s="96" t="s">
        <v>38</v>
      </c>
      <c r="G76" s="95" t="s">
        <v>37</v>
      </c>
      <c r="H76" s="22"/>
      <c r="I76" s="22"/>
      <c r="J76" s="97" t="s">
        <v>38</v>
      </c>
      <c r="K76" s="22"/>
      <c r="L76" s="21"/>
    </row>
    <row r="77" spans="2:12" s="20" customFormat="1" ht="14.45" customHeight="1" x14ac:dyDescent="0.25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21"/>
    </row>
    <row r="81" spans="2:47" s="20" customFormat="1" ht="6.95" customHeight="1" x14ac:dyDescent="0.25"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21"/>
    </row>
    <row r="82" spans="2:47" s="20" customFormat="1" ht="24.95" customHeight="1" x14ac:dyDescent="0.25">
      <c r="B82" s="21"/>
      <c r="C82" s="49" t="s">
        <v>91</v>
      </c>
      <c r="L82" s="21"/>
    </row>
    <row r="83" spans="2:47" s="20" customFormat="1" ht="6.95" customHeight="1" x14ac:dyDescent="0.25">
      <c r="B83" s="21"/>
      <c r="L83" s="21"/>
    </row>
    <row r="84" spans="2:47" s="20" customFormat="1" ht="12" customHeight="1" x14ac:dyDescent="0.25">
      <c r="B84" s="21"/>
      <c r="C84" s="50" t="s">
        <v>8</v>
      </c>
      <c r="L84" s="21"/>
    </row>
    <row r="85" spans="2:47" s="20" customFormat="1" ht="16.5" customHeight="1" x14ac:dyDescent="0.25">
      <c r="B85" s="21"/>
      <c r="E85" s="303">
        <f>E7</f>
        <v>0</v>
      </c>
      <c r="F85" s="304"/>
      <c r="G85" s="304"/>
      <c r="H85" s="304"/>
      <c r="L85" s="21"/>
    </row>
    <row r="86" spans="2:47" s="20" customFormat="1" ht="12" customHeight="1" x14ac:dyDescent="0.25">
      <c r="B86" s="21"/>
      <c r="C86" s="50" t="s">
        <v>1781</v>
      </c>
      <c r="L86" s="21"/>
    </row>
    <row r="87" spans="2:47" s="20" customFormat="1" ht="16.5" customHeight="1" x14ac:dyDescent="0.25">
      <c r="B87" s="21"/>
      <c r="E87" s="296" t="str">
        <f>E9</f>
        <v>VRN - VRN</v>
      </c>
      <c r="F87" s="297"/>
      <c r="G87" s="297"/>
      <c r="H87" s="297"/>
      <c r="L87" s="21"/>
    </row>
    <row r="88" spans="2:47" s="20" customFormat="1" ht="6.95" customHeight="1" x14ac:dyDescent="0.25">
      <c r="B88" s="21"/>
      <c r="L88" s="21"/>
    </row>
    <row r="89" spans="2:47" s="20" customFormat="1" ht="12" customHeight="1" x14ac:dyDescent="0.25">
      <c r="B89" s="21"/>
      <c r="C89" s="50" t="s">
        <v>12</v>
      </c>
      <c r="F89" s="71" t="str">
        <f>F12</f>
        <v xml:space="preserve"> </v>
      </c>
      <c r="I89" s="50" t="s">
        <v>14</v>
      </c>
      <c r="J89" s="70" t="str">
        <f>IF(J12="","",J12)</f>
        <v>26. 2. 2025</v>
      </c>
      <c r="L89" s="21"/>
    </row>
    <row r="90" spans="2:47" s="20" customFormat="1" ht="6.95" customHeight="1" x14ac:dyDescent="0.25">
      <c r="B90" s="21"/>
      <c r="L90" s="21"/>
    </row>
    <row r="91" spans="2:47" s="20" customFormat="1" ht="15.2" customHeight="1" x14ac:dyDescent="0.25">
      <c r="B91" s="21"/>
      <c r="C91" s="50" t="s">
        <v>15</v>
      </c>
      <c r="F91" s="71" t="str">
        <f>E15</f>
        <v xml:space="preserve"> </v>
      </c>
      <c r="I91" s="50" t="s">
        <v>18</v>
      </c>
      <c r="J91" s="72" t="str">
        <f>E21</f>
        <v xml:space="preserve"> </v>
      </c>
      <c r="L91" s="21"/>
    </row>
    <row r="92" spans="2:47" s="20" customFormat="1" ht="15.2" customHeight="1" x14ac:dyDescent="0.25">
      <c r="B92" s="21"/>
      <c r="C92" s="50" t="s">
        <v>1783</v>
      </c>
      <c r="F92" s="71" t="str">
        <f>IF(E18="","",E18)</f>
        <v xml:space="preserve"> </v>
      </c>
      <c r="I92" s="50" t="s">
        <v>20</v>
      </c>
      <c r="J92" s="72" t="str">
        <f>E24</f>
        <v xml:space="preserve"> </v>
      </c>
      <c r="L92" s="21"/>
    </row>
    <row r="93" spans="2:47" s="20" customFormat="1" ht="10.35" customHeight="1" x14ac:dyDescent="0.25">
      <c r="B93" s="21"/>
      <c r="L93" s="21"/>
    </row>
    <row r="94" spans="2:47" s="20" customFormat="1" ht="29.25" customHeight="1" x14ac:dyDescent="0.25">
      <c r="B94" s="21"/>
      <c r="C94" s="98" t="s">
        <v>92</v>
      </c>
      <c r="D94" s="86"/>
      <c r="E94" s="86"/>
      <c r="F94" s="86"/>
      <c r="G94" s="86"/>
      <c r="H94" s="86"/>
      <c r="I94" s="86"/>
      <c r="J94" s="99" t="s">
        <v>93</v>
      </c>
      <c r="K94" s="86"/>
      <c r="L94" s="21"/>
    </row>
    <row r="95" spans="2:47" s="20" customFormat="1" ht="10.35" customHeight="1" x14ac:dyDescent="0.25">
      <c r="B95" s="21"/>
      <c r="L95" s="21"/>
    </row>
    <row r="96" spans="2:47" s="20" customFormat="1" ht="22.9" customHeight="1" x14ac:dyDescent="0.25">
      <c r="B96" s="21"/>
      <c r="C96" s="100" t="s">
        <v>94</v>
      </c>
      <c r="J96" s="69">
        <f>J121</f>
        <v>0</v>
      </c>
      <c r="L96" s="21"/>
      <c r="AU96" s="18" t="s">
        <v>95</v>
      </c>
    </row>
    <row r="97" spans="2:14" s="101" customFormat="1" ht="24.95" customHeight="1" x14ac:dyDescent="0.25">
      <c r="B97" s="102"/>
      <c r="D97" s="103" t="s">
        <v>108</v>
      </c>
      <c r="E97" s="104"/>
      <c r="F97" s="104"/>
      <c r="G97" s="104"/>
      <c r="H97" s="104"/>
      <c r="I97" s="104"/>
      <c r="J97" s="105">
        <f>J122</f>
        <v>0</v>
      </c>
      <c r="L97" s="102"/>
    </row>
    <row r="98" spans="2:14" s="20" customFormat="1" ht="21.75" customHeight="1" x14ac:dyDescent="0.25">
      <c r="B98" s="21"/>
      <c r="L98" s="21"/>
    </row>
    <row r="99" spans="2:14" s="20" customFormat="1" ht="6.95" customHeight="1" x14ac:dyDescent="0.25">
      <c r="B99" s="21"/>
      <c r="L99" s="21"/>
    </row>
    <row r="100" spans="2:14" s="20" customFormat="1" ht="29.25" customHeight="1" x14ac:dyDescent="0.25">
      <c r="B100" s="21"/>
      <c r="C100" s="100" t="s">
        <v>111</v>
      </c>
      <c r="J100" s="111">
        <v>0</v>
      </c>
      <c r="L100" s="21"/>
      <c r="N100" s="112" t="s">
        <v>26</v>
      </c>
    </row>
    <row r="101" spans="2:14" s="20" customFormat="1" ht="18" customHeight="1" x14ac:dyDescent="0.25">
      <c r="B101" s="21"/>
      <c r="L101" s="21"/>
    </row>
    <row r="102" spans="2:14" s="20" customFormat="1" ht="29.25" customHeight="1" x14ac:dyDescent="0.25">
      <c r="B102" s="21"/>
      <c r="C102" s="120" t="s">
        <v>46</v>
      </c>
      <c r="D102" s="86"/>
      <c r="E102" s="86"/>
      <c r="F102" s="86"/>
      <c r="G102" s="86"/>
      <c r="H102" s="86"/>
      <c r="I102" s="86"/>
      <c r="J102" s="121">
        <f>ROUND(J96+J100,2)</f>
        <v>0</v>
      </c>
      <c r="K102" s="86"/>
      <c r="L102" s="21"/>
    </row>
    <row r="103" spans="2:14" s="20" customFormat="1" ht="6.95" customHeight="1" x14ac:dyDescent="0.25"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21"/>
    </row>
    <row r="107" spans="2:14" s="20" customFormat="1" ht="6.95" customHeight="1" x14ac:dyDescent="0.25">
      <c r="B107" s="53"/>
      <c r="C107" s="54"/>
      <c r="D107" s="54"/>
      <c r="E107" s="54"/>
      <c r="F107" s="54"/>
      <c r="G107" s="54"/>
      <c r="H107" s="54"/>
      <c r="I107" s="54"/>
      <c r="J107" s="54"/>
      <c r="K107" s="54"/>
      <c r="L107" s="21"/>
    </row>
    <row r="108" spans="2:14" s="20" customFormat="1" ht="24.95" customHeight="1" x14ac:dyDescent="0.25">
      <c r="B108" s="21"/>
      <c r="C108" s="49" t="s">
        <v>120</v>
      </c>
      <c r="L108" s="21"/>
    </row>
    <row r="109" spans="2:14" s="20" customFormat="1" ht="6.95" customHeight="1" x14ac:dyDescent="0.25">
      <c r="B109" s="21"/>
      <c r="L109" s="21"/>
    </row>
    <row r="110" spans="2:14" s="20" customFormat="1" ht="12" customHeight="1" x14ac:dyDescent="0.25">
      <c r="B110" s="21"/>
      <c r="C110" s="50" t="s">
        <v>8</v>
      </c>
      <c r="L110" s="21"/>
    </row>
    <row r="111" spans="2:14" s="20" customFormat="1" ht="16.5" customHeight="1" x14ac:dyDescent="0.25">
      <c r="B111" s="21"/>
      <c r="E111" s="303">
        <f>E7</f>
        <v>0</v>
      </c>
      <c r="F111" s="304"/>
      <c r="G111" s="304"/>
      <c r="H111" s="304"/>
      <c r="L111" s="21"/>
    </row>
    <row r="112" spans="2:14" s="20" customFormat="1" ht="12" customHeight="1" x14ac:dyDescent="0.25">
      <c r="B112" s="21"/>
      <c r="C112" s="50" t="s">
        <v>1781</v>
      </c>
      <c r="L112" s="21"/>
    </row>
    <row r="113" spans="2:65" s="20" customFormat="1" ht="16.5" customHeight="1" x14ac:dyDescent="0.25">
      <c r="B113" s="21"/>
      <c r="E113" s="296" t="str">
        <f>E9</f>
        <v>VRN - VRN</v>
      </c>
      <c r="F113" s="297"/>
      <c r="G113" s="297"/>
      <c r="H113" s="297"/>
      <c r="L113" s="21"/>
    </row>
    <row r="114" spans="2:65" s="20" customFormat="1" ht="6.95" customHeight="1" x14ac:dyDescent="0.25">
      <c r="B114" s="21"/>
      <c r="L114" s="21"/>
    </row>
    <row r="115" spans="2:65" s="20" customFormat="1" ht="12" customHeight="1" x14ac:dyDescent="0.25">
      <c r="B115" s="21"/>
      <c r="C115" s="50" t="s">
        <v>12</v>
      </c>
      <c r="F115" s="71" t="str">
        <f>F12</f>
        <v xml:space="preserve"> </v>
      </c>
      <c r="I115" s="50" t="s">
        <v>14</v>
      </c>
      <c r="J115" s="70" t="str">
        <f>IF(J12="","",J12)</f>
        <v>26. 2. 2025</v>
      </c>
      <c r="L115" s="21"/>
    </row>
    <row r="116" spans="2:65" s="20" customFormat="1" ht="6.95" customHeight="1" x14ac:dyDescent="0.25">
      <c r="B116" s="21"/>
      <c r="L116" s="21"/>
    </row>
    <row r="117" spans="2:65" s="20" customFormat="1" ht="15.2" customHeight="1" x14ac:dyDescent="0.25">
      <c r="B117" s="21"/>
      <c r="C117" s="50" t="s">
        <v>15</v>
      </c>
      <c r="F117" s="71" t="str">
        <f>E15</f>
        <v xml:space="preserve"> </v>
      </c>
      <c r="I117" s="50" t="s">
        <v>18</v>
      </c>
      <c r="J117" s="72" t="str">
        <f>E21</f>
        <v xml:space="preserve"> </v>
      </c>
      <c r="L117" s="21"/>
    </row>
    <row r="118" spans="2:65" s="20" customFormat="1" ht="15.2" customHeight="1" x14ac:dyDescent="0.25">
      <c r="B118" s="21"/>
      <c r="C118" s="50" t="s">
        <v>1783</v>
      </c>
      <c r="F118" s="71" t="str">
        <f>IF(E18="","",E18)</f>
        <v xml:space="preserve"> </v>
      </c>
      <c r="I118" s="50" t="s">
        <v>20</v>
      </c>
      <c r="J118" s="72" t="str">
        <f>E24</f>
        <v xml:space="preserve"> </v>
      </c>
      <c r="L118" s="21"/>
    </row>
    <row r="119" spans="2:65" s="20" customFormat="1" ht="10.35" customHeight="1" x14ac:dyDescent="0.25">
      <c r="B119" s="21"/>
      <c r="L119" s="21"/>
    </row>
    <row r="120" spans="2:65" s="122" customFormat="1" ht="29.25" customHeight="1" x14ac:dyDescent="0.25">
      <c r="B120" s="123"/>
      <c r="C120" s="124" t="s">
        <v>121</v>
      </c>
      <c r="D120" s="125" t="s">
        <v>42</v>
      </c>
      <c r="E120" s="125" t="s">
        <v>40</v>
      </c>
      <c r="F120" s="125" t="s">
        <v>41</v>
      </c>
      <c r="G120" s="125" t="s">
        <v>122</v>
      </c>
      <c r="H120" s="125" t="s">
        <v>123</v>
      </c>
      <c r="I120" s="125" t="s">
        <v>124</v>
      </c>
      <c r="J120" s="126" t="s">
        <v>93</v>
      </c>
      <c r="K120" s="127" t="s">
        <v>125</v>
      </c>
      <c r="L120" s="123"/>
      <c r="M120" s="56" t="s">
        <v>1</v>
      </c>
      <c r="N120" s="57" t="s">
        <v>26</v>
      </c>
      <c r="O120" s="57" t="s">
        <v>126</v>
      </c>
      <c r="P120" s="57" t="s">
        <v>127</v>
      </c>
      <c r="Q120" s="57" t="s">
        <v>128</v>
      </c>
      <c r="R120" s="57" t="s">
        <v>129</v>
      </c>
      <c r="S120" s="57" t="s">
        <v>130</v>
      </c>
      <c r="T120" s="58" t="s">
        <v>131</v>
      </c>
    </row>
    <row r="121" spans="2:65" s="20" customFormat="1" ht="22.9" customHeight="1" x14ac:dyDescent="0.25">
      <c r="B121" s="21"/>
      <c r="C121" s="60" t="s">
        <v>132</v>
      </c>
      <c r="J121" s="128">
        <f>BK121</f>
        <v>0</v>
      </c>
      <c r="L121" s="21"/>
      <c r="M121" s="59"/>
      <c r="N121" s="23"/>
      <c r="O121" s="23"/>
      <c r="P121" s="129">
        <f>P122</f>
        <v>0</v>
      </c>
      <c r="Q121" s="23"/>
      <c r="R121" s="129">
        <f>R122</f>
        <v>0</v>
      </c>
      <c r="S121" s="23"/>
      <c r="T121" s="130">
        <f>T122</f>
        <v>0</v>
      </c>
      <c r="AT121" s="18" t="s">
        <v>43</v>
      </c>
      <c r="AU121" s="18" t="s">
        <v>95</v>
      </c>
      <c r="BK121" s="131">
        <f>BK122</f>
        <v>0</v>
      </c>
    </row>
    <row r="122" spans="2:65" s="132" customFormat="1" ht="25.9" customHeight="1" x14ac:dyDescent="0.2">
      <c r="B122" s="133"/>
      <c r="D122" s="134" t="s">
        <v>43</v>
      </c>
      <c r="E122" s="135" t="s">
        <v>113</v>
      </c>
      <c r="F122" s="135" t="s">
        <v>433</v>
      </c>
      <c r="J122" s="137">
        <f>BK122</f>
        <v>0</v>
      </c>
      <c r="L122" s="133"/>
      <c r="M122" s="138"/>
      <c r="P122" s="139">
        <f>SUM(P123:P129)</f>
        <v>0</v>
      </c>
      <c r="R122" s="139">
        <f>SUM(R123:R129)</f>
        <v>0</v>
      </c>
      <c r="T122" s="140">
        <f>SUM(T123:T129)</f>
        <v>0</v>
      </c>
      <c r="AR122" s="134" t="s">
        <v>157</v>
      </c>
      <c r="AT122" s="141" t="s">
        <v>43</v>
      </c>
      <c r="AU122" s="141" t="s">
        <v>44</v>
      </c>
      <c r="AY122" s="134" t="s">
        <v>135</v>
      </c>
      <c r="BK122" s="142">
        <f>SUM(BK123:BK129)</f>
        <v>0</v>
      </c>
    </row>
    <row r="123" spans="2:65" s="20" customFormat="1" ht="16.5" customHeight="1" x14ac:dyDescent="0.25">
      <c r="B123" s="113"/>
      <c r="C123" s="145" t="s">
        <v>45</v>
      </c>
      <c r="D123" s="145" t="s">
        <v>138</v>
      </c>
      <c r="E123" s="146" t="s">
        <v>1785</v>
      </c>
      <c r="F123" s="147" t="s">
        <v>1801</v>
      </c>
      <c r="G123" s="148" t="s">
        <v>439</v>
      </c>
      <c r="H123" s="149">
        <v>1</v>
      </c>
      <c r="I123" s="151">
        <v>0</v>
      </c>
      <c r="J123" s="151">
        <f t="shared" ref="J123:J129" si="0">ROUND(I123*H123,2)</f>
        <v>0</v>
      </c>
      <c r="K123" s="152"/>
      <c r="L123" s="21"/>
      <c r="M123" s="305" t="s">
        <v>1</v>
      </c>
      <c r="N123" s="112" t="s">
        <v>27</v>
      </c>
      <c r="O123" s="154">
        <v>0</v>
      </c>
      <c r="P123" s="154">
        <f t="shared" ref="P123:P129" si="1">O123*H123</f>
        <v>0</v>
      </c>
      <c r="Q123" s="154">
        <v>0</v>
      </c>
      <c r="R123" s="154">
        <f t="shared" ref="R123:R129" si="2">Q123*H123</f>
        <v>0</v>
      </c>
      <c r="S123" s="154">
        <v>0</v>
      </c>
      <c r="T123" s="155">
        <f t="shared" ref="T123:T129" si="3">S123*H123</f>
        <v>0</v>
      </c>
      <c r="AR123" s="156" t="s">
        <v>440</v>
      </c>
      <c r="AT123" s="156" t="s">
        <v>138</v>
      </c>
      <c r="AU123" s="156" t="s">
        <v>45</v>
      </c>
      <c r="AY123" s="18" t="s">
        <v>135</v>
      </c>
      <c r="BE123" s="157">
        <f t="shared" ref="BE123:BE129" si="4">IF(N123="základní",J123,0)</f>
        <v>0</v>
      </c>
      <c r="BF123" s="157">
        <f t="shared" ref="BF123:BF129" si="5">IF(N123="snížená",J123,0)</f>
        <v>0</v>
      </c>
      <c r="BG123" s="157">
        <f t="shared" ref="BG123:BG129" si="6">IF(N123="zákl. přenesená",J123,0)</f>
        <v>0</v>
      </c>
      <c r="BH123" s="157">
        <f t="shared" ref="BH123:BH129" si="7">IF(N123="sníž. přenesená",J123,0)</f>
        <v>0</v>
      </c>
      <c r="BI123" s="157">
        <f t="shared" ref="BI123:BI129" si="8">IF(N123="nulová",J123,0)</f>
        <v>0</v>
      </c>
      <c r="BJ123" s="18" t="s">
        <v>45</v>
      </c>
      <c r="BK123" s="157">
        <f t="shared" ref="BK123:BK129" si="9">ROUND(I123*H123,2)</f>
        <v>0</v>
      </c>
      <c r="BL123" s="18" t="s">
        <v>440</v>
      </c>
      <c r="BM123" s="156" t="s">
        <v>1786</v>
      </c>
    </row>
    <row r="124" spans="2:65" s="20" customFormat="1" ht="16.5" customHeight="1" x14ac:dyDescent="0.25">
      <c r="B124" s="113"/>
      <c r="C124" s="145" t="s">
        <v>136</v>
      </c>
      <c r="D124" s="145" t="s">
        <v>138</v>
      </c>
      <c r="E124" s="146" t="s">
        <v>1787</v>
      </c>
      <c r="F124" s="147" t="s">
        <v>1802</v>
      </c>
      <c r="G124" s="148" t="s">
        <v>439</v>
      </c>
      <c r="H124" s="149">
        <v>1</v>
      </c>
      <c r="I124" s="151">
        <v>0</v>
      </c>
      <c r="J124" s="151">
        <f t="shared" si="0"/>
        <v>0</v>
      </c>
      <c r="K124" s="152"/>
      <c r="L124" s="21"/>
      <c r="M124" s="305" t="s">
        <v>1</v>
      </c>
      <c r="N124" s="112" t="s">
        <v>27</v>
      </c>
      <c r="O124" s="154">
        <v>0</v>
      </c>
      <c r="P124" s="154">
        <f t="shared" si="1"/>
        <v>0</v>
      </c>
      <c r="Q124" s="154">
        <v>0</v>
      </c>
      <c r="R124" s="154">
        <f t="shared" si="2"/>
        <v>0</v>
      </c>
      <c r="S124" s="154">
        <v>0</v>
      </c>
      <c r="T124" s="155">
        <f t="shared" si="3"/>
        <v>0</v>
      </c>
      <c r="AR124" s="156" t="s">
        <v>440</v>
      </c>
      <c r="AT124" s="156" t="s">
        <v>138</v>
      </c>
      <c r="AU124" s="156" t="s">
        <v>45</v>
      </c>
      <c r="AY124" s="18" t="s">
        <v>135</v>
      </c>
      <c r="BE124" s="157">
        <f t="shared" si="4"/>
        <v>0</v>
      </c>
      <c r="BF124" s="157">
        <f t="shared" si="5"/>
        <v>0</v>
      </c>
      <c r="BG124" s="157">
        <f t="shared" si="6"/>
        <v>0</v>
      </c>
      <c r="BH124" s="157">
        <f t="shared" si="7"/>
        <v>0</v>
      </c>
      <c r="BI124" s="157">
        <f t="shared" si="8"/>
        <v>0</v>
      </c>
      <c r="BJ124" s="18" t="s">
        <v>45</v>
      </c>
      <c r="BK124" s="157">
        <f t="shared" si="9"/>
        <v>0</v>
      </c>
      <c r="BL124" s="18" t="s">
        <v>440</v>
      </c>
      <c r="BM124" s="156" t="s">
        <v>1788</v>
      </c>
    </row>
    <row r="125" spans="2:65" s="20" customFormat="1" ht="16.5" customHeight="1" x14ac:dyDescent="0.25">
      <c r="B125" s="113"/>
      <c r="C125" s="145" t="s">
        <v>157</v>
      </c>
      <c r="D125" s="145" t="s">
        <v>138</v>
      </c>
      <c r="E125" s="146" t="s">
        <v>1789</v>
      </c>
      <c r="F125" s="147" t="s">
        <v>1803</v>
      </c>
      <c r="G125" s="148" t="s">
        <v>439</v>
      </c>
      <c r="H125" s="149">
        <v>1</v>
      </c>
      <c r="I125" s="151">
        <v>0</v>
      </c>
      <c r="J125" s="151">
        <f t="shared" si="0"/>
        <v>0</v>
      </c>
      <c r="K125" s="152"/>
      <c r="L125" s="21"/>
      <c r="M125" s="305" t="s">
        <v>1</v>
      </c>
      <c r="N125" s="112" t="s">
        <v>27</v>
      </c>
      <c r="O125" s="154">
        <v>0</v>
      </c>
      <c r="P125" s="154">
        <f t="shared" si="1"/>
        <v>0</v>
      </c>
      <c r="Q125" s="154">
        <v>0</v>
      </c>
      <c r="R125" s="154">
        <f t="shared" si="2"/>
        <v>0</v>
      </c>
      <c r="S125" s="154">
        <v>0</v>
      </c>
      <c r="T125" s="155">
        <f t="shared" si="3"/>
        <v>0</v>
      </c>
      <c r="AR125" s="156" t="s">
        <v>440</v>
      </c>
      <c r="AT125" s="156" t="s">
        <v>138</v>
      </c>
      <c r="AU125" s="156" t="s">
        <v>45</v>
      </c>
      <c r="AY125" s="18" t="s">
        <v>135</v>
      </c>
      <c r="BE125" s="157">
        <f t="shared" si="4"/>
        <v>0</v>
      </c>
      <c r="BF125" s="157">
        <f t="shared" si="5"/>
        <v>0</v>
      </c>
      <c r="BG125" s="157">
        <f t="shared" si="6"/>
        <v>0</v>
      </c>
      <c r="BH125" s="157">
        <f t="shared" si="7"/>
        <v>0</v>
      </c>
      <c r="BI125" s="157">
        <f t="shared" si="8"/>
        <v>0</v>
      </c>
      <c r="BJ125" s="18" t="s">
        <v>45</v>
      </c>
      <c r="BK125" s="157">
        <f t="shared" si="9"/>
        <v>0</v>
      </c>
      <c r="BL125" s="18" t="s">
        <v>440</v>
      </c>
      <c r="BM125" s="156" t="s">
        <v>1790</v>
      </c>
    </row>
    <row r="126" spans="2:65" s="20" customFormat="1" ht="16.5" customHeight="1" x14ac:dyDescent="0.25">
      <c r="B126" s="113"/>
      <c r="C126" s="145" t="s">
        <v>152</v>
      </c>
      <c r="D126" s="145" t="s">
        <v>138</v>
      </c>
      <c r="E126" s="146" t="s">
        <v>1791</v>
      </c>
      <c r="F126" s="147" t="s">
        <v>1792</v>
      </c>
      <c r="G126" s="148" t="s">
        <v>439</v>
      </c>
      <c r="H126" s="149">
        <v>1</v>
      </c>
      <c r="I126" s="151">
        <v>0</v>
      </c>
      <c r="J126" s="151">
        <f t="shared" si="0"/>
        <v>0</v>
      </c>
      <c r="K126" s="152"/>
      <c r="L126" s="21"/>
      <c r="M126" s="305" t="s">
        <v>1</v>
      </c>
      <c r="N126" s="112" t="s">
        <v>27</v>
      </c>
      <c r="O126" s="154">
        <v>0</v>
      </c>
      <c r="P126" s="154">
        <f t="shared" si="1"/>
        <v>0</v>
      </c>
      <c r="Q126" s="154">
        <v>0</v>
      </c>
      <c r="R126" s="154">
        <f t="shared" si="2"/>
        <v>0</v>
      </c>
      <c r="S126" s="154">
        <v>0</v>
      </c>
      <c r="T126" s="155">
        <f t="shared" si="3"/>
        <v>0</v>
      </c>
      <c r="AR126" s="156" t="s">
        <v>440</v>
      </c>
      <c r="AT126" s="156" t="s">
        <v>138</v>
      </c>
      <c r="AU126" s="156" t="s">
        <v>45</v>
      </c>
      <c r="AY126" s="18" t="s">
        <v>135</v>
      </c>
      <c r="BE126" s="157">
        <f t="shared" si="4"/>
        <v>0</v>
      </c>
      <c r="BF126" s="157">
        <f t="shared" si="5"/>
        <v>0</v>
      </c>
      <c r="BG126" s="157">
        <f t="shared" si="6"/>
        <v>0</v>
      </c>
      <c r="BH126" s="157">
        <f t="shared" si="7"/>
        <v>0</v>
      </c>
      <c r="BI126" s="157">
        <f t="shared" si="8"/>
        <v>0</v>
      </c>
      <c r="BJ126" s="18" t="s">
        <v>45</v>
      </c>
      <c r="BK126" s="157">
        <f t="shared" si="9"/>
        <v>0</v>
      </c>
      <c r="BL126" s="18" t="s">
        <v>440</v>
      </c>
      <c r="BM126" s="156" t="s">
        <v>1793</v>
      </c>
    </row>
    <row r="127" spans="2:65" s="20" customFormat="1" ht="16.5" customHeight="1" x14ac:dyDescent="0.25">
      <c r="B127" s="113"/>
      <c r="C127" s="145" t="s">
        <v>164</v>
      </c>
      <c r="D127" s="145" t="s">
        <v>138</v>
      </c>
      <c r="E127" s="146" t="s">
        <v>444</v>
      </c>
      <c r="F127" s="147" t="s">
        <v>112</v>
      </c>
      <c r="G127" s="148" t="s">
        <v>439</v>
      </c>
      <c r="H127" s="149">
        <v>1</v>
      </c>
      <c r="I127" s="151">
        <v>0</v>
      </c>
      <c r="J127" s="151">
        <f t="shared" si="0"/>
        <v>0</v>
      </c>
      <c r="K127" s="152"/>
      <c r="L127" s="21"/>
      <c r="M127" s="305" t="s">
        <v>1</v>
      </c>
      <c r="N127" s="112" t="s">
        <v>27</v>
      </c>
      <c r="O127" s="154">
        <v>0</v>
      </c>
      <c r="P127" s="154">
        <f t="shared" si="1"/>
        <v>0</v>
      </c>
      <c r="Q127" s="154">
        <v>0</v>
      </c>
      <c r="R127" s="154">
        <f t="shared" si="2"/>
        <v>0</v>
      </c>
      <c r="S127" s="154">
        <v>0</v>
      </c>
      <c r="T127" s="155">
        <f t="shared" si="3"/>
        <v>0</v>
      </c>
      <c r="AR127" s="156" t="s">
        <v>440</v>
      </c>
      <c r="AT127" s="156" t="s">
        <v>138</v>
      </c>
      <c r="AU127" s="156" t="s">
        <v>45</v>
      </c>
      <c r="AY127" s="18" t="s">
        <v>135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8" t="s">
        <v>45</v>
      </c>
      <c r="BK127" s="157">
        <f t="shared" si="9"/>
        <v>0</v>
      </c>
      <c r="BL127" s="18" t="s">
        <v>440</v>
      </c>
      <c r="BM127" s="156" t="s">
        <v>1794</v>
      </c>
    </row>
    <row r="128" spans="2:65" s="20" customFormat="1" ht="16.5" customHeight="1" x14ac:dyDescent="0.25">
      <c r="B128" s="113"/>
      <c r="C128" s="145" t="s">
        <v>169</v>
      </c>
      <c r="D128" s="145" t="s">
        <v>138</v>
      </c>
      <c r="E128" s="146" t="s">
        <v>1795</v>
      </c>
      <c r="F128" s="147" t="s">
        <v>1796</v>
      </c>
      <c r="G128" s="148" t="s">
        <v>439</v>
      </c>
      <c r="H128" s="149">
        <v>1</v>
      </c>
      <c r="I128" s="151">
        <v>0</v>
      </c>
      <c r="J128" s="151">
        <f t="shared" si="0"/>
        <v>0</v>
      </c>
      <c r="K128" s="152"/>
      <c r="L128" s="21"/>
      <c r="M128" s="305" t="s">
        <v>1</v>
      </c>
      <c r="N128" s="112" t="s">
        <v>27</v>
      </c>
      <c r="O128" s="154">
        <v>0</v>
      </c>
      <c r="P128" s="154">
        <f t="shared" si="1"/>
        <v>0</v>
      </c>
      <c r="Q128" s="154">
        <v>0</v>
      </c>
      <c r="R128" s="154">
        <f t="shared" si="2"/>
        <v>0</v>
      </c>
      <c r="S128" s="154">
        <v>0</v>
      </c>
      <c r="T128" s="155">
        <f t="shared" si="3"/>
        <v>0</v>
      </c>
      <c r="AR128" s="156" t="s">
        <v>440</v>
      </c>
      <c r="AT128" s="156" t="s">
        <v>138</v>
      </c>
      <c r="AU128" s="156" t="s">
        <v>45</v>
      </c>
      <c r="AY128" s="18" t="s">
        <v>135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8" t="s">
        <v>45</v>
      </c>
      <c r="BK128" s="157">
        <f t="shared" si="9"/>
        <v>0</v>
      </c>
      <c r="BL128" s="18" t="s">
        <v>440</v>
      </c>
      <c r="BM128" s="156" t="s">
        <v>1797</v>
      </c>
    </row>
    <row r="129" spans="2:65" s="20" customFormat="1" ht="16.5" customHeight="1" x14ac:dyDescent="0.25">
      <c r="B129" s="113"/>
      <c r="C129" s="145" t="s">
        <v>173</v>
      </c>
      <c r="D129" s="145" t="s">
        <v>138</v>
      </c>
      <c r="E129" s="146" t="s">
        <v>1798</v>
      </c>
      <c r="F129" s="147" t="s">
        <v>1799</v>
      </c>
      <c r="G129" s="148" t="s">
        <v>439</v>
      </c>
      <c r="H129" s="149">
        <v>1</v>
      </c>
      <c r="I129" s="151">
        <v>0</v>
      </c>
      <c r="J129" s="151">
        <f t="shared" si="0"/>
        <v>0</v>
      </c>
      <c r="K129" s="152"/>
      <c r="L129" s="21"/>
      <c r="M129" s="306" t="s">
        <v>1</v>
      </c>
      <c r="N129" s="170" t="s">
        <v>27</v>
      </c>
      <c r="O129" s="172">
        <v>0</v>
      </c>
      <c r="P129" s="172">
        <f t="shared" si="1"/>
        <v>0</v>
      </c>
      <c r="Q129" s="172">
        <v>0</v>
      </c>
      <c r="R129" s="172">
        <f t="shared" si="2"/>
        <v>0</v>
      </c>
      <c r="S129" s="172">
        <v>0</v>
      </c>
      <c r="T129" s="173">
        <f t="shared" si="3"/>
        <v>0</v>
      </c>
      <c r="AR129" s="156" t="s">
        <v>440</v>
      </c>
      <c r="AT129" s="156" t="s">
        <v>138</v>
      </c>
      <c r="AU129" s="156" t="s">
        <v>45</v>
      </c>
      <c r="AY129" s="18" t="s">
        <v>135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8" t="s">
        <v>45</v>
      </c>
      <c r="BK129" s="157">
        <f t="shared" si="9"/>
        <v>0</v>
      </c>
      <c r="BL129" s="18" t="s">
        <v>440</v>
      </c>
      <c r="BM129" s="156" t="s">
        <v>1800</v>
      </c>
    </row>
    <row r="130" spans="2:65" s="20" customFormat="1" ht="6.95" customHeight="1" x14ac:dyDescent="0.25">
      <c r="B130" s="51"/>
      <c r="C130" s="52"/>
      <c r="D130" s="52"/>
      <c r="E130" s="52"/>
      <c r="F130" s="52"/>
      <c r="G130" s="52"/>
      <c r="H130" s="52"/>
      <c r="I130" s="52"/>
      <c r="J130" s="52"/>
      <c r="K130" s="52"/>
      <c r="L130" s="21"/>
    </row>
  </sheetData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Rekapitulace</vt:lpstr>
      <vt:lpstr>Arch stav</vt:lpstr>
      <vt:lpstr>Světel. a silnop. rozvody</vt:lpstr>
      <vt:lpstr>Zti</vt:lpstr>
      <vt:lpstr>Vzduchotechnika</vt:lpstr>
      <vt:lpstr>VRN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Zaruba</dc:creator>
  <cp:lastModifiedBy>Office Optima</cp:lastModifiedBy>
  <dcterms:created xsi:type="dcterms:W3CDTF">2025-10-06T08:08:16Z</dcterms:created>
  <dcterms:modified xsi:type="dcterms:W3CDTF">2025-10-14T09:06:48Z</dcterms:modified>
</cp:coreProperties>
</file>