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2210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Pol'!$A$1:$U$38</definedName>
    <definedName name="_xlnm.Print_Area" localSheetId="1">Stavba!$A$1:$J$51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45621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H50" i="1" l="1"/>
  <c r="H49" i="1"/>
  <c r="H48" i="1"/>
  <c r="H47" i="1"/>
  <c r="G50" i="1"/>
  <c r="G49" i="1"/>
  <c r="G48" i="1"/>
  <c r="G47" i="1"/>
  <c r="G39" i="1"/>
  <c r="F39" i="1"/>
  <c r="H39" i="1" s="1"/>
  <c r="I39" i="1" s="1"/>
  <c r="I40" i="1" s="1"/>
  <c r="J39" i="1" s="1"/>
  <c r="J40" i="1" s="1"/>
  <c r="G28" i="12"/>
  <c r="AC28" i="12"/>
  <c r="AD28" i="12"/>
  <c r="BA10" i="12"/>
  <c r="U8" i="12"/>
  <c r="G9" i="12"/>
  <c r="G8" i="12" s="1"/>
  <c r="I9" i="12"/>
  <c r="K9" i="12"/>
  <c r="K8" i="12" s="1"/>
  <c r="O9" i="12"/>
  <c r="O8" i="12" s="1"/>
  <c r="Q9" i="12"/>
  <c r="U9" i="12"/>
  <c r="G12" i="12"/>
  <c r="M12" i="12" s="1"/>
  <c r="I12" i="12"/>
  <c r="I8" i="12" s="1"/>
  <c r="K12" i="12"/>
  <c r="O12" i="12"/>
  <c r="Q12" i="12"/>
  <c r="Q8" i="12" s="1"/>
  <c r="U12" i="12"/>
  <c r="G13" i="12"/>
  <c r="M13" i="12" s="1"/>
  <c r="I13" i="12"/>
  <c r="K13" i="12"/>
  <c r="O13" i="12"/>
  <c r="Q13" i="12"/>
  <c r="U13" i="12"/>
  <c r="G14" i="12"/>
  <c r="I14" i="12"/>
  <c r="K14" i="12"/>
  <c r="M14" i="12"/>
  <c r="O14" i="12"/>
  <c r="Q14" i="12"/>
  <c r="U14" i="12"/>
  <c r="O15" i="12"/>
  <c r="G16" i="12"/>
  <c r="I16" i="12"/>
  <c r="I15" i="12" s="1"/>
  <c r="K16" i="12"/>
  <c r="M16" i="12"/>
  <c r="O16" i="12"/>
  <c r="Q16" i="12"/>
  <c r="Q15" i="12" s="1"/>
  <c r="U16" i="12"/>
  <c r="G18" i="12"/>
  <c r="G15" i="12" s="1"/>
  <c r="I18" i="12"/>
  <c r="K18" i="12"/>
  <c r="K15" i="12" s="1"/>
  <c r="O18" i="12"/>
  <c r="Q18" i="12"/>
  <c r="U18" i="12"/>
  <c r="U15" i="12" s="1"/>
  <c r="G19" i="12"/>
  <c r="I19" i="12"/>
  <c r="K19" i="12"/>
  <c r="M19" i="12"/>
  <c r="O19" i="12"/>
  <c r="Q19" i="12"/>
  <c r="U19" i="12"/>
  <c r="G20" i="12"/>
  <c r="M20" i="12" s="1"/>
  <c r="I20" i="12"/>
  <c r="K20" i="12"/>
  <c r="O20" i="12"/>
  <c r="Q20" i="12"/>
  <c r="U20" i="12"/>
  <c r="G21" i="12"/>
  <c r="M21" i="12" s="1"/>
  <c r="I21" i="12"/>
  <c r="K21" i="12"/>
  <c r="O21" i="12"/>
  <c r="Q21" i="12"/>
  <c r="U21" i="12"/>
  <c r="G22" i="12"/>
  <c r="M22" i="12" s="1"/>
  <c r="I22" i="12"/>
  <c r="K22" i="12"/>
  <c r="O22" i="12"/>
  <c r="Q22" i="12"/>
  <c r="U22" i="12"/>
  <c r="I23" i="12"/>
  <c r="K23" i="12"/>
  <c r="M23" i="12"/>
  <c r="Q23" i="12"/>
  <c r="G24" i="12"/>
  <c r="G23" i="12" s="1"/>
  <c r="I24" i="12"/>
  <c r="K24" i="12"/>
  <c r="M24" i="12"/>
  <c r="O24" i="12"/>
  <c r="O23" i="12" s="1"/>
  <c r="Q24" i="12"/>
  <c r="U24" i="12"/>
  <c r="U23" i="12" s="1"/>
  <c r="I25" i="12"/>
  <c r="O25" i="12"/>
  <c r="Q25" i="12"/>
  <c r="G26" i="12"/>
  <c r="G25" i="12" s="1"/>
  <c r="I26" i="12"/>
  <c r="K26" i="12"/>
  <c r="K25" i="12" s="1"/>
  <c r="O26" i="12"/>
  <c r="Q26" i="12"/>
  <c r="U26" i="12"/>
  <c r="U25" i="12" s="1"/>
  <c r="I20" i="1"/>
  <c r="G20" i="1"/>
  <c r="E20" i="1"/>
  <c r="I19" i="1"/>
  <c r="G19" i="1"/>
  <c r="E19" i="1"/>
  <c r="I18" i="1"/>
  <c r="G18" i="1"/>
  <c r="E18" i="1"/>
  <c r="I17" i="1"/>
  <c r="G17" i="1"/>
  <c r="E17" i="1"/>
  <c r="I16" i="1"/>
  <c r="G16" i="1"/>
  <c r="E16" i="1"/>
  <c r="G51" i="1"/>
  <c r="I51" i="1"/>
  <c r="G27" i="1"/>
  <c r="G25" i="1"/>
  <c r="G26" i="1" s="1"/>
  <c r="F40" i="1"/>
  <c r="G40" i="1"/>
  <c r="J28" i="1"/>
  <c r="J26" i="1"/>
  <c r="G38" i="1"/>
  <c r="F38" i="1"/>
  <c r="H32" i="1"/>
  <c r="J23" i="1"/>
  <c r="J24" i="1"/>
  <c r="J25" i="1"/>
  <c r="J27" i="1"/>
  <c r="E24" i="1"/>
  <c r="E26" i="1"/>
  <c r="H51" i="1" l="1"/>
  <c r="G28" i="1"/>
  <c r="G23" i="1"/>
  <c r="M26" i="12"/>
  <c r="M25" i="12" s="1"/>
  <c r="M18" i="12"/>
  <c r="M15" i="12" s="1"/>
  <c r="M9" i="12"/>
  <c r="M8" i="12" s="1"/>
  <c r="I21" i="1"/>
  <c r="G21" i="1"/>
  <c r="E21" i="1"/>
  <c r="H40" i="1"/>
  <c r="G24" i="1" l="1"/>
  <c r="G29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<sst xmlns="http://schemas.openxmlformats.org/spreadsheetml/2006/main" count="196" uniqueCount="125">
  <si>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</si>
  <si>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</si>
  <si>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</si>
  <si>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</si>
  <si>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</si>
  <si>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</si>
  <si>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</si>
  <si>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</si>
  <si>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</si>
  <si>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</si>
  <si>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</si>
  <si>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</si>
  <si>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</si>
  <si>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</si>
  <si>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</si>
  <si>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</si>
  <si>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</si>
  <si>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</si>
  <si>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</si>
  <si>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</si>
  <si>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</si>
  <si>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</si>
  <si>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</si>
  <si>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</si>
  <si>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</si>
  <si>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</si>
  <si>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</si>
  <si>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</si>
  <si>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</si>
  <si>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</si>
  <si>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</si>
  <si>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</si>
  <si>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</si>
  <si>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</si>
  <si>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</si>
  <si>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</si>
  <si>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</si>
  <si>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</si>
  <si>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</si>
  <si>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</si>
  <si>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</si>
  <si>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</si>
  <si>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</si>
  <si>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</si>
  <si>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</si>
  <si>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OBNOVA ŽIVIČNÉHO KRYTU MÍSTNÍ KOMUNIKACE, LOCHENICE-část 3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</si>
  <si>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</si>
  <si>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</si>
  <si>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</si>
  <si>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</si>
  <si>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</si>
  <si>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</si>
  <si>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</si>
  <si>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</si>
  <si>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91</t>
  </si>
  <si>
    <t>Doplňující práce na komunikaci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</si>
  <si>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</si>
  <si>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</si>
  <si>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</si>
  <si>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</si>
  <si>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</si>
  <si>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</si>
  <si>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</si>
  <si>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</si>
  <si>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</si>
  <si>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</si>
  <si>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</si>
  <si>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</si>
  <si>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</si>
  <si>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</si>
  <si>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</si>
  <si>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</si>
  <si>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</si>
  <si>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</si>
  <si>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</si>
  <si>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</si>
  <si>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</si>
  <si>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</si>
  <si>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</si>
  <si>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</si>
  <si>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</si>
  <si>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</si>
  <si>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</si>
  <si>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</si>
  <si>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</si>
  <si>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</si>
  <si>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</si>
  <si>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122202201R00</t>
  </si>
  <si>
    <t>Odkopávky pro silnice v hor. 3 do 100 m3</t>
  </si>
  <si>
    <t>m3</t>
  </si>
  <si>
    <t>POL1_0</t>
  </si>
  <si>
    <t>sanace kraje vozovky</t>
  </si>
  <si>
    <t>POP</t>
  </si>
  <si>
    <t>40*0,5</t>
  </si>
  <si>
    <t>VV</t>
  </si>
  <si>
    <t>162701105RT3</t>
  </si>
  <si>
    <t>Vodorovné přemístění výkopku z hor.1-4 do 10000 m, nosnost 12 t</t>
  </si>
  <si>
    <t>199000002R00</t>
  </si>
  <si>
    <t>Poplatek za skládku horniny 1- 4</t>
  </si>
  <si>
    <t>181101102R00</t>
  </si>
  <si>
    <t>Úprava pláně v zářezech v hor. 1-4, se zhutněním</t>
  </si>
  <si>
    <t>m2</t>
  </si>
  <si>
    <t>564851111R00</t>
  </si>
  <si>
    <t>Podklad ze štěrkodrti po zhutnění tloušťky 15 cm</t>
  </si>
  <si>
    <t>2*40</t>
  </si>
  <si>
    <t>572753111R00</t>
  </si>
  <si>
    <t>Vyrovnání povrchu krytů asfaltovým betonem</t>
  </si>
  <si>
    <t>t</t>
  </si>
  <si>
    <t>573211111R00</t>
  </si>
  <si>
    <t>Postřik živičný spojovací z asfaltu 0,5-0,7 kg/m2</t>
  </si>
  <si>
    <t>577141212R00</t>
  </si>
  <si>
    <t>Beton asfalt. ACO 8,ACO 11,ACO 16, do 3 m, tl.5 cm</t>
  </si>
  <si>
    <t>577181126RT3</t>
  </si>
  <si>
    <t>Beton asfalt. ACL 16+ ložný, š. do 3 m, tl. 9 cm, plochy 101-200 m2</t>
  </si>
  <si>
    <t>569621116R00</t>
  </si>
  <si>
    <t>Zpevnění krajnic asfaltovým recyklátem tl. 10 cm</t>
  </si>
  <si>
    <t>917862111RT7</t>
  </si>
  <si>
    <t>Osazení stojat. obrub.bet. s opěrou,lože z C 12/15, včetně obrubníku ABO 2 - 15 100/15/25</t>
  </si>
  <si>
    <t>m</t>
  </si>
  <si>
    <t>998225111R00</t>
  </si>
  <si>
    <t>Přesun hmot, pozemní komunikace, kryt živičný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</si>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</sst>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0" xfId="0" applyNumberFormat="1" applyFont="1" applyBorder="1" applyAlignment="1">
      <alignment vertical="top" wrapText="1" shrinkToFit="1"/>
    </xf>
    <xf numFmtId="0" fontId="18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2" fontId="16" fillId="0" borderId="33" xfId="0" applyNumberFormat="1" applyFont="1" applyBorder="1" applyAlignment="1">
      <alignment vertical="top" shrinkToFit="1"/>
    </xf>
    <xf numFmtId="172" fontId="17" fillId="0" borderId="0" xfId="0" applyNumberFormat="1" applyFont="1" applyBorder="1" applyAlignment="1">
      <alignment vertical="top" wrapText="1" shrinkToFit="1"/>
    </xf>
    <xf numFmtId="172" fontId="18" fillId="0" borderId="33" xfId="0" applyNumberFormat="1" applyFont="1" applyBorder="1" applyAlignment="1">
      <alignment vertical="top" wrapText="1" shrinkToFit="1"/>
    </xf>
    <xf numFmtId="172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2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72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26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80" t="s">
        <v>39</v>
      </c>
      <c r="B2" s="80"/>
      <c r="C2" s="80"/>
      <c r="D2" s="80"/>
      <c r="E2" s="80"/>
      <c r="F2" s="80"/>
      <c r="G2" s="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4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85" t="s">
        <v>42</v>
      </c>
      <c r="C1" s="86"/>
      <c r="D1" s="86"/>
      <c r="E1" s="86"/>
      <c r="F1" s="86"/>
      <c r="G1" s="86"/>
      <c r="H1" s="86"/>
      <c r="I1" s="86"/>
      <c r="J1" s="87"/>
    </row>
    <row r="2" spans="1:15" ht="23.25" customHeight="1" x14ac:dyDescent="0.2">
      <c r="A2" s="4"/>
      <c r="B2" s="106" t="s">
        <v>40</v>
      </c>
      <c r="C2" s="107"/>
      <c r="D2" s="108" t="s">
        <v>45</v>
      </c>
      <c r="E2" s="109"/>
      <c r="F2" s="109"/>
      <c r="G2" s="109"/>
      <c r="H2" s="109"/>
      <c r="I2" s="109"/>
      <c r="J2" s="110"/>
      <c r="O2" s="2"/>
    </row>
    <row r="3" spans="1:15" ht="23.25" hidden="1" customHeight="1" x14ac:dyDescent="0.2">
      <c r="A3" s="4"/>
      <c r="B3" s="111" t="s">
        <v>43</v>
      </c>
      <c r="C3" s="112"/>
      <c r="D3" s="113"/>
      <c r="E3" s="114"/>
      <c r="F3" s="114"/>
      <c r="G3" s="114"/>
      <c r="H3" s="114"/>
      <c r="I3" s="114"/>
      <c r="J3" s="115"/>
    </row>
    <row r="4" spans="1:15" ht="23.25" hidden="1" customHeight="1" x14ac:dyDescent="0.2">
      <c r="A4" s="4"/>
      <c r="B4" s="116" t="s">
        <v>44</v>
      </c>
      <c r="C4" s="117"/>
      <c r="D4" s="118"/>
      <c r="E4" s="118"/>
      <c r="F4" s="119"/>
      <c r="G4" s="120"/>
      <c r="H4" s="119"/>
      <c r="I4" s="120"/>
      <c r="J4" s="121"/>
    </row>
    <row r="5" spans="1:15" ht="24" customHeight="1" x14ac:dyDescent="0.2">
      <c r="A5" s="4"/>
      <c r="B5" s="47" t="s">
        <v>21</v>
      </c>
      <c r="C5" s="5"/>
      <c r="D5" s="122"/>
      <c r="E5" s="26"/>
      <c r="F5" s="26"/>
      <c r="G5" s="26"/>
      <c r="H5" s="28" t="s">
        <v>33</v>
      </c>
      <c r="I5" s="122"/>
      <c r="J5" s="11"/>
    </row>
    <row r="6" spans="1:15" ht="15.75" customHeight="1" x14ac:dyDescent="0.2">
      <c r="A6" s="4"/>
      <c r="B6" s="41"/>
      <c r="C6" s="26"/>
      <c r="D6" s="122"/>
      <c r="E6" s="26"/>
      <c r="F6" s="26"/>
      <c r="G6" s="26"/>
      <c r="H6" s="28" t="s">
        <v>34</v>
      </c>
      <c r="I6" s="122"/>
      <c r="J6" s="11"/>
    </row>
    <row r="7" spans="1:15" ht="15.75" customHeight="1" x14ac:dyDescent="0.2">
      <c r="A7" s="4"/>
      <c r="B7" s="42"/>
      <c r="C7" s="123"/>
      <c r="D7" s="105"/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124"/>
      <c r="E11" s="124"/>
      <c r="F11" s="124"/>
      <c r="G11" s="124"/>
      <c r="H11" s="28" t="s">
        <v>33</v>
      </c>
      <c r="I11" s="128"/>
      <c r="J11" s="11"/>
    </row>
    <row r="12" spans="1:15" ht="15.75" customHeight="1" x14ac:dyDescent="0.2">
      <c r="A12" s="4"/>
      <c r="B12" s="41"/>
      <c r="C12" s="26"/>
      <c r="D12" s="125"/>
      <c r="E12" s="125"/>
      <c r="F12" s="125"/>
      <c r="G12" s="125"/>
      <c r="H12" s="28" t="s">
        <v>34</v>
      </c>
      <c r="I12" s="128"/>
      <c r="J12" s="11"/>
    </row>
    <row r="13" spans="1:15" ht="15.75" customHeight="1" x14ac:dyDescent="0.2">
      <c r="A13" s="4"/>
      <c r="B13" s="42"/>
      <c r="C13" s="127"/>
      <c r="D13" s="126"/>
      <c r="E13" s="126"/>
      <c r="F13" s="126"/>
      <c r="G13" s="126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100" t="s">
        <v>29</v>
      </c>
      <c r="F15" s="100"/>
      <c r="G15" s="81" t="s">
        <v>30</v>
      </c>
      <c r="H15" s="81"/>
      <c r="I15" s="81" t="s">
        <v>28</v>
      </c>
      <c r="J15" s="82"/>
    </row>
    <row r="16" spans="1:15" ht="23.25" customHeight="1" x14ac:dyDescent="0.2">
      <c r="A16" s="193" t="s">
        <v>23</v>
      </c>
      <c r="B16" s="194" t="s">
        <v>23</v>
      </c>
      <c r="C16" s="58"/>
      <c r="D16" s="59"/>
      <c r="E16" s="83">
        <f>SUMIF(F47:F50,A16,G47:G50)+SUMIF(F47:F50,"PSU",G47:G50)</f>
        <v>0</v>
      </c>
      <c r="F16" s="84"/>
      <c r="G16" s="83">
        <f>SUMIF(F47:F50,A16,H47:H50)+SUMIF(F47:F50,"PSU",H47:H50)</f>
        <v>0</v>
      </c>
      <c r="H16" s="84"/>
      <c r="I16" s="83">
        <f>SUMIF(F47:F50,A16,I47:I50)+SUMIF(F47:F50,"PSU",I47:I50)</f>
        <v>0</v>
      </c>
      <c r="J16" s="93"/>
    </row>
    <row r="17" spans="1:10" ht="23.25" customHeight="1" x14ac:dyDescent="0.2">
      <c r="A17" s="193" t="s">
        <v>24</v>
      </c>
      <c r="B17" s="194" t="s">
        <v>24</v>
      </c>
      <c r="C17" s="58"/>
      <c r="D17" s="59"/>
      <c r="E17" s="83">
        <f>SUMIF(F47:F50,A17,G47:G50)</f>
        <v>0</v>
      </c>
      <c r="F17" s="84"/>
      <c r="G17" s="83">
        <f>SUMIF(F47:F50,A17,H47:H50)</f>
        <v>0</v>
      </c>
      <c r="H17" s="84"/>
      <c r="I17" s="83">
        <f>SUMIF(F47:F50,A17,I47:I50)</f>
        <v>0</v>
      </c>
      <c r="J17" s="93"/>
    </row>
    <row r="18" spans="1:10" ht="23.25" customHeight="1" x14ac:dyDescent="0.2">
      <c r="A18" s="193" t="s">
        <v>25</v>
      </c>
      <c r="B18" s="194" t="s">
        <v>25</v>
      </c>
      <c r="C18" s="58"/>
      <c r="D18" s="59"/>
      <c r="E18" s="83">
        <f>SUMIF(F47:F50,A18,G47:G50)</f>
        <v>0</v>
      </c>
      <c r="F18" s="84"/>
      <c r="G18" s="83">
        <f>SUMIF(F47:F50,A18,H47:H50)</f>
        <v>0</v>
      </c>
      <c r="H18" s="84"/>
      <c r="I18" s="83">
        <f>SUMIF(F47:F50,A18,I47:I50)</f>
        <v>0</v>
      </c>
      <c r="J18" s="93"/>
    </row>
    <row r="19" spans="1:10" ht="23.25" customHeight="1" x14ac:dyDescent="0.2">
      <c r="A19" s="193" t="s">
        <v>58</v>
      </c>
      <c r="B19" s="194" t="s">
        <v>26</v>
      </c>
      <c r="C19" s="58"/>
      <c r="D19" s="59"/>
      <c r="E19" s="83">
        <f>SUMIF(F47:F50,A19,G47:G50)</f>
        <v>0</v>
      </c>
      <c r="F19" s="84"/>
      <c r="G19" s="83">
        <f>SUMIF(F47:F50,A19,H47:H50)</f>
        <v>0</v>
      </c>
      <c r="H19" s="84"/>
      <c r="I19" s="83">
        <f>SUMIF(F47:F50,A19,I47:I50)</f>
        <v>0</v>
      </c>
      <c r="J19" s="93"/>
    </row>
    <row r="20" spans="1:10" ht="23.25" customHeight="1" x14ac:dyDescent="0.2">
      <c r="A20" s="193" t="s">
        <v>59</v>
      </c>
      <c r="B20" s="194" t="s">
        <v>27</v>
      </c>
      <c r="C20" s="58"/>
      <c r="D20" s="59"/>
      <c r="E20" s="83">
        <f>SUMIF(F47:F50,A20,G47:G50)</f>
        <v>0</v>
      </c>
      <c r="F20" s="84"/>
      <c r="G20" s="83">
        <f>SUMIF(F47:F50,A20,H47:H50)</f>
        <v>0</v>
      </c>
      <c r="H20" s="84"/>
      <c r="I20" s="83">
        <f>SUMIF(F47:F50,A20,I47:I50)</f>
        <v>0</v>
      </c>
      <c r="J20" s="93"/>
    </row>
    <row r="21" spans="1:10" ht="23.25" customHeight="1" x14ac:dyDescent="0.2">
      <c r="A21" s="4"/>
      <c r="B21" s="74" t="s">
        <v>28</v>
      </c>
      <c r="C21" s="75"/>
      <c r="D21" s="76"/>
      <c r="E21" s="94">
        <f>SUM(E16:F20)</f>
        <v>0</v>
      </c>
      <c r="F21" s="95"/>
      <c r="G21" s="94">
        <f>SUM(G16:H20)</f>
        <v>0</v>
      </c>
      <c r="H21" s="95"/>
      <c r="I21" s="94">
        <f>SUM(I16:J20)</f>
        <v>0</v>
      </c>
      <c r="J21" s="99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91">
        <f>ZakladDPHSniVypocet</f>
        <v>0</v>
      </c>
      <c r="H23" s="92"/>
      <c r="I23" s="92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97">
        <f>ZakladDPHSni*SazbaDPH1/100</f>
        <v>0</v>
      </c>
      <c r="H24" s="98"/>
      <c r="I24" s="98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91">
        <f>ZakladDPHZaklVypocet</f>
        <v>0</v>
      </c>
      <c r="H25" s="92"/>
      <c r="I25" s="92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8">
        <f>ZakladDPHZakl*SazbaDPH2/100</f>
        <v>0</v>
      </c>
      <c r="H26" s="89"/>
      <c r="I26" s="89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90">
        <f>0</f>
        <v>0</v>
      </c>
      <c r="H27" s="90"/>
      <c r="I27" s="90"/>
      <c r="J27" s="63" t="str">
        <f t="shared" si="0"/>
        <v>CZK</v>
      </c>
    </row>
    <row r="28" spans="1:10" ht="27.75" hidden="1" customHeight="1" thickBot="1" x14ac:dyDescent="0.25">
      <c r="A28" s="4"/>
      <c r="B28" s="152" t="s">
        <v>22</v>
      </c>
      <c r="C28" s="153"/>
      <c r="D28" s="153"/>
      <c r="E28" s="154"/>
      <c r="F28" s="155"/>
      <c r="G28" s="156">
        <f>ZakladDPHSniVypocet+ZakladDPHZaklVypocet</f>
        <v>0</v>
      </c>
      <c r="H28" s="156"/>
      <c r="I28" s="156"/>
      <c r="J28" s="157" t="str">
        <f t="shared" si="0"/>
        <v>CZK</v>
      </c>
    </row>
    <row r="29" spans="1:10" ht="27.75" customHeight="1" thickBot="1" x14ac:dyDescent="0.25">
      <c r="A29" s="4"/>
      <c r="B29" s="152" t="s">
        <v>35</v>
      </c>
      <c r="C29" s="158"/>
      <c r="D29" s="158"/>
      <c r="E29" s="158"/>
      <c r="F29" s="158"/>
      <c r="G29" s="159">
        <f>ZakladDPHSni+DPHSni+ZakladDPHZakl+DPHZakl+Zaokrouhleni</f>
        <v>0</v>
      </c>
      <c r="H29" s="159"/>
      <c r="I29" s="159"/>
      <c r="J29" s="160" t="s">
        <v>47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43161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96" t="s">
        <v>2</v>
      </c>
      <c r="E35" s="96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44"/>
      <c r="G37" s="144"/>
      <c r="H37" s="144"/>
      <c r="I37" s="144"/>
      <c r="J37" s="3"/>
    </row>
    <row r="38" spans="1:10" ht="25.5" hidden="1" customHeight="1" x14ac:dyDescent="0.2">
      <c r="A38" s="131" t="s">
        <v>37</v>
      </c>
      <c r="B38" s="133" t="s">
        <v>16</v>
      </c>
      <c r="C38" s="134" t="s">
        <v>5</v>
      </c>
      <c r="D38" s="135"/>
      <c r="E38" s="135"/>
      <c r="F38" s="145" t="str">
        <f>B23</f>
        <v>Základ pro sníženou DPH</v>
      </c>
      <c r="G38" s="145" t="str">
        <f>B25</f>
        <v>Základ pro základní DPH</v>
      </c>
      <c r="H38" s="146" t="s">
        <v>17</v>
      </c>
      <c r="I38" s="146" t="s">
        <v>1</v>
      </c>
      <c r="J38" s="136" t="s">
        <v>0</v>
      </c>
    </row>
    <row r="39" spans="1:10" ht="25.5" hidden="1" customHeight="1" x14ac:dyDescent="0.2">
      <c r="A39" s="131">
        <v>1</v>
      </c>
      <c r="B39" s="137"/>
      <c r="C39" s="138"/>
      <c r="D39" s="139"/>
      <c r="E39" s="139"/>
      <c r="F39" s="147">
        <f>' Pol'!AC28</f>
        <v>0</v>
      </c>
      <c r="G39" s="148">
        <f>' Pol'!AD28</f>
        <v>0</v>
      </c>
      <c r="H39" s="149">
        <f>(F39*SazbaDPH1/100)+(G39*SazbaDPH2/100)</f>
        <v>0</v>
      </c>
      <c r="I39" s="149">
        <f>F39+G39+H39</f>
        <v>0</v>
      </c>
      <c r="J39" s="140" t="str">
        <f>IF(CenaCelkemVypocet=0,"",I39/CenaCelkemVypocet*100)</f>
        <v/>
      </c>
    </row>
    <row r="40" spans="1:10" ht="25.5" hidden="1" customHeight="1" x14ac:dyDescent="0.2">
      <c r="A40" s="131"/>
      <c r="B40" s="141" t="s">
        <v>46</v>
      </c>
      <c r="C40" s="142"/>
      <c r="D40" s="142"/>
      <c r="E40" s="143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1">
        <f>SUMIF(A39:A39,"=1",I39:I39)</f>
        <v>0</v>
      </c>
      <c r="J40" s="132">
        <f>SUMIF(A39:A39,"=1",J39:J39)</f>
        <v>0</v>
      </c>
    </row>
    <row r="44" spans="1:10" ht="15.75" x14ac:dyDescent="0.25">
      <c r="B44" s="161" t="s">
        <v>48</v>
      </c>
    </row>
    <row r="46" spans="1:10" ht="25.5" customHeight="1" x14ac:dyDescent="0.2">
      <c r="A46" s="162"/>
      <c r="B46" s="168" t="s">
        <v>16</v>
      </c>
      <c r="C46" s="168" t="s">
        <v>5</v>
      </c>
      <c r="D46" s="169"/>
      <c r="E46" s="169"/>
      <c r="F46" s="172" t="s">
        <v>49</v>
      </c>
      <c r="G46" s="172" t="s">
        <v>29</v>
      </c>
      <c r="H46" s="172" t="s">
        <v>30</v>
      </c>
      <c r="I46" s="173" t="s">
        <v>28</v>
      </c>
      <c r="J46" s="173"/>
    </row>
    <row r="47" spans="1:10" ht="25.5" customHeight="1" x14ac:dyDescent="0.2">
      <c r="A47" s="163"/>
      <c r="B47" s="174" t="s">
        <v>50</v>
      </c>
      <c r="C47" s="175" t="s">
        <v>51</v>
      </c>
      <c r="D47" s="176"/>
      <c r="E47" s="176"/>
      <c r="F47" s="180" t="s">
        <v>23</v>
      </c>
      <c r="G47" s="181">
        <f>' Pol'!I8</f>
        <v>0</v>
      </c>
      <c r="H47" s="181">
        <f>' Pol'!K8</f>
        <v>0</v>
      </c>
      <c r="I47" s="182"/>
      <c r="J47" s="182"/>
    </row>
    <row r="48" spans="1:10" ht="25.5" customHeight="1" x14ac:dyDescent="0.2">
      <c r="A48" s="163"/>
      <c r="B48" s="166" t="s">
        <v>52</v>
      </c>
      <c r="C48" s="165" t="s">
        <v>53</v>
      </c>
      <c r="D48" s="167"/>
      <c r="E48" s="167"/>
      <c r="F48" s="183" t="s">
        <v>23</v>
      </c>
      <c r="G48" s="184">
        <f>' Pol'!I15</f>
        <v>0</v>
      </c>
      <c r="H48" s="184">
        <f>' Pol'!K15</f>
        <v>0</v>
      </c>
      <c r="I48" s="185"/>
      <c r="J48" s="185"/>
    </row>
    <row r="49" spans="1:10" ht="25.5" customHeight="1" x14ac:dyDescent="0.2">
      <c r="A49" s="163"/>
      <c r="B49" s="166" t="s">
        <v>54</v>
      </c>
      <c r="C49" s="165" t="s">
        <v>55</v>
      </c>
      <c r="D49" s="167"/>
      <c r="E49" s="167"/>
      <c r="F49" s="183" t="s">
        <v>23</v>
      </c>
      <c r="G49" s="184">
        <f>' Pol'!I23</f>
        <v>0</v>
      </c>
      <c r="H49" s="184">
        <f>' Pol'!K23</f>
        <v>0</v>
      </c>
      <c r="I49" s="185"/>
      <c r="J49" s="185"/>
    </row>
    <row r="50" spans="1:10" ht="25.5" customHeight="1" x14ac:dyDescent="0.2">
      <c r="A50" s="163"/>
      <c r="B50" s="177" t="s">
        <v>56</v>
      </c>
      <c r="C50" s="178" t="s">
        <v>57</v>
      </c>
      <c r="D50" s="179"/>
      <c r="E50" s="179"/>
      <c r="F50" s="186" t="s">
        <v>23</v>
      </c>
      <c r="G50" s="187">
        <f>' Pol'!I25</f>
        <v>0</v>
      </c>
      <c r="H50" s="187">
        <f>' Pol'!K25</f>
        <v>0</v>
      </c>
      <c r="I50" s="188"/>
      <c r="J50" s="188"/>
    </row>
    <row r="51" spans="1:10" ht="25.5" customHeight="1" x14ac:dyDescent="0.2">
      <c r="A51" s="164"/>
      <c r="B51" s="170" t="s">
        <v>1</v>
      </c>
      <c r="C51" s="170"/>
      <c r="D51" s="171"/>
      <c r="E51" s="171"/>
      <c r="F51" s="189"/>
      <c r="G51" s="190">
        <f>SUM(G47:G50)</f>
        <v>0</v>
      </c>
      <c r="H51" s="190">
        <f>SUM(H47:H50)</f>
        <v>0</v>
      </c>
      <c r="I51" s="191">
        <f>SUM(I47:I50)</f>
        <v>0</v>
      </c>
      <c r="J51" s="191"/>
    </row>
    <row r="52" spans="1:10" x14ac:dyDescent="0.2">
      <c r="F52" s="192"/>
      <c r="G52" s="130"/>
      <c r="H52" s="192"/>
      <c r="I52" s="130"/>
      <c r="J52" s="130"/>
    </row>
    <row r="53" spans="1:10" x14ac:dyDescent="0.2">
      <c r="F53" s="192"/>
      <c r="G53" s="130"/>
      <c r="H53" s="192"/>
      <c r="I53" s="130"/>
      <c r="J53" s="130"/>
    </row>
    <row r="54" spans="1:10" x14ac:dyDescent="0.2">
      <c r="F54" s="192"/>
      <c r="G54" s="130"/>
      <c r="H54" s="192"/>
      <c r="I54" s="130"/>
      <c r="J54" s="13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7">
    <mergeCell ref="I49:J49"/>
    <mergeCell ref="C49:E49"/>
    <mergeCell ref="I50:J50"/>
    <mergeCell ref="C50:E50"/>
    <mergeCell ref="I51:J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 x14ac:dyDescent="0.2">
      <c r="A2" s="79" t="s">
        <v>41</v>
      </c>
      <c r="B2" s="78"/>
      <c r="C2" s="103"/>
      <c r="D2" s="103"/>
      <c r="E2" s="103"/>
      <c r="F2" s="103"/>
      <c r="G2" s="104"/>
    </row>
    <row r="3" spans="1:7" ht="24.95" hidden="1" customHeight="1" x14ac:dyDescent="0.2">
      <c r="A3" s="79" t="s">
        <v>7</v>
      </c>
      <c r="B3" s="78"/>
      <c r="C3" s="103"/>
      <c r="D3" s="103"/>
      <c r="E3" s="103"/>
      <c r="F3" s="103"/>
      <c r="G3" s="104"/>
    </row>
    <row r="4" spans="1:7" ht="24.95" hidden="1" customHeight="1" x14ac:dyDescent="0.2">
      <c r="A4" s="79" t="s">
        <v>8</v>
      </c>
      <c r="B4" s="78"/>
      <c r="C4" s="103"/>
      <c r="D4" s="103"/>
      <c r="E4" s="103"/>
      <c r="F4" s="103"/>
      <c r="G4" s="10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38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9" customWidth="1"/>
    <col min="3" max="3" width="38.28515625" style="12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2" max="13" width="0" hidden="1" customWidth="1"/>
    <col min="1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195" t="s">
        <v>6</v>
      </c>
      <c r="B1" s="195"/>
      <c r="C1" s="195"/>
      <c r="D1" s="195"/>
      <c r="E1" s="195"/>
      <c r="F1" s="195"/>
      <c r="G1" s="195"/>
      <c r="AE1" t="s">
        <v>61</v>
      </c>
    </row>
    <row r="2" spans="1:60" ht="24.95" customHeight="1" x14ac:dyDescent="0.2">
      <c r="A2" s="202" t="s">
        <v>60</v>
      </c>
      <c r="B2" s="196"/>
      <c r="C2" s="197" t="s">
        <v>45</v>
      </c>
      <c r="D2" s="198"/>
      <c r="E2" s="198"/>
      <c r="F2" s="198"/>
      <c r="G2" s="204"/>
      <c r="AE2" t="s">
        <v>62</v>
      </c>
    </row>
    <row r="3" spans="1:60" ht="24.95" hidden="1" customHeight="1" x14ac:dyDescent="0.2">
      <c r="A3" s="203" t="s">
        <v>7</v>
      </c>
      <c r="B3" s="201"/>
      <c r="C3" s="199"/>
      <c r="D3" s="200"/>
      <c r="E3" s="200"/>
      <c r="F3" s="200"/>
      <c r="G3" s="205"/>
      <c r="AE3" t="s">
        <v>63</v>
      </c>
    </row>
    <row r="4" spans="1:60" ht="24.95" hidden="1" customHeight="1" x14ac:dyDescent="0.2">
      <c r="A4" s="203" t="s">
        <v>8</v>
      </c>
      <c r="B4" s="201"/>
      <c r="C4" s="199"/>
      <c r="D4" s="200"/>
      <c r="E4" s="200"/>
      <c r="F4" s="200"/>
      <c r="G4" s="205"/>
      <c r="AE4" t="s">
        <v>64</v>
      </c>
    </row>
    <row r="5" spans="1:60" hidden="1" x14ac:dyDescent="0.2">
      <c r="A5" s="206" t="s">
        <v>65</v>
      </c>
      <c r="B5" s="207"/>
      <c r="C5" s="208"/>
      <c r="D5" s="209"/>
      <c r="E5" s="209"/>
      <c r="F5" s="209"/>
      <c r="G5" s="210"/>
      <c r="AE5" t="s">
        <v>66</v>
      </c>
    </row>
    <row r="7" spans="1:60" ht="38.25" x14ac:dyDescent="0.2">
      <c r="A7" s="216" t="s">
        <v>67</v>
      </c>
      <c r="B7" s="217" t="s">
        <v>68</v>
      </c>
      <c r="C7" s="217" t="s">
        <v>69</v>
      </c>
      <c r="D7" s="216" t="s">
        <v>70</v>
      </c>
      <c r="E7" s="216" t="s">
        <v>71</v>
      </c>
      <c r="F7" s="211" t="s">
        <v>72</v>
      </c>
      <c r="G7" s="237" t="s">
        <v>28</v>
      </c>
      <c r="H7" s="238" t="s">
        <v>29</v>
      </c>
      <c r="I7" s="238" t="s">
        <v>73</v>
      </c>
      <c r="J7" s="238" t="s">
        <v>30</v>
      </c>
      <c r="K7" s="238" t="s">
        <v>74</v>
      </c>
      <c r="L7" s="238" t="s">
        <v>75</v>
      </c>
      <c r="M7" s="238" t="s">
        <v>76</v>
      </c>
      <c r="N7" s="238" t="s">
        <v>77</v>
      </c>
      <c r="O7" s="238" t="s">
        <v>78</v>
      </c>
      <c r="P7" s="238" t="s">
        <v>79</v>
      </c>
      <c r="Q7" s="238" t="s">
        <v>80</v>
      </c>
      <c r="R7" s="238" t="s">
        <v>81</v>
      </c>
      <c r="S7" s="238" t="s">
        <v>82</v>
      </c>
      <c r="T7" s="238" t="s">
        <v>83</v>
      </c>
      <c r="U7" s="219" t="s">
        <v>84</v>
      </c>
    </row>
    <row r="8" spans="1:60" x14ac:dyDescent="0.2">
      <c r="A8" s="239" t="s">
        <v>85</v>
      </c>
      <c r="B8" s="240" t="s">
        <v>50</v>
      </c>
      <c r="C8" s="241" t="s">
        <v>51</v>
      </c>
      <c r="D8" s="218"/>
      <c r="E8" s="242"/>
      <c r="F8" s="243"/>
      <c r="G8" s="243">
        <f>SUMIF(AE9:AE14,"&lt;&gt;NOR",G9:G14)</f>
        <v>0</v>
      </c>
      <c r="H8" s="243"/>
      <c r="I8" s="243">
        <f>SUM(I9:I14)</f>
        <v>0</v>
      </c>
      <c r="J8" s="243"/>
      <c r="K8" s="243">
        <f>SUM(K9:K14)</f>
        <v>0</v>
      </c>
      <c r="L8" s="243"/>
      <c r="M8" s="243">
        <f>SUM(M9:M14)</f>
        <v>0</v>
      </c>
      <c r="N8" s="218"/>
      <c r="O8" s="218">
        <f>SUM(O9:O14)</f>
        <v>0</v>
      </c>
      <c r="P8" s="218"/>
      <c r="Q8" s="218">
        <f>SUM(Q9:Q14)</f>
        <v>0</v>
      </c>
      <c r="R8" s="218"/>
      <c r="S8" s="218"/>
      <c r="T8" s="239"/>
      <c r="U8" s="218">
        <f>SUM(U9:U14)</f>
        <v>9.26</v>
      </c>
      <c r="AE8" t="s">
        <v>86</v>
      </c>
    </row>
    <row r="9" spans="1:60" outlineLevel="1" x14ac:dyDescent="0.2">
      <c r="A9" s="213">
        <v>1</v>
      </c>
      <c r="B9" s="220" t="s">
        <v>87</v>
      </c>
      <c r="C9" s="265" t="s">
        <v>88</v>
      </c>
      <c r="D9" s="222" t="s">
        <v>89</v>
      </c>
      <c r="E9" s="228">
        <v>20</v>
      </c>
      <c r="F9" s="232"/>
      <c r="G9" s="233">
        <f>ROUND(E9*F9,2)</f>
        <v>0</v>
      </c>
      <c r="H9" s="232"/>
      <c r="I9" s="233">
        <f>ROUND(E9*H9,2)</f>
        <v>0</v>
      </c>
      <c r="J9" s="232"/>
      <c r="K9" s="233">
        <f>ROUND(E9*J9,2)</f>
        <v>0</v>
      </c>
      <c r="L9" s="233">
        <v>21</v>
      </c>
      <c r="M9" s="233">
        <f>G9*(1+L9/100)</f>
        <v>0</v>
      </c>
      <c r="N9" s="222">
        <v>0</v>
      </c>
      <c r="O9" s="222">
        <f>ROUND(E9*N9,5)</f>
        <v>0</v>
      </c>
      <c r="P9" s="222">
        <v>0</v>
      </c>
      <c r="Q9" s="222">
        <f>ROUND(E9*P9,5)</f>
        <v>0</v>
      </c>
      <c r="R9" s="222"/>
      <c r="S9" s="222"/>
      <c r="T9" s="223">
        <v>0.42199999999999999</v>
      </c>
      <c r="U9" s="222">
        <f>ROUND(E9*T9,2)</f>
        <v>8.44</v>
      </c>
      <c r="V9" s="212"/>
      <c r="W9" s="212"/>
      <c r="X9" s="212"/>
      <c r="Y9" s="212"/>
      <c r="Z9" s="212"/>
      <c r="AA9" s="212"/>
      <c r="AB9" s="212"/>
      <c r="AC9" s="212"/>
      <c r="AD9" s="212"/>
      <c r="AE9" s="212" t="s">
        <v>90</v>
      </c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 x14ac:dyDescent="0.2">
      <c r="A10" s="213"/>
      <c r="B10" s="220"/>
      <c r="C10" s="266" t="s">
        <v>91</v>
      </c>
      <c r="D10" s="224"/>
      <c r="E10" s="229"/>
      <c r="F10" s="234"/>
      <c r="G10" s="235"/>
      <c r="H10" s="233"/>
      <c r="I10" s="233"/>
      <c r="J10" s="233"/>
      <c r="K10" s="233"/>
      <c r="L10" s="233"/>
      <c r="M10" s="233"/>
      <c r="N10" s="222"/>
      <c r="O10" s="222"/>
      <c r="P10" s="222"/>
      <c r="Q10" s="222"/>
      <c r="R10" s="222"/>
      <c r="S10" s="222"/>
      <c r="T10" s="223"/>
      <c r="U10" s="222"/>
      <c r="V10" s="212"/>
      <c r="W10" s="212"/>
      <c r="X10" s="212"/>
      <c r="Y10" s="212"/>
      <c r="Z10" s="212"/>
      <c r="AA10" s="212"/>
      <c r="AB10" s="212"/>
      <c r="AC10" s="212"/>
      <c r="AD10" s="212"/>
      <c r="AE10" s="212" t="s">
        <v>92</v>
      </c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5" t="str">
        <f>C10</f>
        <v>sanace kraje vozovky</v>
      </c>
      <c r="BB10" s="212"/>
      <c r="BC10" s="212"/>
      <c r="BD10" s="212"/>
      <c r="BE10" s="212"/>
      <c r="BF10" s="212"/>
      <c r="BG10" s="212"/>
      <c r="BH10" s="212"/>
    </row>
    <row r="11" spans="1:60" outlineLevel="1" x14ac:dyDescent="0.2">
      <c r="A11" s="213"/>
      <c r="B11" s="220"/>
      <c r="C11" s="267" t="s">
        <v>93</v>
      </c>
      <c r="D11" s="225"/>
      <c r="E11" s="230">
        <v>20</v>
      </c>
      <c r="F11" s="233"/>
      <c r="G11" s="233"/>
      <c r="H11" s="233"/>
      <c r="I11" s="233"/>
      <c r="J11" s="233"/>
      <c r="K11" s="233"/>
      <c r="L11" s="233"/>
      <c r="M11" s="233"/>
      <c r="N11" s="222"/>
      <c r="O11" s="222"/>
      <c r="P11" s="222"/>
      <c r="Q11" s="222"/>
      <c r="R11" s="222"/>
      <c r="S11" s="222"/>
      <c r="T11" s="223"/>
      <c r="U11" s="222"/>
      <c r="V11" s="212"/>
      <c r="W11" s="212"/>
      <c r="X11" s="212"/>
      <c r="Y11" s="212"/>
      <c r="Z11" s="212"/>
      <c r="AA11" s="212"/>
      <c r="AB11" s="212"/>
      <c r="AC11" s="212"/>
      <c r="AD11" s="212"/>
      <c r="AE11" s="212" t="s">
        <v>94</v>
      </c>
      <c r="AF11" s="212">
        <v>0</v>
      </c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ht="22.5" outlineLevel="1" x14ac:dyDescent="0.2">
      <c r="A12" s="213">
        <v>2</v>
      </c>
      <c r="B12" s="220" t="s">
        <v>95</v>
      </c>
      <c r="C12" s="265" t="s">
        <v>96</v>
      </c>
      <c r="D12" s="222" t="s">
        <v>89</v>
      </c>
      <c r="E12" s="228">
        <v>20</v>
      </c>
      <c r="F12" s="232"/>
      <c r="G12" s="233">
        <f>ROUND(E12*F12,2)</f>
        <v>0</v>
      </c>
      <c r="H12" s="232"/>
      <c r="I12" s="233">
        <f>ROUND(E12*H12,2)</f>
        <v>0</v>
      </c>
      <c r="J12" s="232"/>
      <c r="K12" s="233">
        <f>ROUND(E12*J12,2)</f>
        <v>0</v>
      </c>
      <c r="L12" s="233">
        <v>21</v>
      </c>
      <c r="M12" s="233">
        <f>G12*(1+L12/100)</f>
        <v>0</v>
      </c>
      <c r="N12" s="222">
        <v>0</v>
      </c>
      <c r="O12" s="222">
        <f>ROUND(E12*N12,5)</f>
        <v>0</v>
      </c>
      <c r="P12" s="222">
        <v>0</v>
      </c>
      <c r="Q12" s="222">
        <f>ROUND(E12*P12,5)</f>
        <v>0</v>
      </c>
      <c r="R12" s="222"/>
      <c r="S12" s="222"/>
      <c r="T12" s="223">
        <v>5.1999999999999998E-3</v>
      </c>
      <c r="U12" s="222">
        <f>ROUND(E12*T12,2)</f>
        <v>0.1</v>
      </c>
      <c r="V12" s="212"/>
      <c r="W12" s="212"/>
      <c r="X12" s="212"/>
      <c r="Y12" s="212"/>
      <c r="Z12" s="212"/>
      <c r="AA12" s="212"/>
      <c r="AB12" s="212"/>
      <c r="AC12" s="212"/>
      <c r="AD12" s="212"/>
      <c r="AE12" s="212" t="s">
        <v>90</v>
      </c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1" x14ac:dyDescent="0.2">
      <c r="A13" s="213">
        <v>3</v>
      </c>
      <c r="B13" s="220" t="s">
        <v>97</v>
      </c>
      <c r="C13" s="265" t="s">
        <v>98</v>
      </c>
      <c r="D13" s="222" t="s">
        <v>89</v>
      </c>
      <c r="E13" s="228">
        <v>20</v>
      </c>
      <c r="F13" s="232"/>
      <c r="G13" s="233">
        <f>ROUND(E13*F13,2)</f>
        <v>0</v>
      </c>
      <c r="H13" s="232"/>
      <c r="I13" s="233">
        <f>ROUND(E13*H13,2)</f>
        <v>0</v>
      </c>
      <c r="J13" s="232"/>
      <c r="K13" s="233">
        <f>ROUND(E13*J13,2)</f>
        <v>0</v>
      </c>
      <c r="L13" s="233">
        <v>21</v>
      </c>
      <c r="M13" s="233">
        <f>G13*(1+L13/100)</f>
        <v>0</v>
      </c>
      <c r="N13" s="222">
        <v>0</v>
      </c>
      <c r="O13" s="222">
        <f>ROUND(E13*N13,5)</f>
        <v>0</v>
      </c>
      <c r="P13" s="222">
        <v>0</v>
      </c>
      <c r="Q13" s="222">
        <f>ROUND(E13*P13,5)</f>
        <v>0</v>
      </c>
      <c r="R13" s="222"/>
      <c r="S13" s="222"/>
      <c r="T13" s="223">
        <v>0</v>
      </c>
      <c r="U13" s="222">
        <f>ROUND(E13*T13,2)</f>
        <v>0</v>
      </c>
      <c r="V13" s="212"/>
      <c r="W13" s="212"/>
      <c r="X13" s="212"/>
      <c r="Y13" s="212"/>
      <c r="Z13" s="212"/>
      <c r="AA13" s="212"/>
      <c r="AB13" s="212"/>
      <c r="AC13" s="212"/>
      <c r="AD13" s="212"/>
      <c r="AE13" s="212" t="s">
        <v>90</v>
      </c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1" x14ac:dyDescent="0.2">
      <c r="A14" s="213">
        <v>4</v>
      </c>
      <c r="B14" s="220" t="s">
        <v>99</v>
      </c>
      <c r="C14" s="265" t="s">
        <v>100</v>
      </c>
      <c r="D14" s="222" t="s">
        <v>101</v>
      </c>
      <c r="E14" s="228">
        <v>40</v>
      </c>
      <c r="F14" s="232"/>
      <c r="G14" s="233">
        <f>ROUND(E14*F14,2)</f>
        <v>0</v>
      </c>
      <c r="H14" s="232"/>
      <c r="I14" s="233">
        <f>ROUND(E14*H14,2)</f>
        <v>0</v>
      </c>
      <c r="J14" s="232"/>
      <c r="K14" s="233">
        <f>ROUND(E14*J14,2)</f>
        <v>0</v>
      </c>
      <c r="L14" s="233">
        <v>21</v>
      </c>
      <c r="M14" s="233">
        <f>G14*(1+L14/100)</f>
        <v>0</v>
      </c>
      <c r="N14" s="222">
        <v>0</v>
      </c>
      <c r="O14" s="222">
        <f>ROUND(E14*N14,5)</f>
        <v>0</v>
      </c>
      <c r="P14" s="222">
        <v>0</v>
      </c>
      <c r="Q14" s="222">
        <f>ROUND(E14*P14,5)</f>
        <v>0</v>
      </c>
      <c r="R14" s="222"/>
      <c r="S14" s="222"/>
      <c r="T14" s="223">
        <v>1.7999999999999999E-2</v>
      </c>
      <c r="U14" s="222">
        <f>ROUND(E14*T14,2)</f>
        <v>0.72</v>
      </c>
      <c r="V14" s="212"/>
      <c r="W14" s="212"/>
      <c r="X14" s="212"/>
      <c r="Y14" s="212"/>
      <c r="Z14" s="212"/>
      <c r="AA14" s="212"/>
      <c r="AB14" s="212"/>
      <c r="AC14" s="212"/>
      <c r="AD14" s="212"/>
      <c r="AE14" s="212" t="s">
        <v>90</v>
      </c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x14ac:dyDescent="0.2">
      <c r="A15" s="214" t="s">
        <v>85</v>
      </c>
      <c r="B15" s="221" t="s">
        <v>52</v>
      </c>
      <c r="C15" s="268" t="s">
        <v>53</v>
      </c>
      <c r="D15" s="226"/>
      <c r="E15" s="231"/>
      <c r="F15" s="236"/>
      <c r="G15" s="236">
        <f>SUMIF(AE16:AE22,"&lt;&gt;NOR",G16:G22)</f>
        <v>0</v>
      </c>
      <c r="H15" s="236"/>
      <c r="I15" s="236">
        <f>SUM(I16:I22)</f>
        <v>0</v>
      </c>
      <c r="J15" s="236"/>
      <c r="K15" s="236">
        <f>SUM(K16:K22)</f>
        <v>0</v>
      </c>
      <c r="L15" s="236"/>
      <c r="M15" s="236">
        <f>SUM(M16:M22)</f>
        <v>0</v>
      </c>
      <c r="N15" s="226"/>
      <c r="O15" s="226">
        <f>SUM(O16:O22)</f>
        <v>225.56479999999999</v>
      </c>
      <c r="P15" s="226"/>
      <c r="Q15" s="226">
        <f>SUM(Q16:Q22)</f>
        <v>0</v>
      </c>
      <c r="R15" s="226"/>
      <c r="S15" s="226"/>
      <c r="T15" s="227"/>
      <c r="U15" s="226">
        <f>SUM(U16:U22)</f>
        <v>88.889999999999986</v>
      </c>
      <c r="AE15" t="s">
        <v>86</v>
      </c>
    </row>
    <row r="16" spans="1:60" outlineLevel="1" x14ac:dyDescent="0.2">
      <c r="A16" s="213">
        <v>5</v>
      </c>
      <c r="B16" s="220" t="s">
        <v>102</v>
      </c>
      <c r="C16" s="265" t="s">
        <v>103</v>
      </c>
      <c r="D16" s="222" t="s">
        <v>101</v>
      </c>
      <c r="E16" s="228">
        <v>80</v>
      </c>
      <c r="F16" s="232"/>
      <c r="G16" s="233">
        <f>ROUND(E16*F16,2)</f>
        <v>0</v>
      </c>
      <c r="H16" s="232"/>
      <c r="I16" s="233">
        <f>ROUND(E16*H16,2)</f>
        <v>0</v>
      </c>
      <c r="J16" s="232"/>
      <c r="K16" s="233">
        <f>ROUND(E16*J16,2)</f>
        <v>0</v>
      </c>
      <c r="L16" s="233">
        <v>21</v>
      </c>
      <c r="M16" s="233">
        <f>G16*(1+L16/100)</f>
        <v>0</v>
      </c>
      <c r="N16" s="222">
        <v>0.33074999999999999</v>
      </c>
      <c r="O16" s="222">
        <f>ROUND(E16*N16,5)</f>
        <v>26.46</v>
      </c>
      <c r="P16" s="222">
        <v>0</v>
      </c>
      <c r="Q16" s="222">
        <f>ROUND(E16*P16,5)</f>
        <v>0</v>
      </c>
      <c r="R16" s="222"/>
      <c r="S16" s="222"/>
      <c r="T16" s="223">
        <v>2.5999999999999999E-2</v>
      </c>
      <c r="U16" s="222">
        <f>ROUND(E16*T16,2)</f>
        <v>2.08</v>
      </c>
      <c r="V16" s="212"/>
      <c r="W16" s="212"/>
      <c r="X16" s="212"/>
      <c r="Y16" s="212"/>
      <c r="Z16" s="212"/>
      <c r="AA16" s="212"/>
      <c r="AB16" s="212"/>
      <c r="AC16" s="212"/>
      <c r="AD16" s="212"/>
      <c r="AE16" s="212" t="s">
        <v>90</v>
      </c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 x14ac:dyDescent="0.2">
      <c r="A17" s="213"/>
      <c r="B17" s="220"/>
      <c r="C17" s="267" t="s">
        <v>104</v>
      </c>
      <c r="D17" s="225"/>
      <c r="E17" s="230">
        <v>80</v>
      </c>
      <c r="F17" s="233"/>
      <c r="G17" s="233"/>
      <c r="H17" s="233"/>
      <c r="I17" s="233"/>
      <c r="J17" s="233"/>
      <c r="K17" s="233"/>
      <c r="L17" s="233"/>
      <c r="M17" s="233"/>
      <c r="N17" s="222"/>
      <c r="O17" s="222"/>
      <c r="P17" s="222"/>
      <c r="Q17" s="222"/>
      <c r="R17" s="222"/>
      <c r="S17" s="222"/>
      <c r="T17" s="223"/>
      <c r="U17" s="222"/>
      <c r="V17" s="212"/>
      <c r="W17" s="212"/>
      <c r="X17" s="212"/>
      <c r="Y17" s="212"/>
      <c r="Z17" s="212"/>
      <c r="AA17" s="212"/>
      <c r="AB17" s="212"/>
      <c r="AC17" s="212"/>
      <c r="AD17" s="212"/>
      <c r="AE17" s="212" t="s">
        <v>94</v>
      </c>
      <c r="AF17" s="212">
        <v>0</v>
      </c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 x14ac:dyDescent="0.2">
      <c r="A18" s="213">
        <v>6</v>
      </c>
      <c r="B18" s="220" t="s">
        <v>105</v>
      </c>
      <c r="C18" s="265" t="s">
        <v>106</v>
      </c>
      <c r="D18" s="222" t="s">
        <v>107</v>
      </c>
      <c r="E18" s="228">
        <v>50.3</v>
      </c>
      <c r="F18" s="232"/>
      <c r="G18" s="233">
        <f>ROUND(E18*F18,2)</f>
        <v>0</v>
      </c>
      <c r="H18" s="232"/>
      <c r="I18" s="233">
        <f>ROUND(E18*H18,2)</f>
        <v>0</v>
      </c>
      <c r="J18" s="232"/>
      <c r="K18" s="233">
        <f>ROUND(E18*J18,2)</f>
        <v>0</v>
      </c>
      <c r="L18" s="233">
        <v>21</v>
      </c>
      <c r="M18" s="233">
        <f>G18*(1+L18/100)</f>
        <v>0</v>
      </c>
      <c r="N18" s="222">
        <v>1</v>
      </c>
      <c r="O18" s="222">
        <f>ROUND(E18*N18,5)</f>
        <v>50.3</v>
      </c>
      <c r="P18" s="222">
        <v>0</v>
      </c>
      <c r="Q18" s="222">
        <f>ROUND(E18*P18,5)</f>
        <v>0</v>
      </c>
      <c r="R18" s="222"/>
      <c r="S18" s="222"/>
      <c r="T18" s="223">
        <v>0.23300000000000001</v>
      </c>
      <c r="U18" s="222">
        <f>ROUND(E18*T18,2)</f>
        <v>11.72</v>
      </c>
      <c r="V18" s="212"/>
      <c r="W18" s="212"/>
      <c r="X18" s="212"/>
      <c r="Y18" s="212"/>
      <c r="Z18" s="212"/>
      <c r="AA18" s="212"/>
      <c r="AB18" s="212"/>
      <c r="AC18" s="212"/>
      <c r="AD18" s="212"/>
      <c r="AE18" s="212" t="s">
        <v>90</v>
      </c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1" x14ac:dyDescent="0.2">
      <c r="A19" s="213">
        <v>7</v>
      </c>
      <c r="B19" s="220" t="s">
        <v>108</v>
      </c>
      <c r="C19" s="265" t="s">
        <v>109</v>
      </c>
      <c r="D19" s="222" t="s">
        <v>101</v>
      </c>
      <c r="E19" s="228">
        <v>845</v>
      </c>
      <c r="F19" s="232"/>
      <c r="G19" s="233">
        <f>ROUND(E19*F19,2)</f>
        <v>0</v>
      </c>
      <c r="H19" s="232"/>
      <c r="I19" s="233">
        <f>ROUND(E19*H19,2)</f>
        <v>0</v>
      </c>
      <c r="J19" s="232"/>
      <c r="K19" s="233">
        <f>ROUND(E19*J19,2)</f>
        <v>0</v>
      </c>
      <c r="L19" s="233">
        <v>21</v>
      </c>
      <c r="M19" s="233">
        <f>G19*(1+L19/100)</f>
        <v>0</v>
      </c>
      <c r="N19" s="222">
        <v>6.0999999999999997E-4</v>
      </c>
      <c r="O19" s="222">
        <f>ROUND(E19*N19,5)</f>
        <v>0.51544999999999996</v>
      </c>
      <c r="P19" s="222">
        <v>0</v>
      </c>
      <c r="Q19" s="222">
        <f>ROUND(E19*P19,5)</f>
        <v>0</v>
      </c>
      <c r="R19" s="222"/>
      <c r="S19" s="222"/>
      <c r="T19" s="223">
        <v>2E-3</v>
      </c>
      <c r="U19" s="222">
        <f>ROUND(E19*T19,2)</f>
        <v>1.69</v>
      </c>
      <c r="V19" s="212"/>
      <c r="W19" s="212"/>
      <c r="X19" s="212"/>
      <c r="Y19" s="212"/>
      <c r="Z19" s="212"/>
      <c r="AA19" s="212"/>
      <c r="AB19" s="212"/>
      <c r="AC19" s="212"/>
      <c r="AD19" s="212"/>
      <c r="AE19" s="212" t="s">
        <v>90</v>
      </c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 x14ac:dyDescent="0.2">
      <c r="A20" s="213">
        <v>8</v>
      </c>
      <c r="B20" s="220" t="s">
        <v>110</v>
      </c>
      <c r="C20" s="265" t="s">
        <v>111</v>
      </c>
      <c r="D20" s="222" t="s">
        <v>101</v>
      </c>
      <c r="E20" s="228">
        <v>845</v>
      </c>
      <c r="F20" s="232"/>
      <c r="G20" s="233">
        <f>ROUND(E20*F20,2)</f>
        <v>0</v>
      </c>
      <c r="H20" s="232"/>
      <c r="I20" s="233">
        <f>ROUND(E20*H20,2)</f>
        <v>0</v>
      </c>
      <c r="J20" s="232"/>
      <c r="K20" s="233">
        <f>ROUND(E20*J20,2)</f>
        <v>0</v>
      </c>
      <c r="L20" s="233">
        <v>21</v>
      </c>
      <c r="M20" s="233">
        <f>G20*(1+L20/100)</f>
        <v>0</v>
      </c>
      <c r="N20" s="222">
        <v>0.12715000000000001</v>
      </c>
      <c r="O20" s="222">
        <f>ROUND(E20*N20,5)</f>
        <v>107.44175</v>
      </c>
      <c r="P20" s="222">
        <v>0</v>
      </c>
      <c r="Q20" s="222">
        <f>ROUND(E20*P20,5)</f>
        <v>0</v>
      </c>
      <c r="R20" s="222"/>
      <c r="S20" s="222"/>
      <c r="T20" s="223">
        <v>7.1999999999999995E-2</v>
      </c>
      <c r="U20" s="222">
        <f>ROUND(E20*T20,2)</f>
        <v>60.84</v>
      </c>
      <c r="V20" s="212"/>
      <c r="W20" s="212"/>
      <c r="X20" s="212"/>
      <c r="Y20" s="212"/>
      <c r="Z20" s="212"/>
      <c r="AA20" s="212"/>
      <c r="AB20" s="212"/>
      <c r="AC20" s="212"/>
      <c r="AD20" s="212"/>
      <c r="AE20" s="212" t="s">
        <v>90</v>
      </c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ht="22.5" outlineLevel="1" x14ac:dyDescent="0.2">
      <c r="A21" s="213">
        <v>9</v>
      </c>
      <c r="B21" s="220" t="s">
        <v>112</v>
      </c>
      <c r="C21" s="265" t="s">
        <v>113</v>
      </c>
      <c r="D21" s="222" t="s">
        <v>101</v>
      </c>
      <c r="E21" s="228">
        <v>40</v>
      </c>
      <c r="F21" s="232"/>
      <c r="G21" s="233">
        <f>ROUND(E21*F21,2)</f>
        <v>0</v>
      </c>
      <c r="H21" s="232"/>
      <c r="I21" s="233">
        <f>ROUND(E21*H21,2)</f>
        <v>0</v>
      </c>
      <c r="J21" s="232"/>
      <c r="K21" s="233">
        <f>ROUND(E21*J21,2)</f>
        <v>0</v>
      </c>
      <c r="L21" s="233">
        <v>21</v>
      </c>
      <c r="M21" s="233">
        <f>G21*(1+L21/100)</f>
        <v>0</v>
      </c>
      <c r="N21" s="222">
        <v>0.23338999999999999</v>
      </c>
      <c r="O21" s="222">
        <f>ROUND(E21*N21,5)</f>
        <v>9.3355999999999995</v>
      </c>
      <c r="P21" s="222">
        <v>0</v>
      </c>
      <c r="Q21" s="222">
        <f>ROUND(E21*P21,5)</f>
        <v>0</v>
      </c>
      <c r="R21" s="222"/>
      <c r="S21" s="222"/>
      <c r="T21" s="223">
        <v>0.106</v>
      </c>
      <c r="U21" s="222">
        <f>ROUND(E21*T21,2)</f>
        <v>4.24</v>
      </c>
      <c r="V21" s="212"/>
      <c r="W21" s="212"/>
      <c r="X21" s="212"/>
      <c r="Y21" s="212"/>
      <c r="Z21" s="212"/>
      <c r="AA21" s="212"/>
      <c r="AB21" s="212"/>
      <c r="AC21" s="212"/>
      <c r="AD21" s="212"/>
      <c r="AE21" s="212" t="s">
        <v>90</v>
      </c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1" x14ac:dyDescent="0.2">
      <c r="A22" s="213">
        <v>10</v>
      </c>
      <c r="B22" s="220" t="s">
        <v>114</v>
      </c>
      <c r="C22" s="265" t="s">
        <v>115</v>
      </c>
      <c r="D22" s="222" t="s">
        <v>101</v>
      </c>
      <c r="E22" s="228">
        <v>160</v>
      </c>
      <c r="F22" s="232"/>
      <c r="G22" s="233">
        <f>ROUND(E22*F22,2)</f>
        <v>0</v>
      </c>
      <c r="H22" s="232"/>
      <c r="I22" s="233">
        <f>ROUND(E22*H22,2)</f>
        <v>0</v>
      </c>
      <c r="J22" s="232"/>
      <c r="K22" s="233">
        <f>ROUND(E22*J22,2)</f>
        <v>0</v>
      </c>
      <c r="L22" s="233">
        <v>21</v>
      </c>
      <c r="M22" s="233">
        <f>G22*(1+L22/100)</f>
        <v>0</v>
      </c>
      <c r="N22" s="222">
        <v>0.19694999999999999</v>
      </c>
      <c r="O22" s="222">
        <f>ROUND(E22*N22,5)</f>
        <v>31.512</v>
      </c>
      <c r="P22" s="222">
        <v>0</v>
      </c>
      <c r="Q22" s="222">
        <f>ROUND(E22*P22,5)</f>
        <v>0</v>
      </c>
      <c r="R22" s="222"/>
      <c r="S22" s="222"/>
      <c r="T22" s="223">
        <v>5.1999999999999998E-2</v>
      </c>
      <c r="U22" s="222">
        <f>ROUND(E22*T22,2)</f>
        <v>8.32</v>
      </c>
      <c r="V22" s="212"/>
      <c r="W22" s="212"/>
      <c r="X22" s="212"/>
      <c r="Y22" s="212"/>
      <c r="Z22" s="212"/>
      <c r="AA22" s="212"/>
      <c r="AB22" s="212"/>
      <c r="AC22" s="212"/>
      <c r="AD22" s="212"/>
      <c r="AE22" s="212" t="s">
        <v>90</v>
      </c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x14ac:dyDescent="0.2">
      <c r="A23" s="214" t="s">
        <v>85</v>
      </c>
      <c r="B23" s="221" t="s">
        <v>54</v>
      </c>
      <c r="C23" s="268" t="s">
        <v>55</v>
      </c>
      <c r="D23" s="226"/>
      <c r="E23" s="231"/>
      <c r="F23" s="236"/>
      <c r="G23" s="236">
        <f>SUMIF(AE24:AE24,"&lt;&gt;NOR",G24:G24)</f>
        <v>0</v>
      </c>
      <c r="H23" s="236"/>
      <c r="I23" s="236">
        <f>SUM(I24:I24)</f>
        <v>0</v>
      </c>
      <c r="J23" s="236"/>
      <c r="K23" s="236">
        <f>SUM(K24:K24)</f>
        <v>0</v>
      </c>
      <c r="L23" s="236"/>
      <c r="M23" s="236">
        <f>SUM(M24:M24)</f>
        <v>0</v>
      </c>
      <c r="N23" s="226"/>
      <c r="O23" s="226">
        <f>SUM(O24:O24)</f>
        <v>8.0943000000000005</v>
      </c>
      <c r="P23" s="226"/>
      <c r="Q23" s="226">
        <f>SUM(Q24:Q24)</f>
        <v>0</v>
      </c>
      <c r="R23" s="226"/>
      <c r="S23" s="226"/>
      <c r="T23" s="227"/>
      <c r="U23" s="226">
        <f>SUM(U24:U24)</f>
        <v>8.16</v>
      </c>
      <c r="AE23" t="s">
        <v>86</v>
      </c>
    </row>
    <row r="24" spans="1:60" ht="22.5" outlineLevel="1" x14ac:dyDescent="0.2">
      <c r="A24" s="213">
        <v>11</v>
      </c>
      <c r="B24" s="220" t="s">
        <v>116</v>
      </c>
      <c r="C24" s="265" t="s">
        <v>117</v>
      </c>
      <c r="D24" s="222" t="s">
        <v>118</v>
      </c>
      <c r="E24" s="228">
        <v>30</v>
      </c>
      <c r="F24" s="232"/>
      <c r="G24" s="233">
        <f>ROUND(E24*F24,2)</f>
        <v>0</v>
      </c>
      <c r="H24" s="232"/>
      <c r="I24" s="233">
        <f>ROUND(E24*H24,2)</f>
        <v>0</v>
      </c>
      <c r="J24" s="232"/>
      <c r="K24" s="233">
        <f>ROUND(E24*J24,2)</f>
        <v>0</v>
      </c>
      <c r="L24" s="233">
        <v>21</v>
      </c>
      <c r="M24" s="233">
        <f>G24*(1+L24/100)</f>
        <v>0</v>
      </c>
      <c r="N24" s="222">
        <v>0.26980999999999999</v>
      </c>
      <c r="O24" s="222">
        <f>ROUND(E24*N24,5)</f>
        <v>8.0943000000000005</v>
      </c>
      <c r="P24" s="222">
        <v>0</v>
      </c>
      <c r="Q24" s="222">
        <f>ROUND(E24*P24,5)</f>
        <v>0</v>
      </c>
      <c r="R24" s="222"/>
      <c r="S24" s="222"/>
      <c r="T24" s="223">
        <v>0.27200000000000002</v>
      </c>
      <c r="U24" s="222">
        <f>ROUND(E24*T24,2)</f>
        <v>8.16</v>
      </c>
      <c r="V24" s="212"/>
      <c r="W24" s="212"/>
      <c r="X24" s="212"/>
      <c r="Y24" s="212"/>
      <c r="Z24" s="212"/>
      <c r="AA24" s="212"/>
      <c r="AB24" s="212"/>
      <c r="AC24" s="212"/>
      <c r="AD24" s="212"/>
      <c r="AE24" s="212" t="s">
        <v>90</v>
      </c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x14ac:dyDescent="0.2">
      <c r="A25" s="214" t="s">
        <v>85</v>
      </c>
      <c r="B25" s="221" t="s">
        <v>56</v>
      </c>
      <c r="C25" s="268" t="s">
        <v>57</v>
      </c>
      <c r="D25" s="226"/>
      <c r="E25" s="231"/>
      <c r="F25" s="236"/>
      <c r="G25" s="236">
        <f>SUMIF(AE26:AE26,"&lt;&gt;NOR",G26:G26)</f>
        <v>0</v>
      </c>
      <c r="H25" s="236"/>
      <c r="I25" s="236">
        <f>SUM(I26:I26)</f>
        <v>0</v>
      </c>
      <c r="J25" s="236"/>
      <c r="K25" s="236">
        <f>SUM(K26:K26)</f>
        <v>0</v>
      </c>
      <c r="L25" s="236"/>
      <c r="M25" s="236">
        <f>SUM(M26:M26)</f>
        <v>0</v>
      </c>
      <c r="N25" s="226"/>
      <c r="O25" s="226">
        <f>SUM(O26:O26)</f>
        <v>0</v>
      </c>
      <c r="P25" s="226"/>
      <c r="Q25" s="226">
        <f>SUM(Q26:Q26)</f>
        <v>0</v>
      </c>
      <c r="R25" s="226"/>
      <c r="S25" s="226"/>
      <c r="T25" s="227"/>
      <c r="U25" s="226">
        <f>SUM(U26:U26)</f>
        <v>3.6</v>
      </c>
      <c r="AE25" t="s">
        <v>86</v>
      </c>
    </row>
    <row r="26" spans="1:60" outlineLevel="1" x14ac:dyDescent="0.2">
      <c r="A26" s="244">
        <v>12</v>
      </c>
      <c r="B26" s="245" t="s">
        <v>119</v>
      </c>
      <c r="C26" s="269" t="s">
        <v>120</v>
      </c>
      <c r="D26" s="246" t="s">
        <v>107</v>
      </c>
      <c r="E26" s="247">
        <v>225</v>
      </c>
      <c r="F26" s="248"/>
      <c r="G26" s="249">
        <f>ROUND(E26*F26,2)</f>
        <v>0</v>
      </c>
      <c r="H26" s="248"/>
      <c r="I26" s="249">
        <f>ROUND(E26*H26,2)</f>
        <v>0</v>
      </c>
      <c r="J26" s="248"/>
      <c r="K26" s="249">
        <f>ROUND(E26*J26,2)</f>
        <v>0</v>
      </c>
      <c r="L26" s="249">
        <v>21</v>
      </c>
      <c r="M26" s="249">
        <f>G26*(1+L26/100)</f>
        <v>0</v>
      </c>
      <c r="N26" s="246">
        <v>0</v>
      </c>
      <c r="O26" s="246">
        <f>ROUND(E26*N26,5)</f>
        <v>0</v>
      </c>
      <c r="P26" s="246">
        <v>0</v>
      </c>
      <c r="Q26" s="246">
        <f>ROUND(E26*P26,5)</f>
        <v>0</v>
      </c>
      <c r="R26" s="246"/>
      <c r="S26" s="246"/>
      <c r="T26" s="250">
        <v>1.6E-2</v>
      </c>
      <c r="U26" s="246">
        <f>ROUND(E26*T26,2)</f>
        <v>3.6</v>
      </c>
      <c r="V26" s="212"/>
      <c r="W26" s="212"/>
      <c r="X26" s="212"/>
      <c r="Y26" s="212"/>
      <c r="Z26" s="212"/>
      <c r="AA26" s="212"/>
      <c r="AB26" s="212"/>
      <c r="AC26" s="212"/>
      <c r="AD26" s="212"/>
      <c r="AE26" s="212" t="s">
        <v>90</v>
      </c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x14ac:dyDescent="0.2">
      <c r="A27" s="6"/>
      <c r="B27" s="7" t="s">
        <v>121</v>
      </c>
      <c r="C27" s="270" t="s">
        <v>121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AC27">
        <v>15</v>
      </c>
      <c r="AD27">
        <v>21</v>
      </c>
    </row>
    <row r="28" spans="1:60" x14ac:dyDescent="0.2">
      <c r="A28" s="251"/>
      <c r="B28" s="252">
        <v>26</v>
      </c>
      <c r="C28" s="271" t="s">
        <v>121</v>
      </c>
      <c r="D28" s="253"/>
      <c r="E28" s="253"/>
      <c r="F28" s="253"/>
      <c r="G28" s="264">
        <f>G8+G15+G23+G25</f>
        <v>0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AC28">
        <f>SUMIF(L7:L26,AC27,G7:G26)</f>
        <v>0</v>
      </c>
      <c r="AD28">
        <f>SUMIF(L7:L26,AD27,G7:G26)</f>
        <v>0</v>
      </c>
      <c r="AE28" t="s">
        <v>122</v>
      </c>
    </row>
    <row r="29" spans="1:60" x14ac:dyDescent="0.2">
      <c r="A29" s="6"/>
      <c r="B29" s="7" t="s">
        <v>121</v>
      </c>
      <c r="C29" s="270" t="s">
        <v>121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60" x14ac:dyDescent="0.2">
      <c r="A30" s="6"/>
      <c r="B30" s="7" t="s">
        <v>121</v>
      </c>
      <c r="C30" s="270" t="s">
        <v>121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60" x14ac:dyDescent="0.2">
      <c r="A31" s="254">
        <v>33</v>
      </c>
      <c r="B31" s="254"/>
      <c r="C31" s="272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60" x14ac:dyDescent="0.2">
      <c r="A32" s="255"/>
      <c r="B32" s="256"/>
      <c r="C32" s="273"/>
      <c r="D32" s="256"/>
      <c r="E32" s="256"/>
      <c r="F32" s="256"/>
      <c r="G32" s="257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AE32" t="s">
        <v>123</v>
      </c>
    </row>
    <row r="33" spans="1:31" x14ac:dyDescent="0.2">
      <c r="A33" s="258"/>
      <c r="B33" s="259"/>
      <c r="C33" s="274"/>
      <c r="D33" s="259"/>
      <c r="E33" s="259"/>
      <c r="F33" s="259"/>
      <c r="G33" s="260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31" x14ac:dyDescent="0.2">
      <c r="A34" s="258"/>
      <c r="B34" s="259"/>
      <c r="C34" s="274"/>
      <c r="D34" s="259"/>
      <c r="E34" s="259"/>
      <c r="F34" s="259"/>
      <c r="G34" s="260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31" x14ac:dyDescent="0.2">
      <c r="A35" s="258"/>
      <c r="B35" s="259"/>
      <c r="C35" s="274"/>
      <c r="D35" s="259"/>
      <c r="E35" s="259"/>
      <c r="F35" s="259"/>
      <c r="G35" s="260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31" x14ac:dyDescent="0.2">
      <c r="A36" s="261"/>
      <c r="B36" s="262"/>
      <c r="C36" s="275"/>
      <c r="D36" s="262"/>
      <c r="E36" s="262"/>
      <c r="F36" s="262"/>
      <c r="G36" s="263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31" x14ac:dyDescent="0.2">
      <c r="A37" s="6"/>
      <c r="B37" s="7" t="s">
        <v>121</v>
      </c>
      <c r="C37" s="270" t="s">
        <v>121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31" x14ac:dyDescent="0.2">
      <c r="C38" s="276"/>
      <c r="AE38" t="s">
        <v>124</v>
      </c>
    </row>
  </sheetData>
  <mergeCells count="7">
    <mergeCell ref="A32:G36"/>
    <mergeCell ref="A1:G1"/>
    <mergeCell ref="C2:G2"/>
    <mergeCell ref="C3:G3"/>
    <mergeCell ref="C4:G4"/>
    <mergeCell ref="C10:G10"/>
    <mergeCell ref="A31:C31"/>
  </mergeCells>
  <pageMargins left="0.59055118110236204" right="0.39370078740157499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PDSKADAVY</dc:creator>
  <cp:lastModifiedBy>PDSKADAVY</cp:lastModifiedBy>
  <cp:lastPrinted>2014-02-28T09:52:57Z</cp:lastPrinted>
  <dcterms:created xsi:type="dcterms:W3CDTF">2009-04-08T07:15:50Z</dcterms:created>
  <dcterms:modified xsi:type="dcterms:W3CDTF">2018-03-02T11:18:00Z</dcterms:modified>
</cp:coreProperties>
</file>