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cmud-my.sharepoint.com/personal/jana_dvorakova_cmud_cz/Documents/spolecne/zákazníci aktivní/biskupství HK/PCE/2024 - JŘBU/ZD Final/"/>
    </mc:Choice>
  </mc:AlternateContent>
  <xr:revisionPtr revIDLastSave="2" documentId="8_{2DF0D20B-DDA8-469E-9B47-A6142FF4F273}" xr6:coauthVersionLast="47" xr6:coauthVersionMax="47" xr10:uidLastSave="{FC144A7F-3A9A-4C3F-B27D-24AE1B1A125F}"/>
  <bookViews>
    <workbookView xWindow="-108" yWindow="-108" windowWidth="23256" windowHeight="12720" xr2:uid="{00000000-000D-0000-FFFF-FFFF00000000}"/>
  </bookViews>
  <sheets>
    <sheet name="Rekapitulace stavby" sheetId="1" r:id="rId1"/>
    <sheet name="D.1.1 - Architektonicko -..." sheetId="2" r:id="rId2"/>
  </sheets>
  <definedNames>
    <definedName name="_xlnm._FilterDatabase" localSheetId="1" hidden="1">'D.1.1 - Architektonicko -...'!$C$85:$K$118</definedName>
    <definedName name="_xlnm.Print_Titles" localSheetId="1">'D.1.1 - Architektonicko -...'!$85:$85</definedName>
    <definedName name="_xlnm.Print_Titles" localSheetId="0">'Rekapitulace stavby'!$52:$52</definedName>
    <definedName name="_xlnm.Print_Area" localSheetId="1">'D.1.1 - Architektonicko -...'!$C$4:$J$39,'D.1.1 - Architektonicko -...'!$C$45:$J$67,'D.1.1 - Architektonicko -...'!$C$73:$K$118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3" i="2" l="1"/>
  <c r="J94" i="2"/>
  <c r="J95" i="2"/>
  <c r="J91" i="2"/>
  <c r="J37" i="2" l="1"/>
  <c r="J36" i="2"/>
  <c r="AY55" i="1" s="1"/>
  <c r="J35" i="2"/>
  <c r="AX55" i="1" s="1"/>
  <c r="BI118" i="2"/>
  <c r="BH118" i="2"/>
  <c r="BG118" i="2"/>
  <c r="BF118" i="2"/>
  <c r="T118" i="2"/>
  <c r="R118" i="2"/>
  <c r="P118" i="2"/>
  <c r="BI117" i="2"/>
  <c r="BH117" i="2"/>
  <c r="BG117" i="2"/>
  <c r="BF117" i="2"/>
  <c r="T117" i="2"/>
  <c r="R117" i="2"/>
  <c r="P117" i="2"/>
  <c r="BI116" i="2"/>
  <c r="BH116" i="2"/>
  <c r="BG116" i="2"/>
  <c r="BF116" i="2"/>
  <c r="T116" i="2"/>
  <c r="R116" i="2"/>
  <c r="P116" i="2"/>
  <c r="BI115" i="2"/>
  <c r="BH115" i="2"/>
  <c r="BG115" i="2"/>
  <c r="BF115" i="2"/>
  <c r="T115" i="2"/>
  <c r="R115" i="2"/>
  <c r="P115" i="2"/>
  <c r="BI112" i="2"/>
  <c r="BH112" i="2"/>
  <c r="BG112" i="2"/>
  <c r="BF112" i="2"/>
  <c r="T112" i="2"/>
  <c r="R112" i="2"/>
  <c r="P112" i="2"/>
  <c r="BI111" i="2"/>
  <c r="BH111" i="2"/>
  <c r="BG111" i="2"/>
  <c r="BF111" i="2"/>
  <c r="T111" i="2"/>
  <c r="R111" i="2"/>
  <c r="P111" i="2"/>
  <c r="BI109" i="2"/>
  <c r="BH109" i="2"/>
  <c r="BG109" i="2"/>
  <c r="BF109" i="2"/>
  <c r="T109" i="2"/>
  <c r="R109" i="2"/>
  <c r="P109" i="2"/>
  <c r="BI108" i="2"/>
  <c r="BH108" i="2"/>
  <c r="BG108" i="2"/>
  <c r="BF108" i="2"/>
  <c r="T108" i="2"/>
  <c r="R108" i="2"/>
  <c r="P108" i="2"/>
  <c r="BI107" i="2"/>
  <c r="BH107" i="2"/>
  <c r="BG107" i="2"/>
  <c r="BF107" i="2"/>
  <c r="T107" i="2"/>
  <c r="R107" i="2"/>
  <c r="P107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3" i="2"/>
  <c r="BH103" i="2"/>
  <c r="BG103" i="2"/>
  <c r="BF103" i="2"/>
  <c r="T103" i="2"/>
  <c r="R103" i="2"/>
  <c r="P103" i="2"/>
  <c r="BI102" i="2"/>
  <c r="BH102" i="2"/>
  <c r="BG102" i="2"/>
  <c r="BF102" i="2"/>
  <c r="T102" i="2"/>
  <c r="R102" i="2"/>
  <c r="P102" i="2"/>
  <c r="BI101" i="2"/>
  <c r="BH101" i="2"/>
  <c r="BG101" i="2"/>
  <c r="BF101" i="2"/>
  <c r="T101" i="2"/>
  <c r="R101" i="2"/>
  <c r="P101" i="2"/>
  <c r="BI99" i="2"/>
  <c r="BH99" i="2"/>
  <c r="BG99" i="2"/>
  <c r="BF99" i="2"/>
  <c r="T99" i="2"/>
  <c r="R99" i="2"/>
  <c r="P99" i="2"/>
  <c r="BI98" i="2"/>
  <c r="BH98" i="2"/>
  <c r="BG98" i="2"/>
  <c r="BF98" i="2"/>
  <c r="T98" i="2"/>
  <c r="R98" i="2"/>
  <c r="P98" i="2"/>
  <c r="BI96" i="2"/>
  <c r="BH96" i="2"/>
  <c r="BG96" i="2"/>
  <c r="BF96" i="2"/>
  <c r="T96" i="2"/>
  <c r="R96" i="2"/>
  <c r="P96" i="2"/>
  <c r="BI92" i="2"/>
  <c r="BH92" i="2"/>
  <c r="BG92" i="2"/>
  <c r="BF92" i="2"/>
  <c r="T92" i="2"/>
  <c r="R92" i="2"/>
  <c r="P92" i="2"/>
  <c r="BI90" i="2"/>
  <c r="BH90" i="2"/>
  <c r="BG90" i="2"/>
  <c r="BF90" i="2"/>
  <c r="T90" i="2"/>
  <c r="R90" i="2"/>
  <c r="P90" i="2"/>
  <c r="BI89" i="2"/>
  <c r="BH89" i="2"/>
  <c r="BG89" i="2"/>
  <c r="BF89" i="2"/>
  <c r="T89" i="2"/>
  <c r="R89" i="2"/>
  <c r="P89" i="2"/>
  <c r="J83" i="2"/>
  <c r="J82" i="2"/>
  <c r="F82" i="2"/>
  <c r="F80" i="2"/>
  <c r="E78" i="2"/>
  <c r="J55" i="2"/>
  <c r="J54" i="2"/>
  <c r="F54" i="2"/>
  <c r="F52" i="2"/>
  <c r="E50" i="2"/>
  <c r="F83" i="2"/>
  <c r="J12" i="2"/>
  <c r="E7" i="2"/>
  <c r="E48" i="2" s="1"/>
  <c r="L50" i="1"/>
  <c r="AM50" i="1"/>
  <c r="AM49" i="1"/>
  <c r="L49" i="1"/>
  <c r="AM47" i="1"/>
  <c r="L47" i="1"/>
  <c r="L45" i="1"/>
  <c r="L44" i="1"/>
  <c r="BK92" i="2"/>
  <c r="J117" i="2"/>
  <c r="BK108" i="2"/>
  <c r="J99" i="2"/>
  <c r="J90" i="2"/>
  <c r="BK117" i="2"/>
  <c r="J111" i="2"/>
  <c r="BK107" i="2"/>
  <c r="J101" i="2"/>
  <c r="BK96" i="2"/>
  <c r="BK111" i="2"/>
  <c r="BK103" i="2"/>
  <c r="J96" i="2"/>
  <c r="J109" i="2"/>
  <c r="J89" i="2"/>
  <c r="BK115" i="2"/>
  <c r="J102" i="2"/>
  <c r="J106" i="2"/>
  <c r="BK89" i="2"/>
  <c r="J92" i="2"/>
  <c r="J104" i="2"/>
  <c r="J118" i="2"/>
  <c r="BK112" i="2"/>
  <c r="J107" i="2"/>
  <c r="J112" i="2"/>
  <c r="J116" i="2"/>
  <c r="BK98" i="2"/>
  <c r="BK118" i="2"/>
  <c r="BK102" i="2"/>
  <c r="AS54" i="1"/>
  <c r="BK101" i="2"/>
  <c r="BK104" i="2"/>
  <c r="BK99" i="2"/>
  <c r="BK90" i="2"/>
  <c r="J115" i="2"/>
  <c r="BK106" i="2"/>
  <c r="BK109" i="2"/>
  <c r="J103" i="2"/>
  <c r="BK116" i="2"/>
  <c r="J108" i="2"/>
  <c r="J98" i="2"/>
  <c r="J88" i="2" l="1"/>
  <c r="J97" i="2"/>
  <c r="J114" i="2"/>
  <c r="J113" i="2" s="1"/>
  <c r="J105" i="2"/>
  <c r="R88" i="2"/>
  <c r="BK97" i="2"/>
  <c r="BK105" i="2"/>
  <c r="BK110" i="2"/>
  <c r="J110" i="2" s="1"/>
  <c r="J64" i="2" s="1"/>
  <c r="T114" i="2"/>
  <c r="BK88" i="2"/>
  <c r="R97" i="2"/>
  <c r="T105" i="2"/>
  <c r="T110" i="2"/>
  <c r="P114" i="2"/>
  <c r="T88" i="2"/>
  <c r="P97" i="2"/>
  <c r="P105" i="2"/>
  <c r="R110" i="2"/>
  <c r="BK114" i="2"/>
  <c r="P88" i="2"/>
  <c r="T97" i="2"/>
  <c r="R105" i="2"/>
  <c r="P110" i="2"/>
  <c r="R114" i="2"/>
  <c r="E76" i="2"/>
  <c r="BE89" i="2"/>
  <c r="BE92" i="2"/>
  <c r="BE98" i="2"/>
  <c r="BE101" i="2"/>
  <c r="BE108" i="2"/>
  <c r="BE109" i="2"/>
  <c r="BE111" i="2"/>
  <c r="BE112" i="2"/>
  <c r="BE116" i="2"/>
  <c r="BE90" i="2"/>
  <c r="BE102" i="2"/>
  <c r="BE107" i="2"/>
  <c r="BE117" i="2"/>
  <c r="F55" i="2"/>
  <c r="BE96" i="2"/>
  <c r="BE99" i="2"/>
  <c r="BE103" i="2"/>
  <c r="BE104" i="2"/>
  <c r="BE106" i="2"/>
  <c r="BE115" i="2"/>
  <c r="BE118" i="2"/>
  <c r="F35" i="2"/>
  <c r="BB55" i="1" s="1"/>
  <c r="J34" i="2"/>
  <c r="AW55" i="1" s="1"/>
  <c r="F37" i="2"/>
  <c r="BD55" i="1" s="1"/>
  <c r="F34" i="2"/>
  <c r="BA55" i="1" s="1"/>
  <c r="F36" i="2"/>
  <c r="BC55" i="1" s="1"/>
  <c r="J87" i="2" l="1"/>
  <c r="J63" i="2"/>
  <c r="J66" i="2"/>
  <c r="J62" i="2"/>
  <c r="J61" i="2"/>
  <c r="T113" i="2"/>
  <c r="P87" i="2"/>
  <c r="T87" i="2"/>
  <c r="R87" i="2"/>
  <c r="R113" i="2"/>
  <c r="P113" i="2"/>
  <c r="BK113" i="2"/>
  <c r="J65" i="2" s="1"/>
  <c r="BB54" i="1"/>
  <c r="W31" i="1" s="1"/>
  <c r="BC54" i="1"/>
  <c r="AY54" i="1" s="1"/>
  <c r="BA54" i="1"/>
  <c r="AW54" i="1" s="1"/>
  <c r="AK30" i="1" s="1"/>
  <c r="BD54" i="1"/>
  <c r="W33" i="1" s="1"/>
  <c r="J86" i="2" l="1"/>
  <c r="T86" i="2"/>
  <c r="R86" i="2"/>
  <c r="P86" i="2"/>
  <c r="AU55" i="1" s="1"/>
  <c r="AU54" i="1" s="1"/>
  <c r="BK87" i="2"/>
  <c r="AX54" i="1"/>
  <c r="W30" i="1"/>
  <c r="W32" i="1"/>
  <c r="J60" i="2" l="1"/>
  <c r="BK86" i="2"/>
  <c r="J30" i="2" s="1"/>
  <c r="AG55" i="1" l="1"/>
  <c r="AN55" i="1" s="1"/>
  <c r="F33" i="2"/>
  <c r="J59" i="2"/>
  <c r="AG54" i="1" l="1"/>
  <c r="AK26" i="1" s="1"/>
  <c r="W29" i="1" s="1"/>
  <c r="AK29" i="1" s="1"/>
  <c r="J33" i="2"/>
  <c r="AZ55" i="1"/>
  <c r="AZ54" i="1" s="1"/>
  <c r="AV54" i="1" s="1"/>
  <c r="AT54" i="1" s="1"/>
  <c r="AN54" i="1"/>
  <c r="AV55" i="1" l="1"/>
  <c r="AT55" i="1" s="1"/>
  <c r="J39" i="2"/>
  <c r="AK35" i="1"/>
</calcChain>
</file>

<file path=xl/sharedStrings.xml><?xml version="1.0" encoding="utf-8"?>
<sst xmlns="http://schemas.openxmlformats.org/spreadsheetml/2006/main" count="618" uniqueCount="231">
  <si>
    <t>Export Komplet</t>
  </si>
  <si>
    <t>VZ</t>
  </si>
  <si>
    <t>2.0</t>
  </si>
  <si>
    <t>ZAMOK</t>
  </si>
  <si>
    <t>False</t>
  </si>
  <si>
    <t>{73a22cf5-7cdf-412d-b374-98e298c34daa}</t>
  </si>
  <si>
    <t>0,01</t>
  </si>
  <si>
    <t>21</t>
  </si>
  <si>
    <t>12</t>
  </si>
  <si>
    <t>v ---  níže se nacházejí doplnkové a pomocné údaje k sestavám  --- v</t>
  </si>
  <si>
    <t>Návod na vyplnění</t>
  </si>
  <si>
    <t>0,001</t>
  </si>
  <si>
    <t>Kód:</t>
  </si>
  <si>
    <t>20240415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</si>
  <si>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</si>
  <si>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</si>
  <si>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KSO:</t>
  </si>
  <si>
    <t/>
  </si>
  <si>
    <t>CC-CZ:</t>
  </si>
  <si>
    <t>Místo:</t>
  </si>
  <si>
    <t>Pardubice</t>
  </si>
  <si>
    <t>Datum:</t>
  </si>
  <si>
    <t>Zadavatel:</t>
  </si>
  <si>
    <t>IČ:</t>
  </si>
  <si>
    <t>42939534</t>
  </si>
  <si>
    <t>ŘK farnost Pardubice</t>
  </si>
  <si>
    <t>DIČ:</t>
  </si>
  <si>
    <t>Uchazeč:</t>
  </si>
  <si>
    <t>Projektant:</t>
  </si>
  <si>
    <t>48155586</t>
  </si>
  <si>
    <t>INRECO s.r.o.</t>
  </si>
  <si>
    <t>CZ48155586</t>
  </si>
  <si>
    <t>True</t>
  </si>
  <si>
    <t>Zpracovatel:</t>
  </si>
  <si>
    <t>05985404</t>
  </si>
  <si>
    <t>BACing s.r.o</t>
  </si>
  <si>
    <t>CZ05985404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</si>
  <si>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</si>
  <si>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</si>
  <si>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</si>
  <si>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</si>
  <si>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</si>
  <si>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</si>
  <si>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</si>
  <si>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</si>
  <si>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</si>
  <si>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</si>
  <si>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</si>
  <si>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</si>
  <si>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</si>
  <si>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</si>
  <si>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</si>
  <si>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</si>
  <si>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</si>
  <si>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</si>
  <si>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</si>
  <si>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</si>
  <si>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</si>
  <si>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</si>
  <si>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</si>
  <si>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</si>
  <si>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</si>
  <si>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</si>
  <si>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</si>
  <si>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</si>
  <si>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</si>
  <si>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</si>
  <si>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</si>
  <si>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</si>
  <si>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</si>
  <si>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</si>
  <si>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</si>
  <si>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</si>
  <si>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</si>
  <si>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</si>
  <si>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</si>
  <si>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</si>
  <si>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</si>
  <si>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- konstrukční řešení</t>
  </si>
  <si>
    <t>STA</t>
  </si>
  <si>
    <t>1</t>
  </si>
  <si>
    <t>{500a5330-7031-406b-863f-e514dd7bef6e}</t>
  </si>
  <si>
    <t>2</t>
  </si>
  <si>
    <t>lešení</t>
  </si>
  <si>
    <t>m2</t>
  </si>
  <si>
    <t>467,7</t>
  </si>
  <si>
    <t>VOM_100</t>
  </si>
  <si>
    <t>OM 100% nová</t>
  </si>
  <si>
    <t>73,4</t>
  </si>
  <si>
    <t>VOM_30</t>
  </si>
  <si>
    <t>vápenné omítky 30%</t>
  </si>
  <si>
    <t>59,3</t>
  </si>
  <si>
    <t>Lom_kamen</t>
  </si>
  <si>
    <t>lomový kámen</t>
  </si>
  <si>
    <t>47,7</t>
  </si>
  <si>
    <t>pískovec</t>
  </si>
  <si>
    <t>25,8</t>
  </si>
  <si>
    <t>terakota</t>
  </si>
  <si>
    <t>46,85</t>
  </si>
  <si>
    <t>Objekt:</t>
  </si>
  <si>
    <t>D.1.1 - Architektonicko - konstrukční řešení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</si>
  <si>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</si>
  <si>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</si>
  <si>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</si>
  <si>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</si>
  <si>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</si>
  <si>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</si>
  <si>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</si>
  <si>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</si>
  <si>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</si>
  <si>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783 - Dokončovací práce - nátěry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</si>
  <si>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</si>
  <si>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</si>
  <si>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</si>
  <si>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</si>
  <si>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</si>
  <si>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</si>
  <si>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</si>
  <si>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</si>
  <si>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</si>
  <si>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</si>
  <si>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</si>
  <si>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</si>
  <si>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</si>
  <si>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</si>
  <si>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</si>
  <si>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</si>
  <si>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4</t>
  </si>
  <si>
    <t>6</t>
  </si>
  <si>
    <t>Úpravy povrchů, podlahy a osazování výplní</t>
  </si>
  <si>
    <t>CS ÚRS 2024 01</t>
  </si>
  <si>
    <t>Online PSC</t>
  </si>
  <si>
    <t>9</t>
  </si>
  <si>
    <t>622311121R</t>
  </si>
  <si>
    <t>Omítka vápenná z přirozeně hydraulického vápna NHL 3,5 vnějších ploch nanášená ručně jednovrstvá, tloušťky do 15 mm hladká stěn</t>
  </si>
  <si>
    <t>901925433</t>
  </si>
  <si>
    <t>10</t>
  </si>
  <si>
    <t>622311131R</t>
  </si>
  <si>
    <t>Vápenný štuk z přirozeně hydraulického vápna NHL 3,5, vnějších ploch tloušťky do 5 mm stěn</t>
  </si>
  <si>
    <t>1841193801</t>
  </si>
  <si>
    <t>16</t>
  </si>
  <si>
    <t>625681029R</t>
  </si>
  <si>
    <t xml:space="preserve">Demontáž ochrany proti holubům </t>
  </si>
  <si>
    <t>-1255519648</t>
  </si>
  <si>
    <t>625681031R</t>
  </si>
  <si>
    <t>18</t>
  </si>
  <si>
    <t>629995101R</t>
  </si>
  <si>
    <t>Očištění vnějších ploch tlakovou vodou omytím s tenzidovým čističem</t>
  </si>
  <si>
    <t>1900747218</t>
  </si>
  <si>
    <t>Ostatní konstrukce a práce, bourání</t>
  </si>
  <si>
    <t>26</t>
  </si>
  <si>
    <t>941121113</t>
  </si>
  <si>
    <t>Lešení řadové trubkové těžké pracovní s podlahami z fošen nebo dílců min. tl. 38 mm, s provozním zatížením tř. 4 do 300 kg/m2 šířky tř. W15 od 1,5 do 1,8 m výšky přes 20 do 30 m montáž</t>
  </si>
  <si>
    <t>572593912</t>
  </si>
  <si>
    <t>27</t>
  </si>
  <si>
    <t>941121813</t>
  </si>
  <si>
    <t>Lešení řadové trubkové těžké pracovní s podlahami z fošen nebo dílců min. tl. 38 mm, s provozním zatížením tř. 4 do 300 kg/m2 šířky tř. W15 od 1,5 do 1,8 m výšky přes 20 do 30 m demontáž</t>
  </si>
  <si>
    <t>173219487</t>
  </si>
  <si>
    <t>https://podminky.urs.cz/item/CS_URS_2024_01/941121312</t>
  </si>
  <si>
    <t>32</t>
  </si>
  <si>
    <t>944611111R</t>
  </si>
  <si>
    <t>Montáž ochranné sítě zavěšené na konstrukci lešení z textilie z umělých vláken (použít sítě v bílé barvě)</t>
  </si>
  <si>
    <t>-1124046147</t>
  </si>
  <si>
    <t>33</t>
  </si>
  <si>
    <t>944611811R</t>
  </si>
  <si>
    <t>Demontáž ochranné sítě zavěšené na konstrukci lešení z textilie z umělých vláken (použít sítě v bílé barvě)</t>
  </si>
  <si>
    <t>-1767394517</t>
  </si>
  <si>
    <t>35</t>
  </si>
  <si>
    <t>978019391R</t>
  </si>
  <si>
    <t>Otlučení vápenných nebo vápenocementových omítek vnějších ploch s vyškrabáním spar a s očištěním zdiva stupně členitosti 3 až 5, v rozsahu přes 80 do 100 %, předpokládaná tl. 30 mm</t>
  </si>
  <si>
    <t>981571363</t>
  </si>
  <si>
    <t>36</t>
  </si>
  <si>
    <t>978023251R</t>
  </si>
  <si>
    <t xml:space="preserve">Vysekání uvolněné nebo nesoudržné malty ze spár zdiva kamenného režného z lomového kamene </t>
  </si>
  <si>
    <t>778292829</t>
  </si>
  <si>
    <t>997</t>
  </si>
  <si>
    <t>Přesun sutě</t>
  </si>
  <si>
    <t>39</t>
  </si>
  <si>
    <t>997013157</t>
  </si>
  <si>
    <t>Vnitrostaveništní doprava suti a vybouraných hmot vodorovně do 50 m s naložením s omezením mechanizace pro budovy a haly výšky přes 21 do 24 m</t>
  </si>
  <si>
    <t>t</t>
  </si>
  <si>
    <t>-141612965</t>
  </si>
  <si>
    <t>42</t>
  </si>
  <si>
    <t>997013509</t>
  </si>
  <si>
    <t>Odvoz suti a vybouraných hmot na skládku nebo meziskládku se složením, na vzdálenost Příplatek k ceně za každý další započatý 1 km přes 1 km</t>
  </si>
  <si>
    <t>1937816946</t>
  </si>
  <si>
    <t>43</t>
  </si>
  <si>
    <t>997013511</t>
  </si>
  <si>
    <t>Odvoz suti a vybouraných hmot z meziskládky na skládku s naložením a se složením, na vzdálenost do 1 km</t>
  </si>
  <si>
    <t>-1391355486</t>
  </si>
  <si>
    <t>44</t>
  </si>
  <si>
    <t>997013631</t>
  </si>
  <si>
    <t>Poplatek za uložení stavebního odpadu na skládce (skládkovné) směsného stavebního a demoličního zatříděného do Katalogu odpadů pod kódem 17 09 04</t>
  </si>
  <si>
    <t>-131538828</t>
  </si>
  <si>
    <t>998</t>
  </si>
  <si>
    <t>Přesun hmot</t>
  </si>
  <si>
    <t>45</t>
  </si>
  <si>
    <t>998011011</t>
  </si>
  <si>
    <t>Přesun hmot pro budovy občanské výstavby, bydlení, výrobu a služby s nosnou svislou konstrukcí zděnou z cihel, tvárnic nebo kamene vodorovná dopravní vzdálenost do 100 m s omezením mechanizace pro budovy výšky přes 24 do 36 m</t>
  </si>
  <si>
    <t>-1107596160</t>
  </si>
  <si>
    <t>46</t>
  </si>
  <si>
    <t>998011014</t>
  </si>
  <si>
    <t>Přesun hmot pro budovy občanské výstavby, bydlení, výrobu a služby s nosnou svislou konstrukcí zděnou z cihel, tvárnic nebo kamene Příplatek k cenám za zvětšený přesun přes vymezenou vodorovnou dopravní vzdálenost do 500 m</t>
  </si>
  <si>
    <t>704534677</t>
  </si>
  <si>
    <t>PSV</t>
  </si>
  <si>
    <t>Práce a dodávky PSV</t>
  </si>
  <si>
    <t>783</t>
  </si>
  <si>
    <t>Dokončovací práce - nátěry</t>
  </si>
  <si>
    <t>52</t>
  </si>
  <si>
    <t>783801503</t>
  </si>
  <si>
    <t>Příprava podkladu omítek před provedením nátěru omytí tlakovou vodou</t>
  </si>
  <si>
    <t>-2061277921</t>
  </si>
  <si>
    <t>58</t>
  </si>
  <si>
    <t>783823167</t>
  </si>
  <si>
    <t>Penetrační nátěr omítek hladkých omítek hladkých, zrnitých tenkovrstvých nebo štukových stupně členitosti 3 vápenný</t>
  </si>
  <si>
    <t>1454312409</t>
  </si>
  <si>
    <t>61</t>
  </si>
  <si>
    <t>783827447R</t>
  </si>
  <si>
    <t>Fasádní nátěrový systém z hotové vápenné barvy na bázi čistého, minimálně 3 roky odleželého hašeného vápna, s přísadou disperzního pojiva, aplikovat ve třech vrstvách</t>
  </si>
  <si>
    <t>-2120651177</t>
  </si>
  <si>
    <t>62</t>
  </si>
  <si>
    <t>783897619R</t>
  </si>
  <si>
    <t>Příplatek k cenám za provádění barevného nátěru</t>
  </si>
  <si>
    <t>1834097928</t>
  </si>
  <si>
    <t>SOUPIS PRACÍ - VCP</t>
  </si>
  <si>
    <t>kpl</t>
  </si>
  <si>
    <t>oprava zadní strany atiky nad předsíni vč. nátěru</t>
  </si>
  <si>
    <t>Ochrana proti holubům síťový systém kotvený do zdiva, betonu a jiných plných materiálů - nerezová síť z drátů 1,0 mm s oky 20x20 mm, vodící rám z ocelového nerezového lanka tl. 2 mm, kotevníočka z nerezové oceli                         590 x 190  2 ks</t>
  </si>
  <si>
    <t>Ochrana proti holubům síťový systém kotvený do zdiva, betonu a jiných plných materiálů - nerezová síť z drátů 1,0 mm s oky 20x20 mm, vodící rám z ocelového nerezového lanka tl. 2 mm, kotevníočka z nerezové oceli                         600 x 1000  6 ks</t>
  </si>
  <si>
    <t>Ochrana proti holubům síťový systém kotvený do zdiva, betonu a jiných plných materiálů - nerezová síť z drátů 1,0 mm s oky 20x20 mm, vodící rám z ocelového nerezového lanka tl. 2 mm, kotevníočka z nerezové oceli                         nad vchodem</t>
  </si>
  <si>
    <t>Kostel sv. Bartoloměje v Pardubicích - oprava fasády západního štitu předsíně kostela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</si>
</sst>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4" fontId="6" fillId="0" borderId="19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4" fontId="20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8" fillId="0" borderId="20" xfId="0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167" fontId="18" fillId="0" borderId="20" xfId="0" applyNumberFormat="1" applyFont="1" applyBorder="1" applyAlignment="1">
      <alignment vertical="center"/>
    </xf>
    <xf numFmtId="4" fontId="18" fillId="2" borderId="20" xfId="0" applyNumberFormat="1" applyFont="1" applyFill="1" applyBorder="1" applyAlignment="1" applyProtection="1">
      <alignment vertical="center"/>
      <protection locked="0"/>
    </xf>
    <xf numFmtId="4" fontId="18" fillId="0" borderId="20" xfId="0" applyNumberFormat="1" applyFont="1" applyBorder="1" applyAlignment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14" fontId="2" fillId="0" borderId="0" xfId="0" applyNumberFormat="1" applyFont="1" applyAlignment="1" applyProtection="1">
      <alignment horizontal="left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dminky.urs.cz/item/CS_URS_2024_01/941121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topLeftCell="B4" zoomScale="145" zoomScaleNormal="145" workbookViewId="0">
      <selection activeCell="AI20" sqref="AI20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/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70" t="s">
        <v>13</v>
      </c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R5" s="16"/>
      <c r="BE5" s="167" t="s">
        <v>14</v>
      </c>
      <c r="BS5" s="13" t="s">
        <v>6</v>
      </c>
    </row>
    <row r="6" spans="1:74" ht="36.9" customHeight="1">
      <c r="B6" s="16"/>
      <c r="D6" s="22" t="s">
        <v>15</v>
      </c>
      <c r="K6" s="171" t="s">
        <v>230</v>
      </c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R6" s="16"/>
      <c r="BE6" s="168"/>
      <c r="BS6" s="13" t="s">
        <v>6</v>
      </c>
    </row>
    <row r="7" spans="1:74" ht="12" customHeight="1">
      <c r="B7" s="16"/>
      <c r="D7" s="23" t="s">
        <v>16</v>
      </c>
      <c r="K7" s="21" t="s">
        <v>17</v>
      </c>
      <c r="AK7" s="23" t="s">
        <v>18</v>
      </c>
      <c r="AN7" s="21" t="s">
        <v>17</v>
      </c>
      <c r="AR7" s="16"/>
      <c r="BE7" s="168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137">
        <v>45587</v>
      </c>
      <c r="AR8" s="16"/>
      <c r="BE8" s="168"/>
      <c r="BS8" s="13" t="s">
        <v>6</v>
      </c>
    </row>
    <row r="9" spans="1:74" ht="14.4" customHeight="1">
      <c r="B9" s="16"/>
      <c r="AR9" s="16"/>
      <c r="BE9" s="168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24</v>
      </c>
      <c r="AR10" s="16"/>
      <c r="BE10" s="168"/>
      <c r="BS10" s="13" t="s">
        <v>6</v>
      </c>
    </row>
    <row r="11" spans="1:74" ht="18.45" customHeight="1">
      <c r="B11" s="16"/>
      <c r="E11" s="21" t="s">
        <v>25</v>
      </c>
      <c r="AK11" s="23" t="s">
        <v>26</v>
      </c>
      <c r="AN11" s="21" t="s">
        <v>17</v>
      </c>
      <c r="AR11" s="16"/>
      <c r="BE11" s="168"/>
      <c r="BS11" s="13" t="s">
        <v>6</v>
      </c>
    </row>
    <row r="12" spans="1:74" ht="6.9" customHeight="1">
      <c r="B12" s="16"/>
      <c r="AR12" s="16"/>
      <c r="BE12" s="168"/>
      <c r="BS12" s="13" t="s">
        <v>6</v>
      </c>
    </row>
    <row r="13" spans="1:74" ht="12" customHeight="1">
      <c r="B13" s="16"/>
      <c r="D13" s="23" t="s">
        <v>27</v>
      </c>
      <c r="AK13" s="23" t="s">
        <v>23</v>
      </c>
      <c r="AN13" s="136"/>
      <c r="AR13" s="16"/>
      <c r="BE13" s="168"/>
      <c r="BS13" s="13" t="s">
        <v>6</v>
      </c>
    </row>
    <row r="14" spans="1:74" ht="13.2">
      <c r="B14" s="16"/>
      <c r="E14" s="172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23" t="s">
        <v>26</v>
      </c>
      <c r="AN14" s="136"/>
      <c r="AR14" s="16"/>
      <c r="BE14" s="168"/>
      <c r="BS14" s="13" t="s">
        <v>6</v>
      </c>
    </row>
    <row r="15" spans="1:74" ht="6.9" customHeight="1">
      <c r="B15" s="16"/>
      <c r="AR15" s="16"/>
      <c r="BE15" s="168"/>
      <c r="BS15" s="13" t="s">
        <v>4</v>
      </c>
    </row>
    <row r="16" spans="1:74" ht="12" customHeight="1">
      <c r="B16" s="16"/>
      <c r="D16" s="23" t="s">
        <v>28</v>
      </c>
      <c r="AK16" s="23" t="s">
        <v>23</v>
      </c>
      <c r="AN16" s="21" t="s">
        <v>29</v>
      </c>
      <c r="AR16" s="16"/>
      <c r="BE16" s="168"/>
      <c r="BS16" s="13" t="s">
        <v>4</v>
      </c>
    </row>
    <row r="17" spans="2:71" ht="18.45" customHeight="1">
      <c r="B17" s="16"/>
      <c r="E17" s="21" t="s">
        <v>30</v>
      </c>
      <c r="AK17" s="23" t="s">
        <v>26</v>
      </c>
      <c r="AN17" s="21" t="s">
        <v>31</v>
      </c>
      <c r="AR17" s="16"/>
      <c r="BE17" s="168"/>
      <c r="BS17" s="13" t="s">
        <v>32</v>
      </c>
    </row>
    <row r="18" spans="2:71" ht="6.9" customHeight="1">
      <c r="B18" s="16"/>
      <c r="AR18" s="16"/>
      <c r="BE18" s="168"/>
      <c r="BS18" s="13" t="s">
        <v>6</v>
      </c>
    </row>
    <row r="19" spans="2:71" ht="12" customHeight="1">
      <c r="B19" s="16"/>
      <c r="D19" s="23" t="s">
        <v>33</v>
      </c>
      <c r="AK19" s="23" t="s">
        <v>23</v>
      </c>
      <c r="AN19" s="21" t="s">
        <v>34</v>
      </c>
      <c r="AR19" s="16"/>
      <c r="BE19" s="168"/>
      <c r="BS19" s="13" t="s">
        <v>6</v>
      </c>
    </row>
    <row r="20" spans="2:71" ht="18.45" customHeight="1">
      <c r="B20" s="16"/>
      <c r="E20" s="21" t="s">
        <v>35</v>
      </c>
      <c r="AK20" s="23" t="s">
        <v>26</v>
      </c>
      <c r="AN20" s="21" t="s">
        <v>36</v>
      </c>
      <c r="AR20" s="16"/>
      <c r="BE20" s="168"/>
      <c r="BS20" s="13" t="s">
        <v>4</v>
      </c>
    </row>
    <row r="21" spans="2:71" ht="6.9" customHeight="1">
      <c r="B21" s="16"/>
      <c r="AR21" s="16"/>
      <c r="BE21" s="168"/>
    </row>
    <row r="22" spans="2:71" ht="12" customHeight="1">
      <c r="B22" s="16"/>
      <c r="D22" s="23" t="s">
        <v>37</v>
      </c>
      <c r="AR22" s="16"/>
      <c r="BE22" s="168"/>
    </row>
    <row r="23" spans="2:71" ht="47.25" customHeight="1">
      <c r="B23" s="16"/>
      <c r="E23" s="174" t="s">
        <v>38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6"/>
      <c r="BE23" s="168"/>
    </row>
    <row r="24" spans="2:71" ht="6.9" customHeight="1">
      <c r="B24" s="16"/>
      <c r="AR24" s="16"/>
      <c r="BE24" s="168"/>
    </row>
    <row r="25" spans="2:71" ht="6.9" customHeight="1">
      <c r="B25" s="1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6"/>
      <c r="BE25" s="168"/>
    </row>
    <row r="26" spans="2:71" s="1" customFormat="1" ht="25.95" customHeight="1">
      <c r="B26" s="26"/>
      <c r="D26" s="27" t="s">
        <v>39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59">
        <f>ROUND(AG54,2)</f>
        <v>0</v>
      </c>
      <c r="AL26" s="160"/>
      <c r="AM26" s="160"/>
      <c r="AN26" s="160"/>
      <c r="AO26" s="160"/>
      <c r="AR26" s="26"/>
      <c r="BE26" s="168"/>
    </row>
    <row r="27" spans="2:71" s="1" customFormat="1" ht="6.9" customHeight="1">
      <c r="B27" s="26"/>
      <c r="AR27" s="26"/>
      <c r="BE27" s="168"/>
    </row>
    <row r="28" spans="2:71" s="1" customFormat="1" ht="13.2">
      <c r="B28" s="26"/>
      <c r="L28" s="161" t="s">
        <v>40</v>
      </c>
      <c r="M28" s="161"/>
      <c r="N28" s="161"/>
      <c r="O28" s="161"/>
      <c r="P28" s="161"/>
      <c r="W28" s="161" t="s">
        <v>41</v>
      </c>
      <c r="X28" s="161"/>
      <c r="Y28" s="161"/>
      <c r="Z28" s="161"/>
      <c r="AA28" s="161"/>
      <c r="AB28" s="161"/>
      <c r="AC28" s="161"/>
      <c r="AD28" s="161"/>
      <c r="AE28" s="161"/>
      <c r="AK28" s="161" t="s">
        <v>42</v>
      </c>
      <c r="AL28" s="161"/>
      <c r="AM28" s="161"/>
      <c r="AN28" s="161"/>
      <c r="AO28" s="161"/>
      <c r="AR28" s="26"/>
      <c r="BE28" s="168"/>
    </row>
    <row r="29" spans="2:71" s="2" customFormat="1" ht="14.4" customHeight="1">
      <c r="B29" s="29"/>
      <c r="D29" s="23" t="s">
        <v>43</v>
      </c>
      <c r="F29" s="23" t="s">
        <v>44</v>
      </c>
      <c r="L29" s="153">
        <v>0.21</v>
      </c>
      <c r="M29" s="152"/>
      <c r="N29" s="152"/>
      <c r="O29" s="152"/>
      <c r="P29" s="152"/>
      <c r="W29" s="151">
        <f>SUM(AK26)</f>
        <v>0</v>
      </c>
      <c r="X29" s="152"/>
      <c r="Y29" s="152"/>
      <c r="Z29" s="152"/>
      <c r="AA29" s="152"/>
      <c r="AB29" s="152"/>
      <c r="AC29" s="152"/>
      <c r="AD29" s="152"/>
      <c r="AE29" s="152"/>
      <c r="AK29" s="151">
        <f>SUM(W29*0.21)</f>
        <v>0</v>
      </c>
      <c r="AL29" s="152"/>
      <c r="AM29" s="152"/>
      <c r="AN29" s="152"/>
      <c r="AO29" s="152"/>
      <c r="AR29" s="29"/>
      <c r="BE29" s="169"/>
    </row>
    <row r="30" spans="2:71" s="2" customFormat="1" ht="14.4" customHeight="1">
      <c r="B30" s="29"/>
      <c r="F30" s="23" t="s">
        <v>45</v>
      </c>
      <c r="L30" s="153">
        <v>0.12</v>
      </c>
      <c r="M30" s="152"/>
      <c r="N30" s="152"/>
      <c r="O30" s="152"/>
      <c r="P30" s="152"/>
      <c r="W30" s="151">
        <f>ROUND(BA54, 2)</f>
        <v>0</v>
      </c>
      <c r="X30" s="152"/>
      <c r="Y30" s="152"/>
      <c r="Z30" s="152"/>
      <c r="AA30" s="152"/>
      <c r="AB30" s="152"/>
      <c r="AC30" s="152"/>
      <c r="AD30" s="152"/>
      <c r="AE30" s="152"/>
      <c r="AK30" s="151">
        <f>ROUND(AW54, 2)</f>
        <v>0</v>
      </c>
      <c r="AL30" s="152"/>
      <c r="AM30" s="152"/>
      <c r="AN30" s="152"/>
      <c r="AO30" s="152"/>
      <c r="AR30" s="29"/>
      <c r="BE30" s="169"/>
    </row>
    <row r="31" spans="2:71" s="2" customFormat="1" ht="14.4" hidden="1" customHeight="1">
      <c r="B31" s="29"/>
      <c r="F31" s="23" t="s">
        <v>46</v>
      </c>
      <c r="L31" s="153">
        <v>0.21</v>
      </c>
      <c r="M31" s="152"/>
      <c r="N31" s="152"/>
      <c r="O31" s="152"/>
      <c r="P31" s="152"/>
      <c r="W31" s="151">
        <f>ROUND(BB54, 2)</f>
        <v>0</v>
      </c>
      <c r="X31" s="152"/>
      <c r="Y31" s="152"/>
      <c r="Z31" s="152"/>
      <c r="AA31" s="152"/>
      <c r="AB31" s="152"/>
      <c r="AC31" s="152"/>
      <c r="AD31" s="152"/>
      <c r="AE31" s="152"/>
      <c r="AK31" s="151">
        <v>0</v>
      </c>
      <c r="AL31" s="152"/>
      <c r="AM31" s="152"/>
      <c r="AN31" s="152"/>
      <c r="AO31" s="152"/>
      <c r="AR31" s="29"/>
      <c r="BE31" s="169"/>
    </row>
    <row r="32" spans="2:71" s="2" customFormat="1" ht="14.4" hidden="1" customHeight="1">
      <c r="B32" s="29"/>
      <c r="F32" s="23" t="s">
        <v>47</v>
      </c>
      <c r="L32" s="153">
        <v>0.12</v>
      </c>
      <c r="M32" s="152"/>
      <c r="N32" s="152"/>
      <c r="O32" s="152"/>
      <c r="P32" s="152"/>
      <c r="W32" s="151">
        <f>ROUND(BC54, 2)</f>
        <v>0</v>
      </c>
      <c r="X32" s="152"/>
      <c r="Y32" s="152"/>
      <c r="Z32" s="152"/>
      <c r="AA32" s="152"/>
      <c r="AB32" s="152"/>
      <c r="AC32" s="152"/>
      <c r="AD32" s="152"/>
      <c r="AE32" s="152"/>
      <c r="AK32" s="151">
        <v>0</v>
      </c>
      <c r="AL32" s="152"/>
      <c r="AM32" s="152"/>
      <c r="AN32" s="152"/>
      <c r="AO32" s="152"/>
      <c r="AR32" s="29"/>
      <c r="BE32" s="169"/>
    </row>
    <row r="33" spans="2:44" s="2" customFormat="1" ht="14.4" hidden="1" customHeight="1">
      <c r="B33" s="29"/>
      <c r="F33" s="23" t="s">
        <v>48</v>
      </c>
      <c r="L33" s="153">
        <v>0</v>
      </c>
      <c r="M33" s="152"/>
      <c r="N33" s="152"/>
      <c r="O33" s="152"/>
      <c r="P33" s="152"/>
      <c r="W33" s="151">
        <f>ROUND(BD54, 2)</f>
        <v>0</v>
      </c>
      <c r="X33" s="152"/>
      <c r="Y33" s="152"/>
      <c r="Z33" s="152"/>
      <c r="AA33" s="152"/>
      <c r="AB33" s="152"/>
      <c r="AC33" s="152"/>
      <c r="AD33" s="152"/>
      <c r="AE33" s="152"/>
      <c r="AK33" s="151">
        <v>0</v>
      </c>
      <c r="AL33" s="152"/>
      <c r="AM33" s="152"/>
      <c r="AN33" s="152"/>
      <c r="AO33" s="152"/>
      <c r="AR33" s="29"/>
    </row>
    <row r="34" spans="2:44" s="1" customFormat="1" ht="6.9" customHeight="1">
      <c r="B34" s="26"/>
      <c r="AR34" s="26"/>
    </row>
    <row r="35" spans="2:44" s="1" customFormat="1" ht="25.95" customHeight="1">
      <c r="B35" s="26"/>
      <c r="C35" s="30"/>
      <c r="D35" s="31" t="s">
        <v>49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50</v>
      </c>
      <c r="U35" s="32"/>
      <c r="V35" s="32"/>
      <c r="W35" s="32"/>
      <c r="X35" s="166" t="s">
        <v>51</v>
      </c>
      <c r="Y35" s="164"/>
      <c r="Z35" s="164"/>
      <c r="AA35" s="164"/>
      <c r="AB35" s="164"/>
      <c r="AC35" s="32"/>
      <c r="AD35" s="32"/>
      <c r="AE35" s="32"/>
      <c r="AF35" s="32"/>
      <c r="AG35" s="32"/>
      <c r="AH35" s="32"/>
      <c r="AI35" s="32"/>
      <c r="AJ35" s="32"/>
      <c r="AK35" s="163">
        <f>SUM(AK26:AK33)</f>
        <v>0</v>
      </c>
      <c r="AL35" s="164"/>
      <c r="AM35" s="164"/>
      <c r="AN35" s="164"/>
      <c r="AO35" s="165"/>
      <c r="AP35" s="30"/>
      <c r="AQ35" s="30"/>
      <c r="AR35" s="26"/>
    </row>
    <row r="36" spans="2:44" s="1" customFormat="1" ht="6.9" customHeight="1">
      <c r="B36" s="26"/>
      <c r="AR36" s="26"/>
    </row>
    <row r="37" spans="2:44" s="1" customFormat="1" ht="6.9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26"/>
    </row>
    <row r="41" spans="2:44" s="1" customFormat="1" ht="6.9" customHeight="1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26"/>
    </row>
    <row r="42" spans="2:44" s="1" customFormat="1" ht="24.9" customHeight="1">
      <c r="B42" s="26"/>
      <c r="C42" s="17"/>
      <c r="AR42" s="26"/>
    </row>
    <row r="43" spans="2:44" s="1" customFormat="1" ht="6.9" customHeight="1">
      <c r="B43" s="26"/>
      <c r="AR43" s="26"/>
    </row>
    <row r="44" spans="2:44" s="3" customFormat="1" ht="12" customHeight="1">
      <c r="B44" s="38"/>
      <c r="C44" s="23" t="s">
        <v>12</v>
      </c>
      <c r="L44" s="3" t="str">
        <f>K5</f>
        <v>20240415</v>
      </c>
      <c r="AR44" s="38"/>
    </row>
    <row r="45" spans="2:44" s="4" customFormat="1" ht="36.9" customHeight="1">
      <c r="B45" s="39"/>
      <c r="C45" s="40" t="s">
        <v>15</v>
      </c>
      <c r="L45" s="154" t="str">
        <f>K6</f>
        <v>Kostel sv. Bartoloměje v Pardubicích - oprava fasády západního štitu předsíně kostela</v>
      </c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R45" s="39"/>
    </row>
    <row r="46" spans="2:44" s="1" customFormat="1" ht="6.9" customHeight="1">
      <c r="B46" s="26"/>
      <c r="AR46" s="26"/>
    </row>
    <row r="47" spans="2:44" s="1" customFormat="1" ht="12" customHeight="1">
      <c r="B47" s="26"/>
      <c r="C47" s="23" t="s">
        <v>19</v>
      </c>
      <c r="L47" s="41" t="str">
        <f>IF(K8="","",K8)</f>
        <v>Pardubice</v>
      </c>
      <c r="AI47" s="23" t="s">
        <v>21</v>
      </c>
      <c r="AM47" s="156">
        <f>IF(AN8= "","",AN8)</f>
        <v>45587</v>
      </c>
      <c r="AN47" s="156"/>
      <c r="AR47" s="26"/>
    </row>
    <row r="48" spans="2:44" s="1" customFormat="1" ht="6.9" customHeight="1">
      <c r="B48" s="26"/>
      <c r="AR48" s="26"/>
    </row>
    <row r="49" spans="1:91" s="1" customFormat="1" ht="15.15" customHeight="1">
      <c r="B49" s="26"/>
      <c r="C49" s="23" t="s">
        <v>22</v>
      </c>
      <c r="L49" s="3" t="str">
        <f>IF(E11= "","",E11)</f>
        <v>ŘK farnost Pardubice</v>
      </c>
      <c r="AI49" s="23" t="s">
        <v>28</v>
      </c>
      <c r="AM49" s="142" t="str">
        <f>IF(E17="","",E17)</f>
        <v>INRECO s.r.o.</v>
      </c>
      <c r="AN49" s="143"/>
      <c r="AO49" s="143"/>
      <c r="AP49" s="143"/>
      <c r="AR49" s="26"/>
      <c r="AS49" s="138" t="s">
        <v>52</v>
      </c>
      <c r="AT49" s="139"/>
      <c r="AU49" s="43"/>
      <c r="AV49" s="43"/>
      <c r="AW49" s="43"/>
      <c r="AX49" s="43"/>
      <c r="AY49" s="43"/>
      <c r="AZ49" s="43"/>
      <c r="BA49" s="43"/>
      <c r="BB49" s="43"/>
      <c r="BC49" s="43"/>
      <c r="BD49" s="44"/>
    </row>
    <row r="50" spans="1:91" s="1" customFormat="1" ht="15.15" customHeight="1">
      <c r="B50" s="26"/>
      <c r="C50" s="23" t="s">
        <v>27</v>
      </c>
      <c r="L50" s="3">
        <f>IF(E14= "Vyplň údaj","",E14)</f>
        <v>0</v>
      </c>
      <c r="AI50" s="23" t="s">
        <v>33</v>
      </c>
      <c r="AM50" s="142" t="str">
        <f>IF(E20="","",E20)</f>
        <v>BACing s.r.o</v>
      </c>
      <c r="AN50" s="143"/>
      <c r="AO50" s="143"/>
      <c r="AP50" s="143"/>
      <c r="AR50" s="26"/>
      <c r="AS50" s="140"/>
      <c r="AT50" s="141"/>
      <c r="BD50" s="45"/>
    </row>
    <row r="51" spans="1:91" s="1" customFormat="1" ht="10.95" customHeight="1">
      <c r="B51" s="26"/>
      <c r="AR51" s="26"/>
      <c r="AS51" s="140"/>
      <c r="AT51" s="141"/>
      <c r="BD51" s="45"/>
    </row>
    <row r="52" spans="1:91" s="1" customFormat="1" ht="29.25" customHeight="1">
      <c r="B52" s="26"/>
      <c r="C52" s="144" t="s">
        <v>53</v>
      </c>
      <c r="D52" s="145"/>
      <c r="E52" s="145"/>
      <c r="F52" s="145"/>
      <c r="G52" s="145"/>
      <c r="H52" s="46"/>
      <c r="I52" s="147" t="s">
        <v>54</v>
      </c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6" t="s">
        <v>55</v>
      </c>
      <c r="AH52" s="145"/>
      <c r="AI52" s="145"/>
      <c r="AJ52" s="145"/>
      <c r="AK52" s="145"/>
      <c r="AL52" s="145"/>
      <c r="AM52" s="145"/>
      <c r="AN52" s="147" t="s">
        <v>56</v>
      </c>
      <c r="AO52" s="145"/>
      <c r="AP52" s="145"/>
      <c r="AQ52" s="47" t="s">
        <v>57</v>
      </c>
      <c r="AR52" s="26"/>
      <c r="AS52" s="48" t="s">
        <v>58</v>
      </c>
      <c r="AT52" s="49" t="s">
        <v>59</v>
      </c>
      <c r="AU52" s="49" t="s">
        <v>60</v>
      </c>
      <c r="AV52" s="49" t="s">
        <v>61</v>
      </c>
      <c r="AW52" s="49" t="s">
        <v>62</v>
      </c>
      <c r="AX52" s="49" t="s">
        <v>63</v>
      </c>
      <c r="AY52" s="49" t="s">
        <v>64</v>
      </c>
      <c r="AZ52" s="49" t="s">
        <v>65</v>
      </c>
      <c r="BA52" s="49" t="s">
        <v>66</v>
      </c>
      <c r="BB52" s="49" t="s">
        <v>67</v>
      </c>
      <c r="BC52" s="49" t="s">
        <v>68</v>
      </c>
      <c r="BD52" s="50" t="s">
        <v>69</v>
      </c>
    </row>
    <row r="53" spans="1:91" s="1" customFormat="1" ht="10.95" customHeight="1">
      <c r="B53" s="26"/>
      <c r="AR53" s="26"/>
      <c r="AS53" s="51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4"/>
    </row>
    <row r="54" spans="1:91" s="5" customFormat="1" ht="32.4" customHeight="1">
      <c r="B54" s="52"/>
      <c r="C54" s="53" t="s">
        <v>70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157">
        <f>ROUND(SUM(AG55:AG55),2)</f>
        <v>0</v>
      </c>
      <c r="AH54" s="157"/>
      <c r="AI54" s="157"/>
      <c r="AJ54" s="157"/>
      <c r="AK54" s="157"/>
      <c r="AL54" s="157"/>
      <c r="AM54" s="157"/>
      <c r="AN54" s="158">
        <f>SUM(AG54*1.21)</f>
        <v>0</v>
      </c>
      <c r="AO54" s="158"/>
      <c r="AP54" s="158"/>
      <c r="AQ54" s="56" t="s">
        <v>17</v>
      </c>
      <c r="AR54" s="52"/>
      <c r="AS54" s="57">
        <f>ROUND(SUM(AS55:AS55),2)</f>
        <v>0</v>
      </c>
      <c r="AT54" s="58">
        <f>ROUND(SUM(AV54:AW54),2)</f>
        <v>0</v>
      </c>
      <c r="AU54" s="59" t="e">
        <f>ROUND(SUM(AU55:AU55),5)</f>
        <v>#REF!</v>
      </c>
      <c r="AV54" s="58">
        <f>ROUND(AZ54*L29,2)</f>
        <v>0</v>
      </c>
      <c r="AW54" s="58">
        <f>ROUND(BA54*L30,2)</f>
        <v>0</v>
      </c>
      <c r="AX54" s="58">
        <f>ROUND(BB54*L29,2)</f>
        <v>0</v>
      </c>
      <c r="AY54" s="58">
        <f>ROUND(BC54*L30,2)</f>
        <v>0</v>
      </c>
      <c r="AZ54" s="58">
        <f>ROUND(SUM(AZ55:AZ55),2)</f>
        <v>0</v>
      </c>
      <c r="BA54" s="58">
        <f>ROUND(SUM(BA55:BA55),2)</f>
        <v>0</v>
      </c>
      <c r="BB54" s="58">
        <f>ROUND(SUM(BB55:BB55),2)</f>
        <v>0</v>
      </c>
      <c r="BC54" s="58">
        <f>ROUND(SUM(BC55:BC55),2)</f>
        <v>0</v>
      </c>
      <c r="BD54" s="60">
        <f>ROUND(SUM(BD55:BD55),2)</f>
        <v>0</v>
      </c>
      <c r="BS54" s="61" t="s">
        <v>71</v>
      </c>
      <c r="BT54" s="61" t="s">
        <v>72</v>
      </c>
      <c r="BU54" s="62" t="s">
        <v>73</v>
      </c>
      <c r="BV54" s="61" t="s">
        <v>74</v>
      </c>
      <c r="BW54" s="61" t="s">
        <v>5</v>
      </c>
      <c r="BX54" s="61" t="s">
        <v>75</v>
      </c>
      <c r="CL54" s="61" t="s">
        <v>17</v>
      </c>
    </row>
    <row r="55" spans="1:91" s="6" customFormat="1" ht="16.5" customHeight="1">
      <c r="A55" s="63" t="s">
        <v>76</v>
      </c>
      <c r="B55" s="64"/>
      <c r="C55" s="65"/>
      <c r="D55" s="148" t="s">
        <v>77</v>
      </c>
      <c r="E55" s="148"/>
      <c r="F55" s="148"/>
      <c r="G55" s="148"/>
      <c r="H55" s="148"/>
      <c r="I55" s="66"/>
      <c r="J55" s="148" t="s">
        <v>78</v>
      </c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9">
        <f>'D.1.1 - Architektonicko -...'!J30</f>
        <v>0</v>
      </c>
      <c r="AH55" s="150"/>
      <c r="AI55" s="150"/>
      <c r="AJ55" s="150"/>
      <c r="AK55" s="150"/>
      <c r="AL55" s="150"/>
      <c r="AM55" s="150"/>
      <c r="AN55" s="149">
        <f>SUM(AG55*1.21)</f>
        <v>0</v>
      </c>
      <c r="AO55" s="150"/>
      <c r="AP55" s="150"/>
      <c r="AQ55" s="67" t="s">
        <v>79</v>
      </c>
      <c r="AR55" s="64"/>
      <c r="AS55" s="68">
        <v>0</v>
      </c>
      <c r="AT55" s="69">
        <f>ROUND(SUM(AV55:AW55),2)</f>
        <v>0</v>
      </c>
      <c r="AU55" s="70" t="e">
        <f>'D.1.1 - Architektonicko -...'!P86</f>
        <v>#REF!</v>
      </c>
      <c r="AV55" s="69">
        <f>'D.1.1 - Architektonicko -...'!J33</f>
        <v>0</v>
      </c>
      <c r="AW55" s="69">
        <f>'D.1.1 - Architektonicko -...'!J34</f>
        <v>0</v>
      </c>
      <c r="AX55" s="69">
        <f>'D.1.1 - Architektonicko -...'!J35</f>
        <v>0</v>
      </c>
      <c r="AY55" s="69">
        <f>'D.1.1 - Architektonicko -...'!J36</f>
        <v>0</v>
      </c>
      <c r="AZ55" s="69">
        <f>'D.1.1 - Architektonicko -...'!F33</f>
        <v>0</v>
      </c>
      <c r="BA55" s="69">
        <f>'D.1.1 - Architektonicko -...'!F34</f>
        <v>0</v>
      </c>
      <c r="BB55" s="69">
        <f>'D.1.1 - Architektonicko -...'!F35</f>
        <v>0</v>
      </c>
      <c r="BC55" s="69">
        <f>'D.1.1 - Architektonicko -...'!F36</f>
        <v>0</v>
      </c>
      <c r="BD55" s="71">
        <f>'D.1.1 - Architektonicko -...'!F37</f>
        <v>0</v>
      </c>
      <c r="BT55" s="72" t="s">
        <v>80</v>
      </c>
      <c r="BV55" s="72" t="s">
        <v>74</v>
      </c>
      <c r="BW55" s="72" t="s">
        <v>81</v>
      </c>
      <c r="BX55" s="72" t="s">
        <v>5</v>
      </c>
      <c r="CL55" s="72" t="s">
        <v>17</v>
      </c>
      <c r="CM55" s="72" t="s">
        <v>82</v>
      </c>
    </row>
    <row r="56" spans="1:91" s="1" customFormat="1" ht="30" customHeight="1">
      <c r="B56" s="26"/>
      <c r="AR56" s="26"/>
    </row>
    <row r="57" spans="1:91" s="1" customFormat="1" ht="6.9" customHeight="1"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26"/>
    </row>
  </sheetData>
  <sheetProtection formatColumns="0" formatRows="0"/>
  <mergeCells count="4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D55:H55"/>
    <mergeCell ref="AG55:AM55"/>
    <mergeCell ref="J55:AF55"/>
    <mergeCell ref="AN55:AP55"/>
    <mergeCell ref="AK30:AO30"/>
    <mergeCell ref="L30:P30"/>
    <mergeCell ref="W30:AE30"/>
    <mergeCell ref="L31:P31"/>
    <mergeCell ref="L45:AO45"/>
    <mergeCell ref="AM47:AN47"/>
    <mergeCell ref="AM49:AP49"/>
    <mergeCell ref="AG54:AM54"/>
    <mergeCell ref="AN54:AP54"/>
    <mergeCell ref="AS49:AT51"/>
    <mergeCell ref="AM50:AP50"/>
    <mergeCell ref="C52:G52"/>
    <mergeCell ref="AG52:AM52"/>
    <mergeCell ref="I52:AF52"/>
    <mergeCell ref="AN52:AP52"/>
  </mergeCells>
  <hyperlinks>
    <hyperlink ref="A55" location="'D.1.1 - Architektonicko -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9"/>
  <sheetViews>
    <sheetView showGridLines="0" topLeftCell="A7" zoomScale="145" zoomScaleNormal="145" workbookViewId="0">
      <selection activeCell="J17" sqref="J17:J1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13" t="s">
        <v>81</v>
      </c>
      <c r="AZ2" s="73" t="s">
        <v>83</v>
      </c>
      <c r="BA2" s="73" t="s">
        <v>83</v>
      </c>
      <c r="BB2" s="73" t="s">
        <v>84</v>
      </c>
      <c r="BC2" s="73" t="s">
        <v>85</v>
      </c>
      <c r="BD2" s="73" t="s">
        <v>82</v>
      </c>
    </row>
    <row r="3" spans="2:5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  <c r="AZ3" s="73" t="s">
        <v>86</v>
      </c>
      <c r="BA3" s="73" t="s">
        <v>87</v>
      </c>
      <c r="BB3" s="73" t="s">
        <v>84</v>
      </c>
      <c r="BC3" s="73" t="s">
        <v>88</v>
      </c>
      <c r="BD3" s="73" t="s">
        <v>82</v>
      </c>
    </row>
    <row r="4" spans="2:56" ht="24.9" customHeight="1">
      <c r="B4" s="16"/>
      <c r="D4" s="17"/>
      <c r="L4" s="16"/>
      <c r="M4" s="74" t="s">
        <v>9</v>
      </c>
      <c r="AT4" s="13" t="s">
        <v>4</v>
      </c>
      <c r="AZ4" s="73" t="s">
        <v>89</v>
      </c>
      <c r="BA4" s="73" t="s">
        <v>90</v>
      </c>
      <c r="BB4" s="73" t="s">
        <v>84</v>
      </c>
      <c r="BC4" s="73" t="s">
        <v>91</v>
      </c>
      <c r="BD4" s="73" t="s">
        <v>82</v>
      </c>
    </row>
    <row r="5" spans="2:56" ht="6.9" customHeight="1">
      <c r="B5" s="16"/>
      <c r="L5" s="16"/>
      <c r="AZ5" s="73" t="s">
        <v>92</v>
      </c>
      <c r="BA5" s="73" t="s">
        <v>93</v>
      </c>
      <c r="BB5" s="73" t="s">
        <v>84</v>
      </c>
      <c r="BC5" s="73" t="s">
        <v>94</v>
      </c>
      <c r="BD5" s="73" t="s">
        <v>82</v>
      </c>
    </row>
    <row r="6" spans="2:56" ht="12" customHeight="1">
      <c r="B6" s="16"/>
      <c r="D6" s="23" t="s">
        <v>15</v>
      </c>
      <c r="L6" s="16"/>
      <c r="AZ6" s="73" t="s">
        <v>95</v>
      </c>
      <c r="BA6" s="73" t="s">
        <v>95</v>
      </c>
      <c r="BB6" s="73" t="s">
        <v>84</v>
      </c>
      <c r="BC6" s="73" t="s">
        <v>96</v>
      </c>
      <c r="BD6" s="73" t="s">
        <v>82</v>
      </c>
    </row>
    <row r="7" spans="2:56" ht="26.25" customHeight="1">
      <c r="B7" s="16"/>
      <c r="E7" s="176" t="str">
        <f>'Rekapitulace stavby'!K6</f>
        <v>Kostel sv. Bartoloměje v Pardubicích - oprava fasády západního štitu předsíně kostela</v>
      </c>
      <c r="F7" s="177"/>
      <c r="G7" s="177"/>
      <c r="H7" s="177"/>
      <c r="L7" s="16"/>
      <c r="AZ7" s="73" t="s">
        <v>97</v>
      </c>
      <c r="BA7" s="73" t="s">
        <v>97</v>
      </c>
      <c r="BB7" s="73" t="s">
        <v>84</v>
      </c>
      <c r="BC7" s="73" t="s">
        <v>98</v>
      </c>
      <c r="BD7" s="73" t="s">
        <v>82</v>
      </c>
    </row>
    <row r="8" spans="2:56" s="1" customFormat="1" ht="12" customHeight="1">
      <c r="B8" s="26"/>
      <c r="D8" s="23" t="s">
        <v>99</v>
      </c>
      <c r="L8" s="26"/>
    </row>
    <row r="9" spans="2:56" s="1" customFormat="1" ht="16.5" customHeight="1">
      <c r="B9" s="26"/>
      <c r="E9" s="154" t="s">
        <v>100</v>
      </c>
      <c r="F9" s="175"/>
      <c r="G9" s="175"/>
      <c r="H9" s="175"/>
      <c r="L9" s="26"/>
    </row>
    <row r="10" spans="2:56" s="1" customFormat="1">
      <c r="B10" s="26"/>
      <c r="L10" s="26"/>
    </row>
    <row r="11" spans="2:56" s="1" customFormat="1" ht="12" customHeight="1">
      <c r="B11" s="26"/>
      <c r="D11" s="23" t="s">
        <v>16</v>
      </c>
      <c r="F11" s="21" t="s">
        <v>17</v>
      </c>
      <c r="I11" s="23" t="s">
        <v>18</v>
      </c>
      <c r="J11" s="21" t="s">
        <v>17</v>
      </c>
      <c r="L11" s="26"/>
    </row>
    <row r="12" spans="2:56" s="1" customFormat="1" ht="12" customHeight="1">
      <c r="B12" s="26"/>
      <c r="D12" s="23" t="s">
        <v>19</v>
      </c>
      <c r="F12" s="21" t="s">
        <v>20</v>
      </c>
      <c r="I12" s="23" t="s">
        <v>21</v>
      </c>
      <c r="J12" s="42">
        <f>'Rekapitulace stavby'!AN8</f>
        <v>45587</v>
      </c>
      <c r="L12" s="26"/>
    </row>
    <row r="13" spans="2:56" s="1" customFormat="1" ht="10.95" customHeight="1">
      <c r="B13" s="26"/>
      <c r="L13" s="26"/>
    </row>
    <row r="14" spans="2:56" s="1" customFormat="1" ht="12" customHeight="1">
      <c r="B14" s="26"/>
      <c r="D14" s="23" t="s">
        <v>22</v>
      </c>
      <c r="I14" s="23" t="s">
        <v>23</v>
      </c>
      <c r="J14" s="21" t="s">
        <v>24</v>
      </c>
      <c r="L14" s="26"/>
    </row>
    <row r="15" spans="2:56" s="1" customFormat="1" ht="18" customHeight="1">
      <c r="B15" s="26"/>
      <c r="E15" s="21" t="s">
        <v>25</v>
      </c>
      <c r="I15" s="23" t="s">
        <v>26</v>
      </c>
      <c r="J15" s="21" t="s">
        <v>17</v>
      </c>
      <c r="L15" s="26"/>
    </row>
    <row r="16" spans="2:56" s="1" customFormat="1" ht="6.9" customHeight="1">
      <c r="B16" s="26"/>
      <c r="L16" s="26"/>
    </row>
    <row r="17" spans="2:12" s="1" customFormat="1" ht="12" customHeight="1">
      <c r="B17" s="26"/>
      <c r="D17" s="23" t="s">
        <v>27</v>
      </c>
      <c r="I17" s="23" t="s">
        <v>23</v>
      </c>
      <c r="J17" s="135"/>
      <c r="L17" s="26"/>
    </row>
    <row r="18" spans="2:12" s="1" customFormat="1" ht="18" customHeight="1">
      <c r="B18" s="26"/>
      <c r="E18" s="178"/>
      <c r="F18" s="170"/>
      <c r="G18" s="170"/>
      <c r="H18" s="170"/>
      <c r="I18" s="23" t="s">
        <v>26</v>
      </c>
      <c r="J18" s="135"/>
      <c r="L18" s="26"/>
    </row>
    <row r="19" spans="2:12" s="1" customFormat="1" ht="6.9" customHeight="1">
      <c r="B19" s="26"/>
      <c r="L19" s="26"/>
    </row>
    <row r="20" spans="2:12" s="1" customFormat="1" ht="12" customHeight="1">
      <c r="B20" s="26"/>
      <c r="D20" s="23" t="s">
        <v>28</v>
      </c>
      <c r="I20" s="23" t="s">
        <v>23</v>
      </c>
      <c r="J20" s="21" t="s">
        <v>29</v>
      </c>
      <c r="L20" s="26"/>
    </row>
    <row r="21" spans="2:12" s="1" customFormat="1" ht="18" customHeight="1">
      <c r="B21" s="26"/>
      <c r="E21" s="21" t="s">
        <v>30</v>
      </c>
      <c r="I21" s="23" t="s">
        <v>26</v>
      </c>
      <c r="J21" s="21" t="s">
        <v>31</v>
      </c>
      <c r="L21" s="26"/>
    </row>
    <row r="22" spans="2:12" s="1" customFormat="1" ht="6.9" customHeight="1">
      <c r="B22" s="26"/>
      <c r="L22" s="26"/>
    </row>
    <row r="23" spans="2:12" s="1" customFormat="1" ht="12" customHeight="1">
      <c r="B23" s="26"/>
      <c r="D23" s="23" t="s">
        <v>33</v>
      </c>
      <c r="I23" s="23" t="s">
        <v>23</v>
      </c>
      <c r="J23" s="21" t="s">
        <v>34</v>
      </c>
      <c r="L23" s="26"/>
    </row>
    <row r="24" spans="2:12" s="1" customFormat="1" ht="18" customHeight="1">
      <c r="B24" s="26"/>
      <c r="E24" s="21" t="s">
        <v>35</v>
      </c>
      <c r="I24" s="23" t="s">
        <v>26</v>
      </c>
      <c r="J24" s="21" t="s">
        <v>36</v>
      </c>
      <c r="L24" s="26"/>
    </row>
    <row r="25" spans="2:12" s="1" customFormat="1" ht="6.9" customHeight="1">
      <c r="B25" s="26"/>
      <c r="L25" s="26"/>
    </row>
    <row r="26" spans="2:12" s="1" customFormat="1" ht="12" customHeight="1">
      <c r="B26" s="26"/>
      <c r="D26" s="23" t="s">
        <v>37</v>
      </c>
      <c r="L26" s="26"/>
    </row>
    <row r="27" spans="2:12" s="7" customFormat="1" ht="16.5" customHeight="1">
      <c r="B27" s="75"/>
      <c r="E27" s="174" t="s">
        <v>17</v>
      </c>
      <c r="F27" s="174"/>
      <c r="G27" s="174"/>
      <c r="H27" s="174"/>
      <c r="L27" s="75"/>
    </row>
    <row r="28" spans="2:12" s="1" customFormat="1" ht="6.9" customHeight="1">
      <c r="B28" s="26"/>
      <c r="L28" s="26"/>
    </row>
    <row r="29" spans="2:12" s="1" customFormat="1" ht="6.9" customHeight="1">
      <c r="B29" s="26"/>
      <c r="D29" s="43"/>
      <c r="E29" s="43"/>
      <c r="F29" s="43"/>
      <c r="G29" s="43"/>
      <c r="H29" s="43"/>
      <c r="I29" s="43"/>
      <c r="J29" s="43"/>
      <c r="K29" s="43"/>
      <c r="L29" s="26"/>
    </row>
    <row r="30" spans="2:12" s="1" customFormat="1" ht="25.35" customHeight="1">
      <c r="B30" s="26"/>
      <c r="D30" s="76" t="s">
        <v>39</v>
      </c>
      <c r="J30" s="55">
        <f>ROUND(J86, 2)</f>
        <v>0</v>
      </c>
      <c r="L30" s="26"/>
    </row>
    <row r="31" spans="2:12" s="1" customFormat="1" ht="6.9" customHeight="1">
      <c r="B31" s="26"/>
      <c r="D31" s="43"/>
      <c r="E31" s="43"/>
      <c r="F31" s="43"/>
      <c r="G31" s="43"/>
      <c r="H31" s="43"/>
      <c r="I31" s="43"/>
      <c r="J31" s="43"/>
      <c r="K31" s="43"/>
      <c r="L31" s="26"/>
    </row>
    <row r="32" spans="2:12" s="1" customFormat="1" ht="14.4" customHeight="1">
      <c r="B32" s="26"/>
      <c r="F32" s="77" t="s">
        <v>41</v>
      </c>
      <c r="I32" s="77" t="s">
        <v>40</v>
      </c>
      <c r="J32" s="77" t="s">
        <v>42</v>
      </c>
      <c r="L32" s="26"/>
    </row>
    <row r="33" spans="2:12" s="1" customFormat="1" ht="14.4" customHeight="1">
      <c r="B33" s="26"/>
      <c r="D33" s="78" t="s">
        <v>43</v>
      </c>
      <c r="E33" s="23" t="s">
        <v>44</v>
      </c>
      <c r="F33" s="79">
        <f>SUM(J30)</f>
        <v>0</v>
      </c>
      <c r="I33" s="80">
        <v>0.21</v>
      </c>
      <c r="J33" s="79">
        <f>SUM(F33*0.21)</f>
        <v>0</v>
      </c>
      <c r="L33" s="26"/>
    </row>
    <row r="34" spans="2:12" s="1" customFormat="1" ht="14.4" customHeight="1">
      <c r="B34" s="26"/>
      <c r="E34" s="23" t="s">
        <v>45</v>
      </c>
      <c r="F34" s="79">
        <f>ROUND((SUM(BF86:BF118)),  2)</f>
        <v>0</v>
      </c>
      <c r="I34" s="80">
        <v>0.12</v>
      </c>
      <c r="J34" s="79">
        <f>ROUND(((SUM(BF86:BF118))*I34),  2)</f>
        <v>0</v>
      </c>
      <c r="L34" s="26"/>
    </row>
    <row r="35" spans="2:12" s="1" customFormat="1" ht="14.4" hidden="1" customHeight="1">
      <c r="B35" s="26"/>
      <c r="E35" s="23" t="s">
        <v>46</v>
      </c>
      <c r="F35" s="79">
        <f>ROUND((SUM(BG86:BG118)),  2)</f>
        <v>0</v>
      </c>
      <c r="I35" s="80">
        <v>0.21</v>
      </c>
      <c r="J35" s="79">
        <f>0</f>
        <v>0</v>
      </c>
      <c r="L35" s="26"/>
    </row>
    <row r="36" spans="2:12" s="1" customFormat="1" ht="14.4" hidden="1" customHeight="1">
      <c r="B36" s="26"/>
      <c r="E36" s="23" t="s">
        <v>47</v>
      </c>
      <c r="F36" s="79">
        <f>ROUND((SUM(BH86:BH118)),  2)</f>
        <v>0</v>
      </c>
      <c r="I36" s="80">
        <v>0.12</v>
      </c>
      <c r="J36" s="79">
        <f>0</f>
        <v>0</v>
      </c>
      <c r="L36" s="26"/>
    </row>
    <row r="37" spans="2:12" s="1" customFormat="1" ht="14.4" hidden="1" customHeight="1">
      <c r="B37" s="26"/>
      <c r="E37" s="23" t="s">
        <v>48</v>
      </c>
      <c r="F37" s="79">
        <f>ROUND((SUM(BI86:BI118)),  2)</f>
        <v>0</v>
      </c>
      <c r="I37" s="80">
        <v>0</v>
      </c>
      <c r="J37" s="79">
        <f>0</f>
        <v>0</v>
      </c>
      <c r="L37" s="26"/>
    </row>
    <row r="38" spans="2:12" s="1" customFormat="1" ht="6.9" customHeight="1">
      <c r="B38" s="26"/>
      <c r="L38" s="26"/>
    </row>
    <row r="39" spans="2:12" s="1" customFormat="1" ht="25.35" customHeight="1">
      <c r="B39" s="26"/>
      <c r="C39" s="81"/>
      <c r="D39" s="82" t="s">
        <v>49</v>
      </c>
      <c r="E39" s="46"/>
      <c r="F39" s="46"/>
      <c r="G39" s="83" t="s">
        <v>50</v>
      </c>
      <c r="H39" s="84" t="s">
        <v>51</v>
      </c>
      <c r="I39" s="46"/>
      <c r="J39" s="85">
        <f>SUM(J30:J37)</f>
        <v>0</v>
      </c>
      <c r="K39" s="86"/>
      <c r="L39" s="26"/>
    </row>
    <row r="40" spans="2:12" s="1" customFormat="1" ht="14.4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26"/>
    </row>
    <row r="44" spans="2:12" s="1" customFormat="1" ht="6.9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26"/>
    </row>
    <row r="45" spans="2:12" s="1" customFormat="1" ht="24.9" customHeight="1">
      <c r="B45" s="26"/>
      <c r="C45" s="17"/>
      <c r="L45" s="26"/>
    </row>
    <row r="46" spans="2:12" s="1" customFormat="1" ht="6.9" customHeight="1">
      <c r="B46" s="26"/>
      <c r="L46" s="26"/>
    </row>
    <row r="47" spans="2:12" s="1" customFormat="1" ht="12" customHeight="1">
      <c r="B47" s="26"/>
      <c r="C47" s="23" t="s">
        <v>15</v>
      </c>
      <c r="L47" s="26"/>
    </row>
    <row r="48" spans="2:12" s="1" customFormat="1" ht="26.25" customHeight="1">
      <c r="B48" s="26"/>
      <c r="E48" s="176" t="str">
        <f>E7</f>
        <v>Kostel sv. Bartoloměje v Pardubicích - oprava fasády západního štitu předsíně kostela</v>
      </c>
      <c r="F48" s="177"/>
      <c r="G48" s="177"/>
      <c r="H48" s="177"/>
      <c r="L48" s="26"/>
    </row>
    <row r="49" spans="2:47" s="1" customFormat="1" ht="12" customHeight="1">
      <c r="B49" s="26"/>
      <c r="C49" s="23" t="s">
        <v>99</v>
      </c>
      <c r="L49" s="26"/>
    </row>
    <row r="50" spans="2:47" s="1" customFormat="1" ht="16.5" customHeight="1">
      <c r="B50" s="26"/>
      <c r="E50" s="154" t="str">
        <f>E9</f>
        <v>D.1.1 - Architektonicko - konstrukční řešení</v>
      </c>
      <c r="F50" s="175"/>
      <c r="G50" s="175"/>
      <c r="H50" s="175"/>
      <c r="L50" s="26"/>
    </row>
    <row r="51" spans="2:47" s="1" customFormat="1" ht="6.9" customHeight="1">
      <c r="B51" s="26"/>
      <c r="L51" s="26"/>
    </row>
    <row r="52" spans="2:47" s="1" customFormat="1" ht="12" customHeight="1">
      <c r="B52" s="26"/>
      <c r="C52" s="23" t="s">
        <v>19</v>
      </c>
      <c r="F52" s="21" t="str">
        <f>F12</f>
        <v>Pardubice</v>
      </c>
      <c r="I52" s="23" t="s">
        <v>21</v>
      </c>
      <c r="J52" s="42"/>
      <c r="L52" s="26"/>
    </row>
    <row r="53" spans="2:47" s="1" customFormat="1" ht="6.9" customHeight="1">
      <c r="B53" s="26"/>
      <c r="L53" s="26"/>
    </row>
    <row r="54" spans="2:47" s="1" customFormat="1" ht="15.15" customHeight="1">
      <c r="B54" s="26"/>
      <c r="C54" s="23" t="s">
        <v>22</v>
      </c>
      <c r="F54" s="21" t="str">
        <f>E15</f>
        <v>ŘK farnost Pardubice</v>
      </c>
      <c r="I54" s="23" t="s">
        <v>28</v>
      </c>
      <c r="J54" s="24" t="str">
        <f>E21</f>
        <v>INRECO s.r.o.</v>
      </c>
      <c r="L54" s="26"/>
    </row>
    <row r="55" spans="2:47" s="1" customFormat="1" ht="15.15" customHeight="1">
      <c r="B55" s="26"/>
      <c r="C55" s="23" t="s">
        <v>27</v>
      </c>
      <c r="F55" s="21" t="str">
        <f>IF(E18="","",E18)</f>
        <v/>
      </c>
      <c r="I55" s="23" t="s">
        <v>33</v>
      </c>
      <c r="J55" s="24" t="str">
        <f>E24</f>
        <v>BACing s.r.o</v>
      </c>
      <c r="L55" s="26"/>
    </row>
    <row r="56" spans="2:47" s="1" customFormat="1" ht="10.35" customHeight="1">
      <c r="B56" s="26"/>
      <c r="L56" s="26"/>
    </row>
    <row r="57" spans="2:47" s="1" customFormat="1" ht="29.25" customHeight="1">
      <c r="B57" s="26"/>
      <c r="C57" s="87" t="s">
        <v>101</v>
      </c>
      <c r="D57" s="81"/>
      <c r="E57" s="81"/>
      <c r="F57" s="81"/>
      <c r="G57" s="81"/>
      <c r="H57" s="81"/>
      <c r="I57" s="81"/>
      <c r="J57" s="88" t="s">
        <v>102</v>
      </c>
      <c r="K57" s="81"/>
      <c r="L57" s="26"/>
    </row>
    <row r="58" spans="2:47" s="1" customFormat="1" ht="10.35" customHeight="1">
      <c r="B58" s="26"/>
      <c r="L58" s="26"/>
    </row>
    <row r="59" spans="2:47" s="1" customFormat="1" ht="22.95" customHeight="1">
      <c r="B59" s="26"/>
      <c r="C59" s="89" t="s">
        <v>70</v>
      </c>
      <c r="J59" s="55">
        <f>J86</f>
        <v>0</v>
      </c>
      <c r="L59" s="26"/>
      <c r="AU59" s="13" t="s">
        <v>103</v>
      </c>
    </row>
    <row r="60" spans="2:47" s="8" customFormat="1" ht="24.9" customHeight="1">
      <c r="B60" s="90"/>
      <c r="D60" s="91" t="s">
        <v>104</v>
      </c>
      <c r="E60" s="92"/>
      <c r="F60" s="92"/>
      <c r="G60" s="92"/>
      <c r="H60" s="92"/>
      <c r="I60" s="92"/>
      <c r="J60" s="93">
        <f>J87</f>
        <v>0</v>
      </c>
      <c r="L60" s="90"/>
    </row>
    <row r="61" spans="2:47" s="9" customFormat="1" ht="19.95" customHeight="1">
      <c r="B61" s="94"/>
      <c r="D61" s="95" t="s">
        <v>105</v>
      </c>
      <c r="E61" s="96"/>
      <c r="F61" s="96"/>
      <c r="G61" s="96"/>
      <c r="H61" s="96"/>
      <c r="I61" s="96"/>
      <c r="J61" s="97">
        <f>J88</f>
        <v>0</v>
      </c>
      <c r="L61" s="94"/>
    </row>
    <row r="62" spans="2:47" s="9" customFormat="1" ht="19.95" customHeight="1">
      <c r="B62" s="94"/>
      <c r="D62" s="95" t="s">
        <v>106</v>
      </c>
      <c r="E62" s="96"/>
      <c r="F62" s="96"/>
      <c r="G62" s="96"/>
      <c r="H62" s="96"/>
      <c r="I62" s="96"/>
      <c r="J62" s="97">
        <f>J97</f>
        <v>0</v>
      </c>
      <c r="L62" s="94"/>
    </row>
    <row r="63" spans="2:47" s="9" customFormat="1" ht="19.95" customHeight="1">
      <c r="B63" s="94"/>
      <c r="D63" s="95" t="s">
        <v>107</v>
      </c>
      <c r="E63" s="96"/>
      <c r="F63" s="96"/>
      <c r="G63" s="96"/>
      <c r="H63" s="96"/>
      <c r="I63" s="96"/>
      <c r="J63" s="97">
        <f>J105</f>
        <v>0</v>
      </c>
      <c r="L63" s="94"/>
    </row>
    <row r="64" spans="2:47" s="9" customFormat="1" ht="19.95" customHeight="1">
      <c r="B64" s="94"/>
      <c r="D64" s="95" t="s">
        <v>108</v>
      </c>
      <c r="E64" s="96"/>
      <c r="F64" s="96"/>
      <c r="G64" s="96"/>
      <c r="H64" s="96"/>
      <c r="I64" s="96"/>
      <c r="J64" s="97">
        <f>J110</f>
        <v>0</v>
      </c>
      <c r="L64" s="94"/>
    </row>
    <row r="65" spans="2:12" s="8" customFormat="1" ht="24.9" customHeight="1">
      <c r="B65" s="90"/>
      <c r="D65" s="91" t="s">
        <v>109</v>
      </c>
      <c r="E65" s="92"/>
      <c r="F65" s="92"/>
      <c r="G65" s="92"/>
      <c r="H65" s="92"/>
      <c r="I65" s="92"/>
      <c r="J65" s="93">
        <f>J113</f>
        <v>0</v>
      </c>
      <c r="L65" s="90"/>
    </row>
    <row r="66" spans="2:12" s="9" customFormat="1" ht="19.95" customHeight="1">
      <c r="B66" s="94"/>
      <c r="D66" s="95" t="s">
        <v>110</v>
      </c>
      <c r="E66" s="96"/>
      <c r="F66" s="96"/>
      <c r="G66" s="96"/>
      <c r="H66" s="96"/>
      <c r="I66" s="96"/>
      <c r="J66" s="97">
        <f>J114</f>
        <v>0</v>
      </c>
      <c r="L66" s="94"/>
    </row>
    <row r="67" spans="2:12" s="1" customFormat="1" ht="21.75" customHeight="1">
      <c r="B67" s="26"/>
      <c r="L67" s="26"/>
    </row>
    <row r="68" spans="2:12" s="1" customFormat="1" ht="6.9" customHeight="1"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26"/>
    </row>
    <row r="72" spans="2:12" s="1" customFormat="1" ht="6.9" customHeight="1"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26"/>
    </row>
    <row r="73" spans="2:12" s="1" customFormat="1" ht="24.9" customHeight="1">
      <c r="B73" s="26"/>
      <c r="C73" s="17" t="s">
        <v>224</v>
      </c>
      <c r="L73" s="26"/>
    </row>
    <row r="74" spans="2:12" s="1" customFormat="1" ht="6.9" customHeight="1">
      <c r="B74" s="26"/>
      <c r="L74" s="26"/>
    </row>
    <row r="75" spans="2:12" s="1" customFormat="1" ht="12" customHeight="1">
      <c r="B75" s="26"/>
      <c r="C75" s="23" t="s">
        <v>15</v>
      </c>
      <c r="L75" s="26"/>
    </row>
    <row r="76" spans="2:12" s="1" customFormat="1" ht="26.25" customHeight="1">
      <c r="B76" s="26"/>
      <c r="E76" s="176" t="str">
        <f>E7</f>
        <v>Kostel sv. Bartoloměje v Pardubicích - oprava fasády západního štitu předsíně kostela</v>
      </c>
      <c r="F76" s="177"/>
      <c r="G76" s="177"/>
      <c r="H76" s="177"/>
      <c r="L76" s="26"/>
    </row>
    <row r="77" spans="2:12" s="1" customFormat="1" ht="12" customHeight="1">
      <c r="B77" s="26"/>
      <c r="C77" s="23" t="s">
        <v>99</v>
      </c>
      <c r="L77" s="26"/>
    </row>
    <row r="78" spans="2:12" s="1" customFormat="1" ht="16.5" customHeight="1">
      <c r="B78" s="26"/>
      <c r="E78" s="154" t="str">
        <f>E9</f>
        <v>D.1.1 - Architektonicko - konstrukční řešení</v>
      </c>
      <c r="F78" s="175"/>
      <c r="G78" s="175"/>
      <c r="H78" s="175"/>
      <c r="L78" s="26"/>
    </row>
    <row r="79" spans="2:12" s="1" customFormat="1" ht="6.9" customHeight="1">
      <c r="B79" s="26"/>
      <c r="L79" s="26"/>
    </row>
    <row r="80" spans="2:12" s="1" customFormat="1" ht="12" customHeight="1">
      <c r="B80" s="26"/>
      <c r="C80" s="23" t="s">
        <v>19</v>
      </c>
      <c r="F80" s="21" t="str">
        <f>F12</f>
        <v>Pardubice</v>
      </c>
      <c r="I80" s="23" t="s">
        <v>21</v>
      </c>
      <c r="J80" s="42"/>
      <c r="L80" s="26"/>
    </row>
    <row r="81" spans="2:65" s="1" customFormat="1" ht="6.9" customHeight="1">
      <c r="B81" s="26"/>
      <c r="L81" s="26"/>
    </row>
    <row r="82" spans="2:65" s="1" customFormat="1" ht="15.15" customHeight="1">
      <c r="B82" s="26"/>
      <c r="C82" s="23" t="s">
        <v>22</v>
      </c>
      <c r="F82" s="21" t="str">
        <f>E15</f>
        <v>ŘK farnost Pardubice</v>
      </c>
      <c r="I82" s="23" t="s">
        <v>28</v>
      </c>
      <c r="J82" s="24" t="str">
        <f>E21</f>
        <v>INRECO s.r.o.</v>
      </c>
      <c r="L82" s="26"/>
    </row>
    <row r="83" spans="2:65" s="1" customFormat="1" ht="15.15" customHeight="1">
      <c r="B83" s="26"/>
      <c r="C83" s="23" t="s">
        <v>27</v>
      </c>
      <c r="F83" s="21" t="str">
        <f>IF(E18="","",E18)</f>
        <v/>
      </c>
      <c r="I83" s="23" t="s">
        <v>33</v>
      </c>
      <c r="J83" s="24" t="str">
        <f>E24</f>
        <v>BACing s.r.o</v>
      </c>
      <c r="L83" s="26"/>
    </row>
    <row r="84" spans="2:65" s="1" customFormat="1" ht="10.35" customHeight="1">
      <c r="B84" s="26"/>
      <c r="L84" s="26"/>
    </row>
    <row r="85" spans="2:65" s="10" customFormat="1" ht="29.25" customHeight="1">
      <c r="B85" s="98"/>
      <c r="C85" s="99" t="s">
        <v>111</v>
      </c>
      <c r="D85" s="100" t="s">
        <v>57</v>
      </c>
      <c r="E85" s="100" t="s">
        <v>53</v>
      </c>
      <c r="F85" s="100" t="s">
        <v>54</v>
      </c>
      <c r="G85" s="100" t="s">
        <v>112</v>
      </c>
      <c r="H85" s="100" t="s">
        <v>113</v>
      </c>
      <c r="I85" s="100" t="s">
        <v>114</v>
      </c>
      <c r="J85" s="100" t="s">
        <v>102</v>
      </c>
      <c r="K85" s="101" t="s">
        <v>115</v>
      </c>
      <c r="L85" s="98"/>
      <c r="M85" s="48" t="s">
        <v>17</v>
      </c>
      <c r="N85" s="49" t="s">
        <v>43</v>
      </c>
      <c r="O85" s="49" t="s">
        <v>116</v>
      </c>
      <c r="P85" s="49" t="s">
        <v>117</v>
      </c>
      <c r="Q85" s="49" t="s">
        <v>118</v>
      </c>
      <c r="R85" s="49" t="s">
        <v>119</v>
      </c>
      <c r="S85" s="49" t="s">
        <v>120</v>
      </c>
      <c r="T85" s="50" t="s">
        <v>121</v>
      </c>
    </row>
    <row r="86" spans="2:65" s="1" customFormat="1" ht="22.95" customHeight="1">
      <c r="B86" s="26"/>
      <c r="C86" s="53" t="s">
        <v>122</v>
      </c>
      <c r="J86" s="102">
        <f>SUM(J87+J114)</f>
        <v>0</v>
      </c>
      <c r="L86" s="26"/>
      <c r="M86" s="51"/>
      <c r="N86" s="43"/>
      <c r="O86" s="43"/>
      <c r="P86" s="103" t="e">
        <f>P87+P113+#REF!+#REF!</f>
        <v>#REF!</v>
      </c>
      <c r="Q86" s="43"/>
      <c r="R86" s="103" t="e">
        <f>R87+R113+#REF!+#REF!</f>
        <v>#REF!</v>
      </c>
      <c r="S86" s="43"/>
      <c r="T86" s="104" t="e">
        <f>T87+T113+#REF!+#REF!</f>
        <v>#REF!</v>
      </c>
      <c r="AT86" s="13" t="s">
        <v>71</v>
      </c>
      <c r="AU86" s="13" t="s">
        <v>103</v>
      </c>
      <c r="BK86" s="105" t="e">
        <f>BK87+BK113+#REF!+#REF!</f>
        <v>#REF!</v>
      </c>
    </row>
    <row r="87" spans="2:65" s="11" customFormat="1" ht="25.95" customHeight="1">
      <c r="B87" s="106"/>
      <c r="D87" s="107" t="s">
        <v>71</v>
      </c>
      <c r="E87" s="108" t="s">
        <v>123</v>
      </c>
      <c r="F87" s="108" t="s">
        <v>124</v>
      </c>
      <c r="I87" s="109"/>
      <c r="J87" s="110">
        <f>SUM(J88+J97+J105+J110)</f>
        <v>0</v>
      </c>
      <c r="L87" s="106"/>
      <c r="M87" s="111"/>
      <c r="P87" s="112" t="e">
        <f>#REF!+P88+#REF!+P97+P105+P110</f>
        <v>#REF!</v>
      </c>
      <c r="R87" s="112" t="e">
        <f>#REF!+R88+#REF!+R97+R105+R110</f>
        <v>#REF!</v>
      </c>
      <c r="T87" s="113" t="e">
        <f>#REF!+T88+#REF!+T97+T105+T110</f>
        <v>#REF!</v>
      </c>
      <c r="AR87" s="107" t="s">
        <v>80</v>
      </c>
      <c r="AT87" s="114" t="s">
        <v>71</v>
      </c>
      <c r="AU87" s="114" t="s">
        <v>72</v>
      </c>
      <c r="AY87" s="107" t="s">
        <v>125</v>
      </c>
      <c r="BK87" s="115" t="e">
        <f>#REF!+BK88+#REF!+BK97+BK105+BK110</f>
        <v>#REF!</v>
      </c>
    </row>
    <row r="88" spans="2:65" s="11" customFormat="1" ht="22.95" customHeight="1">
      <c r="B88" s="106"/>
      <c r="D88" s="107" t="s">
        <v>71</v>
      </c>
      <c r="E88" s="116" t="s">
        <v>128</v>
      </c>
      <c r="F88" s="116" t="s">
        <v>129</v>
      </c>
      <c r="I88" s="109"/>
      <c r="J88" s="117">
        <f>SUM(J89:J96)</f>
        <v>0</v>
      </c>
      <c r="L88" s="106"/>
      <c r="M88" s="111"/>
      <c r="P88" s="112">
        <f>SUM(P89:P96)</f>
        <v>0</v>
      </c>
      <c r="R88" s="112">
        <f>SUM(R89:R96)</f>
        <v>1.2574454080000002</v>
      </c>
      <c r="T88" s="113">
        <f>SUM(T89:T96)</f>
        <v>0</v>
      </c>
      <c r="AR88" s="107" t="s">
        <v>80</v>
      </c>
      <c r="AT88" s="114" t="s">
        <v>71</v>
      </c>
      <c r="AU88" s="114" t="s">
        <v>80</v>
      </c>
      <c r="AY88" s="107" t="s">
        <v>125</v>
      </c>
      <c r="BK88" s="115">
        <f>SUM(BK89:BK96)</f>
        <v>0</v>
      </c>
    </row>
    <row r="89" spans="2:65" s="1" customFormat="1" ht="37.950000000000003" customHeight="1">
      <c r="B89" s="26"/>
      <c r="C89" s="118" t="s">
        <v>132</v>
      </c>
      <c r="D89" s="118" t="s">
        <v>126</v>
      </c>
      <c r="E89" s="119" t="s">
        <v>133</v>
      </c>
      <c r="F89" s="120" t="s">
        <v>134</v>
      </c>
      <c r="G89" s="121" t="s">
        <v>84</v>
      </c>
      <c r="H89" s="122">
        <v>50.2</v>
      </c>
      <c r="I89" s="123"/>
      <c r="J89" s="124">
        <f t="shared" ref="J89:J96" si="0">ROUND(I89*H89,2)</f>
        <v>0</v>
      </c>
      <c r="K89" s="120" t="s">
        <v>17</v>
      </c>
      <c r="L89" s="26"/>
      <c r="M89" s="125" t="s">
        <v>17</v>
      </c>
      <c r="N89" s="126" t="s">
        <v>44</v>
      </c>
      <c r="P89" s="127">
        <f t="shared" ref="P89:P96" si="1">O89*H89</f>
        <v>0</v>
      </c>
      <c r="Q89" s="127">
        <v>2.1000000000000001E-2</v>
      </c>
      <c r="R89" s="127">
        <f t="shared" ref="R89:R96" si="2">Q89*H89</f>
        <v>1.0542</v>
      </c>
      <c r="S89" s="127">
        <v>0</v>
      </c>
      <c r="T89" s="128">
        <f t="shared" ref="T89:T96" si="3">S89*H89</f>
        <v>0</v>
      </c>
      <c r="AR89" s="129" t="s">
        <v>127</v>
      </c>
      <c r="AT89" s="129" t="s">
        <v>126</v>
      </c>
      <c r="AU89" s="129" t="s">
        <v>82</v>
      </c>
      <c r="AY89" s="13" t="s">
        <v>125</v>
      </c>
      <c r="BE89" s="130">
        <f t="shared" ref="BE89:BE96" si="4">IF(N89="základní",J89,0)</f>
        <v>0</v>
      </c>
      <c r="BF89" s="130">
        <f t="shared" ref="BF89:BF96" si="5">IF(N89="snížená",J89,0)</f>
        <v>0</v>
      </c>
      <c r="BG89" s="130">
        <f t="shared" ref="BG89:BG96" si="6">IF(N89="zákl. přenesená",J89,0)</f>
        <v>0</v>
      </c>
      <c r="BH89" s="130">
        <f t="shared" ref="BH89:BH96" si="7">IF(N89="sníž. přenesená",J89,0)</f>
        <v>0</v>
      </c>
      <c r="BI89" s="130">
        <f t="shared" ref="BI89:BI96" si="8">IF(N89="nulová",J89,0)</f>
        <v>0</v>
      </c>
      <c r="BJ89" s="13" t="s">
        <v>80</v>
      </c>
      <c r="BK89" s="130">
        <f t="shared" ref="BK89:BK96" si="9">ROUND(I89*H89,2)</f>
        <v>0</v>
      </c>
      <c r="BL89" s="13" t="s">
        <v>127</v>
      </c>
      <c r="BM89" s="129" t="s">
        <v>135</v>
      </c>
    </row>
    <row r="90" spans="2:65" s="1" customFormat="1" ht="24.15" customHeight="1">
      <c r="B90" s="26"/>
      <c r="C90" s="118" t="s">
        <v>136</v>
      </c>
      <c r="D90" s="118" t="s">
        <v>126</v>
      </c>
      <c r="E90" s="119" t="s">
        <v>137</v>
      </c>
      <c r="F90" s="120" t="s">
        <v>138</v>
      </c>
      <c r="G90" s="121" t="s">
        <v>84</v>
      </c>
      <c r="H90" s="122">
        <v>50.2</v>
      </c>
      <c r="I90" s="123"/>
      <c r="J90" s="124">
        <f t="shared" si="0"/>
        <v>0</v>
      </c>
      <c r="K90" s="120" t="s">
        <v>17</v>
      </c>
      <c r="L90" s="26"/>
      <c r="M90" s="125" t="s">
        <v>17</v>
      </c>
      <c r="N90" s="126" t="s">
        <v>44</v>
      </c>
      <c r="P90" s="127">
        <f t="shared" si="1"/>
        <v>0</v>
      </c>
      <c r="Q90" s="127">
        <v>4.0000000000000001E-3</v>
      </c>
      <c r="R90" s="127">
        <f t="shared" si="2"/>
        <v>0.20080000000000001</v>
      </c>
      <c r="S90" s="127">
        <v>0</v>
      </c>
      <c r="T90" s="128">
        <f t="shared" si="3"/>
        <v>0</v>
      </c>
      <c r="AR90" s="129" t="s">
        <v>127</v>
      </c>
      <c r="AT90" s="129" t="s">
        <v>126</v>
      </c>
      <c r="AU90" s="129" t="s">
        <v>82</v>
      </c>
      <c r="AY90" s="13" t="s">
        <v>125</v>
      </c>
      <c r="BE90" s="130">
        <f t="shared" si="4"/>
        <v>0</v>
      </c>
      <c r="BF90" s="130">
        <f t="shared" si="5"/>
        <v>0</v>
      </c>
      <c r="BG90" s="130">
        <f t="shared" si="6"/>
        <v>0</v>
      </c>
      <c r="BH90" s="130">
        <f t="shared" si="7"/>
        <v>0</v>
      </c>
      <c r="BI90" s="130">
        <f t="shared" si="8"/>
        <v>0</v>
      </c>
      <c r="BJ90" s="13" t="s">
        <v>80</v>
      </c>
      <c r="BK90" s="130">
        <f t="shared" si="9"/>
        <v>0</v>
      </c>
      <c r="BL90" s="13" t="s">
        <v>127</v>
      </c>
      <c r="BM90" s="129" t="s">
        <v>139</v>
      </c>
    </row>
    <row r="91" spans="2:65" s="1" customFormat="1" ht="24.15" customHeight="1">
      <c r="B91" s="26"/>
      <c r="C91" s="118"/>
      <c r="D91" s="118"/>
      <c r="E91" s="119"/>
      <c r="F91" s="120" t="s">
        <v>226</v>
      </c>
      <c r="G91" s="121" t="s">
        <v>225</v>
      </c>
      <c r="H91" s="122">
        <v>1</v>
      </c>
      <c r="I91" s="123"/>
      <c r="J91" s="124">
        <f t="shared" ref="J91" si="10">SUM(H91*I91)</f>
        <v>0</v>
      </c>
      <c r="K91" s="120"/>
      <c r="L91" s="26"/>
      <c r="M91" s="125"/>
      <c r="N91" s="126"/>
      <c r="P91" s="127"/>
      <c r="Q91" s="127"/>
      <c r="R91" s="127"/>
      <c r="S91" s="127"/>
      <c r="T91" s="128"/>
      <c r="AR91" s="129"/>
      <c r="AT91" s="129"/>
      <c r="AU91" s="129"/>
      <c r="AY91" s="13"/>
      <c r="BE91" s="130"/>
      <c r="BF91" s="130"/>
      <c r="BG91" s="130"/>
      <c r="BH91" s="130"/>
      <c r="BI91" s="130"/>
      <c r="BJ91" s="13"/>
      <c r="BK91" s="130"/>
      <c r="BL91" s="13"/>
      <c r="BM91" s="129"/>
    </row>
    <row r="92" spans="2:65" s="1" customFormat="1" ht="16.5" customHeight="1">
      <c r="B92" s="26"/>
      <c r="C92" s="118" t="s">
        <v>140</v>
      </c>
      <c r="D92" s="118" t="s">
        <v>126</v>
      </c>
      <c r="E92" s="119" t="s">
        <v>141</v>
      </c>
      <c r="F92" s="120" t="s">
        <v>142</v>
      </c>
      <c r="G92" s="121" t="s">
        <v>84</v>
      </c>
      <c r="H92" s="122">
        <v>5.8224</v>
      </c>
      <c r="I92" s="123"/>
      <c r="J92" s="124">
        <f t="shared" si="0"/>
        <v>0</v>
      </c>
      <c r="K92" s="120" t="s">
        <v>17</v>
      </c>
      <c r="L92" s="26"/>
      <c r="M92" s="125" t="s">
        <v>17</v>
      </c>
      <c r="N92" s="126" t="s">
        <v>44</v>
      </c>
      <c r="P92" s="127">
        <f t="shared" si="1"/>
        <v>0</v>
      </c>
      <c r="Q92" s="127">
        <v>4.2000000000000002E-4</v>
      </c>
      <c r="R92" s="127">
        <f t="shared" si="2"/>
        <v>2.445408E-3</v>
      </c>
      <c r="S92" s="127">
        <v>0</v>
      </c>
      <c r="T92" s="128">
        <f t="shared" si="3"/>
        <v>0</v>
      </c>
      <c r="AR92" s="129" t="s">
        <v>127</v>
      </c>
      <c r="AT92" s="129" t="s">
        <v>126</v>
      </c>
      <c r="AU92" s="129" t="s">
        <v>82</v>
      </c>
      <c r="AY92" s="13" t="s">
        <v>125</v>
      </c>
      <c r="BE92" s="130">
        <f t="shared" si="4"/>
        <v>0</v>
      </c>
      <c r="BF92" s="130">
        <f t="shared" si="5"/>
        <v>0</v>
      </c>
      <c r="BG92" s="130">
        <f t="shared" si="6"/>
        <v>0</v>
      </c>
      <c r="BH92" s="130">
        <f t="shared" si="7"/>
        <v>0</v>
      </c>
      <c r="BI92" s="130">
        <f t="shared" si="8"/>
        <v>0</v>
      </c>
      <c r="BJ92" s="13" t="s">
        <v>80</v>
      </c>
      <c r="BK92" s="130">
        <f t="shared" si="9"/>
        <v>0</v>
      </c>
      <c r="BL92" s="13" t="s">
        <v>127</v>
      </c>
      <c r="BM92" s="129" t="s">
        <v>143</v>
      </c>
    </row>
    <row r="93" spans="2:65" s="1" customFormat="1" ht="62.7" customHeight="1">
      <c r="B93" s="26"/>
      <c r="C93" s="118"/>
      <c r="D93" s="118" t="s">
        <v>126</v>
      </c>
      <c r="E93" s="119" t="s">
        <v>144</v>
      </c>
      <c r="F93" s="120" t="s">
        <v>227</v>
      </c>
      <c r="G93" s="121" t="s">
        <v>84</v>
      </c>
      <c r="H93" s="122">
        <v>0.224</v>
      </c>
      <c r="I93" s="123"/>
      <c r="J93" s="124">
        <f t="shared" si="0"/>
        <v>0</v>
      </c>
      <c r="K93" s="120"/>
      <c r="L93" s="26"/>
      <c r="M93" s="125"/>
      <c r="N93" s="126"/>
      <c r="P93" s="127"/>
      <c r="Q93" s="127"/>
      <c r="R93" s="127"/>
      <c r="S93" s="127"/>
      <c r="T93" s="128"/>
      <c r="AR93" s="129"/>
      <c r="AT93" s="129"/>
      <c r="AU93" s="129"/>
      <c r="AY93" s="13"/>
      <c r="BE93" s="130"/>
      <c r="BF93" s="130"/>
      <c r="BG93" s="130"/>
      <c r="BH93" s="130"/>
      <c r="BI93" s="130"/>
      <c r="BJ93" s="13"/>
      <c r="BK93" s="130"/>
      <c r="BL93" s="13"/>
      <c r="BM93" s="129"/>
    </row>
    <row r="94" spans="2:65" s="1" customFormat="1" ht="62.7" customHeight="1">
      <c r="B94" s="26"/>
      <c r="C94" s="118"/>
      <c r="D94" s="118" t="s">
        <v>126</v>
      </c>
      <c r="E94" s="119" t="s">
        <v>144</v>
      </c>
      <c r="F94" s="120" t="s">
        <v>229</v>
      </c>
      <c r="G94" s="121" t="s">
        <v>84</v>
      </c>
      <c r="H94" s="122">
        <v>2</v>
      </c>
      <c r="I94" s="123"/>
      <c r="J94" s="124">
        <f t="shared" si="0"/>
        <v>0</v>
      </c>
      <c r="K94" s="120"/>
      <c r="L94" s="26"/>
      <c r="M94" s="125"/>
      <c r="N94" s="126"/>
      <c r="P94" s="127"/>
      <c r="Q94" s="127"/>
      <c r="R94" s="127"/>
      <c r="S94" s="127"/>
      <c r="T94" s="128"/>
      <c r="AR94" s="129"/>
      <c r="AT94" s="129"/>
      <c r="AU94" s="129"/>
      <c r="AY94" s="13"/>
      <c r="BE94" s="130"/>
      <c r="BF94" s="130"/>
      <c r="BG94" s="130"/>
      <c r="BH94" s="130"/>
      <c r="BI94" s="130"/>
      <c r="BJ94" s="13"/>
      <c r="BK94" s="130"/>
      <c r="BL94" s="13"/>
      <c r="BM94" s="129"/>
    </row>
    <row r="95" spans="2:65" s="1" customFormat="1" ht="62.7" customHeight="1">
      <c r="B95" s="26"/>
      <c r="C95" s="118"/>
      <c r="D95" s="118" t="s">
        <v>126</v>
      </c>
      <c r="E95" s="119" t="s">
        <v>144</v>
      </c>
      <c r="F95" s="120" t="s">
        <v>228</v>
      </c>
      <c r="G95" s="121" t="s">
        <v>84</v>
      </c>
      <c r="H95" s="122">
        <v>3.6</v>
      </c>
      <c r="I95" s="123"/>
      <c r="J95" s="124">
        <f t="shared" si="0"/>
        <v>0</v>
      </c>
      <c r="K95" s="120"/>
      <c r="L95" s="26"/>
      <c r="M95" s="125"/>
      <c r="N95" s="126"/>
      <c r="P95" s="127"/>
      <c r="Q95" s="127"/>
      <c r="R95" s="127"/>
      <c r="S95" s="127"/>
      <c r="T95" s="128"/>
      <c r="AR95" s="129"/>
      <c r="AT95" s="129"/>
      <c r="AU95" s="129"/>
      <c r="AY95" s="13"/>
      <c r="BE95" s="130"/>
      <c r="BF95" s="130"/>
      <c r="BG95" s="130"/>
      <c r="BH95" s="130"/>
      <c r="BI95" s="130"/>
      <c r="BJ95" s="13"/>
      <c r="BK95" s="130"/>
      <c r="BL95" s="13"/>
      <c r="BM95" s="129"/>
    </row>
    <row r="96" spans="2:65" s="1" customFormat="1" ht="24.15" customHeight="1">
      <c r="B96" s="26"/>
      <c r="C96" s="118" t="s">
        <v>145</v>
      </c>
      <c r="D96" s="118" t="s">
        <v>126</v>
      </c>
      <c r="E96" s="119" t="s">
        <v>146</v>
      </c>
      <c r="F96" s="120" t="s">
        <v>147</v>
      </c>
      <c r="G96" s="121" t="s">
        <v>84</v>
      </c>
      <c r="H96" s="122">
        <v>50.2</v>
      </c>
      <c r="I96" s="123"/>
      <c r="J96" s="124">
        <f t="shared" si="0"/>
        <v>0</v>
      </c>
      <c r="K96" s="120" t="s">
        <v>17</v>
      </c>
      <c r="L96" s="26"/>
      <c r="M96" s="125" t="s">
        <v>17</v>
      </c>
      <c r="N96" s="126" t="s">
        <v>44</v>
      </c>
      <c r="P96" s="127">
        <f t="shared" si="1"/>
        <v>0</v>
      </c>
      <c r="Q96" s="127">
        <v>0</v>
      </c>
      <c r="R96" s="127">
        <f t="shared" si="2"/>
        <v>0</v>
      </c>
      <c r="S96" s="127">
        <v>0</v>
      </c>
      <c r="T96" s="128">
        <f t="shared" si="3"/>
        <v>0</v>
      </c>
      <c r="AR96" s="129" t="s">
        <v>127</v>
      </c>
      <c r="AT96" s="129" t="s">
        <v>126</v>
      </c>
      <c r="AU96" s="129" t="s">
        <v>82</v>
      </c>
      <c r="AY96" s="13" t="s">
        <v>125</v>
      </c>
      <c r="BE96" s="130">
        <f t="shared" si="4"/>
        <v>0</v>
      </c>
      <c r="BF96" s="130">
        <f t="shared" si="5"/>
        <v>0</v>
      </c>
      <c r="BG96" s="130">
        <f t="shared" si="6"/>
        <v>0</v>
      </c>
      <c r="BH96" s="130">
        <f t="shared" si="7"/>
        <v>0</v>
      </c>
      <c r="BI96" s="130">
        <f t="shared" si="8"/>
        <v>0</v>
      </c>
      <c r="BJ96" s="13" t="s">
        <v>80</v>
      </c>
      <c r="BK96" s="130">
        <f t="shared" si="9"/>
        <v>0</v>
      </c>
      <c r="BL96" s="13" t="s">
        <v>127</v>
      </c>
      <c r="BM96" s="129" t="s">
        <v>148</v>
      </c>
    </row>
    <row r="97" spans="2:65" s="11" customFormat="1" ht="22.95" customHeight="1">
      <c r="B97" s="106"/>
      <c r="D97" s="107" t="s">
        <v>71</v>
      </c>
      <c r="E97" s="116" t="s">
        <v>132</v>
      </c>
      <c r="F97" s="116" t="s">
        <v>149</v>
      </c>
      <c r="I97" s="109"/>
      <c r="J97" s="117">
        <f>SUM(J98:J104)</f>
        <v>0</v>
      </c>
      <c r="L97" s="106"/>
      <c r="M97" s="111"/>
      <c r="P97" s="112">
        <f>SUM(P98:P104)</f>
        <v>0</v>
      </c>
      <c r="R97" s="112">
        <f>SUM(R98:R104)</f>
        <v>0</v>
      </c>
      <c r="T97" s="113">
        <f>SUM(T98:T104)</f>
        <v>8.232800000000001</v>
      </c>
      <c r="AR97" s="107" t="s">
        <v>80</v>
      </c>
      <c r="AT97" s="114" t="s">
        <v>71</v>
      </c>
      <c r="AU97" s="114" t="s">
        <v>80</v>
      </c>
      <c r="AY97" s="107" t="s">
        <v>125</v>
      </c>
      <c r="BK97" s="115">
        <f>SUM(BK98:BK104)</f>
        <v>0</v>
      </c>
    </row>
    <row r="98" spans="2:65" s="1" customFormat="1" ht="55.5" customHeight="1">
      <c r="B98" s="26"/>
      <c r="C98" s="118" t="s">
        <v>150</v>
      </c>
      <c r="D98" s="118" t="s">
        <v>126</v>
      </c>
      <c r="E98" s="119" t="s">
        <v>151</v>
      </c>
      <c r="F98" s="120" t="s">
        <v>152</v>
      </c>
      <c r="G98" s="121" t="s">
        <v>84</v>
      </c>
      <c r="H98" s="122">
        <v>89</v>
      </c>
      <c r="I98" s="123"/>
      <c r="J98" s="124">
        <f>ROUND(I98*H98,2)</f>
        <v>0</v>
      </c>
      <c r="K98" s="120" t="s">
        <v>130</v>
      </c>
      <c r="L98" s="26"/>
      <c r="M98" s="125" t="s">
        <v>17</v>
      </c>
      <c r="N98" s="126" t="s">
        <v>44</v>
      </c>
      <c r="P98" s="127">
        <f>O98*H98</f>
        <v>0</v>
      </c>
      <c r="Q98" s="127">
        <v>0</v>
      </c>
      <c r="R98" s="127">
        <f>Q98*H98</f>
        <v>0</v>
      </c>
      <c r="S98" s="127">
        <v>0</v>
      </c>
      <c r="T98" s="128">
        <f>S98*H98</f>
        <v>0</v>
      </c>
      <c r="W98" s="130"/>
      <c r="AR98" s="129" t="s">
        <v>127</v>
      </c>
      <c r="AT98" s="129" t="s">
        <v>126</v>
      </c>
      <c r="AU98" s="129" t="s">
        <v>82</v>
      </c>
      <c r="AY98" s="13" t="s">
        <v>125</v>
      </c>
      <c r="BE98" s="130">
        <f>IF(N98="základní",J98,0)</f>
        <v>0</v>
      </c>
      <c r="BF98" s="130">
        <f>IF(N98="snížená",J98,0)</f>
        <v>0</v>
      </c>
      <c r="BG98" s="130">
        <f>IF(N98="zákl. přenesená",J98,0)</f>
        <v>0</v>
      </c>
      <c r="BH98" s="130">
        <f>IF(N98="sníž. přenesená",J98,0)</f>
        <v>0</v>
      </c>
      <c r="BI98" s="130">
        <f>IF(N98="nulová",J98,0)</f>
        <v>0</v>
      </c>
      <c r="BJ98" s="13" t="s">
        <v>80</v>
      </c>
      <c r="BK98" s="130">
        <f>ROUND(I98*H98,2)</f>
        <v>0</v>
      </c>
      <c r="BL98" s="13" t="s">
        <v>127</v>
      </c>
      <c r="BM98" s="129" t="s">
        <v>153</v>
      </c>
    </row>
    <row r="99" spans="2:65" s="1" customFormat="1" ht="55.5" customHeight="1">
      <c r="B99" s="26"/>
      <c r="C99" s="118" t="s">
        <v>154</v>
      </c>
      <c r="D99" s="118" t="s">
        <v>126</v>
      </c>
      <c r="E99" s="119" t="s">
        <v>155</v>
      </c>
      <c r="F99" s="120" t="s">
        <v>156</v>
      </c>
      <c r="G99" s="121" t="s">
        <v>84</v>
      </c>
      <c r="H99" s="122">
        <v>89</v>
      </c>
      <c r="I99" s="123"/>
      <c r="J99" s="124">
        <f>ROUND(I99*H99,2)</f>
        <v>0</v>
      </c>
      <c r="K99" s="120" t="s">
        <v>130</v>
      </c>
      <c r="L99" s="26"/>
      <c r="M99" s="125" t="s">
        <v>17</v>
      </c>
      <c r="N99" s="126" t="s">
        <v>44</v>
      </c>
      <c r="P99" s="127">
        <f>O99*H99</f>
        <v>0</v>
      </c>
      <c r="Q99" s="127">
        <v>0</v>
      </c>
      <c r="R99" s="127">
        <f>Q99*H99</f>
        <v>0</v>
      </c>
      <c r="S99" s="127">
        <v>0</v>
      </c>
      <c r="T99" s="128">
        <f>S99*H99</f>
        <v>0</v>
      </c>
      <c r="AR99" s="129" t="s">
        <v>127</v>
      </c>
      <c r="AT99" s="129" t="s">
        <v>126</v>
      </c>
      <c r="AU99" s="129" t="s">
        <v>82</v>
      </c>
      <c r="AY99" s="13" t="s">
        <v>125</v>
      </c>
      <c r="BE99" s="130">
        <f>IF(N99="základní",J99,0)</f>
        <v>0</v>
      </c>
      <c r="BF99" s="130">
        <f>IF(N99="snížená",J99,0)</f>
        <v>0</v>
      </c>
      <c r="BG99" s="130">
        <f>IF(N99="zákl. přenesená",J99,0)</f>
        <v>0</v>
      </c>
      <c r="BH99" s="130">
        <f>IF(N99="sníž. přenesená",J99,0)</f>
        <v>0</v>
      </c>
      <c r="BI99" s="130">
        <f>IF(N99="nulová",J99,0)</f>
        <v>0</v>
      </c>
      <c r="BJ99" s="13" t="s">
        <v>80</v>
      </c>
      <c r="BK99" s="130">
        <f>ROUND(I99*H99,2)</f>
        <v>0</v>
      </c>
      <c r="BL99" s="13" t="s">
        <v>127</v>
      </c>
      <c r="BM99" s="129" t="s">
        <v>157</v>
      </c>
    </row>
    <row r="100" spans="2:65" s="1" customFormat="1">
      <c r="B100" s="26"/>
      <c r="D100" s="131" t="s">
        <v>131</v>
      </c>
      <c r="F100" s="132" t="s">
        <v>158</v>
      </c>
      <c r="I100" s="133"/>
      <c r="L100" s="26"/>
      <c r="M100" s="134"/>
      <c r="T100" s="45"/>
      <c r="AT100" s="13" t="s">
        <v>131</v>
      </c>
      <c r="AU100" s="13" t="s">
        <v>82</v>
      </c>
    </row>
    <row r="101" spans="2:65" s="1" customFormat="1" ht="33" customHeight="1">
      <c r="B101" s="26"/>
      <c r="C101" s="118" t="s">
        <v>159</v>
      </c>
      <c r="D101" s="118" t="s">
        <v>126</v>
      </c>
      <c r="E101" s="119" t="s">
        <v>160</v>
      </c>
      <c r="F101" s="120" t="s">
        <v>161</v>
      </c>
      <c r="G101" s="121" t="s">
        <v>84</v>
      </c>
      <c r="H101" s="122">
        <v>57</v>
      </c>
      <c r="I101" s="123"/>
      <c r="J101" s="124">
        <f t="shared" ref="J101:J104" si="11">ROUND(I101*H101,2)</f>
        <v>0</v>
      </c>
      <c r="K101" s="120" t="s">
        <v>17</v>
      </c>
      <c r="L101" s="26"/>
      <c r="M101" s="125" t="s">
        <v>17</v>
      </c>
      <c r="N101" s="126" t="s">
        <v>44</v>
      </c>
      <c r="P101" s="127">
        <f t="shared" ref="P101:P104" si="12">O101*H101</f>
        <v>0</v>
      </c>
      <c r="Q101" s="127">
        <v>0</v>
      </c>
      <c r="R101" s="127">
        <f t="shared" ref="R101:R104" si="13">Q101*H101</f>
        <v>0</v>
      </c>
      <c r="S101" s="127">
        <v>0</v>
      </c>
      <c r="T101" s="128">
        <f t="shared" ref="T101:T104" si="14">S101*H101</f>
        <v>0</v>
      </c>
      <c r="AR101" s="129" t="s">
        <v>127</v>
      </c>
      <c r="AT101" s="129" t="s">
        <v>126</v>
      </c>
      <c r="AU101" s="129" t="s">
        <v>82</v>
      </c>
      <c r="AY101" s="13" t="s">
        <v>125</v>
      </c>
      <c r="BE101" s="130">
        <f t="shared" ref="BE101:BE104" si="15">IF(N101="základní",J101,0)</f>
        <v>0</v>
      </c>
      <c r="BF101" s="130">
        <f t="shared" ref="BF101:BF104" si="16">IF(N101="snížená",J101,0)</f>
        <v>0</v>
      </c>
      <c r="BG101" s="130">
        <f t="shared" ref="BG101:BG104" si="17">IF(N101="zákl. přenesená",J101,0)</f>
        <v>0</v>
      </c>
      <c r="BH101" s="130">
        <f t="shared" ref="BH101:BH104" si="18">IF(N101="sníž. přenesená",J101,0)</f>
        <v>0</v>
      </c>
      <c r="BI101" s="130">
        <f t="shared" ref="BI101:BI104" si="19">IF(N101="nulová",J101,0)</f>
        <v>0</v>
      </c>
      <c r="BJ101" s="13" t="s">
        <v>80</v>
      </c>
      <c r="BK101" s="130">
        <f t="shared" ref="BK101:BK104" si="20">ROUND(I101*H101,2)</f>
        <v>0</v>
      </c>
      <c r="BL101" s="13" t="s">
        <v>127</v>
      </c>
      <c r="BM101" s="129" t="s">
        <v>162</v>
      </c>
    </row>
    <row r="102" spans="2:65" s="1" customFormat="1" ht="33" customHeight="1">
      <c r="B102" s="26"/>
      <c r="C102" s="118" t="s">
        <v>163</v>
      </c>
      <c r="D102" s="118" t="s">
        <v>126</v>
      </c>
      <c r="E102" s="119" t="s">
        <v>164</v>
      </c>
      <c r="F102" s="120" t="s">
        <v>165</v>
      </c>
      <c r="G102" s="121" t="s">
        <v>84</v>
      </c>
      <c r="H102" s="122">
        <v>57</v>
      </c>
      <c r="I102" s="123"/>
      <c r="J102" s="124">
        <f t="shared" si="11"/>
        <v>0</v>
      </c>
      <c r="K102" s="120" t="s">
        <v>17</v>
      </c>
      <c r="L102" s="26"/>
      <c r="M102" s="125" t="s">
        <v>17</v>
      </c>
      <c r="N102" s="126" t="s">
        <v>44</v>
      </c>
      <c r="P102" s="127">
        <f t="shared" si="12"/>
        <v>0</v>
      </c>
      <c r="Q102" s="127">
        <v>0</v>
      </c>
      <c r="R102" s="127">
        <f t="shared" si="13"/>
        <v>0</v>
      </c>
      <c r="S102" s="127">
        <v>0</v>
      </c>
      <c r="T102" s="128">
        <f t="shared" si="14"/>
        <v>0</v>
      </c>
      <c r="AR102" s="129" t="s">
        <v>127</v>
      </c>
      <c r="AT102" s="129" t="s">
        <v>126</v>
      </c>
      <c r="AU102" s="129" t="s">
        <v>82</v>
      </c>
      <c r="AY102" s="13" t="s">
        <v>125</v>
      </c>
      <c r="BE102" s="130">
        <f t="shared" si="15"/>
        <v>0</v>
      </c>
      <c r="BF102" s="130">
        <f t="shared" si="16"/>
        <v>0</v>
      </c>
      <c r="BG102" s="130">
        <f t="shared" si="17"/>
        <v>0</v>
      </c>
      <c r="BH102" s="130">
        <f t="shared" si="18"/>
        <v>0</v>
      </c>
      <c r="BI102" s="130">
        <f t="shared" si="19"/>
        <v>0</v>
      </c>
      <c r="BJ102" s="13" t="s">
        <v>80</v>
      </c>
      <c r="BK102" s="130">
        <f t="shared" si="20"/>
        <v>0</v>
      </c>
      <c r="BL102" s="13" t="s">
        <v>127</v>
      </c>
      <c r="BM102" s="129" t="s">
        <v>166</v>
      </c>
    </row>
    <row r="103" spans="2:65" s="1" customFormat="1" ht="55.5" customHeight="1">
      <c r="B103" s="26"/>
      <c r="C103" s="118" t="s">
        <v>167</v>
      </c>
      <c r="D103" s="118" t="s">
        <v>126</v>
      </c>
      <c r="E103" s="119" t="s">
        <v>168</v>
      </c>
      <c r="F103" s="120" t="s">
        <v>169</v>
      </c>
      <c r="G103" s="121" t="s">
        <v>84</v>
      </c>
      <c r="H103" s="122">
        <v>50.2</v>
      </c>
      <c r="I103" s="123"/>
      <c r="J103" s="124">
        <f t="shared" si="11"/>
        <v>0</v>
      </c>
      <c r="K103" s="120" t="s">
        <v>17</v>
      </c>
      <c r="L103" s="26"/>
      <c r="M103" s="125" t="s">
        <v>17</v>
      </c>
      <c r="N103" s="126" t="s">
        <v>44</v>
      </c>
      <c r="P103" s="127">
        <f t="shared" si="12"/>
        <v>0</v>
      </c>
      <c r="Q103" s="127">
        <v>0</v>
      </c>
      <c r="R103" s="127">
        <f t="shared" si="13"/>
        <v>0</v>
      </c>
      <c r="S103" s="127">
        <v>0.15</v>
      </c>
      <c r="T103" s="128">
        <f t="shared" si="14"/>
        <v>7.53</v>
      </c>
      <c r="AR103" s="129" t="s">
        <v>127</v>
      </c>
      <c r="AT103" s="129" t="s">
        <v>126</v>
      </c>
      <c r="AU103" s="129" t="s">
        <v>82</v>
      </c>
      <c r="AY103" s="13" t="s">
        <v>125</v>
      </c>
      <c r="BE103" s="130">
        <f t="shared" si="15"/>
        <v>0</v>
      </c>
      <c r="BF103" s="130">
        <f t="shared" si="16"/>
        <v>0</v>
      </c>
      <c r="BG103" s="130">
        <f t="shared" si="17"/>
        <v>0</v>
      </c>
      <c r="BH103" s="130">
        <f t="shared" si="18"/>
        <v>0</v>
      </c>
      <c r="BI103" s="130">
        <f t="shared" si="19"/>
        <v>0</v>
      </c>
      <c r="BJ103" s="13" t="s">
        <v>80</v>
      </c>
      <c r="BK103" s="130">
        <f t="shared" si="20"/>
        <v>0</v>
      </c>
      <c r="BL103" s="13" t="s">
        <v>127</v>
      </c>
      <c r="BM103" s="129" t="s">
        <v>170</v>
      </c>
    </row>
    <row r="104" spans="2:65" s="1" customFormat="1" ht="33" customHeight="1">
      <c r="B104" s="26"/>
      <c r="C104" s="118" t="s">
        <v>171</v>
      </c>
      <c r="D104" s="118" t="s">
        <v>126</v>
      </c>
      <c r="E104" s="119" t="s">
        <v>172</v>
      </c>
      <c r="F104" s="120" t="s">
        <v>173</v>
      </c>
      <c r="G104" s="121" t="s">
        <v>84</v>
      </c>
      <c r="H104" s="122">
        <v>50.2</v>
      </c>
      <c r="I104" s="123"/>
      <c r="J104" s="124">
        <f t="shared" si="11"/>
        <v>0</v>
      </c>
      <c r="K104" s="120" t="s">
        <v>17</v>
      </c>
      <c r="L104" s="26"/>
      <c r="M104" s="125" t="s">
        <v>17</v>
      </c>
      <c r="N104" s="126" t="s">
        <v>44</v>
      </c>
      <c r="P104" s="127">
        <f t="shared" si="12"/>
        <v>0</v>
      </c>
      <c r="Q104" s="127">
        <v>0</v>
      </c>
      <c r="R104" s="127">
        <f t="shared" si="13"/>
        <v>0</v>
      </c>
      <c r="S104" s="127">
        <v>1.4E-2</v>
      </c>
      <c r="T104" s="128">
        <f t="shared" si="14"/>
        <v>0.70280000000000009</v>
      </c>
      <c r="AR104" s="129" t="s">
        <v>127</v>
      </c>
      <c r="AT104" s="129" t="s">
        <v>126</v>
      </c>
      <c r="AU104" s="129" t="s">
        <v>82</v>
      </c>
      <c r="AY104" s="13" t="s">
        <v>125</v>
      </c>
      <c r="BE104" s="130">
        <f t="shared" si="15"/>
        <v>0</v>
      </c>
      <c r="BF104" s="130">
        <f t="shared" si="16"/>
        <v>0</v>
      </c>
      <c r="BG104" s="130">
        <f t="shared" si="17"/>
        <v>0</v>
      </c>
      <c r="BH104" s="130">
        <f t="shared" si="18"/>
        <v>0</v>
      </c>
      <c r="BI104" s="130">
        <f t="shared" si="19"/>
        <v>0</v>
      </c>
      <c r="BJ104" s="13" t="s">
        <v>80</v>
      </c>
      <c r="BK104" s="130">
        <f t="shared" si="20"/>
        <v>0</v>
      </c>
      <c r="BL104" s="13" t="s">
        <v>127</v>
      </c>
      <c r="BM104" s="129" t="s">
        <v>174</v>
      </c>
    </row>
    <row r="105" spans="2:65" s="11" customFormat="1" ht="22.95" customHeight="1">
      <c r="B105" s="106"/>
      <c r="D105" s="107" t="s">
        <v>71</v>
      </c>
      <c r="E105" s="116" t="s">
        <v>175</v>
      </c>
      <c r="F105" s="116" t="s">
        <v>176</v>
      </c>
      <c r="I105" s="109"/>
      <c r="J105" s="117">
        <f>SUM(J106:J109)</f>
        <v>0</v>
      </c>
      <c r="L105" s="106"/>
      <c r="M105" s="111"/>
      <c r="P105" s="112">
        <f>SUM(P106:P109)</f>
        <v>0</v>
      </c>
      <c r="R105" s="112">
        <f>SUM(R106:R109)</f>
        <v>0</v>
      </c>
      <c r="T105" s="113">
        <f>SUM(T106:T109)</f>
        <v>0</v>
      </c>
      <c r="AR105" s="107" t="s">
        <v>80</v>
      </c>
      <c r="AT105" s="114" t="s">
        <v>71</v>
      </c>
      <c r="AU105" s="114" t="s">
        <v>80</v>
      </c>
      <c r="AY105" s="107" t="s">
        <v>125</v>
      </c>
      <c r="BK105" s="115">
        <f>SUM(BK106:BK109)</f>
        <v>0</v>
      </c>
    </row>
    <row r="106" spans="2:65" s="1" customFormat="1" ht="44.25" customHeight="1">
      <c r="B106" s="26"/>
      <c r="C106" s="118" t="s">
        <v>177</v>
      </c>
      <c r="D106" s="118" t="s">
        <v>126</v>
      </c>
      <c r="E106" s="119" t="s">
        <v>178</v>
      </c>
      <c r="F106" s="120" t="s">
        <v>179</v>
      </c>
      <c r="G106" s="121" t="s">
        <v>180</v>
      </c>
      <c r="H106" s="122">
        <v>1.9</v>
      </c>
      <c r="I106" s="123"/>
      <c r="J106" s="124">
        <f t="shared" ref="J106:J109" si="21">ROUND(I106*H106,2)</f>
        <v>0</v>
      </c>
      <c r="K106" s="120" t="s">
        <v>130</v>
      </c>
      <c r="L106" s="26"/>
      <c r="M106" s="125" t="s">
        <v>17</v>
      </c>
      <c r="N106" s="126" t="s">
        <v>44</v>
      </c>
      <c r="P106" s="127">
        <f t="shared" ref="P106:P109" si="22">O106*H106</f>
        <v>0</v>
      </c>
      <c r="Q106" s="127">
        <v>0</v>
      </c>
      <c r="R106" s="127">
        <f t="shared" ref="R106:R109" si="23">Q106*H106</f>
        <v>0</v>
      </c>
      <c r="S106" s="127">
        <v>0</v>
      </c>
      <c r="T106" s="128">
        <f t="shared" ref="T106:T109" si="24">S106*H106</f>
        <v>0</v>
      </c>
      <c r="AR106" s="129" t="s">
        <v>127</v>
      </c>
      <c r="AT106" s="129" t="s">
        <v>126</v>
      </c>
      <c r="AU106" s="129" t="s">
        <v>82</v>
      </c>
      <c r="AY106" s="13" t="s">
        <v>125</v>
      </c>
      <c r="BE106" s="130">
        <f t="shared" ref="BE106:BE109" si="25">IF(N106="základní",J106,0)</f>
        <v>0</v>
      </c>
      <c r="BF106" s="130">
        <f t="shared" ref="BF106:BF109" si="26">IF(N106="snížená",J106,0)</f>
        <v>0</v>
      </c>
      <c r="BG106" s="130">
        <f t="shared" ref="BG106:BG109" si="27">IF(N106="zákl. přenesená",J106,0)</f>
        <v>0</v>
      </c>
      <c r="BH106" s="130">
        <f t="shared" ref="BH106:BH109" si="28">IF(N106="sníž. přenesená",J106,0)</f>
        <v>0</v>
      </c>
      <c r="BI106" s="130">
        <f t="shared" ref="BI106:BI109" si="29">IF(N106="nulová",J106,0)</f>
        <v>0</v>
      </c>
      <c r="BJ106" s="13" t="s">
        <v>80</v>
      </c>
      <c r="BK106" s="130">
        <f t="shared" ref="BK106:BK109" si="30">ROUND(I106*H106,2)</f>
        <v>0</v>
      </c>
      <c r="BL106" s="13" t="s">
        <v>127</v>
      </c>
      <c r="BM106" s="129" t="s">
        <v>181</v>
      </c>
    </row>
    <row r="107" spans="2:65" s="1" customFormat="1" ht="44.25" customHeight="1">
      <c r="B107" s="26"/>
      <c r="C107" s="118" t="s">
        <v>182</v>
      </c>
      <c r="D107" s="118" t="s">
        <v>126</v>
      </c>
      <c r="E107" s="119" t="s">
        <v>183</v>
      </c>
      <c r="F107" s="120" t="s">
        <v>184</v>
      </c>
      <c r="G107" s="121" t="s">
        <v>180</v>
      </c>
      <c r="H107" s="122">
        <v>1.9</v>
      </c>
      <c r="I107" s="123"/>
      <c r="J107" s="124">
        <f t="shared" si="21"/>
        <v>0</v>
      </c>
      <c r="K107" s="120" t="s">
        <v>130</v>
      </c>
      <c r="L107" s="26"/>
      <c r="M107" s="125" t="s">
        <v>17</v>
      </c>
      <c r="N107" s="126" t="s">
        <v>44</v>
      </c>
      <c r="P107" s="127">
        <f t="shared" si="22"/>
        <v>0</v>
      </c>
      <c r="Q107" s="127">
        <v>0</v>
      </c>
      <c r="R107" s="127">
        <f t="shared" si="23"/>
        <v>0</v>
      </c>
      <c r="S107" s="127">
        <v>0</v>
      </c>
      <c r="T107" s="128">
        <f t="shared" si="24"/>
        <v>0</v>
      </c>
      <c r="W107" s="130"/>
      <c r="AR107" s="129" t="s">
        <v>127</v>
      </c>
      <c r="AT107" s="129" t="s">
        <v>126</v>
      </c>
      <c r="AU107" s="129" t="s">
        <v>82</v>
      </c>
      <c r="AY107" s="13" t="s">
        <v>125</v>
      </c>
      <c r="BE107" s="130">
        <f t="shared" si="25"/>
        <v>0</v>
      </c>
      <c r="BF107" s="130">
        <f t="shared" si="26"/>
        <v>0</v>
      </c>
      <c r="BG107" s="130">
        <f t="shared" si="27"/>
        <v>0</v>
      </c>
      <c r="BH107" s="130">
        <f t="shared" si="28"/>
        <v>0</v>
      </c>
      <c r="BI107" s="130">
        <f t="shared" si="29"/>
        <v>0</v>
      </c>
      <c r="BJ107" s="13" t="s">
        <v>80</v>
      </c>
      <c r="BK107" s="130">
        <f t="shared" si="30"/>
        <v>0</v>
      </c>
      <c r="BL107" s="13" t="s">
        <v>127</v>
      </c>
      <c r="BM107" s="129" t="s">
        <v>185</v>
      </c>
    </row>
    <row r="108" spans="2:65" s="1" customFormat="1" ht="37.950000000000003" customHeight="1">
      <c r="B108" s="26"/>
      <c r="C108" s="118" t="s">
        <v>186</v>
      </c>
      <c r="D108" s="118" t="s">
        <v>126</v>
      </c>
      <c r="E108" s="119" t="s">
        <v>187</v>
      </c>
      <c r="F108" s="120" t="s">
        <v>188</v>
      </c>
      <c r="G108" s="121" t="s">
        <v>180</v>
      </c>
      <c r="H108" s="122">
        <v>28.5</v>
      </c>
      <c r="I108" s="123"/>
      <c r="J108" s="124">
        <f t="shared" si="21"/>
        <v>0</v>
      </c>
      <c r="K108" s="120" t="s">
        <v>130</v>
      </c>
      <c r="L108" s="26"/>
      <c r="M108" s="125" t="s">
        <v>17</v>
      </c>
      <c r="N108" s="126" t="s">
        <v>44</v>
      </c>
      <c r="P108" s="127">
        <f t="shared" si="22"/>
        <v>0</v>
      </c>
      <c r="Q108" s="127">
        <v>0</v>
      </c>
      <c r="R108" s="127">
        <f t="shared" si="23"/>
        <v>0</v>
      </c>
      <c r="S108" s="127">
        <v>0</v>
      </c>
      <c r="T108" s="128">
        <f t="shared" si="24"/>
        <v>0</v>
      </c>
      <c r="AR108" s="129" t="s">
        <v>127</v>
      </c>
      <c r="AT108" s="129" t="s">
        <v>126</v>
      </c>
      <c r="AU108" s="129" t="s">
        <v>82</v>
      </c>
      <c r="AY108" s="13" t="s">
        <v>125</v>
      </c>
      <c r="BE108" s="130">
        <f t="shared" si="25"/>
        <v>0</v>
      </c>
      <c r="BF108" s="130">
        <f t="shared" si="26"/>
        <v>0</v>
      </c>
      <c r="BG108" s="130">
        <f t="shared" si="27"/>
        <v>0</v>
      </c>
      <c r="BH108" s="130">
        <f t="shared" si="28"/>
        <v>0</v>
      </c>
      <c r="BI108" s="130">
        <f t="shared" si="29"/>
        <v>0</v>
      </c>
      <c r="BJ108" s="13" t="s">
        <v>80</v>
      </c>
      <c r="BK108" s="130">
        <f t="shared" si="30"/>
        <v>0</v>
      </c>
      <c r="BL108" s="13" t="s">
        <v>127</v>
      </c>
      <c r="BM108" s="129" t="s">
        <v>189</v>
      </c>
    </row>
    <row r="109" spans="2:65" s="1" customFormat="1" ht="44.25" customHeight="1">
      <c r="B109" s="26"/>
      <c r="C109" s="118" t="s">
        <v>190</v>
      </c>
      <c r="D109" s="118" t="s">
        <v>126</v>
      </c>
      <c r="E109" s="119" t="s">
        <v>191</v>
      </c>
      <c r="F109" s="120" t="s">
        <v>192</v>
      </c>
      <c r="G109" s="121" t="s">
        <v>180</v>
      </c>
      <c r="H109" s="122">
        <v>1.9</v>
      </c>
      <c r="I109" s="123"/>
      <c r="J109" s="124">
        <f t="shared" si="21"/>
        <v>0</v>
      </c>
      <c r="K109" s="120" t="s">
        <v>130</v>
      </c>
      <c r="L109" s="26"/>
      <c r="M109" s="125" t="s">
        <v>17</v>
      </c>
      <c r="N109" s="126" t="s">
        <v>44</v>
      </c>
      <c r="P109" s="127">
        <f t="shared" si="22"/>
        <v>0</v>
      </c>
      <c r="Q109" s="127">
        <v>0</v>
      </c>
      <c r="R109" s="127">
        <f t="shared" si="23"/>
        <v>0</v>
      </c>
      <c r="S109" s="127">
        <v>0</v>
      </c>
      <c r="T109" s="128">
        <f t="shared" si="24"/>
        <v>0</v>
      </c>
      <c r="AR109" s="129" t="s">
        <v>127</v>
      </c>
      <c r="AT109" s="129" t="s">
        <v>126</v>
      </c>
      <c r="AU109" s="129" t="s">
        <v>82</v>
      </c>
      <c r="AY109" s="13" t="s">
        <v>125</v>
      </c>
      <c r="BE109" s="130">
        <f t="shared" si="25"/>
        <v>0</v>
      </c>
      <c r="BF109" s="130">
        <f t="shared" si="26"/>
        <v>0</v>
      </c>
      <c r="BG109" s="130">
        <f t="shared" si="27"/>
        <v>0</v>
      </c>
      <c r="BH109" s="130">
        <f t="shared" si="28"/>
        <v>0</v>
      </c>
      <c r="BI109" s="130">
        <f t="shared" si="29"/>
        <v>0</v>
      </c>
      <c r="BJ109" s="13" t="s">
        <v>80</v>
      </c>
      <c r="BK109" s="130">
        <f t="shared" si="30"/>
        <v>0</v>
      </c>
      <c r="BL109" s="13" t="s">
        <v>127</v>
      </c>
      <c r="BM109" s="129" t="s">
        <v>193</v>
      </c>
    </row>
    <row r="110" spans="2:65" s="11" customFormat="1" ht="22.95" customHeight="1">
      <c r="B110" s="106"/>
      <c r="D110" s="107" t="s">
        <v>71</v>
      </c>
      <c r="E110" s="116" t="s">
        <v>194</v>
      </c>
      <c r="F110" s="116" t="s">
        <v>195</v>
      </c>
      <c r="I110" s="109"/>
      <c r="J110" s="117">
        <f>BK110</f>
        <v>0</v>
      </c>
      <c r="L110" s="106"/>
      <c r="M110" s="111"/>
      <c r="P110" s="112">
        <f>SUM(P111:P112)</f>
        <v>0</v>
      </c>
      <c r="R110" s="112">
        <f>SUM(R111:R112)</f>
        <v>0</v>
      </c>
      <c r="T110" s="113">
        <f>SUM(T111:T112)</f>
        <v>0</v>
      </c>
      <c r="AR110" s="107" t="s">
        <v>80</v>
      </c>
      <c r="AT110" s="114" t="s">
        <v>71</v>
      </c>
      <c r="AU110" s="114" t="s">
        <v>80</v>
      </c>
      <c r="AY110" s="107" t="s">
        <v>125</v>
      </c>
      <c r="BK110" s="115">
        <f>SUM(BK111:BK112)</f>
        <v>0</v>
      </c>
    </row>
    <row r="111" spans="2:65" s="1" customFormat="1" ht="66.75" customHeight="1">
      <c r="B111" s="26"/>
      <c r="C111" s="118" t="s">
        <v>196</v>
      </c>
      <c r="D111" s="118" t="s">
        <v>126</v>
      </c>
      <c r="E111" s="119" t="s">
        <v>197</v>
      </c>
      <c r="F111" s="120" t="s">
        <v>198</v>
      </c>
      <c r="G111" s="121" t="s">
        <v>180</v>
      </c>
      <c r="H111" s="122">
        <v>3</v>
      </c>
      <c r="I111" s="123"/>
      <c r="J111" s="124">
        <f>ROUND(I111*H111,2)</f>
        <v>0</v>
      </c>
      <c r="K111" s="120" t="s">
        <v>130</v>
      </c>
      <c r="L111" s="26"/>
      <c r="M111" s="125" t="s">
        <v>17</v>
      </c>
      <c r="N111" s="126" t="s">
        <v>44</v>
      </c>
      <c r="P111" s="127">
        <f>O111*H111</f>
        <v>0</v>
      </c>
      <c r="Q111" s="127">
        <v>0</v>
      </c>
      <c r="R111" s="127">
        <f>Q111*H111</f>
        <v>0</v>
      </c>
      <c r="S111" s="127">
        <v>0</v>
      </c>
      <c r="T111" s="128">
        <f>S111*H111</f>
        <v>0</v>
      </c>
      <c r="AR111" s="129" t="s">
        <v>127</v>
      </c>
      <c r="AT111" s="129" t="s">
        <v>126</v>
      </c>
      <c r="AU111" s="129" t="s">
        <v>82</v>
      </c>
      <c r="AY111" s="13" t="s">
        <v>125</v>
      </c>
      <c r="BE111" s="130">
        <f>IF(N111="základní",J111,0)</f>
        <v>0</v>
      </c>
      <c r="BF111" s="130">
        <f>IF(N111="snížená",J111,0)</f>
        <v>0</v>
      </c>
      <c r="BG111" s="130">
        <f>IF(N111="zákl. přenesená",J111,0)</f>
        <v>0</v>
      </c>
      <c r="BH111" s="130">
        <f>IF(N111="sníž. přenesená",J111,0)</f>
        <v>0</v>
      </c>
      <c r="BI111" s="130">
        <f>IF(N111="nulová",J111,0)</f>
        <v>0</v>
      </c>
      <c r="BJ111" s="13" t="s">
        <v>80</v>
      </c>
      <c r="BK111" s="130">
        <f>ROUND(I111*H111,2)</f>
        <v>0</v>
      </c>
      <c r="BL111" s="13" t="s">
        <v>127</v>
      </c>
      <c r="BM111" s="129" t="s">
        <v>199</v>
      </c>
    </row>
    <row r="112" spans="2:65" s="1" customFormat="1" ht="66.75" customHeight="1">
      <c r="B112" s="26"/>
      <c r="C112" s="118" t="s">
        <v>200</v>
      </c>
      <c r="D112" s="118" t="s">
        <v>126</v>
      </c>
      <c r="E112" s="119" t="s">
        <v>201</v>
      </c>
      <c r="F112" s="120" t="s">
        <v>202</v>
      </c>
      <c r="G112" s="121" t="s">
        <v>180</v>
      </c>
      <c r="H112" s="122">
        <v>3</v>
      </c>
      <c r="I112" s="123"/>
      <c r="J112" s="124">
        <f>ROUND(I112*H112,2)</f>
        <v>0</v>
      </c>
      <c r="K112" s="120" t="s">
        <v>130</v>
      </c>
      <c r="L112" s="26"/>
      <c r="M112" s="125" t="s">
        <v>17</v>
      </c>
      <c r="N112" s="126" t="s">
        <v>44</v>
      </c>
      <c r="P112" s="127">
        <f>O112*H112</f>
        <v>0</v>
      </c>
      <c r="Q112" s="127">
        <v>0</v>
      </c>
      <c r="R112" s="127">
        <f>Q112*H112</f>
        <v>0</v>
      </c>
      <c r="S112" s="127">
        <v>0</v>
      </c>
      <c r="T112" s="128">
        <f>S112*H112</f>
        <v>0</v>
      </c>
      <c r="AR112" s="129" t="s">
        <v>127</v>
      </c>
      <c r="AT112" s="129" t="s">
        <v>126</v>
      </c>
      <c r="AU112" s="129" t="s">
        <v>82</v>
      </c>
      <c r="AY112" s="13" t="s">
        <v>125</v>
      </c>
      <c r="BE112" s="130">
        <f>IF(N112="základní",J112,0)</f>
        <v>0</v>
      </c>
      <c r="BF112" s="130">
        <f>IF(N112="snížená",J112,0)</f>
        <v>0</v>
      </c>
      <c r="BG112" s="130">
        <f>IF(N112="zákl. přenesená",J112,0)</f>
        <v>0</v>
      </c>
      <c r="BH112" s="130">
        <f>IF(N112="sníž. přenesená",J112,0)</f>
        <v>0</v>
      </c>
      <c r="BI112" s="130">
        <f>IF(N112="nulová",J112,0)</f>
        <v>0</v>
      </c>
      <c r="BJ112" s="13" t="s">
        <v>80</v>
      </c>
      <c r="BK112" s="130">
        <f>ROUND(I112*H112,2)</f>
        <v>0</v>
      </c>
      <c r="BL112" s="13" t="s">
        <v>127</v>
      </c>
      <c r="BM112" s="129" t="s">
        <v>203</v>
      </c>
    </row>
    <row r="113" spans="2:65" s="11" customFormat="1" ht="25.95" customHeight="1">
      <c r="B113" s="106"/>
      <c r="D113" s="107" t="s">
        <v>71</v>
      </c>
      <c r="E113" s="108" t="s">
        <v>204</v>
      </c>
      <c r="F113" s="108" t="s">
        <v>205</v>
      </c>
      <c r="I113" s="109"/>
      <c r="J113" s="110">
        <f>SUM(J114)</f>
        <v>0</v>
      </c>
      <c r="L113" s="106"/>
      <c r="M113" s="111"/>
      <c r="P113" s="112" t="e">
        <f>#REF!+P114</f>
        <v>#REF!</v>
      </c>
      <c r="R113" s="112" t="e">
        <f>#REF!+R114</f>
        <v>#REF!</v>
      </c>
      <c r="T113" s="113" t="e">
        <f>#REF!+T114</f>
        <v>#REF!</v>
      </c>
      <c r="AR113" s="107" t="s">
        <v>82</v>
      </c>
      <c r="AT113" s="114" t="s">
        <v>71</v>
      </c>
      <c r="AU113" s="114" t="s">
        <v>72</v>
      </c>
      <c r="AY113" s="107" t="s">
        <v>125</v>
      </c>
      <c r="BK113" s="115" t="e">
        <f>#REF!+BK114</f>
        <v>#REF!</v>
      </c>
    </row>
    <row r="114" spans="2:65" s="11" customFormat="1" ht="22.95" customHeight="1">
      <c r="B114" s="106"/>
      <c r="D114" s="107" t="s">
        <v>71</v>
      </c>
      <c r="E114" s="116" t="s">
        <v>206</v>
      </c>
      <c r="F114" s="116" t="s">
        <v>207</v>
      </c>
      <c r="I114" s="109"/>
      <c r="J114" s="117">
        <f>SUM(J115:J118)</f>
        <v>0</v>
      </c>
      <c r="L114" s="106"/>
      <c r="M114" s="111"/>
      <c r="P114" s="112">
        <f>SUM(P115:P118)</f>
        <v>0</v>
      </c>
      <c r="R114" s="112">
        <f>SUM(R115:R118)</f>
        <v>5.3211999999999995E-2</v>
      </c>
      <c r="T114" s="113">
        <f>SUM(T115:T118)</f>
        <v>0</v>
      </c>
      <c r="AR114" s="107" t="s">
        <v>82</v>
      </c>
      <c r="AT114" s="114" t="s">
        <v>71</v>
      </c>
      <c r="AU114" s="114" t="s">
        <v>80</v>
      </c>
      <c r="AY114" s="107" t="s">
        <v>125</v>
      </c>
      <c r="BK114" s="115">
        <f>SUM(BK115:BK118)</f>
        <v>0</v>
      </c>
    </row>
    <row r="115" spans="2:65" s="1" customFormat="1" ht="24.15" customHeight="1">
      <c r="B115" s="26"/>
      <c r="C115" s="118" t="s">
        <v>208</v>
      </c>
      <c r="D115" s="118" t="s">
        <v>126</v>
      </c>
      <c r="E115" s="119" t="s">
        <v>209</v>
      </c>
      <c r="F115" s="120" t="s">
        <v>210</v>
      </c>
      <c r="G115" s="121" t="s">
        <v>84</v>
      </c>
      <c r="H115" s="122">
        <v>50.2</v>
      </c>
      <c r="I115" s="123"/>
      <c r="J115" s="124">
        <f t="shared" ref="J115:J118" si="31">ROUND(I115*H115,2)</f>
        <v>0</v>
      </c>
      <c r="K115" s="120" t="s">
        <v>130</v>
      </c>
      <c r="L115" s="26"/>
      <c r="M115" s="125" t="s">
        <v>17</v>
      </c>
      <c r="N115" s="126" t="s">
        <v>44</v>
      </c>
      <c r="P115" s="127">
        <f t="shared" ref="P115:P118" si="32">O115*H115</f>
        <v>0</v>
      </c>
      <c r="Q115" s="127">
        <v>0</v>
      </c>
      <c r="R115" s="127">
        <f t="shared" ref="R115:R118" si="33">Q115*H115</f>
        <v>0</v>
      </c>
      <c r="S115" s="127">
        <v>0</v>
      </c>
      <c r="T115" s="128">
        <f t="shared" ref="T115:T118" si="34">S115*H115</f>
        <v>0</v>
      </c>
      <c r="AR115" s="129" t="s">
        <v>140</v>
      </c>
      <c r="AT115" s="129" t="s">
        <v>126</v>
      </c>
      <c r="AU115" s="129" t="s">
        <v>82</v>
      </c>
      <c r="AY115" s="13" t="s">
        <v>125</v>
      </c>
      <c r="BE115" s="130">
        <f t="shared" ref="BE115:BE118" si="35">IF(N115="základní",J115,0)</f>
        <v>0</v>
      </c>
      <c r="BF115" s="130">
        <f t="shared" ref="BF115:BF118" si="36">IF(N115="snížená",J115,0)</f>
        <v>0</v>
      </c>
      <c r="BG115" s="130">
        <f t="shared" ref="BG115:BG118" si="37">IF(N115="zákl. přenesená",J115,0)</f>
        <v>0</v>
      </c>
      <c r="BH115" s="130">
        <f t="shared" ref="BH115:BH118" si="38">IF(N115="sníž. přenesená",J115,0)</f>
        <v>0</v>
      </c>
      <c r="BI115" s="130">
        <f t="shared" ref="BI115:BI118" si="39">IF(N115="nulová",J115,0)</f>
        <v>0</v>
      </c>
      <c r="BJ115" s="13" t="s">
        <v>80</v>
      </c>
      <c r="BK115" s="130">
        <f t="shared" ref="BK115:BK118" si="40">ROUND(I115*H115,2)</f>
        <v>0</v>
      </c>
      <c r="BL115" s="13" t="s">
        <v>140</v>
      </c>
      <c r="BM115" s="129" t="s">
        <v>211</v>
      </c>
    </row>
    <row r="116" spans="2:65" s="1" customFormat="1" ht="37.950000000000003" customHeight="1">
      <c r="B116" s="26"/>
      <c r="C116" s="118" t="s">
        <v>212</v>
      </c>
      <c r="D116" s="118" t="s">
        <v>126</v>
      </c>
      <c r="E116" s="119" t="s">
        <v>213</v>
      </c>
      <c r="F116" s="120" t="s">
        <v>214</v>
      </c>
      <c r="G116" s="121" t="s">
        <v>84</v>
      </c>
      <c r="H116" s="122">
        <v>50.2</v>
      </c>
      <c r="I116" s="123"/>
      <c r="J116" s="124">
        <f t="shared" si="31"/>
        <v>0</v>
      </c>
      <c r="K116" s="120" t="s">
        <v>130</v>
      </c>
      <c r="L116" s="26"/>
      <c r="M116" s="125" t="s">
        <v>17</v>
      </c>
      <c r="N116" s="126" t="s">
        <v>44</v>
      </c>
      <c r="P116" s="127">
        <f t="shared" si="32"/>
        <v>0</v>
      </c>
      <c r="Q116" s="127">
        <v>2.9999999999999997E-4</v>
      </c>
      <c r="R116" s="127">
        <f t="shared" si="33"/>
        <v>1.5059999999999999E-2</v>
      </c>
      <c r="S116" s="127">
        <v>0</v>
      </c>
      <c r="T116" s="128">
        <f t="shared" si="34"/>
        <v>0</v>
      </c>
      <c r="AR116" s="129" t="s">
        <v>140</v>
      </c>
      <c r="AT116" s="129" t="s">
        <v>126</v>
      </c>
      <c r="AU116" s="129" t="s">
        <v>82</v>
      </c>
      <c r="AY116" s="13" t="s">
        <v>125</v>
      </c>
      <c r="BE116" s="130">
        <f t="shared" si="35"/>
        <v>0</v>
      </c>
      <c r="BF116" s="130">
        <f t="shared" si="36"/>
        <v>0</v>
      </c>
      <c r="BG116" s="130">
        <f t="shared" si="37"/>
        <v>0</v>
      </c>
      <c r="BH116" s="130">
        <f t="shared" si="38"/>
        <v>0</v>
      </c>
      <c r="BI116" s="130">
        <f t="shared" si="39"/>
        <v>0</v>
      </c>
      <c r="BJ116" s="13" t="s">
        <v>80</v>
      </c>
      <c r="BK116" s="130">
        <f t="shared" si="40"/>
        <v>0</v>
      </c>
      <c r="BL116" s="13" t="s">
        <v>140</v>
      </c>
      <c r="BM116" s="129" t="s">
        <v>215</v>
      </c>
    </row>
    <row r="117" spans="2:65" s="1" customFormat="1" ht="49.2" customHeight="1">
      <c r="B117" s="26"/>
      <c r="C117" s="118" t="s">
        <v>216</v>
      </c>
      <c r="D117" s="118" t="s">
        <v>126</v>
      </c>
      <c r="E117" s="119" t="s">
        <v>217</v>
      </c>
      <c r="F117" s="120" t="s">
        <v>218</v>
      </c>
      <c r="G117" s="121" t="s">
        <v>84</v>
      </c>
      <c r="H117" s="122">
        <v>50.2</v>
      </c>
      <c r="I117" s="123"/>
      <c r="J117" s="124">
        <f t="shared" si="31"/>
        <v>0</v>
      </c>
      <c r="K117" s="120" t="s">
        <v>130</v>
      </c>
      <c r="L117" s="26"/>
      <c r="M117" s="125" t="s">
        <v>17</v>
      </c>
      <c r="N117" s="126" t="s">
        <v>44</v>
      </c>
      <c r="P117" s="127">
        <f t="shared" si="32"/>
        <v>0</v>
      </c>
      <c r="Q117" s="127">
        <v>7.3999999999999999E-4</v>
      </c>
      <c r="R117" s="127">
        <f t="shared" si="33"/>
        <v>3.7148E-2</v>
      </c>
      <c r="S117" s="127">
        <v>0</v>
      </c>
      <c r="T117" s="128">
        <f t="shared" si="34"/>
        <v>0</v>
      </c>
      <c r="W117" s="130"/>
      <c r="AR117" s="129" t="s">
        <v>140</v>
      </c>
      <c r="AT117" s="129" t="s">
        <v>126</v>
      </c>
      <c r="AU117" s="129" t="s">
        <v>82</v>
      </c>
      <c r="AY117" s="13" t="s">
        <v>125</v>
      </c>
      <c r="BE117" s="130">
        <f t="shared" si="35"/>
        <v>0</v>
      </c>
      <c r="BF117" s="130">
        <f t="shared" si="36"/>
        <v>0</v>
      </c>
      <c r="BG117" s="130">
        <f t="shared" si="37"/>
        <v>0</v>
      </c>
      <c r="BH117" s="130">
        <f t="shared" si="38"/>
        <v>0</v>
      </c>
      <c r="BI117" s="130">
        <f t="shared" si="39"/>
        <v>0</v>
      </c>
      <c r="BJ117" s="13" t="s">
        <v>80</v>
      </c>
      <c r="BK117" s="130">
        <f t="shared" si="40"/>
        <v>0</v>
      </c>
      <c r="BL117" s="13" t="s">
        <v>140</v>
      </c>
      <c r="BM117" s="129" t="s">
        <v>219</v>
      </c>
    </row>
    <row r="118" spans="2:65" s="1" customFormat="1" ht="21.75" customHeight="1">
      <c r="B118" s="26"/>
      <c r="C118" s="118" t="s">
        <v>220</v>
      </c>
      <c r="D118" s="118" t="s">
        <v>126</v>
      </c>
      <c r="E118" s="119" t="s">
        <v>221</v>
      </c>
      <c r="F118" s="120" t="s">
        <v>222</v>
      </c>
      <c r="G118" s="121" t="s">
        <v>84</v>
      </c>
      <c r="H118" s="122">
        <v>50.2</v>
      </c>
      <c r="I118" s="123"/>
      <c r="J118" s="124">
        <f t="shared" si="31"/>
        <v>0</v>
      </c>
      <c r="K118" s="120" t="s">
        <v>17</v>
      </c>
      <c r="L118" s="26"/>
      <c r="M118" s="125" t="s">
        <v>17</v>
      </c>
      <c r="N118" s="126" t="s">
        <v>44</v>
      </c>
      <c r="P118" s="127">
        <f t="shared" si="32"/>
        <v>0</v>
      </c>
      <c r="Q118" s="127">
        <v>2.0000000000000002E-5</v>
      </c>
      <c r="R118" s="127">
        <f t="shared" si="33"/>
        <v>1.0040000000000001E-3</v>
      </c>
      <c r="S118" s="127">
        <v>0</v>
      </c>
      <c r="T118" s="128">
        <f t="shared" si="34"/>
        <v>0</v>
      </c>
      <c r="AR118" s="129" t="s">
        <v>140</v>
      </c>
      <c r="AT118" s="129" t="s">
        <v>126</v>
      </c>
      <c r="AU118" s="129" t="s">
        <v>82</v>
      </c>
      <c r="AY118" s="13" t="s">
        <v>125</v>
      </c>
      <c r="BE118" s="130">
        <f t="shared" si="35"/>
        <v>0</v>
      </c>
      <c r="BF118" s="130">
        <f t="shared" si="36"/>
        <v>0</v>
      </c>
      <c r="BG118" s="130">
        <f t="shared" si="37"/>
        <v>0</v>
      </c>
      <c r="BH118" s="130">
        <f t="shared" si="38"/>
        <v>0</v>
      </c>
      <c r="BI118" s="130">
        <f t="shared" si="39"/>
        <v>0</v>
      </c>
      <c r="BJ118" s="13" t="s">
        <v>80</v>
      </c>
      <c r="BK118" s="130">
        <f t="shared" si="40"/>
        <v>0</v>
      </c>
      <c r="BL118" s="13" t="s">
        <v>140</v>
      </c>
      <c r="BM118" s="129" t="s">
        <v>223</v>
      </c>
    </row>
    <row r="119" spans="2:65" s="1" customFormat="1" ht="6.9" customHeight="1"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26"/>
    </row>
  </sheetData>
  <sheetProtection formatColumns="0" formatRows="0" autoFilter="0"/>
  <autoFilter ref="C85:K118" xr:uid="{00000000-0009-0000-0000-000001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100" r:id="rId1" xr:uid="{00000000-0004-0000-0100-000000000000}"/>
  </hyperlinks>
  <pageMargins left="0.39374999999999999" right="0.39374999999999999" top="0.39374999999999999" bottom="0.39374999999999999" header="0" footer="0"/>
  <pageSetup paperSize="9" fitToHeight="100" orientation="portrait" blackAndWhite="1" r:id="rId2"/>
  <headerFooter>
    <oddFooter>&amp;CStrana &amp;P z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D.1.1 - Architektonicko -...</vt:lpstr>
      <vt:lpstr>'D.1.1 - Architektonicko -...'!Názvy_tisku</vt:lpstr>
      <vt:lpstr>'Rekapitulace stavby'!Názvy_tisku</vt:lpstr>
      <vt:lpstr>'D.1.1 - Architektonicko -...'!Oblast_tisku</vt:lpstr>
      <vt:lpstr>'Rekapitulace stavby'!Oblast_tisku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</dc:creator>
  <cp:keywords>Metadata removed by MetaClean (www.adarsus.com)</cp:keywords>
  <cp:lastModifiedBy>Hana Novotná</cp:lastModifiedBy>
  <cp:revision>0</cp:revision>
  <dcterms:created xsi:type="dcterms:W3CDTF">2024-10-20T21:05:46Z</dcterms:created>
  <dcterms:modified xsi:type="dcterms:W3CDTF">2024-11-05T08:25:15Z</dcterms:modified>
</cp:coreProperties>
</file>