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Burda\Desktop\"/>
    </mc:Choice>
  </mc:AlternateContent>
  <xr:revisionPtr revIDLastSave="0" documentId="8_{39845B54-0898-48AA-B8B8-2E3E256ED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202218 - Oprava MK ke sbě..." sheetId="2" r:id="rId2"/>
  </sheets>
  <definedNames>
    <definedName name="_xlnm._FilterDatabase" localSheetId="1" hidden="1">'202218 - Oprava MK ke sbě...'!$C$117:$K$161</definedName>
    <definedName name="_xlnm.Print_Titles" localSheetId="1">'202218 - Oprava MK ke sbě...'!$117:$117</definedName>
    <definedName name="_xlnm.Print_Titles" localSheetId="0">'Rekapitulace stavby'!$92:$92</definedName>
    <definedName name="_xlnm.Print_Area" localSheetId="1">'202218 - Oprava MK ke sbě...'!$C$4:$J$76,'202218 - Oprava MK ke sbě...'!$C$82:$J$101,'202218 - Oprava MK ke sbě...'!$C$107:$J$161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Y95" i="1" l="1"/>
  <c r="J35" i="2"/>
  <c r="J34" i="2"/>
  <c r="J33" i="2"/>
  <c r="AX95" i="1"/>
  <c r="BI161" i="2"/>
  <c r="BH161" i="2"/>
  <c r="BG161" i="2"/>
  <c r="BF161" i="2"/>
  <c r="T161" i="2"/>
  <c r="T160" i="2"/>
  <c r="R161" i="2"/>
  <c r="R160" i="2"/>
  <c r="P161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1" i="2"/>
  <c r="BH121" i="2"/>
  <c r="BG121" i="2"/>
  <c r="BF121" i="2"/>
  <c r="T121" i="2"/>
  <c r="T120" i="2"/>
  <c r="R121" i="2"/>
  <c r="R120" i="2"/>
  <c r="P121" i="2"/>
  <c r="P120" i="2"/>
  <c r="F114" i="2"/>
  <c r="F112" i="2"/>
  <c r="E110" i="2"/>
  <c r="F89" i="2"/>
  <c r="F87" i="2"/>
  <c r="E85" i="2"/>
  <c r="J22" i="2"/>
  <c r="E22" i="2"/>
  <c r="J115" i="2" s="1"/>
  <c r="J21" i="2"/>
  <c r="J19" i="2"/>
  <c r="E19" i="2"/>
  <c r="J114" i="2" s="1"/>
  <c r="J18" i="2"/>
  <c r="J16" i="2"/>
  <c r="E16" i="2"/>
  <c r="F115" i="2" s="1"/>
  <c r="J15" i="2"/>
  <c r="J10" i="2"/>
  <c r="J112" i="2"/>
  <c r="L90" i="1"/>
  <c r="AM90" i="1"/>
  <c r="AM89" i="1"/>
  <c r="L89" i="1"/>
  <c r="AM87" i="1"/>
  <c r="L87" i="1"/>
  <c r="L85" i="1"/>
  <c r="L84" i="1"/>
  <c r="BK128" i="2"/>
  <c r="J161" i="2"/>
  <c r="AS94" i="1"/>
  <c r="F34" i="2"/>
  <c r="BK134" i="2"/>
  <c r="F33" i="2"/>
  <c r="F35" i="2"/>
  <c r="BK142" i="2"/>
  <c r="J131" i="2"/>
  <c r="BK158" i="2"/>
  <c r="J158" i="2"/>
  <c r="BK149" i="2"/>
  <c r="J142" i="2"/>
  <c r="BK131" i="2"/>
  <c r="J156" i="2"/>
  <c r="J146" i="2"/>
  <c r="J139" i="2"/>
  <c r="BK121" i="2"/>
  <c r="BK157" i="2"/>
  <c r="J32" i="2"/>
  <c r="BK161" i="2"/>
  <c r="J125" i="2"/>
  <c r="BK136" i="2"/>
  <c r="J159" i="2"/>
  <c r="BK146" i="2"/>
  <c r="J134" i="2"/>
  <c r="BK125" i="2"/>
  <c r="BK152" i="2"/>
  <c r="J157" i="2"/>
  <c r="J136" i="2"/>
  <c r="J121" i="2"/>
  <c r="J152" i="2"/>
  <c r="J149" i="2"/>
  <c r="BK139" i="2"/>
  <c r="J128" i="2"/>
  <c r="BK156" i="2"/>
  <c r="F32" i="2"/>
  <c r="BK159" i="2"/>
  <c r="BK124" i="2" l="1"/>
  <c r="J124" i="2" s="1"/>
  <c r="J97" i="2" s="1"/>
  <c r="BK155" i="2"/>
  <c r="J155" i="2" s="1"/>
  <c r="J99" i="2" s="1"/>
  <c r="T124" i="2"/>
  <c r="T119" i="2" s="1"/>
  <c r="T118" i="2" s="1"/>
  <c r="R145" i="2"/>
  <c r="BK145" i="2"/>
  <c r="BK119" i="2" s="1"/>
  <c r="BK118" i="2" s="1"/>
  <c r="J118" i="2" s="1"/>
  <c r="J94" i="2" s="1"/>
  <c r="P155" i="2"/>
  <c r="P145" i="2"/>
  <c r="T155" i="2"/>
  <c r="T145" i="2"/>
  <c r="P124" i="2"/>
  <c r="P119" i="2" s="1"/>
  <c r="P118" i="2" s="1"/>
  <c r="AU95" i="1" s="1"/>
  <c r="AU94" i="1" s="1"/>
  <c r="R155" i="2"/>
  <c r="R124" i="2"/>
  <c r="R119" i="2" s="1"/>
  <c r="R118" i="2" s="1"/>
  <c r="BK120" i="2"/>
  <c r="BK160" i="2"/>
  <c r="J160" i="2" s="1"/>
  <c r="J100" i="2" s="1"/>
  <c r="BC95" i="1"/>
  <c r="BC94" i="1" s="1"/>
  <c r="W32" i="1" s="1"/>
  <c r="BB95" i="1"/>
  <c r="BB94" i="1" s="1"/>
  <c r="W31" i="1" s="1"/>
  <c r="J87" i="2"/>
  <c r="J89" i="2"/>
  <c r="F90" i="2"/>
  <c r="BE142" i="2"/>
  <c r="BE159" i="2"/>
  <c r="BE152" i="2"/>
  <c r="BE156" i="2"/>
  <c r="BE161" i="2"/>
  <c r="AW95" i="1"/>
  <c r="BE128" i="2"/>
  <c r="BE134" i="2"/>
  <c r="BE139" i="2"/>
  <c r="BE146" i="2"/>
  <c r="BE149" i="2"/>
  <c r="BE136" i="2"/>
  <c r="BE157" i="2"/>
  <c r="BD95" i="1"/>
  <c r="BD94" i="1" s="1"/>
  <c r="W33" i="1" s="1"/>
  <c r="J90" i="2"/>
  <c r="BE121" i="2"/>
  <c r="BE125" i="2"/>
  <c r="BE131" i="2"/>
  <c r="BE158" i="2"/>
  <c r="BA95" i="1"/>
  <c r="BA94" i="1" s="1"/>
  <c r="W30" i="1" s="1"/>
  <c r="J145" i="2" l="1"/>
  <c r="J98" i="2" s="1"/>
  <c r="J119" i="2"/>
  <c r="J95" i="2"/>
  <c r="J120" i="2"/>
  <c r="J96" i="2"/>
  <c r="J28" i="2"/>
  <c r="AG95" i="1"/>
  <c r="AG94" i="1" s="1"/>
  <c r="AX94" i="1"/>
  <c r="AY94" i="1"/>
  <c r="F31" i="2"/>
  <c r="AZ95" i="1"/>
  <c r="AZ94" i="1" s="1"/>
  <c r="W29" i="1" s="1"/>
  <c r="AW94" i="1"/>
  <c r="AK30" i="1" s="1"/>
  <c r="J31" i="2"/>
  <c r="AV95" i="1" s="1"/>
  <c r="AT95" i="1" s="1"/>
  <c r="AN95" i="1" s="1"/>
  <c r="J37" i="2" l="1"/>
  <c r="AV94" i="1"/>
  <c r="AK29" i="1" s="1"/>
  <c r="AK26" i="1"/>
  <c r="AK35" i="1" l="1"/>
  <c r="AT94" i="1"/>
  <c r="AN94" i="1" l="1"/>
</calcChain>
</file>

<file path=xl/sharedStrings.xml><?xml version="1.0" encoding="utf-8"?>
<sst xmlns="http://schemas.openxmlformats.org/spreadsheetml/2006/main" count="707" uniqueCount="200">
  <si>
    <t>Export Komplet</t>
  </si>
  <si>
    <t/>
  </si>
  <si>
    <t>2.0</t>
  </si>
  <si>
    <t>ZAMOK</t>
  </si>
  <si>
    <t>False</t>
  </si>
  <si>
    <t>{922a1fb7-7660-46dc-808f-0ebe866ec4b9}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</si>
  <si>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</si>
  <si>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</si>
  <si>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</si>
  <si>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</si>
  <si>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</si>
  <si>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</si>
  <si>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</si>
  <si>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</si>
  <si>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202218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</si>
  <si>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</si>
  <si>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</si>
  <si>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MK ke sběrnému dvoru, Smečno</t>
  </si>
  <si>
    <t>KSO:</t>
  </si>
  <si>
    <t>CC-CZ:</t>
  </si>
  <si>
    <t>Místo:</t>
  </si>
  <si>
    <t xml:space="preserve"> </t>
  </si>
  <si>
    <t>Datum:</t>
  </si>
  <si>
    <t>4. 10. 2022</t>
  </si>
  <si>
    <t>Zadavatel:</t>
  </si>
  <si>
    <t>IČ:</t>
  </si>
  <si>
    <t>00234893</t>
  </si>
  <si>
    <t>Město Smečno</t>
  </si>
  <si>
    <t>DIČ:</t>
  </si>
  <si>
    <t>CZ00234893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</si>
  <si>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</si>
  <si>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</si>
  <si>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</si>
  <si>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</si>
  <si>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</si>
  <si>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</si>
  <si>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</si>
  <si>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</si>
  <si>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</si>
  <si>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</si>
  <si>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</si>
  <si>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</si>
  <si>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</si>
  <si>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</si>
  <si>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</si>
  <si>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</si>
  <si>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</si>
  <si>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</si>
  <si>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</si>
  <si>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</si>
  <si>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</si>
  <si>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</si>
  <si>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</si>
  <si>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</si>
  <si>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</si>
  <si>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</si>
  <si>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</si>
  <si>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</si>
  <si>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</si>
  <si>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</si>
  <si>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</si>
  <si>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</si>
  <si>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</si>
  <si>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</si>
  <si>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</si>
  <si>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</si>
  <si>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</si>
  <si>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</si>
  <si>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</si>
  <si>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</si>
  <si>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</si>
  <si>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</si>
  <si>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</si>
  <si>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</si>
  <si>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</si>
  <si>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</si>
  <si>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</si>
  <si>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</si>
  <si>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</si>
  <si>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</si>
  <si>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</si>
  <si>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</si>
  <si>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</si>
  <si>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</si>
  <si>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</si>
  <si>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</si>
  <si>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</si>
  <si>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</si>
  <si>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</si>
  <si>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</si>
  <si>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</si>
  <si>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</si>
  <si>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</si>
  <si>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</si>
  <si>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</si>
  <si>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</si>
  <si>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</si>
  <si>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</si>
  <si>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</si>
  <si>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</si>
  <si>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</si>
  <si>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</si>
  <si>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</si>
  <si>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</si>
  <si>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</si>
  <si>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</si>
  <si>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</si>
  <si>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</si>
  <si>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</si>
  <si>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</si>
  <si>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</si>
  <si>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</si>
  <si>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</si>
  <si>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</si>
  <si>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113107036</t>
  </si>
  <si>
    <t>Odstranění podkladu z betonu vyztuženého sítěmi tl přes 100 do 150 mm při překopech ručně</t>
  </si>
  <si>
    <t>m2</t>
  </si>
  <si>
    <t>4</t>
  </si>
  <si>
    <t>-2084096436</t>
  </si>
  <si>
    <t>VV</t>
  </si>
  <si>
    <t>odstranění uvolněných úlomených silničních panelů; 20% plochy</t>
  </si>
  <si>
    <t>185*1*2*0,2</t>
  </si>
  <si>
    <t>5</t>
  </si>
  <si>
    <t>Komunikace pozemní</t>
  </si>
  <si>
    <t>566401111</t>
  </si>
  <si>
    <t>Úprava krytu z kameniva drceného pro nový kryt s doplněním kameniva drceného přes 0,06 do 0,08 m3/m2</t>
  </si>
  <si>
    <t>1929834316</t>
  </si>
  <si>
    <t xml:space="preserve">doplnění pruhu mezi sil. panely </t>
  </si>
  <si>
    <t>1,5*185</t>
  </si>
  <si>
    <t>3</t>
  </si>
  <si>
    <t>567122114</t>
  </si>
  <si>
    <t>Podklad ze směsi stmelené cementem SC C 8/10 (KSC I) tl 150 mm</t>
  </si>
  <si>
    <t>-505430242</t>
  </si>
  <si>
    <t>oprava poškozených silničních panelů</t>
  </si>
  <si>
    <t>74</t>
  </si>
  <si>
    <t>569741111</t>
  </si>
  <si>
    <t>Zpevnění krajnic kamenivem drceným tl 120 mm</t>
  </si>
  <si>
    <t>918537634</t>
  </si>
  <si>
    <t>štěrkové krajnice š. 0,5m</t>
  </si>
  <si>
    <t>185*0,5*2</t>
  </si>
  <si>
    <t>573231108</t>
  </si>
  <si>
    <t>Postřik živičný spojovací ze silniční emulze v množství 0,50 kg/m2</t>
  </si>
  <si>
    <t>987186548</t>
  </si>
  <si>
    <t>592*3</t>
  </si>
  <si>
    <t>6</t>
  </si>
  <si>
    <t>565135111</t>
  </si>
  <si>
    <t>Asfaltový beton vrstva podkladní ACP 16 (obalované kamenivo OKS) tl 50 mm š do 3 m</t>
  </si>
  <si>
    <t>-1449452265</t>
  </si>
  <si>
    <t>vyrovnávka stáv. povrchu; prům tl. 50mm</t>
  </si>
  <si>
    <t>185*3,2</t>
  </si>
  <si>
    <t>7</t>
  </si>
  <si>
    <t>576125121R00</t>
  </si>
  <si>
    <t>Podkladní vrstva SAL (asf. membrána) PmB 45/80-62; tl. 30 mm</t>
  </si>
  <si>
    <t>-1835877225</t>
  </si>
  <si>
    <t>asfaltová membrána pro zachycení trhlin</t>
  </si>
  <si>
    <t>8</t>
  </si>
  <si>
    <t>577144121</t>
  </si>
  <si>
    <t>Asfaltový beton vrstva obrusná ACO 11 (ABS) tř. I tl 50 mm š přes 3 m z nemodifikovaného asfaltu</t>
  </si>
  <si>
    <t>-282998560</t>
  </si>
  <si>
    <t>obrusná vrstva ACO 11+; tl. 50mm</t>
  </si>
  <si>
    <t>9</t>
  </si>
  <si>
    <t>Ostatní konstrukce a práce, bourání</t>
  </si>
  <si>
    <t>919732211</t>
  </si>
  <si>
    <t>Styčná spára napojení nového živičného povrchu na stávající za tepla š 15 mm hl 25 mm s prořezáním</t>
  </si>
  <si>
    <t>m</t>
  </si>
  <si>
    <t>1015480797</t>
  </si>
  <si>
    <t>napojení na asf. povrch ul.5.května</t>
  </si>
  <si>
    <t>10</t>
  </si>
  <si>
    <t>919735113</t>
  </si>
  <si>
    <t>Řezání stávajícího živičného krytu hl přes 100 do 150 mm</t>
  </si>
  <si>
    <t>-384857236</t>
  </si>
  <si>
    <t>11</t>
  </si>
  <si>
    <t>938909311</t>
  </si>
  <si>
    <t>Čištění vozovek metením strojně podkladu nebo krytu betonového nebo živičného</t>
  </si>
  <si>
    <t>799827219</t>
  </si>
  <si>
    <t>očištění stávajícího povrchu</t>
  </si>
  <si>
    <t>997</t>
  </si>
  <si>
    <t>Přesun sutě</t>
  </si>
  <si>
    <t>12</t>
  </si>
  <si>
    <t>997221561</t>
  </si>
  <si>
    <t>Vodorovná doprava suti z kusových materiálů do 1 km</t>
  </si>
  <si>
    <t>t</t>
  </si>
  <si>
    <t>-848947986</t>
  </si>
  <si>
    <t>13</t>
  </si>
  <si>
    <t>997221569</t>
  </si>
  <si>
    <t>Příplatek ZKD 1 km u vodorovné dopravy suti z kusových materiálů</t>
  </si>
  <si>
    <t>-264928278</t>
  </si>
  <si>
    <t>14</t>
  </si>
  <si>
    <t>997221611</t>
  </si>
  <si>
    <t>Nakládání suti na dopravní prostředky pro vodorovnou dopravu</t>
  </si>
  <si>
    <t>835195663</t>
  </si>
  <si>
    <t>997221615</t>
  </si>
  <si>
    <t>Poplatek za uložení na skládce (skládkovné) stavebního odpadu betonového kód odpadu 17 01 01</t>
  </si>
  <si>
    <t>-1331902910</t>
  </si>
  <si>
    <t>998</t>
  </si>
  <si>
    <t>Přesun hmot</t>
  </si>
  <si>
    <t>16</t>
  </si>
  <si>
    <t>998225111</t>
  </si>
  <si>
    <t>Přesun hmot pro pozemní komunikace s krytem z kamene, monolitickým betonovým nebo živičným</t>
  </si>
  <si>
    <t>926416704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</si>
</sst>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25" t="s">
        <v>14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1"/>
      <c r="AL5" s="21"/>
      <c r="AM5" s="21"/>
      <c r="AN5" s="21"/>
      <c r="AO5" s="21"/>
      <c r="AP5" s="21"/>
      <c r="AQ5" s="21"/>
      <c r="AR5" s="19"/>
      <c r="BE5" s="222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27" t="s">
        <v>17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1"/>
      <c r="AL6" s="21"/>
      <c r="AM6" s="21"/>
      <c r="AN6" s="21"/>
      <c r="AO6" s="21"/>
      <c r="AP6" s="21"/>
      <c r="AQ6" s="21"/>
      <c r="AR6" s="19"/>
      <c r="BE6" s="223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23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23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23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223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223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23"/>
      <c r="BS12" s="16" t="s">
        <v>6</v>
      </c>
    </row>
    <row r="13" spans="1:74" s="1" customFormat="1" ht="12" customHeight="1">
      <c r="B13" s="20"/>
      <c r="C13" s="21"/>
      <c r="D13" s="28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31</v>
      </c>
      <c r="AO13" s="21"/>
      <c r="AP13" s="21"/>
      <c r="AQ13" s="21"/>
      <c r="AR13" s="19"/>
      <c r="BE13" s="223"/>
      <c r="BS13" s="16" t="s">
        <v>6</v>
      </c>
    </row>
    <row r="14" spans="1:74" ht="12.75">
      <c r="B14" s="20"/>
      <c r="C14" s="21"/>
      <c r="D14" s="21"/>
      <c r="E14" s="228" t="s">
        <v>31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8" t="s">
        <v>28</v>
      </c>
      <c r="AL14" s="21"/>
      <c r="AM14" s="21"/>
      <c r="AN14" s="30" t="s">
        <v>31</v>
      </c>
      <c r="AO14" s="21"/>
      <c r="AP14" s="21"/>
      <c r="AQ14" s="21"/>
      <c r="AR14" s="19"/>
      <c r="BE14" s="223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23"/>
      <c r="BS15" s="16" t="s">
        <v>4</v>
      </c>
    </row>
    <row r="16" spans="1:74" s="1" customFormat="1" ht="12" customHeight="1">
      <c r="B16" s="20"/>
      <c r="C16" s="21"/>
      <c r="D16" s="28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23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223"/>
      <c r="BS17" s="16" t="s">
        <v>33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23"/>
      <c r="BS18" s="16" t="s">
        <v>6</v>
      </c>
    </row>
    <row r="19" spans="1:71" s="1" customFormat="1" ht="12" customHeight="1">
      <c r="B19" s="20"/>
      <c r="C19" s="21"/>
      <c r="D19" s="28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23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223"/>
      <c r="BS20" s="16" t="s">
        <v>33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23"/>
    </row>
    <row r="22" spans="1:71" s="1" customFormat="1" ht="12" customHeight="1">
      <c r="B22" s="20"/>
      <c r="C22" s="21"/>
      <c r="D22" s="28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23"/>
    </row>
    <row r="23" spans="1:71" s="1" customFormat="1" ht="16.5" customHeight="1">
      <c r="B23" s="20"/>
      <c r="C23" s="21"/>
      <c r="D23" s="21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1"/>
      <c r="AP23" s="21"/>
      <c r="AQ23" s="21"/>
      <c r="AR23" s="19"/>
      <c r="BE23" s="223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23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23"/>
    </row>
    <row r="26" spans="1:71" s="2" customFormat="1" ht="25.9" customHeight="1">
      <c r="A26" s="33"/>
      <c r="B26" s="34"/>
      <c r="C26" s="35"/>
      <c r="D26" s="36" t="s">
        <v>36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31">
        <f>ROUND(AG94,2)</f>
        <v>0</v>
      </c>
      <c r="AL26" s="232"/>
      <c r="AM26" s="232"/>
      <c r="AN26" s="232"/>
      <c r="AO26" s="232"/>
      <c r="AP26" s="35"/>
      <c r="AQ26" s="35"/>
      <c r="AR26" s="38"/>
      <c r="BE26" s="223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23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33" t="s">
        <v>37</v>
      </c>
      <c r="M28" s="233"/>
      <c r="N28" s="233"/>
      <c r="O28" s="233"/>
      <c r="P28" s="233"/>
      <c r="Q28" s="35"/>
      <c r="R28" s="35"/>
      <c r="S28" s="35"/>
      <c r="T28" s="35"/>
      <c r="U28" s="35"/>
      <c r="V28" s="35"/>
      <c r="W28" s="233" t="s">
        <v>38</v>
      </c>
      <c r="X28" s="233"/>
      <c r="Y28" s="233"/>
      <c r="Z28" s="233"/>
      <c r="AA28" s="233"/>
      <c r="AB28" s="233"/>
      <c r="AC28" s="233"/>
      <c r="AD28" s="233"/>
      <c r="AE28" s="233"/>
      <c r="AF28" s="35"/>
      <c r="AG28" s="35"/>
      <c r="AH28" s="35"/>
      <c r="AI28" s="35"/>
      <c r="AJ28" s="35"/>
      <c r="AK28" s="233" t="s">
        <v>39</v>
      </c>
      <c r="AL28" s="233"/>
      <c r="AM28" s="233"/>
      <c r="AN28" s="233"/>
      <c r="AO28" s="233"/>
      <c r="AP28" s="35"/>
      <c r="AQ28" s="35"/>
      <c r="AR28" s="38"/>
      <c r="BE28" s="223"/>
    </row>
    <row r="29" spans="1:71" s="3" customFormat="1" ht="14.45" customHeight="1">
      <c r="B29" s="39"/>
      <c r="C29" s="40"/>
      <c r="D29" s="28" t="s">
        <v>40</v>
      </c>
      <c r="E29" s="40"/>
      <c r="F29" s="28" t="s">
        <v>41</v>
      </c>
      <c r="G29" s="40"/>
      <c r="H29" s="40"/>
      <c r="I29" s="40"/>
      <c r="J29" s="40"/>
      <c r="K29" s="40"/>
      <c r="L29" s="236">
        <v>0.21</v>
      </c>
      <c r="M29" s="235"/>
      <c r="N29" s="235"/>
      <c r="O29" s="235"/>
      <c r="P29" s="235"/>
      <c r="Q29" s="40"/>
      <c r="R29" s="40"/>
      <c r="S29" s="40"/>
      <c r="T29" s="40"/>
      <c r="U29" s="40"/>
      <c r="V29" s="40"/>
      <c r="W29" s="234">
        <f>ROUND(AZ94, 2)</f>
        <v>0</v>
      </c>
      <c r="X29" s="235"/>
      <c r="Y29" s="235"/>
      <c r="Z29" s="235"/>
      <c r="AA29" s="235"/>
      <c r="AB29" s="235"/>
      <c r="AC29" s="235"/>
      <c r="AD29" s="235"/>
      <c r="AE29" s="235"/>
      <c r="AF29" s="40"/>
      <c r="AG29" s="40"/>
      <c r="AH29" s="40"/>
      <c r="AI29" s="40"/>
      <c r="AJ29" s="40"/>
      <c r="AK29" s="234">
        <f>ROUND(AV94, 2)</f>
        <v>0</v>
      </c>
      <c r="AL29" s="235"/>
      <c r="AM29" s="235"/>
      <c r="AN29" s="235"/>
      <c r="AO29" s="235"/>
      <c r="AP29" s="40"/>
      <c r="AQ29" s="40"/>
      <c r="AR29" s="41"/>
      <c r="BE29" s="224"/>
    </row>
    <row r="30" spans="1:71" s="3" customFormat="1" ht="14.45" customHeight="1">
      <c r="B30" s="39"/>
      <c r="C30" s="40"/>
      <c r="D30" s="40"/>
      <c r="E30" s="40"/>
      <c r="F30" s="28" t="s">
        <v>42</v>
      </c>
      <c r="G30" s="40"/>
      <c r="H30" s="40"/>
      <c r="I30" s="40"/>
      <c r="J30" s="40"/>
      <c r="K30" s="40"/>
      <c r="L30" s="236">
        <v>0.15</v>
      </c>
      <c r="M30" s="235"/>
      <c r="N30" s="235"/>
      <c r="O30" s="235"/>
      <c r="P30" s="235"/>
      <c r="Q30" s="40"/>
      <c r="R30" s="40"/>
      <c r="S30" s="40"/>
      <c r="T30" s="40"/>
      <c r="U30" s="40"/>
      <c r="V30" s="40"/>
      <c r="W30" s="234">
        <f>ROUND(BA94, 2)</f>
        <v>0</v>
      </c>
      <c r="X30" s="235"/>
      <c r="Y30" s="235"/>
      <c r="Z30" s="235"/>
      <c r="AA30" s="235"/>
      <c r="AB30" s="235"/>
      <c r="AC30" s="235"/>
      <c r="AD30" s="235"/>
      <c r="AE30" s="235"/>
      <c r="AF30" s="40"/>
      <c r="AG30" s="40"/>
      <c r="AH30" s="40"/>
      <c r="AI30" s="40"/>
      <c r="AJ30" s="40"/>
      <c r="AK30" s="234">
        <f>ROUND(AW94, 2)</f>
        <v>0</v>
      </c>
      <c r="AL30" s="235"/>
      <c r="AM30" s="235"/>
      <c r="AN30" s="235"/>
      <c r="AO30" s="235"/>
      <c r="AP30" s="40"/>
      <c r="AQ30" s="40"/>
      <c r="AR30" s="41"/>
      <c r="BE30" s="224"/>
    </row>
    <row r="31" spans="1:71" s="3" customFormat="1" ht="14.45" hidden="1" customHeight="1">
      <c r="B31" s="39"/>
      <c r="C31" s="40"/>
      <c r="D31" s="40"/>
      <c r="E31" s="40"/>
      <c r="F31" s="28" t="s">
        <v>43</v>
      </c>
      <c r="G31" s="40"/>
      <c r="H31" s="40"/>
      <c r="I31" s="40"/>
      <c r="J31" s="40"/>
      <c r="K31" s="40"/>
      <c r="L31" s="236">
        <v>0.21</v>
      </c>
      <c r="M31" s="235"/>
      <c r="N31" s="235"/>
      <c r="O31" s="235"/>
      <c r="P31" s="235"/>
      <c r="Q31" s="40"/>
      <c r="R31" s="40"/>
      <c r="S31" s="40"/>
      <c r="T31" s="40"/>
      <c r="U31" s="40"/>
      <c r="V31" s="40"/>
      <c r="W31" s="234">
        <f>ROUND(BB94, 2)</f>
        <v>0</v>
      </c>
      <c r="X31" s="235"/>
      <c r="Y31" s="235"/>
      <c r="Z31" s="235"/>
      <c r="AA31" s="235"/>
      <c r="AB31" s="235"/>
      <c r="AC31" s="235"/>
      <c r="AD31" s="235"/>
      <c r="AE31" s="235"/>
      <c r="AF31" s="40"/>
      <c r="AG31" s="40"/>
      <c r="AH31" s="40"/>
      <c r="AI31" s="40"/>
      <c r="AJ31" s="40"/>
      <c r="AK31" s="234">
        <v>0</v>
      </c>
      <c r="AL31" s="235"/>
      <c r="AM31" s="235"/>
      <c r="AN31" s="235"/>
      <c r="AO31" s="235"/>
      <c r="AP31" s="40"/>
      <c r="AQ31" s="40"/>
      <c r="AR31" s="41"/>
      <c r="BE31" s="224"/>
    </row>
    <row r="32" spans="1:71" s="3" customFormat="1" ht="14.45" hidden="1" customHeight="1">
      <c r="B32" s="39"/>
      <c r="C32" s="40"/>
      <c r="D32" s="40"/>
      <c r="E32" s="40"/>
      <c r="F32" s="28" t="s">
        <v>44</v>
      </c>
      <c r="G32" s="40"/>
      <c r="H32" s="40"/>
      <c r="I32" s="40"/>
      <c r="J32" s="40"/>
      <c r="K32" s="40"/>
      <c r="L32" s="236">
        <v>0.15</v>
      </c>
      <c r="M32" s="235"/>
      <c r="N32" s="235"/>
      <c r="O32" s="235"/>
      <c r="P32" s="235"/>
      <c r="Q32" s="40"/>
      <c r="R32" s="40"/>
      <c r="S32" s="40"/>
      <c r="T32" s="40"/>
      <c r="U32" s="40"/>
      <c r="V32" s="40"/>
      <c r="W32" s="234">
        <f>ROUND(BC94, 2)</f>
        <v>0</v>
      </c>
      <c r="X32" s="235"/>
      <c r="Y32" s="235"/>
      <c r="Z32" s="235"/>
      <c r="AA32" s="235"/>
      <c r="AB32" s="235"/>
      <c r="AC32" s="235"/>
      <c r="AD32" s="235"/>
      <c r="AE32" s="235"/>
      <c r="AF32" s="40"/>
      <c r="AG32" s="40"/>
      <c r="AH32" s="40"/>
      <c r="AI32" s="40"/>
      <c r="AJ32" s="40"/>
      <c r="AK32" s="234">
        <v>0</v>
      </c>
      <c r="AL32" s="235"/>
      <c r="AM32" s="235"/>
      <c r="AN32" s="235"/>
      <c r="AO32" s="235"/>
      <c r="AP32" s="40"/>
      <c r="AQ32" s="40"/>
      <c r="AR32" s="41"/>
      <c r="BE32" s="224"/>
    </row>
    <row r="33" spans="1:57" s="3" customFormat="1" ht="14.45" hidden="1" customHeight="1">
      <c r="B33" s="39"/>
      <c r="C33" s="40"/>
      <c r="D33" s="40"/>
      <c r="E33" s="40"/>
      <c r="F33" s="28" t="s">
        <v>45</v>
      </c>
      <c r="G33" s="40"/>
      <c r="H33" s="40"/>
      <c r="I33" s="40"/>
      <c r="J33" s="40"/>
      <c r="K33" s="40"/>
      <c r="L33" s="236">
        <v>0</v>
      </c>
      <c r="M33" s="235"/>
      <c r="N33" s="235"/>
      <c r="O33" s="235"/>
      <c r="P33" s="235"/>
      <c r="Q33" s="40"/>
      <c r="R33" s="40"/>
      <c r="S33" s="40"/>
      <c r="T33" s="40"/>
      <c r="U33" s="40"/>
      <c r="V33" s="40"/>
      <c r="W33" s="234">
        <f>ROUND(BD94, 2)</f>
        <v>0</v>
      </c>
      <c r="X33" s="235"/>
      <c r="Y33" s="235"/>
      <c r="Z33" s="235"/>
      <c r="AA33" s="235"/>
      <c r="AB33" s="235"/>
      <c r="AC33" s="235"/>
      <c r="AD33" s="235"/>
      <c r="AE33" s="235"/>
      <c r="AF33" s="40"/>
      <c r="AG33" s="40"/>
      <c r="AH33" s="40"/>
      <c r="AI33" s="40"/>
      <c r="AJ33" s="40"/>
      <c r="AK33" s="234">
        <v>0</v>
      </c>
      <c r="AL33" s="235"/>
      <c r="AM33" s="235"/>
      <c r="AN33" s="235"/>
      <c r="AO33" s="235"/>
      <c r="AP33" s="40"/>
      <c r="AQ33" s="40"/>
      <c r="AR33" s="41"/>
      <c r="BE33" s="224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23"/>
    </row>
    <row r="35" spans="1:57" s="2" customFormat="1" ht="25.9" customHeight="1">
      <c r="A35" s="33"/>
      <c r="B35" s="34"/>
      <c r="C35" s="42"/>
      <c r="D35" s="43" t="s">
        <v>46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47</v>
      </c>
      <c r="U35" s="44"/>
      <c r="V35" s="44"/>
      <c r="W35" s="44"/>
      <c r="X35" s="237" t="s">
        <v>48</v>
      </c>
      <c r="Y35" s="238"/>
      <c r="Z35" s="238"/>
      <c r="AA35" s="238"/>
      <c r="AB35" s="238"/>
      <c r="AC35" s="44"/>
      <c r="AD35" s="44"/>
      <c r="AE35" s="44"/>
      <c r="AF35" s="44"/>
      <c r="AG35" s="44"/>
      <c r="AH35" s="44"/>
      <c r="AI35" s="44"/>
      <c r="AJ35" s="44"/>
      <c r="AK35" s="239">
        <f>SUM(AK26:AK33)</f>
        <v>0</v>
      </c>
      <c r="AL35" s="238"/>
      <c r="AM35" s="238"/>
      <c r="AN35" s="238"/>
      <c r="AO35" s="240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49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50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52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51</v>
      </c>
      <c r="AI60" s="37"/>
      <c r="AJ60" s="37"/>
      <c r="AK60" s="37"/>
      <c r="AL60" s="37"/>
      <c r="AM60" s="51" t="s">
        <v>52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53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54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51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52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51</v>
      </c>
      <c r="AI75" s="37"/>
      <c r="AJ75" s="37"/>
      <c r="AK75" s="37"/>
      <c r="AL75" s="37"/>
      <c r="AM75" s="51" t="s">
        <v>52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0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0" s="2" customFormat="1" ht="24.95" customHeight="1">
      <c r="A82" s="33"/>
      <c r="B82" s="34"/>
      <c r="C82" s="22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0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0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202218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0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41" t="str">
        <f>K6</f>
        <v>Oprava MK ke sběrnému dvoru, Smečno</v>
      </c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62"/>
      <c r="AL85" s="62"/>
      <c r="AM85" s="62"/>
      <c r="AN85" s="62"/>
      <c r="AO85" s="62"/>
      <c r="AP85" s="62"/>
      <c r="AQ85" s="62"/>
      <c r="AR85" s="63"/>
    </row>
    <row r="86" spans="1:90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0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43" t="str">
        <f>IF(AN8= "","",AN8)</f>
        <v>4. 10. 2022</v>
      </c>
      <c r="AN87" s="243"/>
      <c r="AO87" s="35"/>
      <c r="AP87" s="35"/>
      <c r="AQ87" s="35"/>
      <c r="AR87" s="38"/>
      <c r="BE87" s="33"/>
    </row>
    <row r="88" spans="1:90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0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Město Smečno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32</v>
      </c>
      <c r="AJ89" s="35"/>
      <c r="AK89" s="35"/>
      <c r="AL89" s="35"/>
      <c r="AM89" s="244" t="str">
        <f>IF(E17="","",E17)</f>
        <v xml:space="preserve"> </v>
      </c>
      <c r="AN89" s="245"/>
      <c r="AO89" s="245"/>
      <c r="AP89" s="245"/>
      <c r="AQ89" s="35"/>
      <c r="AR89" s="38"/>
      <c r="AS89" s="246" t="s">
        <v>56</v>
      </c>
      <c r="AT89" s="247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0" s="2" customFormat="1" ht="15.2" customHeight="1">
      <c r="A90" s="33"/>
      <c r="B90" s="34"/>
      <c r="C90" s="28" t="s">
        <v>30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34</v>
      </c>
      <c r="AJ90" s="35"/>
      <c r="AK90" s="35"/>
      <c r="AL90" s="35"/>
      <c r="AM90" s="244" t="str">
        <f>IF(E20="","",E20)</f>
        <v xml:space="preserve"> </v>
      </c>
      <c r="AN90" s="245"/>
      <c r="AO90" s="245"/>
      <c r="AP90" s="245"/>
      <c r="AQ90" s="35"/>
      <c r="AR90" s="38"/>
      <c r="AS90" s="248"/>
      <c r="AT90" s="249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0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50"/>
      <c r="AT91" s="251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0" s="2" customFormat="1" ht="29.25" customHeight="1">
      <c r="A92" s="33"/>
      <c r="B92" s="34"/>
      <c r="C92" s="252" t="s">
        <v>57</v>
      </c>
      <c r="D92" s="253"/>
      <c r="E92" s="253"/>
      <c r="F92" s="253"/>
      <c r="G92" s="253"/>
      <c r="H92" s="72"/>
      <c r="I92" s="254" t="s">
        <v>58</v>
      </c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5" t="s">
        <v>59</v>
      </c>
      <c r="AH92" s="253"/>
      <c r="AI92" s="253"/>
      <c r="AJ92" s="253"/>
      <c r="AK92" s="253"/>
      <c r="AL92" s="253"/>
      <c r="AM92" s="253"/>
      <c r="AN92" s="254" t="s">
        <v>60</v>
      </c>
      <c r="AO92" s="253"/>
      <c r="AP92" s="256"/>
      <c r="AQ92" s="73" t="s">
        <v>61</v>
      </c>
      <c r="AR92" s="38"/>
      <c r="AS92" s="74" t="s">
        <v>62</v>
      </c>
      <c r="AT92" s="75" t="s">
        <v>63</v>
      </c>
      <c r="AU92" s="75" t="s">
        <v>64</v>
      </c>
      <c r="AV92" s="75" t="s">
        <v>65</v>
      </c>
      <c r="AW92" s="75" t="s">
        <v>66</v>
      </c>
      <c r="AX92" s="75" t="s">
        <v>67</v>
      </c>
      <c r="AY92" s="75" t="s">
        <v>68</v>
      </c>
      <c r="AZ92" s="75" t="s">
        <v>69</v>
      </c>
      <c r="BA92" s="75" t="s">
        <v>70</v>
      </c>
      <c r="BB92" s="75" t="s">
        <v>71</v>
      </c>
      <c r="BC92" s="75" t="s">
        <v>72</v>
      </c>
      <c r="BD92" s="76" t="s">
        <v>73</v>
      </c>
      <c r="BE92" s="33"/>
    </row>
    <row r="93" spans="1:90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0" s="6" customFormat="1" ht="32.450000000000003" customHeight="1">
      <c r="B94" s="80"/>
      <c r="C94" s="81" t="s">
        <v>74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60">
        <f>ROUND(AG95,2)</f>
        <v>0</v>
      </c>
      <c r="AH94" s="260"/>
      <c r="AI94" s="260"/>
      <c r="AJ94" s="260"/>
      <c r="AK94" s="260"/>
      <c r="AL94" s="260"/>
      <c r="AM94" s="260"/>
      <c r="AN94" s="261">
        <f>SUM(AG94,AT94)</f>
        <v>0</v>
      </c>
      <c r="AO94" s="261"/>
      <c r="AP94" s="261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75</v>
      </c>
      <c r="BT94" s="90" t="s">
        <v>76</v>
      </c>
      <c r="BV94" s="90" t="s">
        <v>77</v>
      </c>
      <c r="BW94" s="90" t="s">
        <v>5</v>
      </c>
      <c r="BX94" s="90" t="s">
        <v>78</v>
      </c>
      <c r="CL94" s="90" t="s">
        <v>1</v>
      </c>
    </row>
    <row r="95" spans="1:90" s="7" customFormat="1" ht="24.75" customHeight="1">
      <c r="A95" s="91" t="s">
        <v>79</v>
      </c>
      <c r="B95" s="92"/>
      <c r="C95" s="93"/>
      <c r="D95" s="259" t="s">
        <v>14</v>
      </c>
      <c r="E95" s="259"/>
      <c r="F95" s="259"/>
      <c r="G95" s="259"/>
      <c r="H95" s="259"/>
      <c r="I95" s="94"/>
      <c r="J95" s="259" t="s">
        <v>17</v>
      </c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7">
        <f>'202218 - Oprava MK ke sbě...'!J28</f>
        <v>0</v>
      </c>
      <c r="AH95" s="258"/>
      <c r="AI95" s="258"/>
      <c r="AJ95" s="258"/>
      <c r="AK95" s="258"/>
      <c r="AL95" s="258"/>
      <c r="AM95" s="258"/>
      <c r="AN95" s="257">
        <f>SUM(AG95,AT95)</f>
        <v>0</v>
      </c>
      <c r="AO95" s="258"/>
      <c r="AP95" s="258"/>
      <c r="AQ95" s="95" t="s">
        <v>80</v>
      </c>
      <c r="AR95" s="96"/>
      <c r="AS95" s="97">
        <v>0</v>
      </c>
      <c r="AT95" s="98">
        <f>ROUND(SUM(AV95:AW95),2)</f>
        <v>0</v>
      </c>
      <c r="AU95" s="99">
        <f>'202218 - Oprava MK ke sbě...'!P118</f>
        <v>0</v>
      </c>
      <c r="AV95" s="98">
        <f>'202218 - Oprava MK ke sbě...'!J31</f>
        <v>0</v>
      </c>
      <c r="AW95" s="98">
        <f>'202218 - Oprava MK ke sbě...'!J32</f>
        <v>0</v>
      </c>
      <c r="AX95" s="98">
        <f>'202218 - Oprava MK ke sbě...'!J33</f>
        <v>0</v>
      </c>
      <c r="AY95" s="98">
        <f>'202218 - Oprava MK ke sbě...'!J34</f>
        <v>0</v>
      </c>
      <c r="AZ95" s="98">
        <f>'202218 - Oprava MK ke sbě...'!F31</f>
        <v>0</v>
      </c>
      <c r="BA95" s="98">
        <f>'202218 - Oprava MK ke sbě...'!F32</f>
        <v>0</v>
      </c>
      <c r="BB95" s="98">
        <f>'202218 - Oprava MK ke sbě...'!F33</f>
        <v>0</v>
      </c>
      <c r="BC95" s="98">
        <f>'202218 - Oprava MK ke sbě...'!F34</f>
        <v>0</v>
      </c>
      <c r="BD95" s="100">
        <f>'202218 - Oprava MK ke sbě...'!F35</f>
        <v>0</v>
      </c>
      <c r="BT95" s="101" t="s">
        <v>81</v>
      </c>
      <c r="BU95" s="101" t="s">
        <v>82</v>
      </c>
      <c r="BV95" s="101" t="s">
        <v>77</v>
      </c>
      <c r="BW95" s="101" t="s">
        <v>5</v>
      </c>
      <c r="BX95" s="101" t="s">
        <v>78</v>
      </c>
      <c r="CL95" s="101" t="s">
        <v>1</v>
      </c>
    </row>
    <row r="96" spans="1:90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YCxBgeeGfBXSl1lWkc7g4CHHjegDmQMGv9G1jxFzIGg6ik/jXqWPkeXAXlZ6dHJLDj9P0YMyFUHg99ZGwr+eCQ==" saltValue="AxsDPz060v08LGamX7TmAe1f1kajPQr9EMyHWi1aKFoQfQOhoczo19Q9K5EwWOWft6miVDVzP/VItITlNrmFU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218 - Oprava MK ke sbě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6" t="s">
        <v>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9"/>
      <c r="AT3" s="16" t="s">
        <v>83</v>
      </c>
    </row>
    <row r="4" spans="1:46" s="1" customFormat="1" ht="24.95" customHeight="1">
      <c r="B4" s="19"/>
      <c r="D4" s="104" t="s">
        <v>84</v>
      </c>
      <c r="L4" s="19"/>
      <c r="M4" s="105" t="s">
        <v>10</v>
      </c>
      <c r="AT4" s="16" t="s">
        <v>4</v>
      </c>
    </row>
    <row r="5" spans="1:46" s="1" customFormat="1" ht="6.95" customHeight="1">
      <c r="B5" s="19"/>
      <c r="L5" s="19"/>
    </row>
    <row r="6" spans="1:46" s="2" customFormat="1" ht="12" customHeight="1">
      <c r="A6" s="33"/>
      <c r="B6" s="38"/>
      <c r="C6" s="33"/>
      <c r="D6" s="106" t="s">
        <v>16</v>
      </c>
      <c r="E6" s="33"/>
      <c r="F6" s="33"/>
      <c r="G6" s="33"/>
      <c r="H6" s="33"/>
      <c r="I6" s="33"/>
      <c r="J6" s="33"/>
      <c r="K6" s="33"/>
      <c r="L6" s="5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customHeight="1">
      <c r="A7" s="33"/>
      <c r="B7" s="38"/>
      <c r="C7" s="33"/>
      <c r="D7" s="33"/>
      <c r="E7" s="263" t="s">
        <v>17</v>
      </c>
      <c r="F7" s="264"/>
      <c r="G7" s="264"/>
      <c r="H7" s="264"/>
      <c r="I7" s="33"/>
      <c r="J7" s="33"/>
      <c r="K7" s="33"/>
      <c r="L7" s="5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8"/>
      <c r="C8" s="33"/>
      <c r="D8" s="33"/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8"/>
      <c r="C9" s="33"/>
      <c r="D9" s="106" t="s">
        <v>18</v>
      </c>
      <c r="E9" s="33"/>
      <c r="F9" s="107" t="s">
        <v>1</v>
      </c>
      <c r="G9" s="33"/>
      <c r="H9" s="33"/>
      <c r="I9" s="106" t="s">
        <v>19</v>
      </c>
      <c r="J9" s="107" t="s">
        <v>1</v>
      </c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8"/>
      <c r="C10" s="33"/>
      <c r="D10" s="106" t="s">
        <v>20</v>
      </c>
      <c r="E10" s="33"/>
      <c r="F10" s="107" t="s">
        <v>21</v>
      </c>
      <c r="G10" s="33"/>
      <c r="H10" s="33"/>
      <c r="I10" s="106" t="s">
        <v>22</v>
      </c>
      <c r="J10" s="108" t="str">
        <f>'Rekapitulace stavby'!AN8</f>
        <v>4. 10. 2022</v>
      </c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33"/>
      <c r="J11" s="33"/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6" t="s">
        <v>24</v>
      </c>
      <c r="E12" s="33"/>
      <c r="F12" s="33"/>
      <c r="G12" s="33"/>
      <c r="H12" s="33"/>
      <c r="I12" s="106" t="s">
        <v>25</v>
      </c>
      <c r="J12" s="107" t="s">
        <v>26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8"/>
      <c r="C13" s="33"/>
      <c r="D13" s="33"/>
      <c r="E13" s="107" t="s">
        <v>27</v>
      </c>
      <c r="F13" s="33"/>
      <c r="G13" s="33"/>
      <c r="H13" s="33"/>
      <c r="I13" s="106" t="s">
        <v>28</v>
      </c>
      <c r="J13" s="107" t="s">
        <v>29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33"/>
      <c r="J14" s="33"/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8"/>
      <c r="C15" s="33"/>
      <c r="D15" s="106" t="s">
        <v>30</v>
      </c>
      <c r="E15" s="33"/>
      <c r="F15" s="33"/>
      <c r="G15" s="33"/>
      <c r="H15" s="33"/>
      <c r="I15" s="106" t="s">
        <v>25</v>
      </c>
      <c r="J15" s="29" t="str">
        <f>'Rekapitulace stavby'!AN13</f>
        <v>Vyplň údaj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8"/>
      <c r="C16" s="33"/>
      <c r="D16" s="33"/>
      <c r="E16" s="265" t="str">
        <f>'Rekapitulace stavby'!E14</f>
        <v>Vyplň údaj</v>
      </c>
      <c r="F16" s="266"/>
      <c r="G16" s="266"/>
      <c r="H16" s="266"/>
      <c r="I16" s="106" t="s">
        <v>28</v>
      </c>
      <c r="J16" s="29" t="str">
        <f>'Rekapitulace stavby'!AN14</f>
        <v>Vyplň údaj</v>
      </c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33"/>
      <c r="J17" s="33"/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8"/>
      <c r="C18" s="33"/>
      <c r="D18" s="106" t="s">
        <v>32</v>
      </c>
      <c r="E18" s="33"/>
      <c r="F18" s="33"/>
      <c r="G18" s="33"/>
      <c r="H18" s="33"/>
      <c r="I18" s="106" t="s">
        <v>25</v>
      </c>
      <c r="J18" s="107" t="str">
        <f>IF('Rekapitulace stavby'!AN16="","",'Rekapitulace stavby'!AN16)</f>
        <v/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8"/>
      <c r="C19" s="33"/>
      <c r="D19" s="33"/>
      <c r="E19" s="107" t="str">
        <f>IF('Rekapitulace stavby'!E17="","",'Rekapitulace stavby'!E17)</f>
        <v xml:space="preserve"> </v>
      </c>
      <c r="F19" s="33"/>
      <c r="G19" s="33"/>
      <c r="H19" s="33"/>
      <c r="I19" s="106" t="s">
        <v>28</v>
      </c>
      <c r="J19" s="107" t="str">
        <f>IF('Rekapitulace stavby'!AN17="","",'Rekapitulace stavby'!AN17)</f>
        <v/>
      </c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33"/>
      <c r="J20" s="33"/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8"/>
      <c r="C21" s="33"/>
      <c r="D21" s="106" t="s">
        <v>34</v>
      </c>
      <c r="E21" s="33"/>
      <c r="F21" s="33"/>
      <c r="G21" s="33"/>
      <c r="H21" s="33"/>
      <c r="I21" s="106" t="s">
        <v>25</v>
      </c>
      <c r="J21" s="107" t="str">
        <f>IF('Rekapitulace stavby'!AN19="","",'Rekapitulace stavby'!AN19)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8"/>
      <c r="C22" s="33"/>
      <c r="D22" s="33"/>
      <c r="E22" s="107" t="str">
        <f>IF('Rekapitulace stavby'!E20="","",'Rekapitulace stavby'!E20)</f>
        <v xml:space="preserve"> </v>
      </c>
      <c r="F22" s="33"/>
      <c r="G22" s="33"/>
      <c r="H22" s="33"/>
      <c r="I22" s="106" t="s">
        <v>28</v>
      </c>
      <c r="J22" s="107" t="str">
        <f>IF('Rekapitulace stavby'!AN20="","",'Rekapitulace stavby'!AN20)</f>
        <v/>
      </c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33"/>
      <c r="J23" s="33"/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8"/>
      <c r="C24" s="33"/>
      <c r="D24" s="106" t="s">
        <v>35</v>
      </c>
      <c r="E24" s="33"/>
      <c r="F24" s="33"/>
      <c r="G24" s="33"/>
      <c r="H24" s="33"/>
      <c r="I24" s="33"/>
      <c r="J24" s="33"/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109"/>
      <c r="B25" s="110"/>
      <c r="C25" s="109"/>
      <c r="D25" s="109"/>
      <c r="E25" s="267" t="s">
        <v>1</v>
      </c>
      <c r="F25" s="267"/>
      <c r="G25" s="267"/>
      <c r="H25" s="267"/>
      <c r="I25" s="109"/>
      <c r="J25" s="109"/>
      <c r="K25" s="109"/>
      <c r="L25" s="111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</row>
    <row r="26" spans="1:31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8"/>
      <c r="C27" s="33"/>
      <c r="D27" s="112"/>
      <c r="E27" s="112"/>
      <c r="F27" s="112"/>
      <c r="G27" s="112"/>
      <c r="H27" s="112"/>
      <c r="I27" s="112"/>
      <c r="J27" s="112"/>
      <c r="K27" s="112"/>
      <c r="L27" s="50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8"/>
      <c r="C28" s="33"/>
      <c r="D28" s="113" t="s">
        <v>36</v>
      </c>
      <c r="E28" s="33"/>
      <c r="F28" s="33"/>
      <c r="G28" s="33"/>
      <c r="H28" s="33"/>
      <c r="I28" s="33"/>
      <c r="J28" s="114">
        <f>ROUND(J118, 2)</f>
        <v>0</v>
      </c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2"/>
      <c r="E29" s="112"/>
      <c r="F29" s="112"/>
      <c r="G29" s="112"/>
      <c r="H29" s="112"/>
      <c r="I29" s="112"/>
      <c r="J29" s="112"/>
      <c r="K29" s="112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8"/>
      <c r="C30" s="33"/>
      <c r="D30" s="33"/>
      <c r="E30" s="33"/>
      <c r="F30" s="115" t="s">
        <v>38</v>
      </c>
      <c r="G30" s="33"/>
      <c r="H30" s="33"/>
      <c r="I30" s="115" t="s">
        <v>37</v>
      </c>
      <c r="J30" s="115" t="s">
        <v>39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8"/>
      <c r="C31" s="33"/>
      <c r="D31" s="116" t="s">
        <v>40</v>
      </c>
      <c r="E31" s="106" t="s">
        <v>41</v>
      </c>
      <c r="F31" s="117">
        <f>ROUND((SUM(BE118:BE161)),  2)</f>
        <v>0</v>
      </c>
      <c r="G31" s="33"/>
      <c r="H31" s="33"/>
      <c r="I31" s="118">
        <v>0.21</v>
      </c>
      <c r="J31" s="117">
        <f>ROUND(((SUM(BE118:BE161))*I31),  2)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106" t="s">
        <v>42</v>
      </c>
      <c r="F32" s="117">
        <f>ROUND((SUM(BF118:BF161)),  2)</f>
        <v>0</v>
      </c>
      <c r="G32" s="33"/>
      <c r="H32" s="33"/>
      <c r="I32" s="118">
        <v>0.15</v>
      </c>
      <c r="J32" s="117">
        <f>ROUND(((SUM(BF118:BF161))*I32),  2)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106" t="s">
        <v>43</v>
      </c>
      <c r="F33" s="117">
        <f>ROUND((SUM(BG118:BG161)),  2)</f>
        <v>0</v>
      </c>
      <c r="G33" s="33"/>
      <c r="H33" s="33"/>
      <c r="I33" s="118">
        <v>0.21</v>
      </c>
      <c r="J33" s="117">
        <f>0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06" t="s">
        <v>44</v>
      </c>
      <c r="F34" s="117">
        <f>ROUND((SUM(BH118:BH161)),  2)</f>
        <v>0</v>
      </c>
      <c r="G34" s="33"/>
      <c r="H34" s="33"/>
      <c r="I34" s="118">
        <v>0.15</v>
      </c>
      <c r="J34" s="117">
        <f>0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6" t="s">
        <v>45</v>
      </c>
      <c r="F35" s="117">
        <f>ROUND((SUM(BI118:BI161)),  2)</f>
        <v>0</v>
      </c>
      <c r="G35" s="33"/>
      <c r="H35" s="33"/>
      <c r="I35" s="118">
        <v>0</v>
      </c>
      <c r="J35" s="117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8"/>
      <c r="C36" s="33"/>
      <c r="D36" s="33"/>
      <c r="E36" s="33"/>
      <c r="F36" s="33"/>
      <c r="G36" s="33"/>
      <c r="H36" s="33"/>
      <c r="I36" s="33"/>
      <c r="J36" s="33"/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8"/>
      <c r="C37" s="119"/>
      <c r="D37" s="120" t="s">
        <v>46</v>
      </c>
      <c r="E37" s="121"/>
      <c r="F37" s="121"/>
      <c r="G37" s="122" t="s">
        <v>47</v>
      </c>
      <c r="H37" s="123" t="s">
        <v>48</v>
      </c>
      <c r="I37" s="121"/>
      <c r="J37" s="124">
        <f>SUM(J28:J35)</f>
        <v>0</v>
      </c>
      <c r="K37" s="125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19"/>
      <c r="L39" s="19"/>
    </row>
    <row r="40" spans="1:31" s="1" customFormat="1" ht="14.45" customHeight="1">
      <c r="B40" s="19"/>
      <c r="L40" s="19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26" t="s">
        <v>49</v>
      </c>
      <c r="E50" s="127"/>
      <c r="F50" s="127"/>
      <c r="G50" s="126" t="s">
        <v>50</v>
      </c>
      <c r="H50" s="127"/>
      <c r="I50" s="127"/>
      <c r="J50" s="127"/>
      <c r="K50" s="127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28" t="s">
        <v>51</v>
      </c>
      <c r="E61" s="129"/>
      <c r="F61" s="130" t="s">
        <v>52</v>
      </c>
      <c r="G61" s="128" t="s">
        <v>51</v>
      </c>
      <c r="H61" s="129"/>
      <c r="I61" s="129"/>
      <c r="J61" s="131" t="s">
        <v>52</v>
      </c>
      <c r="K61" s="129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26" t="s">
        <v>53</v>
      </c>
      <c r="E65" s="132"/>
      <c r="F65" s="132"/>
      <c r="G65" s="126" t="s">
        <v>54</v>
      </c>
      <c r="H65" s="132"/>
      <c r="I65" s="132"/>
      <c r="J65" s="132"/>
      <c r="K65" s="132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28" t="s">
        <v>51</v>
      </c>
      <c r="E76" s="129"/>
      <c r="F76" s="130" t="s">
        <v>52</v>
      </c>
      <c r="G76" s="128" t="s">
        <v>51</v>
      </c>
      <c r="H76" s="129"/>
      <c r="I76" s="129"/>
      <c r="J76" s="131" t="s">
        <v>52</v>
      </c>
      <c r="K76" s="129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85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41" t="str">
        <f>E7</f>
        <v>Oprava MK ke sběrnému dvoru, Smečno</v>
      </c>
      <c r="F85" s="268"/>
      <c r="G85" s="268"/>
      <c r="H85" s="26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20</v>
      </c>
      <c r="D87" s="35"/>
      <c r="E87" s="35"/>
      <c r="F87" s="26" t="str">
        <f>F10</f>
        <v xml:space="preserve"> </v>
      </c>
      <c r="G87" s="35"/>
      <c r="H87" s="35"/>
      <c r="I87" s="28" t="s">
        <v>22</v>
      </c>
      <c r="J87" s="65" t="str">
        <f>IF(J10="","",J10)</f>
        <v>4. 10. 2022</v>
      </c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24</v>
      </c>
      <c r="D89" s="35"/>
      <c r="E89" s="35"/>
      <c r="F89" s="26" t="str">
        <f>E13</f>
        <v>Město Smečno</v>
      </c>
      <c r="G89" s="35"/>
      <c r="H89" s="35"/>
      <c r="I89" s="28" t="s">
        <v>32</v>
      </c>
      <c r="J89" s="31" t="str">
        <f>E19</f>
        <v xml:space="preserve"> 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30</v>
      </c>
      <c r="D90" s="35"/>
      <c r="E90" s="35"/>
      <c r="F90" s="26" t="str">
        <f>IF(E16="","",E16)</f>
        <v>Vyplň údaj</v>
      </c>
      <c r="G90" s="35"/>
      <c r="H90" s="35"/>
      <c r="I90" s="28" t="s">
        <v>34</v>
      </c>
      <c r="J90" s="31" t="str">
        <f>E22</f>
        <v xml:space="preserve"> 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37" t="s">
        <v>86</v>
      </c>
      <c r="D92" s="138"/>
      <c r="E92" s="138"/>
      <c r="F92" s="138"/>
      <c r="G92" s="138"/>
      <c r="H92" s="138"/>
      <c r="I92" s="138"/>
      <c r="J92" s="139" t="s">
        <v>87</v>
      </c>
      <c r="K92" s="138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40" t="s">
        <v>88</v>
      </c>
      <c r="D94" s="35"/>
      <c r="E94" s="35"/>
      <c r="F94" s="35"/>
      <c r="G94" s="35"/>
      <c r="H94" s="35"/>
      <c r="I94" s="35"/>
      <c r="J94" s="83">
        <f>J118</f>
        <v>0</v>
      </c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6" t="s">
        <v>89</v>
      </c>
    </row>
    <row r="95" spans="1:47" s="9" customFormat="1" ht="24.95" customHeight="1">
      <c r="B95" s="141"/>
      <c r="C95" s="142"/>
      <c r="D95" s="143" t="s">
        <v>90</v>
      </c>
      <c r="E95" s="144"/>
      <c r="F95" s="144"/>
      <c r="G95" s="144"/>
      <c r="H95" s="144"/>
      <c r="I95" s="144"/>
      <c r="J95" s="145">
        <f>J119</f>
        <v>0</v>
      </c>
      <c r="K95" s="142"/>
      <c r="L95" s="146"/>
    </row>
    <row r="96" spans="1:47" s="10" customFormat="1" ht="19.899999999999999" customHeight="1">
      <c r="B96" s="147"/>
      <c r="C96" s="148"/>
      <c r="D96" s="149" t="s">
        <v>91</v>
      </c>
      <c r="E96" s="150"/>
      <c r="F96" s="150"/>
      <c r="G96" s="150"/>
      <c r="H96" s="150"/>
      <c r="I96" s="150"/>
      <c r="J96" s="151">
        <f>J120</f>
        <v>0</v>
      </c>
      <c r="K96" s="148"/>
      <c r="L96" s="152"/>
    </row>
    <row r="97" spans="1:31" s="10" customFormat="1" ht="19.899999999999999" customHeight="1">
      <c r="B97" s="147"/>
      <c r="C97" s="148"/>
      <c r="D97" s="149" t="s">
        <v>92</v>
      </c>
      <c r="E97" s="150"/>
      <c r="F97" s="150"/>
      <c r="G97" s="150"/>
      <c r="H97" s="150"/>
      <c r="I97" s="150"/>
      <c r="J97" s="151">
        <f>J124</f>
        <v>0</v>
      </c>
      <c r="K97" s="148"/>
      <c r="L97" s="152"/>
    </row>
    <row r="98" spans="1:31" s="10" customFormat="1" ht="19.899999999999999" customHeight="1">
      <c r="B98" s="147"/>
      <c r="C98" s="148"/>
      <c r="D98" s="149" t="s">
        <v>93</v>
      </c>
      <c r="E98" s="150"/>
      <c r="F98" s="150"/>
      <c r="G98" s="150"/>
      <c r="H98" s="150"/>
      <c r="I98" s="150"/>
      <c r="J98" s="151">
        <f>J145</f>
        <v>0</v>
      </c>
      <c r="K98" s="148"/>
      <c r="L98" s="152"/>
    </row>
    <row r="99" spans="1:31" s="10" customFormat="1" ht="19.899999999999999" customHeight="1">
      <c r="B99" s="147"/>
      <c r="C99" s="148"/>
      <c r="D99" s="149" t="s">
        <v>94</v>
      </c>
      <c r="E99" s="150"/>
      <c r="F99" s="150"/>
      <c r="G99" s="150"/>
      <c r="H99" s="150"/>
      <c r="I99" s="150"/>
      <c r="J99" s="151">
        <f>J155</f>
        <v>0</v>
      </c>
      <c r="K99" s="148"/>
      <c r="L99" s="152"/>
    </row>
    <row r="100" spans="1:31" s="10" customFormat="1" ht="19.899999999999999" customHeight="1">
      <c r="B100" s="147"/>
      <c r="C100" s="148"/>
      <c r="D100" s="149" t="s">
        <v>95</v>
      </c>
      <c r="E100" s="150"/>
      <c r="F100" s="150"/>
      <c r="G100" s="150"/>
      <c r="H100" s="150"/>
      <c r="I100" s="150"/>
      <c r="J100" s="151">
        <f>J160</f>
        <v>0</v>
      </c>
      <c r="K100" s="148"/>
      <c r="L100" s="152"/>
    </row>
    <row r="101" spans="1:31" s="2" customFormat="1" ht="21.75" customHeight="1">
      <c r="A101" s="33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53"/>
      <c r="C102" s="54"/>
      <c r="D102" s="54"/>
      <c r="E102" s="54"/>
      <c r="F102" s="54"/>
      <c r="G102" s="54"/>
      <c r="H102" s="54"/>
      <c r="I102" s="54"/>
      <c r="J102" s="54"/>
      <c r="K102" s="54"/>
      <c r="L102" s="50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>
      <c r="A106" s="33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>
      <c r="A107" s="33"/>
      <c r="B107" s="34"/>
      <c r="C107" s="22" t="s">
        <v>96</v>
      </c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16</v>
      </c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5"/>
      <c r="D110" s="35"/>
      <c r="E110" s="241" t="str">
        <f>E7</f>
        <v>Oprava MK ke sběrnému dvoru, Smečno</v>
      </c>
      <c r="F110" s="268"/>
      <c r="G110" s="268"/>
      <c r="H110" s="268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20</v>
      </c>
      <c r="D112" s="35"/>
      <c r="E112" s="35"/>
      <c r="F112" s="26" t="str">
        <f>F10</f>
        <v xml:space="preserve"> </v>
      </c>
      <c r="G112" s="35"/>
      <c r="H112" s="35"/>
      <c r="I112" s="28" t="s">
        <v>22</v>
      </c>
      <c r="J112" s="65" t="str">
        <f>IF(J10="","",J10)</f>
        <v>4. 10. 2022</v>
      </c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>
      <c r="A114" s="33"/>
      <c r="B114" s="34"/>
      <c r="C114" s="28" t="s">
        <v>24</v>
      </c>
      <c r="D114" s="35"/>
      <c r="E114" s="35"/>
      <c r="F114" s="26" t="str">
        <f>E13</f>
        <v>Město Smečno</v>
      </c>
      <c r="G114" s="35"/>
      <c r="H114" s="35"/>
      <c r="I114" s="28" t="s">
        <v>32</v>
      </c>
      <c r="J114" s="31" t="str">
        <f>E19</f>
        <v xml:space="preserve"> </v>
      </c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30</v>
      </c>
      <c r="D115" s="35"/>
      <c r="E115" s="35"/>
      <c r="F115" s="26" t="str">
        <f>IF(E16="","",E16)</f>
        <v>Vyplň údaj</v>
      </c>
      <c r="G115" s="35"/>
      <c r="H115" s="35"/>
      <c r="I115" s="28" t="s">
        <v>34</v>
      </c>
      <c r="J115" s="31" t="str">
        <f>E22</f>
        <v xml:space="preserve"> 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53"/>
      <c r="B117" s="154"/>
      <c r="C117" s="155" t="s">
        <v>97</v>
      </c>
      <c r="D117" s="156" t="s">
        <v>61</v>
      </c>
      <c r="E117" s="156" t="s">
        <v>57</v>
      </c>
      <c r="F117" s="156" t="s">
        <v>58</v>
      </c>
      <c r="G117" s="156" t="s">
        <v>98</v>
      </c>
      <c r="H117" s="156" t="s">
        <v>99</v>
      </c>
      <c r="I117" s="156" t="s">
        <v>100</v>
      </c>
      <c r="J117" s="157" t="s">
        <v>87</v>
      </c>
      <c r="K117" s="158" t="s">
        <v>101</v>
      </c>
      <c r="L117" s="159"/>
      <c r="M117" s="74" t="s">
        <v>1</v>
      </c>
      <c r="N117" s="75" t="s">
        <v>40</v>
      </c>
      <c r="O117" s="75" t="s">
        <v>102</v>
      </c>
      <c r="P117" s="75" t="s">
        <v>103</v>
      </c>
      <c r="Q117" s="75" t="s">
        <v>104</v>
      </c>
      <c r="R117" s="75" t="s">
        <v>105</v>
      </c>
      <c r="S117" s="75" t="s">
        <v>106</v>
      </c>
      <c r="T117" s="76" t="s">
        <v>107</v>
      </c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</row>
    <row r="118" spans="1:65" s="2" customFormat="1" ht="22.9" customHeight="1">
      <c r="A118" s="33"/>
      <c r="B118" s="34"/>
      <c r="C118" s="81" t="s">
        <v>108</v>
      </c>
      <c r="D118" s="35"/>
      <c r="E118" s="35"/>
      <c r="F118" s="35"/>
      <c r="G118" s="35"/>
      <c r="H118" s="35"/>
      <c r="I118" s="35"/>
      <c r="J118" s="160">
        <f>BK118</f>
        <v>0</v>
      </c>
      <c r="K118" s="35"/>
      <c r="L118" s="38"/>
      <c r="M118" s="77"/>
      <c r="N118" s="161"/>
      <c r="O118" s="78"/>
      <c r="P118" s="162">
        <f>P119</f>
        <v>0</v>
      </c>
      <c r="Q118" s="78"/>
      <c r="R118" s="162">
        <f>R119</f>
        <v>81.653095000000008</v>
      </c>
      <c r="S118" s="78"/>
      <c r="T118" s="163">
        <f>T119</f>
        <v>36.260000000000005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75</v>
      </c>
      <c r="AU118" s="16" t="s">
        <v>89</v>
      </c>
      <c r="BK118" s="164">
        <f>BK119</f>
        <v>0</v>
      </c>
    </row>
    <row r="119" spans="1:65" s="12" customFormat="1" ht="25.9" customHeight="1">
      <c r="B119" s="165"/>
      <c r="C119" s="166"/>
      <c r="D119" s="167" t="s">
        <v>75</v>
      </c>
      <c r="E119" s="168" t="s">
        <v>109</v>
      </c>
      <c r="F119" s="168" t="s">
        <v>110</v>
      </c>
      <c r="G119" s="166"/>
      <c r="H119" s="166"/>
      <c r="I119" s="169"/>
      <c r="J119" s="170">
        <f>BK119</f>
        <v>0</v>
      </c>
      <c r="K119" s="166"/>
      <c r="L119" s="171"/>
      <c r="M119" s="172"/>
      <c r="N119" s="173"/>
      <c r="O119" s="173"/>
      <c r="P119" s="174">
        <f>P120+P124+P145+P155+P160</f>
        <v>0</v>
      </c>
      <c r="Q119" s="173"/>
      <c r="R119" s="174">
        <f>R120+R124+R145+R155+R160</f>
        <v>81.653095000000008</v>
      </c>
      <c r="S119" s="173"/>
      <c r="T119" s="175">
        <f>T120+T124+T145+T155+T160</f>
        <v>36.260000000000005</v>
      </c>
      <c r="AR119" s="176" t="s">
        <v>81</v>
      </c>
      <c r="AT119" s="177" t="s">
        <v>75</v>
      </c>
      <c r="AU119" s="177" t="s">
        <v>76</v>
      </c>
      <c r="AY119" s="176" t="s">
        <v>111</v>
      </c>
      <c r="BK119" s="178">
        <f>BK120+BK124+BK145+BK155+BK160</f>
        <v>0</v>
      </c>
    </row>
    <row r="120" spans="1:65" s="12" customFormat="1" ht="22.9" customHeight="1">
      <c r="B120" s="165"/>
      <c r="C120" s="166"/>
      <c r="D120" s="167" t="s">
        <v>75</v>
      </c>
      <c r="E120" s="179" t="s">
        <v>81</v>
      </c>
      <c r="F120" s="179" t="s">
        <v>112</v>
      </c>
      <c r="G120" s="166"/>
      <c r="H120" s="166"/>
      <c r="I120" s="169"/>
      <c r="J120" s="180">
        <f>BK120</f>
        <v>0</v>
      </c>
      <c r="K120" s="166"/>
      <c r="L120" s="171"/>
      <c r="M120" s="172"/>
      <c r="N120" s="173"/>
      <c r="O120" s="173"/>
      <c r="P120" s="174">
        <f>SUM(P121:P123)</f>
        <v>0</v>
      </c>
      <c r="Q120" s="173"/>
      <c r="R120" s="174">
        <f>SUM(R121:R123)</f>
        <v>0</v>
      </c>
      <c r="S120" s="173"/>
      <c r="T120" s="175">
        <f>SUM(T121:T123)</f>
        <v>24.42</v>
      </c>
      <c r="AR120" s="176" t="s">
        <v>81</v>
      </c>
      <c r="AT120" s="177" t="s">
        <v>75</v>
      </c>
      <c r="AU120" s="177" t="s">
        <v>81</v>
      </c>
      <c r="AY120" s="176" t="s">
        <v>111</v>
      </c>
      <c r="BK120" s="178">
        <f>SUM(BK121:BK123)</f>
        <v>0</v>
      </c>
    </row>
    <row r="121" spans="1:65" s="2" customFormat="1" ht="24.2" customHeight="1">
      <c r="A121" s="33"/>
      <c r="B121" s="34"/>
      <c r="C121" s="181" t="s">
        <v>81</v>
      </c>
      <c r="D121" s="181" t="s">
        <v>113</v>
      </c>
      <c r="E121" s="182" t="s">
        <v>114</v>
      </c>
      <c r="F121" s="183" t="s">
        <v>115</v>
      </c>
      <c r="G121" s="184" t="s">
        <v>116</v>
      </c>
      <c r="H121" s="185">
        <v>74</v>
      </c>
      <c r="I121" s="186"/>
      <c r="J121" s="187">
        <f>ROUND(I121*H121,2)</f>
        <v>0</v>
      </c>
      <c r="K121" s="188"/>
      <c r="L121" s="38"/>
      <c r="M121" s="189" t="s">
        <v>1</v>
      </c>
      <c r="N121" s="190" t="s">
        <v>41</v>
      </c>
      <c r="O121" s="70"/>
      <c r="P121" s="191">
        <f>O121*H121</f>
        <v>0</v>
      </c>
      <c r="Q121" s="191">
        <v>0</v>
      </c>
      <c r="R121" s="191">
        <f>Q121*H121</f>
        <v>0</v>
      </c>
      <c r="S121" s="191">
        <v>0.33</v>
      </c>
      <c r="T121" s="192">
        <f>S121*H121</f>
        <v>24.42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93" t="s">
        <v>117</v>
      </c>
      <c r="AT121" s="193" t="s">
        <v>113</v>
      </c>
      <c r="AU121" s="193" t="s">
        <v>83</v>
      </c>
      <c r="AY121" s="16" t="s">
        <v>111</v>
      </c>
      <c r="BE121" s="194">
        <f>IF(N121="základní",J121,0)</f>
        <v>0</v>
      </c>
      <c r="BF121" s="194">
        <f>IF(N121="snížená",J121,0)</f>
        <v>0</v>
      </c>
      <c r="BG121" s="194">
        <f>IF(N121="zákl. přenesená",J121,0)</f>
        <v>0</v>
      </c>
      <c r="BH121" s="194">
        <f>IF(N121="sníž. přenesená",J121,0)</f>
        <v>0</v>
      </c>
      <c r="BI121" s="194">
        <f>IF(N121="nulová",J121,0)</f>
        <v>0</v>
      </c>
      <c r="BJ121" s="16" t="s">
        <v>81</v>
      </c>
      <c r="BK121" s="194">
        <f>ROUND(I121*H121,2)</f>
        <v>0</v>
      </c>
      <c r="BL121" s="16" t="s">
        <v>117</v>
      </c>
      <c r="BM121" s="193" t="s">
        <v>118</v>
      </c>
    </row>
    <row r="122" spans="1:65" s="13" customFormat="1" ht="22.5">
      <c r="B122" s="195"/>
      <c r="C122" s="196"/>
      <c r="D122" s="197" t="s">
        <v>119</v>
      </c>
      <c r="E122" s="198" t="s">
        <v>1</v>
      </c>
      <c r="F122" s="199" t="s">
        <v>120</v>
      </c>
      <c r="G122" s="196"/>
      <c r="H122" s="198" t="s">
        <v>1</v>
      </c>
      <c r="I122" s="200"/>
      <c r="J122" s="196"/>
      <c r="K122" s="196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119</v>
      </c>
      <c r="AU122" s="205" t="s">
        <v>83</v>
      </c>
      <c r="AV122" s="13" t="s">
        <v>81</v>
      </c>
      <c r="AW122" s="13" t="s">
        <v>33</v>
      </c>
      <c r="AX122" s="13" t="s">
        <v>76</v>
      </c>
      <c r="AY122" s="205" t="s">
        <v>111</v>
      </c>
    </row>
    <row r="123" spans="1:65" s="14" customFormat="1" ht="11.25">
      <c r="B123" s="206"/>
      <c r="C123" s="207"/>
      <c r="D123" s="197" t="s">
        <v>119</v>
      </c>
      <c r="E123" s="208" t="s">
        <v>1</v>
      </c>
      <c r="F123" s="209" t="s">
        <v>121</v>
      </c>
      <c r="G123" s="207"/>
      <c r="H123" s="210">
        <v>74</v>
      </c>
      <c r="I123" s="211"/>
      <c r="J123" s="207"/>
      <c r="K123" s="207"/>
      <c r="L123" s="212"/>
      <c r="M123" s="213"/>
      <c r="N123" s="214"/>
      <c r="O123" s="214"/>
      <c r="P123" s="214"/>
      <c r="Q123" s="214"/>
      <c r="R123" s="214"/>
      <c r="S123" s="214"/>
      <c r="T123" s="215"/>
      <c r="AT123" s="216" t="s">
        <v>119</v>
      </c>
      <c r="AU123" s="216" t="s">
        <v>83</v>
      </c>
      <c r="AV123" s="14" t="s">
        <v>83</v>
      </c>
      <c r="AW123" s="14" t="s">
        <v>33</v>
      </c>
      <c r="AX123" s="14" t="s">
        <v>81</v>
      </c>
      <c r="AY123" s="216" t="s">
        <v>111</v>
      </c>
    </row>
    <row r="124" spans="1:65" s="12" customFormat="1" ht="22.9" customHeight="1">
      <c r="B124" s="165"/>
      <c r="C124" s="166"/>
      <c r="D124" s="167" t="s">
        <v>75</v>
      </c>
      <c r="E124" s="179" t="s">
        <v>122</v>
      </c>
      <c r="F124" s="179" t="s">
        <v>123</v>
      </c>
      <c r="G124" s="166"/>
      <c r="H124" s="166"/>
      <c r="I124" s="169"/>
      <c r="J124" s="180">
        <f>BK124</f>
        <v>0</v>
      </c>
      <c r="K124" s="166"/>
      <c r="L124" s="171"/>
      <c r="M124" s="172"/>
      <c r="N124" s="173"/>
      <c r="O124" s="173"/>
      <c r="P124" s="174">
        <f>SUM(P125:P144)</f>
        <v>0</v>
      </c>
      <c r="Q124" s="173"/>
      <c r="R124" s="174">
        <f>SUM(R125:R144)</f>
        <v>81.648825000000002</v>
      </c>
      <c r="S124" s="173"/>
      <c r="T124" s="175">
        <f>SUM(T125:T144)</f>
        <v>0</v>
      </c>
      <c r="AR124" s="176" t="s">
        <v>81</v>
      </c>
      <c r="AT124" s="177" t="s">
        <v>75</v>
      </c>
      <c r="AU124" s="177" t="s">
        <v>81</v>
      </c>
      <c r="AY124" s="176" t="s">
        <v>111</v>
      </c>
      <c r="BK124" s="178">
        <f>SUM(BK125:BK144)</f>
        <v>0</v>
      </c>
    </row>
    <row r="125" spans="1:65" s="2" customFormat="1" ht="37.9" customHeight="1">
      <c r="A125" s="33"/>
      <c r="B125" s="34"/>
      <c r="C125" s="181" t="s">
        <v>83</v>
      </c>
      <c r="D125" s="181" t="s">
        <v>113</v>
      </c>
      <c r="E125" s="182" t="s">
        <v>124</v>
      </c>
      <c r="F125" s="183" t="s">
        <v>125</v>
      </c>
      <c r="G125" s="184" t="s">
        <v>116</v>
      </c>
      <c r="H125" s="185">
        <v>277.5</v>
      </c>
      <c r="I125" s="186"/>
      <c r="J125" s="187">
        <f>ROUND(I125*H125,2)</f>
        <v>0</v>
      </c>
      <c r="K125" s="188"/>
      <c r="L125" s="38"/>
      <c r="M125" s="189" t="s">
        <v>1</v>
      </c>
      <c r="N125" s="190" t="s">
        <v>41</v>
      </c>
      <c r="O125" s="70"/>
      <c r="P125" s="191">
        <f>O125*H125</f>
        <v>0</v>
      </c>
      <c r="Q125" s="191">
        <v>0.13769000000000001</v>
      </c>
      <c r="R125" s="191">
        <f>Q125*H125</f>
        <v>38.208975000000002</v>
      </c>
      <c r="S125" s="191">
        <v>0</v>
      </c>
      <c r="T125" s="192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93" t="s">
        <v>117</v>
      </c>
      <c r="AT125" s="193" t="s">
        <v>113</v>
      </c>
      <c r="AU125" s="193" t="s">
        <v>83</v>
      </c>
      <c r="AY125" s="16" t="s">
        <v>111</v>
      </c>
      <c r="BE125" s="194">
        <f>IF(N125="základní",J125,0)</f>
        <v>0</v>
      </c>
      <c r="BF125" s="194">
        <f>IF(N125="snížená",J125,0)</f>
        <v>0</v>
      </c>
      <c r="BG125" s="194">
        <f>IF(N125="zákl. přenesená",J125,0)</f>
        <v>0</v>
      </c>
      <c r="BH125" s="194">
        <f>IF(N125="sníž. přenesená",J125,0)</f>
        <v>0</v>
      </c>
      <c r="BI125" s="194">
        <f>IF(N125="nulová",J125,0)</f>
        <v>0</v>
      </c>
      <c r="BJ125" s="16" t="s">
        <v>81</v>
      </c>
      <c r="BK125" s="194">
        <f>ROUND(I125*H125,2)</f>
        <v>0</v>
      </c>
      <c r="BL125" s="16" t="s">
        <v>117</v>
      </c>
      <c r="BM125" s="193" t="s">
        <v>126</v>
      </c>
    </row>
    <row r="126" spans="1:65" s="13" customFormat="1" ht="11.25">
      <c r="B126" s="195"/>
      <c r="C126" s="196"/>
      <c r="D126" s="197" t="s">
        <v>119</v>
      </c>
      <c r="E126" s="198" t="s">
        <v>1</v>
      </c>
      <c r="F126" s="199" t="s">
        <v>127</v>
      </c>
      <c r="G126" s="196"/>
      <c r="H126" s="198" t="s">
        <v>1</v>
      </c>
      <c r="I126" s="200"/>
      <c r="J126" s="196"/>
      <c r="K126" s="196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119</v>
      </c>
      <c r="AU126" s="205" t="s">
        <v>83</v>
      </c>
      <c r="AV126" s="13" t="s">
        <v>81</v>
      </c>
      <c r="AW126" s="13" t="s">
        <v>33</v>
      </c>
      <c r="AX126" s="13" t="s">
        <v>76</v>
      </c>
      <c r="AY126" s="205" t="s">
        <v>111</v>
      </c>
    </row>
    <row r="127" spans="1:65" s="14" customFormat="1" ht="11.25">
      <c r="B127" s="206"/>
      <c r="C127" s="207"/>
      <c r="D127" s="197" t="s">
        <v>119</v>
      </c>
      <c r="E127" s="208" t="s">
        <v>1</v>
      </c>
      <c r="F127" s="209" t="s">
        <v>128</v>
      </c>
      <c r="G127" s="207"/>
      <c r="H127" s="210">
        <v>277.5</v>
      </c>
      <c r="I127" s="211"/>
      <c r="J127" s="207"/>
      <c r="K127" s="207"/>
      <c r="L127" s="212"/>
      <c r="M127" s="213"/>
      <c r="N127" s="214"/>
      <c r="O127" s="214"/>
      <c r="P127" s="214"/>
      <c r="Q127" s="214"/>
      <c r="R127" s="214"/>
      <c r="S127" s="214"/>
      <c r="T127" s="215"/>
      <c r="AT127" s="216" t="s">
        <v>119</v>
      </c>
      <c r="AU127" s="216" t="s">
        <v>83</v>
      </c>
      <c r="AV127" s="14" t="s">
        <v>83</v>
      </c>
      <c r="AW127" s="14" t="s">
        <v>33</v>
      </c>
      <c r="AX127" s="14" t="s">
        <v>81</v>
      </c>
      <c r="AY127" s="216" t="s">
        <v>111</v>
      </c>
    </row>
    <row r="128" spans="1:65" s="2" customFormat="1" ht="24.2" customHeight="1">
      <c r="A128" s="33"/>
      <c r="B128" s="34"/>
      <c r="C128" s="181" t="s">
        <v>129</v>
      </c>
      <c r="D128" s="181" t="s">
        <v>113</v>
      </c>
      <c r="E128" s="182" t="s">
        <v>130</v>
      </c>
      <c r="F128" s="183" t="s">
        <v>131</v>
      </c>
      <c r="G128" s="184" t="s">
        <v>116</v>
      </c>
      <c r="H128" s="185">
        <v>74</v>
      </c>
      <c r="I128" s="186"/>
      <c r="J128" s="187">
        <f>ROUND(I128*H128,2)</f>
        <v>0</v>
      </c>
      <c r="K128" s="188"/>
      <c r="L128" s="38"/>
      <c r="M128" s="189" t="s">
        <v>1</v>
      </c>
      <c r="N128" s="190" t="s">
        <v>41</v>
      </c>
      <c r="O128" s="70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3" t="s">
        <v>117</v>
      </c>
      <c r="AT128" s="193" t="s">
        <v>113</v>
      </c>
      <c r="AU128" s="193" t="s">
        <v>83</v>
      </c>
      <c r="AY128" s="16" t="s">
        <v>111</v>
      </c>
      <c r="BE128" s="194">
        <f>IF(N128="základní",J128,0)</f>
        <v>0</v>
      </c>
      <c r="BF128" s="194">
        <f>IF(N128="snížená",J128,0)</f>
        <v>0</v>
      </c>
      <c r="BG128" s="194">
        <f>IF(N128="zákl. přenesená",J128,0)</f>
        <v>0</v>
      </c>
      <c r="BH128" s="194">
        <f>IF(N128="sníž. přenesená",J128,0)</f>
        <v>0</v>
      </c>
      <c r="BI128" s="194">
        <f>IF(N128="nulová",J128,0)</f>
        <v>0</v>
      </c>
      <c r="BJ128" s="16" t="s">
        <v>81</v>
      </c>
      <c r="BK128" s="194">
        <f>ROUND(I128*H128,2)</f>
        <v>0</v>
      </c>
      <c r="BL128" s="16" t="s">
        <v>117</v>
      </c>
      <c r="BM128" s="193" t="s">
        <v>132</v>
      </c>
    </row>
    <row r="129" spans="1:65" s="13" customFormat="1" ht="11.25">
      <c r="B129" s="195"/>
      <c r="C129" s="196"/>
      <c r="D129" s="197" t="s">
        <v>119</v>
      </c>
      <c r="E129" s="198" t="s">
        <v>1</v>
      </c>
      <c r="F129" s="199" t="s">
        <v>133</v>
      </c>
      <c r="G129" s="196"/>
      <c r="H129" s="198" t="s">
        <v>1</v>
      </c>
      <c r="I129" s="200"/>
      <c r="J129" s="196"/>
      <c r="K129" s="196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119</v>
      </c>
      <c r="AU129" s="205" t="s">
        <v>83</v>
      </c>
      <c r="AV129" s="13" t="s">
        <v>81</v>
      </c>
      <c r="AW129" s="13" t="s">
        <v>33</v>
      </c>
      <c r="AX129" s="13" t="s">
        <v>76</v>
      </c>
      <c r="AY129" s="205" t="s">
        <v>111</v>
      </c>
    </row>
    <row r="130" spans="1:65" s="14" customFormat="1" ht="11.25">
      <c r="B130" s="206"/>
      <c r="C130" s="207"/>
      <c r="D130" s="197" t="s">
        <v>119</v>
      </c>
      <c r="E130" s="208" t="s">
        <v>1</v>
      </c>
      <c r="F130" s="209" t="s">
        <v>134</v>
      </c>
      <c r="G130" s="207"/>
      <c r="H130" s="210">
        <v>74</v>
      </c>
      <c r="I130" s="211"/>
      <c r="J130" s="207"/>
      <c r="K130" s="207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119</v>
      </c>
      <c r="AU130" s="216" t="s">
        <v>83</v>
      </c>
      <c r="AV130" s="14" t="s">
        <v>83</v>
      </c>
      <c r="AW130" s="14" t="s">
        <v>33</v>
      </c>
      <c r="AX130" s="14" t="s">
        <v>81</v>
      </c>
      <c r="AY130" s="216" t="s">
        <v>111</v>
      </c>
    </row>
    <row r="131" spans="1:65" s="2" customFormat="1" ht="21.75" customHeight="1">
      <c r="A131" s="33"/>
      <c r="B131" s="34"/>
      <c r="C131" s="181" t="s">
        <v>117</v>
      </c>
      <c r="D131" s="181" t="s">
        <v>113</v>
      </c>
      <c r="E131" s="182" t="s">
        <v>135</v>
      </c>
      <c r="F131" s="183" t="s">
        <v>136</v>
      </c>
      <c r="G131" s="184" t="s">
        <v>116</v>
      </c>
      <c r="H131" s="185">
        <v>185</v>
      </c>
      <c r="I131" s="186"/>
      <c r="J131" s="187">
        <f>ROUND(I131*H131,2)</f>
        <v>0</v>
      </c>
      <c r="K131" s="188"/>
      <c r="L131" s="38"/>
      <c r="M131" s="189" t="s">
        <v>1</v>
      </c>
      <c r="N131" s="190" t="s">
        <v>41</v>
      </c>
      <c r="O131" s="70"/>
      <c r="P131" s="191">
        <f>O131*H131</f>
        <v>0</v>
      </c>
      <c r="Q131" s="191">
        <v>0.23480999999999999</v>
      </c>
      <c r="R131" s="191">
        <f>Q131*H131</f>
        <v>43.43985</v>
      </c>
      <c r="S131" s="191">
        <v>0</v>
      </c>
      <c r="T131" s="19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3" t="s">
        <v>117</v>
      </c>
      <c r="AT131" s="193" t="s">
        <v>113</v>
      </c>
      <c r="AU131" s="193" t="s">
        <v>83</v>
      </c>
      <c r="AY131" s="16" t="s">
        <v>111</v>
      </c>
      <c r="BE131" s="194">
        <f>IF(N131="základní",J131,0)</f>
        <v>0</v>
      </c>
      <c r="BF131" s="194">
        <f>IF(N131="snížená",J131,0)</f>
        <v>0</v>
      </c>
      <c r="BG131" s="194">
        <f>IF(N131="zákl. přenesená",J131,0)</f>
        <v>0</v>
      </c>
      <c r="BH131" s="194">
        <f>IF(N131="sníž. přenesená",J131,0)</f>
        <v>0</v>
      </c>
      <c r="BI131" s="194">
        <f>IF(N131="nulová",J131,0)</f>
        <v>0</v>
      </c>
      <c r="BJ131" s="16" t="s">
        <v>81</v>
      </c>
      <c r="BK131" s="194">
        <f>ROUND(I131*H131,2)</f>
        <v>0</v>
      </c>
      <c r="BL131" s="16" t="s">
        <v>117</v>
      </c>
      <c r="BM131" s="193" t="s">
        <v>137</v>
      </c>
    </row>
    <row r="132" spans="1:65" s="13" customFormat="1" ht="11.25">
      <c r="B132" s="195"/>
      <c r="C132" s="196"/>
      <c r="D132" s="197" t="s">
        <v>119</v>
      </c>
      <c r="E132" s="198" t="s">
        <v>1</v>
      </c>
      <c r="F132" s="199" t="s">
        <v>138</v>
      </c>
      <c r="G132" s="196"/>
      <c r="H132" s="198" t="s">
        <v>1</v>
      </c>
      <c r="I132" s="200"/>
      <c r="J132" s="196"/>
      <c r="K132" s="196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119</v>
      </c>
      <c r="AU132" s="205" t="s">
        <v>83</v>
      </c>
      <c r="AV132" s="13" t="s">
        <v>81</v>
      </c>
      <c r="AW132" s="13" t="s">
        <v>33</v>
      </c>
      <c r="AX132" s="13" t="s">
        <v>76</v>
      </c>
      <c r="AY132" s="205" t="s">
        <v>111</v>
      </c>
    </row>
    <row r="133" spans="1:65" s="14" customFormat="1" ht="11.25">
      <c r="B133" s="206"/>
      <c r="C133" s="207"/>
      <c r="D133" s="197" t="s">
        <v>119</v>
      </c>
      <c r="E133" s="208" t="s">
        <v>1</v>
      </c>
      <c r="F133" s="209" t="s">
        <v>139</v>
      </c>
      <c r="G133" s="207"/>
      <c r="H133" s="210">
        <v>185</v>
      </c>
      <c r="I133" s="211"/>
      <c r="J133" s="207"/>
      <c r="K133" s="207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119</v>
      </c>
      <c r="AU133" s="216" t="s">
        <v>83</v>
      </c>
      <c r="AV133" s="14" t="s">
        <v>83</v>
      </c>
      <c r="AW133" s="14" t="s">
        <v>33</v>
      </c>
      <c r="AX133" s="14" t="s">
        <v>81</v>
      </c>
      <c r="AY133" s="216" t="s">
        <v>111</v>
      </c>
    </row>
    <row r="134" spans="1:65" s="2" customFormat="1" ht="24.2" customHeight="1">
      <c r="A134" s="33"/>
      <c r="B134" s="34"/>
      <c r="C134" s="181" t="s">
        <v>122</v>
      </c>
      <c r="D134" s="181" t="s">
        <v>113</v>
      </c>
      <c r="E134" s="182" t="s">
        <v>140</v>
      </c>
      <c r="F134" s="183" t="s">
        <v>141</v>
      </c>
      <c r="G134" s="184" t="s">
        <v>116</v>
      </c>
      <c r="H134" s="185">
        <v>1776</v>
      </c>
      <c r="I134" s="186"/>
      <c r="J134" s="187">
        <f>ROUND(I134*H134,2)</f>
        <v>0</v>
      </c>
      <c r="K134" s="188"/>
      <c r="L134" s="38"/>
      <c r="M134" s="189" t="s">
        <v>1</v>
      </c>
      <c r="N134" s="190" t="s">
        <v>41</v>
      </c>
      <c r="O134" s="70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3" t="s">
        <v>117</v>
      </c>
      <c r="AT134" s="193" t="s">
        <v>113</v>
      </c>
      <c r="AU134" s="193" t="s">
        <v>83</v>
      </c>
      <c r="AY134" s="16" t="s">
        <v>111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6" t="s">
        <v>81</v>
      </c>
      <c r="BK134" s="194">
        <f>ROUND(I134*H134,2)</f>
        <v>0</v>
      </c>
      <c r="BL134" s="16" t="s">
        <v>117</v>
      </c>
      <c r="BM134" s="193" t="s">
        <v>142</v>
      </c>
    </row>
    <row r="135" spans="1:65" s="14" customFormat="1" ht="11.25">
      <c r="B135" s="206"/>
      <c r="C135" s="207"/>
      <c r="D135" s="197" t="s">
        <v>119</v>
      </c>
      <c r="E135" s="208" t="s">
        <v>1</v>
      </c>
      <c r="F135" s="209" t="s">
        <v>143</v>
      </c>
      <c r="G135" s="207"/>
      <c r="H135" s="210">
        <v>1776</v>
      </c>
      <c r="I135" s="211"/>
      <c r="J135" s="207"/>
      <c r="K135" s="207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119</v>
      </c>
      <c r="AU135" s="216" t="s">
        <v>83</v>
      </c>
      <c r="AV135" s="14" t="s">
        <v>83</v>
      </c>
      <c r="AW135" s="14" t="s">
        <v>33</v>
      </c>
      <c r="AX135" s="14" t="s">
        <v>81</v>
      </c>
      <c r="AY135" s="216" t="s">
        <v>111</v>
      </c>
    </row>
    <row r="136" spans="1:65" s="2" customFormat="1" ht="33" customHeight="1">
      <c r="A136" s="33"/>
      <c r="B136" s="34"/>
      <c r="C136" s="181" t="s">
        <v>144</v>
      </c>
      <c r="D136" s="181" t="s">
        <v>113</v>
      </c>
      <c r="E136" s="182" t="s">
        <v>145</v>
      </c>
      <c r="F136" s="183" t="s">
        <v>146</v>
      </c>
      <c r="G136" s="184" t="s">
        <v>116</v>
      </c>
      <c r="H136" s="185">
        <v>592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41</v>
      </c>
      <c r="O136" s="70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3" t="s">
        <v>117</v>
      </c>
      <c r="AT136" s="193" t="s">
        <v>113</v>
      </c>
      <c r="AU136" s="193" t="s">
        <v>83</v>
      </c>
      <c r="AY136" s="16" t="s">
        <v>111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6" t="s">
        <v>81</v>
      </c>
      <c r="BK136" s="194">
        <f>ROUND(I136*H136,2)</f>
        <v>0</v>
      </c>
      <c r="BL136" s="16" t="s">
        <v>117</v>
      </c>
      <c r="BM136" s="193" t="s">
        <v>147</v>
      </c>
    </row>
    <row r="137" spans="1:65" s="13" customFormat="1" ht="11.25">
      <c r="B137" s="195"/>
      <c r="C137" s="196"/>
      <c r="D137" s="197" t="s">
        <v>119</v>
      </c>
      <c r="E137" s="198" t="s">
        <v>1</v>
      </c>
      <c r="F137" s="199" t="s">
        <v>148</v>
      </c>
      <c r="G137" s="196"/>
      <c r="H137" s="198" t="s">
        <v>1</v>
      </c>
      <c r="I137" s="200"/>
      <c r="J137" s="196"/>
      <c r="K137" s="196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119</v>
      </c>
      <c r="AU137" s="205" t="s">
        <v>83</v>
      </c>
      <c r="AV137" s="13" t="s">
        <v>81</v>
      </c>
      <c r="AW137" s="13" t="s">
        <v>33</v>
      </c>
      <c r="AX137" s="13" t="s">
        <v>76</v>
      </c>
      <c r="AY137" s="205" t="s">
        <v>111</v>
      </c>
    </row>
    <row r="138" spans="1:65" s="14" customFormat="1" ht="11.25">
      <c r="B138" s="206"/>
      <c r="C138" s="207"/>
      <c r="D138" s="197" t="s">
        <v>119</v>
      </c>
      <c r="E138" s="208" t="s">
        <v>1</v>
      </c>
      <c r="F138" s="209" t="s">
        <v>149</v>
      </c>
      <c r="G138" s="207"/>
      <c r="H138" s="210">
        <v>592</v>
      </c>
      <c r="I138" s="211"/>
      <c r="J138" s="207"/>
      <c r="K138" s="207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119</v>
      </c>
      <c r="AU138" s="216" t="s">
        <v>83</v>
      </c>
      <c r="AV138" s="14" t="s">
        <v>83</v>
      </c>
      <c r="AW138" s="14" t="s">
        <v>33</v>
      </c>
      <c r="AX138" s="14" t="s">
        <v>81</v>
      </c>
      <c r="AY138" s="216" t="s">
        <v>111</v>
      </c>
    </row>
    <row r="139" spans="1:65" s="2" customFormat="1" ht="24.2" customHeight="1">
      <c r="A139" s="33"/>
      <c r="B139" s="34"/>
      <c r="C139" s="181" t="s">
        <v>150</v>
      </c>
      <c r="D139" s="181" t="s">
        <v>113</v>
      </c>
      <c r="E139" s="182" t="s">
        <v>151</v>
      </c>
      <c r="F139" s="183" t="s">
        <v>152</v>
      </c>
      <c r="G139" s="184" t="s">
        <v>116</v>
      </c>
      <c r="H139" s="185">
        <v>592</v>
      </c>
      <c r="I139" s="186"/>
      <c r="J139" s="187">
        <f>ROUND(I139*H139,2)</f>
        <v>0</v>
      </c>
      <c r="K139" s="188"/>
      <c r="L139" s="38"/>
      <c r="M139" s="189" t="s">
        <v>1</v>
      </c>
      <c r="N139" s="190" t="s">
        <v>41</v>
      </c>
      <c r="O139" s="70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3" t="s">
        <v>117</v>
      </c>
      <c r="AT139" s="193" t="s">
        <v>113</v>
      </c>
      <c r="AU139" s="193" t="s">
        <v>83</v>
      </c>
      <c r="AY139" s="16" t="s">
        <v>111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6" t="s">
        <v>81</v>
      </c>
      <c r="BK139" s="194">
        <f>ROUND(I139*H139,2)</f>
        <v>0</v>
      </c>
      <c r="BL139" s="16" t="s">
        <v>117</v>
      </c>
      <c r="BM139" s="193" t="s">
        <v>153</v>
      </c>
    </row>
    <row r="140" spans="1:65" s="13" customFormat="1" ht="11.25">
      <c r="B140" s="195"/>
      <c r="C140" s="196"/>
      <c r="D140" s="197" t="s">
        <v>119</v>
      </c>
      <c r="E140" s="198" t="s">
        <v>1</v>
      </c>
      <c r="F140" s="199" t="s">
        <v>154</v>
      </c>
      <c r="G140" s="196"/>
      <c r="H140" s="198" t="s">
        <v>1</v>
      </c>
      <c r="I140" s="200"/>
      <c r="J140" s="196"/>
      <c r="K140" s="196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119</v>
      </c>
      <c r="AU140" s="205" t="s">
        <v>83</v>
      </c>
      <c r="AV140" s="13" t="s">
        <v>81</v>
      </c>
      <c r="AW140" s="13" t="s">
        <v>33</v>
      </c>
      <c r="AX140" s="13" t="s">
        <v>76</v>
      </c>
      <c r="AY140" s="205" t="s">
        <v>111</v>
      </c>
    </row>
    <row r="141" spans="1:65" s="14" customFormat="1" ht="11.25">
      <c r="B141" s="206"/>
      <c r="C141" s="207"/>
      <c r="D141" s="197" t="s">
        <v>119</v>
      </c>
      <c r="E141" s="208" t="s">
        <v>1</v>
      </c>
      <c r="F141" s="209" t="s">
        <v>149</v>
      </c>
      <c r="G141" s="207"/>
      <c r="H141" s="210">
        <v>592</v>
      </c>
      <c r="I141" s="211"/>
      <c r="J141" s="207"/>
      <c r="K141" s="207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119</v>
      </c>
      <c r="AU141" s="216" t="s">
        <v>83</v>
      </c>
      <c r="AV141" s="14" t="s">
        <v>83</v>
      </c>
      <c r="AW141" s="14" t="s">
        <v>33</v>
      </c>
      <c r="AX141" s="14" t="s">
        <v>81</v>
      </c>
      <c r="AY141" s="216" t="s">
        <v>111</v>
      </c>
    </row>
    <row r="142" spans="1:65" s="2" customFormat="1" ht="33" customHeight="1">
      <c r="A142" s="33"/>
      <c r="B142" s="34"/>
      <c r="C142" s="181" t="s">
        <v>155</v>
      </c>
      <c r="D142" s="181" t="s">
        <v>113</v>
      </c>
      <c r="E142" s="182" t="s">
        <v>156</v>
      </c>
      <c r="F142" s="183" t="s">
        <v>157</v>
      </c>
      <c r="G142" s="184" t="s">
        <v>116</v>
      </c>
      <c r="H142" s="185">
        <v>592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41</v>
      </c>
      <c r="O142" s="70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3" t="s">
        <v>117</v>
      </c>
      <c r="AT142" s="193" t="s">
        <v>113</v>
      </c>
      <c r="AU142" s="193" t="s">
        <v>83</v>
      </c>
      <c r="AY142" s="16" t="s">
        <v>111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6" t="s">
        <v>81</v>
      </c>
      <c r="BK142" s="194">
        <f>ROUND(I142*H142,2)</f>
        <v>0</v>
      </c>
      <c r="BL142" s="16" t="s">
        <v>117</v>
      </c>
      <c r="BM142" s="193" t="s">
        <v>158</v>
      </c>
    </row>
    <row r="143" spans="1:65" s="13" customFormat="1" ht="11.25">
      <c r="B143" s="195"/>
      <c r="C143" s="196"/>
      <c r="D143" s="197" t="s">
        <v>119</v>
      </c>
      <c r="E143" s="198" t="s">
        <v>1</v>
      </c>
      <c r="F143" s="199" t="s">
        <v>159</v>
      </c>
      <c r="G143" s="196"/>
      <c r="H143" s="198" t="s">
        <v>1</v>
      </c>
      <c r="I143" s="200"/>
      <c r="J143" s="196"/>
      <c r="K143" s="196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119</v>
      </c>
      <c r="AU143" s="205" t="s">
        <v>83</v>
      </c>
      <c r="AV143" s="13" t="s">
        <v>81</v>
      </c>
      <c r="AW143" s="13" t="s">
        <v>33</v>
      </c>
      <c r="AX143" s="13" t="s">
        <v>76</v>
      </c>
      <c r="AY143" s="205" t="s">
        <v>111</v>
      </c>
    </row>
    <row r="144" spans="1:65" s="14" customFormat="1" ht="11.25">
      <c r="B144" s="206"/>
      <c r="C144" s="207"/>
      <c r="D144" s="197" t="s">
        <v>119</v>
      </c>
      <c r="E144" s="208" t="s">
        <v>1</v>
      </c>
      <c r="F144" s="209" t="s">
        <v>149</v>
      </c>
      <c r="G144" s="207"/>
      <c r="H144" s="210">
        <v>592</v>
      </c>
      <c r="I144" s="211"/>
      <c r="J144" s="207"/>
      <c r="K144" s="207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119</v>
      </c>
      <c r="AU144" s="216" t="s">
        <v>83</v>
      </c>
      <c r="AV144" s="14" t="s">
        <v>83</v>
      </c>
      <c r="AW144" s="14" t="s">
        <v>33</v>
      </c>
      <c r="AX144" s="14" t="s">
        <v>81</v>
      </c>
      <c r="AY144" s="216" t="s">
        <v>111</v>
      </c>
    </row>
    <row r="145" spans="1:65" s="12" customFormat="1" ht="22.9" customHeight="1">
      <c r="B145" s="165"/>
      <c r="C145" s="166"/>
      <c r="D145" s="167" t="s">
        <v>75</v>
      </c>
      <c r="E145" s="179" t="s">
        <v>160</v>
      </c>
      <c r="F145" s="179" t="s">
        <v>161</v>
      </c>
      <c r="G145" s="166"/>
      <c r="H145" s="166"/>
      <c r="I145" s="169"/>
      <c r="J145" s="180">
        <f>BK145</f>
        <v>0</v>
      </c>
      <c r="K145" s="166"/>
      <c r="L145" s="171"/>
      <c r="M145" s="172"/>
      <c r="N145" s="173"/>
      <c r="O145" s="173"/>
      <c r="P145" s="174">
        <f>SUM(P146:P154)</f>
        <v>0</v>
      </c>
      <c r="Q145" s="173"/>
      <c r="R145" s="174">
        <f>SUM(R146:R154)</f>
        <v>4.2699999999999995E-3</v>
      </c>
      <c r="S145" s="173"/>
      <c r="T145" s="175">
        <f>SUM(T146:T154)</f>
        <v>11.84</v>
      </c>
      <c r="AR145" s="176" t="s">
        <v>81</v>
      </c>
      <c r="AT145" s="177" t="s">
        <v>75</v>
      </c>
      <c r="AU145" s="177" t="s">
        <v>81</v>
      </c>
      <c r="AY145" s="176" t="s">
        <v>111</v>
      </c>
      <c r="BK145" s="178">
        <f>SUM(BK146:BK154)</f>
        <v>0</v>
      </c>
    </row>
    <row r="146" spans="1:65" s="2" customFormat="1" ht="33" customHeight="1">
      <c r="A146" s="33"/>
      <c r="B146" s="34"/>
      <c r="C146" s="181" t="s">
        <v>160</v>
      </c>
      <c r="D146" s="181" t="s">
        <v>113</v>
      </c>
      <c r="E146" s="182" t="s">
        <v>162</v>
      </c>
      <c r="F146" s="183" t="s">
        <v>163</v>
      </c>
      <c r="G146" s="184" t="s">
        <v>164</v>
      </c>
      <c r="H146" s="185">
        <v>7</v>
      </c>
      <c r="I146" s="186"/>
      <c r="J146" s="187">
        <f>ROUND(I146*H146,2)</f>
        <v>0</v>
      </c>
      <c r="K146" s="188"/>
      <c r="L146" s="38"/>
      <c r="M146" s="189" t="s">
        <v>1</v>
      </c>
      <c r="N146" s="190" t="s">
        <v>41</v>
      </c>
      <c r="O146" s="70"/>
      <c r="P146" s="191">
        <f>O146*H146</f>
        <v>0</v>
      </c>
      <c r="Q146" s="191">
        <v>6.0999999999999997E-4</v>
      </c>
      <c r="R146" s="191">
        <f>Q146*H146</f>
        <v>4.2699999999999995E-3</v>
      </c>
      <c r="S146" s="191">
        <v>0</v>
      </c>
      <c r="T146" s="19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3" t="s">
        <v>117</v>
      </c>
      <c r="AT146" s="193" t="s">
        <v>113</v>
      </c>
      <c r="AU146" s="193" t="s">
        <v>83</v>
      </c>
      <c r="AY146" s="16" t="s">
        <v>111</v>
      </c>
      <c r="BE146" s="194">
        <f>IF(N146="základní",J146,0)</f>
        <v>0</v>
      </c>
      <c r="BF146" s="194">
        <f>IF(N146="snížená",J146,0)</f>
        <v>0</v>
      </c>
      <c r="BG146" s="194">
        <f>IF(N146="zákl. přenesená",J146,0)</f>
        <v>0</v>
      </c>
      <c r="BH146" s="194">
        <f>IF(N146="sníž. přenesená",J146,0)</f>
        <v>0</v>
      </c>
      <c r="BI146" s="194">
        <f>IF(N146="nulová",J146,0)</f>
        <v>0</v>
      </c>
      <c r="BJ146" s="16" t="s">
        <v>81</v>
      </c>
      <c r="BK146" s="194">
        <f>ROUND(I146*H146,2)</f>
        <v>0</v>
      </c>
      <c r="BL146" s="16" t="s">
        <v>117</v>
      </c>
      <c r="BM146" s="193" t="s">
        <v>165</v>
      </c>
    </row>
    <row r="147" spans="1:65" s="13" customFormat="1" ht="11.25">
      <c r="B147" s="195"/>
      <c r="C147" s="196"/>
      <c r="D147" s="197" t="s">
        <v>119</v>
      </c>
      <c r="E147" s="198" t="s">
        <v>1</v>
      </c>
      <c r="F147" s="199" t="s">
        <v>166</v>
      </c>
      <c r="G147" s="196"/>
      <c r="H147" s="198" t="s">
        <v>1</v>
      </c>
      <c r="I147" s="200"/>
      <c r="J147" s="196"/>
      <c r="K147" s="196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119</v>
      </c>
      <c r="AU147" s="205" t="s">
        <v>83</v>
      </c>
      <c r="AV147" s="13" t="s">
        <v>81</v>
      </c>
      <c r="AW147" s="13" t="s">
        <v>33</v>
      </c>
      <c r="AX147" s="13" t="s">
        <v>76</v>
      </c>
      <c r="AY147" s="205" t="s">
        <v>111</v>
      </c>
    </row>
    <row r="148" spans="1:65" s="14" customFormat="1" ht="11.25">
      <c r="B148" s="206"/>
      <c r="C148" s="207"/>
      <c r="D148" s="197" t="s">
        <v>119</v>
      </c>
      <c r="E148" s="208" t="s">
        <v>1</v>
      </c>
      <c r="F148" s="209" t="s">
        <v>150</v>
      </c>
      <c r="G148" s="207"/>
      <c r="H148" s="210">
        <v>7</v>
      </c>
      <c r="I148" s="211"/>
      <c r="J148" s="207"/>
      <c r="K148" s="207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119</v>
      </c>
      <c r="AU148" s="216" t="s">
        <v>83</v>
      </c>
      <c r="AV148" s="14" t="s">
        <v>83</v>
      </c>
      <c r="AW148" s="14" t="s">
        <v>33</v>
      </c>
      <c r="AX148" s="14" t="s">
        <v>81</v>
      </c>
      <c r="AY148" s="216" t="s">
        <v>111</v>
      </c>
    </row>
    <row r="149" spans="1:65" s="2" customFormat="1" ht="24.2" customHeight="1">
      <c r="A149" s="33"/>
      <c r="B149" s="34"/>
      <c r="C149" s="181" t="s">
        <v>167</v>
      </c>
      <c r="D149" s="181" t="s">
        <v>113</v>
      </c>
      <c r="E149" s="182" t="s">
        <v>168</v>
      </c>
      <c r="F149" s="183" t="s">
        <v>169</v>
      </c>
      <c r="G149" s="184" t="s">
        <v>164</v>
      </c>
      <c r="H149" s="185">
        <v>7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41</v>
      </c>
      <c r="O149" s="70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3" t="s">
        <v>117</v>
      </c>
      <c r="AT149" s="193" t="s">
        <v>113</v>
      </c>
      <c r="AU149" s="193" t="s">
        <v>83</v>
      </c>
      <c r="AY149" s="16" t="s">
        <v>111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6" t="s">
        <v>81</v>
      </c>
      <c r="BK149" s="194">
        <f>ROUND(I149*H149,2)</f>
        <v>0</v>
      </c>
      <c r="BL149" s="16" t="s">
        <v>117</v>
      </c>
      <c r="BM149" s="193" t="s">
        <v>170</v>
      </c>
    </row>
    <row r="150" spans="1:65" s="13" customFormat="1" ht="11.25">
      <c r="B150" s="195"/>
      <c r="C150" s="196"/>
      <c r="D150" s="197" t="s">
        <v>119</v>
      </c>
      <c r="E150" s="198" t="s">
        <v>1</v>
      </c>
      <c r="F150" s="199" t="s">
        <v>166</v>
      </c>
      <c r="G150" s="196"/>
      <c r="H150" s="198" t="s">
        <v>1</v>
      </c>
      <c r="I150" s="200"/>
      <c r="J150" s="196"/>
      <c r="K150" s="196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119</v>
      </c>
      <c r="AU150" s="205" t="s">
        <v>83</v>
      </c>
      <c r="AV150" s="13" t="s">
        <v>81</v>
      </c>
      <c r="AW150" s="13" t="s">
        <v>33</v>
      </c>
      <c r="AX150" s="13" t="s">
        <v>76</v>
      </c>
      <c r="AY150" s="205" t="s">
        <v>111</v>
      </c>
    </row>
    <row r="151" spans="1:65" s="14" customFormat="1" ht="11.25">
      <c r="B151" s="206"/>
      <c r="C151" s="207"/>
      <c r="D151" s="197" t="s">
        <v>119</v>
      </c>
      <c r="E151" s="208" t="s">
        <v>1</v>
      </c>
      <c r="F151" s="209" t="s">
        <v>150</v>
      </c>
      <c r="G151" s="207"/>
      <c r="H151" s="210">
        <v>7</v>
      </c>
      <c r="I151" s="211"/>
      <c r="J151" s="207"/>
      <c r="K151" s="207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119</v>
      </c>
      <c r="AU151" s="216" t="s">
        <v>83</v>
      </c>
      <c r="AV151" s="14" t="s">
        <v>83</v>
      </c>
      <c r="AW151" s="14" t="s">
        <v>33</v>
      </c>
      <c r="AX151" s="14" t="s">
        <v>81</v>
      </c>
      <c r="AY151" s="216" t="s">
        <v>111</v>
      </c>
    </row>
    <row r="152" spans="1:65" s="2" customFormat="1" ht="24.2" customHeight="1">
      <c r="A152" s="33"/>
      <c r="B152" s="34"/>
      <c r="C152" s="181" t="s">
        <v>171</v>
      </c>
      <c r="D152" s="181" t="s">
        <v>113</v>
      </c>
      <c r="E152" s="182" t="s">
        <v>172</v>
      </c>
      <c r="F152" s="183" t="s">
        <v>173</v>
      </c>
      <c r="G152" s="184" t="s">
        <v>116</v>
      </c>
      <c r="H152" s="185">
        <v>592</v>
      </c>
      <c r="I152" s="186"/>
      <c r="J152" s="187">
        <f>ROUND(I152*H152,2)</f>
        <v>0</v>
      </c>
      <c r="K152" s="188"/>
      <c r="L152" s="38"/>
      <c r="M152" s="189" t="s">
        <v>1</v>
      </c>
      <c r="N152" s="190" t="s">
        <v>41</v>
      </c>
      <c r="O152" s="70"/>
      <c r="P152" s="191">
        <f>O152*H152</f>
        <v>0</v>
      </c>
      <c r="Q152" s="191">
        <v>0</v>
      </c>
      <c r="R152" s="191">
        <f>Q152*H152</f>
        <v>0</v>
      </c>
      <c r="S152" s="191">
        <v>0.02</v>
      </c>
      <c r="T152" s="192">
        <f>S152*H152</f>
        <v>11.84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3" t="s">
        <v>117</v>
      </c>
      <c r="AT152" s="193" t="s">
        <v>113</v>
      </c>
      <c r="AU152" s="193" t="s">
        <v>83</v>
      </c>
      <c r="AY152" s="16" t="s">
        <v>111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6" t="s">
        <v>81</v>
      </c>
      <c r="BK152" s="194">
        <f>ROUND(I152*H152,2)</f>
        <v>0</v>
      </c>
      <c r="BL152" s="16" t="s">
        <v>117</v>
      </c>
      <c r="BM152" s="193" t="s">
        <v>174</v>
      </c>
    </row>
    <row r="153" spans="1:65" s="13" customFormat="1" ht="11.25">
      <c r="B153" s="195"/>
      <c r="C153" s="196"/>
      <c r="D153" s="197" t="s">
        <v>119</v>
      </c>
      <c r="E153" s="198" t="s">
        <v>1</v>
      </c>
      <c r="F153" s="199" t="s">
        <v>175</v>
      </c>
      <c r="G153" s="196"/>
      <c r="H153" s="198" t="s">
        <v>1</v>
      </c>
      <c r="I153" s="200"/>
      <c r="J153" s="196"/>
      <c r="K153" s="196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119</v>
      </c>
      <c r="AU153" s="205" t="s">
        <v>83</v>
      </c>
      <c r="AV153" s="13" t="s">
        <v>81</v>
      </c>
      <c r="AW153" s="13" t="s">
        <v>33</v>
      </c>
      <c r="AX153" s="13" t="s">
        <v>76</v>
      </c>
      <c r="AY153" s="205" t="s">
        <v>111</v>
      </c>
    </row>
    <row r="154" spans="1:65" s="14" customFormat="1" ht="11.25">
      <c r="B154" s="206"/>
      <c r="C154" s="207"/>
      <c r="D154" s="197" t="s">
        <v>119</v>
      </c>
      <c r="E154" s="208" t="s">
        <v>1</v>
      </c>
      <c r="F154" s="209" t="s">
        <v>149</v>
      </c>
      <c r="G154" s="207"/>
      <c r="H154" s="210">
        <v>592</v>
      </c>
      <c r="I154" s="211"/>
      <c r="J154" s="207"/>
      <c r="K154" s="207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119</v>
      </c>
      <c r="AU154" s="216" t="s">
        <v>83</v>
      </c>
      <c r="AV154" s="14" t="s">
        <v>83</v>
      </c>
      <c r="AW154" s="14" t="s">
        <v>33</v>
      </c>
      <c r="AX154" s="14" t="s">
        <v>81</v>
      </c>
      <c r="AY154" s="216" t="s">
        <v>111</v>
      </c>
    </row>
    <row r="155" spans="1:65" s="12" customFormat="1" ht="22.9" customHeight="1">
      <c r="B155" s="165"/>
      <c r="C155" s="166"/>
      <c r="D155" s="167" t="s">
        <v>75</v>
      </c>
      <c r="E155" s="179" t="s">
        <v>176</v>
      </c>
      <c r="F155" s="179" t="s">
        <v>177</v>
      </c>
      <c r="G155" s="166"/>
      <c r="H155" s="166"/>
      <c r="I155" s="169"/>
      <c r="J155" s="180">
        <f>BK155</f>
        <v>0</v>
      </c>
      <c r="K155" s="166"/>
      <c r="L155" s="171"/>
      <c r="M155" s="172"/>
      <c r="N155" s="173"/>
      <c r="O155" s="173"/>
      <c r="P155" s="174">
        <f>SUM(P156:P159)</f>
        <v>0</v>
      </c>
      <c r="Q155" s="173"/>
      <c r="R155" s="174">
        <f>SUM(R156:R159)</f>
        <v>0</v>
      </c>
      <c r="S155" s="173"/>
      <c r="T155" s="175">
        <f>SUM(T156:T159)</f>
        <v>0</v>
      </c>
      <c r="AR155" s="176" t="s">
        <v>81</v>
      </c>
      <c r="AT155" s="177" t="s">
        <v>75</v>
      </c>
      <c r="AU155" s="177" t="s">
        <v>81</v>
      </c>
      <c r="AY155" s="176" t="s">
        <v>111</v>
      </c>
      <c r="BK155" s="178">
        <f>SUM(BK156:BK159)</f>
        <v>0</v>
      </c>
    </row>
    <row r="156" spans="1:65" s="2" customFormat="1" ht="21.75" customHeight="1">
      <c r="A156" s="33"/>
      <c r="B156" s="34"/>
      <c r="C156" s="181" t="s">
        <v>178</v>
      </c>
      <c r="D156" s="181" t="s">
        <v>113</v>
      </c>
      <c r="E156" s="182" t="s">
        <v>179</v>
      </c>
      <c r="F156" s="183" t="s">
        <v>180</v>
      </c>
      <c r="G156" s="184" t="s">
        <v>181</v>
      </c>
      <c r="H156" s="185">
        <v>36.26</v>
      </c>
      <c r="I156" s="186"/>
      <c r="J156" s="187">
        <f>ROUND(I156*H156,2)</f>
        <v>0</v>
      </c>
      <c r="K156" s="188"/>
      <c r="L156" s="38"/>
      <c r="M156" s="189" t="s">
        <v>1</v>
      </c>
      <c r="N156" s="190" t="s">
        <v>41</v>
      </c>
      <c r="O156" s="70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3" t="s">
        <v>117</v>
      </c>
      <c r="AT156" s="193" t="s">
        <v>113</v>
      </c>
      <c r="AU156" s="193" t="s">
        <v>83</v>
      </c>
      <c r="AY156" s="16" t="s">
        <v>111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6" t="s">
        <v>81</v>
      </c>
      <c r="BK156" s="194">
        <f>ROUND(I156*H156,2)</f>
        <v>0</v>
      </c>
      <c r="BL156" s="16" t="s">
        <v>117</v>
      </c>
      <c r="BM156" s="193" t="s">
        <v>182</v>
      </c>
    </row>
    <row r="157" spans="1:65" s="2" customFormat="1" ht="24.2" customHeight="1">
      <c r="A157" s="33"/>
      <c r="B157" s="34"/>
      <c r="C157" s="181" t="s">
        <v>183</v>
      </c>
      <c r="D157" s="181" t="s">
        <v>113</v>
      </c>
      <c r="E157" s="182" t="s">
        <v>184</v>
      </c>
      <c r="F157" s="183" t="s">
        <v>185</v>
      </c>
      <c r="G157" s="184" t="s">
        <v>181</v>
      </c>
      <c r="H157" s="185">
        <v>36.26</v>
      </c>
      <c r="I157" s="186"/>
      <c r="J157" s="187">
        <f>ROUND(I157*H157,2)</f>
        <v>0</v>
      </c>
      <c r="K157" s="188"/>
      <c r="L157" s="38"/>
      <c r="M157" s="189" t="s">
        <v>1</v>
      </c>
      <c r="N157" s="190" t="s">
        <v>41</v>
      </c>
      <c r="O157" s="70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3" t="s">
        <v>117</v>
      </c>
      <c r="AT157" s="193" t="s">
        <v>113</v>
      </c>
      <c r="AU157" s="193" t="s">
        <v>83</v>
      </c>
      <c r="AY157" s="16" t="s">
        <v>111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6" t="s">
        <v>81</v>
      </c>
      <c r="BK157" s="194">
        <f>ROUND(I157*H157,2)</f>
        <v>0</v>
      </c>
      <c r="BL157" s="16" t="s">
        <v>117</v>
      </c>
      <c r="BM157" s="193" t="s">
        <v>186</v>
      </c>
    </row>
    <row r="158" spans="1:65" s="2" customFormat="1" ht="24.2" customHeight="1">
      <c r="A158" s="33"/>
      <c r="B158" s="34"/>
      <c r="C158" s="181" t="s">
        <v>187</v>
      </c>
      <c r="D158" s="181" t="s">
        <v>113</v>
      </c>
      <c r="E158" s="182" t="s">
        <v>188</v>
      </c>
      <c r="F158" s="183" t="s">
        <v>189</v>
      </c>
      <c r="G158" s="184" t="s">
        <v>181</v>
      </c>
      <c r="H158" s="185">
        <v>36.26</v>
      </c>
      <c r="I158" s="186"/>
      <c r="J158" s="187">
        <f>ROUND(I158*H158,2)</f>
        <v>0</v>
      </c>
      <c r="K158" s="188"/>
      <c r="L158" s="38"/>
      <c r="M158" s="189" t="s">
        <v>1</v>
      </c>
      <c r="N158" s="190" t="s">
        <v>41</v>
      </c>
      <c r="O158" s="70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3" t="s">
        <v>117</v>
      </c>
      <c r="AT158" s="193" t="s">
        <v>113</v>
      </c>
      <c r="AU158" s="193" t="s">
        <v>83</v>
      </c>
      <c r="AY158" s="16" t="s">
        <v>111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6" t="s">
        <v>81</v>
      </c>
      <c r="BK158" s="194">
        <f>ROUND(I158*H158,2)</f>
        <v>0</v>
      </c>
      <c r="BL158" s="16" t="s">
        <v>117</v>
      </c>
      <c r="BM158" s="193" t="s">
        <v>190</v>
      </c>
    </row>
    <row r="159" spans="1:65" s="2" customFormat="1" ht="33" customHeight="1">
      <c r="A159" s="33"/>
      <c r="B159" s="34"/>
      <c r="C159" s="181" t="s">
        <v>8</v>
      </c>
      <c r="D159" s="181" t="s">
        <v>113</v>
      </c>
      <c r="E159" s="182" t="s">
        <v>191</v>
      </c>
      <c r="F159" s="183" t="s">
        <v>192</v>
      </c>
      <c r="G159" s="184" t="s">
        <v>181</v>
      </c>
      <c r="H159" s="185">
        <v>36.26</v>
      </c>
      <c r="I159" s="186"/>
      <c r="J159" s="187">
        <f>ROUND(I159*H159,2)</f>
        <v>0</v>
      </c>
      <c r="K159" s="188"/>
      <c r="L159" s="38"/>
      <c r="M159" s="189" t="s">
        <v>1</v>
      </c>
      <c r="N159" s="190" t="s">
        <v>41</v>
      </c>
      <c r="O159" s="70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3" t="s">
        <v>117</v>
      </c>
      <c r="AT159" s="193" t="s">
        <v>113</v>
      </c>
      <c r="AU159" s="193" t="s">
        <v>83</v>
      </c>
      <c r="AY159" s="16" t="s">
        <v>111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6" t="s">
        <v>81</v>
      </c>
      <c r="BK159" s="194">
        <f>ROUND(I159*H159,2)</f>
        <v>0</v>
      </c>
      <c r="BL159" s="16" t="s">
        <v>117</v>
      </c>
      <c r="BM159" s="193" t="s">
        <v>193</v>
      </c>
    </row>
    <row r="160" spans="1:65" s="12" customFormat="1" ht="22.9" customHeight="1">
      <c r="B160" s="165"/>
      <c r="C160" s="166"/>
      <c r="D160" s="167" t="s">
        <v>75</v>
      </c>
      <c r="E160" s="179" t="s">
        <v>194</v>
      </c>
      <c r="F160" s="179" t="s">
        <v>195</v>
      </c>
      <c r="G160" s="166"/>
      <c r="H160" s="166"/>
      <c r="I160" s="169"/>
      <c r="J160" s="180">
        <f>BK160</f>
        <v>0</v>
      </c>
      <c r="K160" s="166"/>
      <c r="L160" s="171"/>
      <c r="M160" s="172"/>
      <c r="N160" s="173"/>
      <c r="O160" s="173"/>
      <c r="P160" s="174">
        <f>P161</f>
        <v>0</v>
      </c>
      <c r="Q160" s="173"/>
      <c r="R160" s="174">
        <f>R161</f>
        <v>0</v>
      </c>
      <c r="S160" s="173"/>
      <c r="T160" s="175">
        <f>T161</f>
        <v>0</v>
      </c>
      <c r="AR160" s="176" t="s">
        <v>81</v>
      </c>
      <c r="AT160" s="177" t="s">
        <v>75</v>
      </c>
      <c r="AU160" s="177" t="s">
        <v>81</v>
      </c>
      <c r="AY160" s="176" t="s">
        <v>111</v>
      </c>
      <c r="BK160" s="178">
        <f>BK161</f>
        <v>0</v>
      </c>
    </row>
    <row r="161" spans="1:65" s="2" customFormat="1" ht="33" customHeight="1">
      <c r="A161" s="33"/>
      <c r="B161" s="34"/>
      <c r="C161" s="181" t="s">
        <v>196</v>
      </c>
      <c r="D161" s="181" t="s">
        <v>113</v>
      </c>
      <c r="E161" s="182" t="s">
        <v>197</v>
      </c>
      <c r="F161" s="183" t="s">
        <v>198</v>
      </c>
      <c r="G161" s="184" t="s">
        <v>181</v>
      </c>
      <c r="H161" s="185">
        <v>81.653000000000006</v>
      </c>
      <c r="I161" s="186"/>
      <c r="J161" s="187">
        <f>ROUND(I161*H161,2)</f>
        <v>0</v>
      </c>
      <c r="K161" s="188"/>
      <c r="L161" s="38"/>
      <c r="M161" s="217" t="s">
        <v>1</v>
      </c>
      <c r="N161" s="218" t="s">
        <v>41</v>
      </c>
      <c r="O161" s="219"/>
      <c r="P161" s="220">
        <f>O161*H161</f>
        <v>0</v>
      </c>
      <c r="Q161" s="220">
        <v>0</v>
      </c>
      <c r="R161" s="220">
        <f>Q161*H161</f>
        <v>0</v>
      </c>
      <c r="S161" s="220">
        <v>0</v>
      </c>
      <c r="T161" s="22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3" t="s">
        <v>117</v>
      </c>
      <c r="AT161" s="193" t="s">
        <v>113</v>
      </c>
      <c r="AU161" s="193" t="s">
        <v>83</v>
      </c>
      <c r="AY161" s="16" t="s">
        <v>111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16" t="s">
        <v>81</v>
      </c>
      <c r="BK161" s="194">
        <f>ROUND(I161*H161,2)</f>
        <v>0</v>
      </c>
      <c r="BL161" s="16" t="s">
        <v>117</v>
      </c>
      <c r="BM161" s="193" t="s">
        <v>199</v>
      </c>
    </row>
    <row r="162" spans="1:65" s="2" customFormat="1" ht="6.95" customHeight="1">
      <c r="A162" s="33"/>
      <c r="B162" s="53"/>
      <c r="C162" s="54"/>
      <c r="D162" s="54"/>
      <c r="E162" s="54"/>
      <c r="F162" s="54"/>
      <c r="G162" s="54"/>
      <c r="H162" s="54"/>
      <c r="I162" s="54"/>
      <c r="J162" s="54"/>
      <c r="K162" s="54"/>
      <c r="L162" s="38"/>
      <c r="M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</sheetData>
  <sheetProtection algorithmName="SHA-512" hashValue="Ll7XVhmTkDFpzw9M45RJIqVR9vRaMz3uPCq4enY6gh8jqe4ZL3Y5XSYX2d3NFuGnFsjrwDc9hZNhY8ScFKClfw==" saltValue="EiJ9x1lomFSkEiTM6VzJk7tyX1Nn90EPu7kC8laE8tSa4s2XNP8iaserzT1Sz0d9mU1Ce1JIlPHzXa00RFtBnA==" spinCount="100000" sheet="1" objects="1" scenarios="1" formatColumns="0" formatRows="0" autoFilter="0"/>
  <autoFilter ref="C117:K161" xr:uid="{00000000-0009-0000-0000-000001000000}"/>
  <mergeCells count="6">
    <mergeCell ref="L2:V2"/>
    <mergeCell ref="E7:H7"/>
    <mergeCell ref="E16:H16"/>
    <mergeCell ref="E25:H25"/>
    <mergeCell ref="E85:H85"/>
    <mergeCell ref="E110:H11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202218 - Oprava MK ke sbě...</vt:lpstr>
      <vt:lpstr>'202218 - Oprava MK ke sbě...'!Názvy_tisku</vt:lpstr>
      <vt:lpstr>'Rekapitulace stavby'!Názvy_tisku</vt:lpstr>
      <vt:lpstr>'202218 - Oprava MK ke sbě...'!Oblast_tisku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Kubíček</dc:creator>
  <cp:lastModifiedBy>Burda</cp:lastModifiedBy>
  <dcterms:created xsi:type="dcterms:W3CDTF">2022-11-23T14:46:20Z</dcterms:created>
  <dcterms:modified xsi:type="dcterms:W3CDTF">2022-11-28T15:50:21Z</dcterms:modified>
</cp:coreProperties>
</file>