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SO 101 Komunikace - Rozpočet" sheetId="2" r:id="rId2"/>
  </sheets>
  <definedNames>
    <definedName name="_xlnm.Print_Area" localSheetId="0">'Rekapitulace stavby'!$D$4:$AO$76,'Rekapitulace stavby'!$C$82:$AQ$103</definedName>
    <definedName name="_xlnm.Print_Titles" localSheetId="0">'Rekapitulace stavby'!$92:$92</definedName>
    <definedName name="_xlnm._FilterDatabase" localSheetId="1" hidden="1">'SO 101 Komunikace - Rozpočet'!$C$137:$K$283</definedName>
    <definedName name="_xlnm.Print_Area" localSheetId="1">'SO 101 Komunikace - Rozpočet'!$C$4:$J$76,'SO 101 Komunikace - Rozpočet'!$C$82:$J$119,'SO 101 Komunikace - Rozpočet'!$C$125:$J$283</definedName>
    <definedName name="_xlnm.Print_Titles" localSheetId="1">'SO 101 Komunikace - Rozpočet'!$137:$137</definedName>
  </definedNames>
  <calcPr/>
</workbook>
</file>

<file path=xl/calcChain.xml><?xml version="1.0" encoding="utf-8"?>
<calcChain xmlns="http://schemas.openxmlformats.org/spreadsheetml/2006/main">
  <c i="2" l="1" r="J39"/>
  <c r="J38"/>
  <c i="1" r="AY95"/>
  <c i="2" r="J37"/>
  <c i="1" r="AX95"/>
  <c i="2" r="BI283"/>
  <c r="BH283"/>
  <c r="BG283"/>
  <c r="BF283"/>
  <c r="T283"/>
  <c r="T282"/>
  <c r="R283"/>
  <c r="R282"/>
  <c r="P283"/>
  <c r="P282"/>
  <c r="BI281"/>
  <c r="BH281"/>
  <c r="BG281"/>
  <c r="BF281"/>
  <c r="T281"/>
  <c r="R281"/>
  <c r="P281"/>
  <c r="BI280"/>
  <c r="BH280"/>
  <c r="BG280"/>
  <c r="BF280"/>
  <c r="T280"/>
  <c r="R280"/>
  <c r="P280"/>
  <c r="BI278"/>
  <c r="BH278"/>
  <c r="BG278"/>
  <c r="BF278"/>
  <c r="T278"/>
  <c r="R278"/>
  <c r="P278"/>
  <c r="BI277"/>
  <c r="BH277"/>
  <c r="BG277"/>
  <c r="BF277"/>
  <c r="T277"/>
  <c r="R277"/>
  <c r="P277"/>
  <c r="BI272"/>
  <c r="BH272"/>
  <c r="BG272"/>
  <c r="BF272"/>
  <c r="T272"/>
  <c r="R272"/>
  <c r="P272"/>
  <c r="BI269"/>
  <c r="BH269"/>
  <c r="BG269"/>
  <c r="BF269"/>
  <c r="T269"/>
  <c r="R269"/>
  <c r="P269"/>
  <c r="BI265"/>
  <c r="BH265"/>
  <c r="BG265"/>
  <c r="BF265"/>
  <c r="T265"/>
  <c r="R265"/>
  <c r="P265"/>
  <c r="BI262"/>
  <c r="BH262"/>
  <c r="BG262"/>
  <c r="BF262"/>
  <c r="T262"/>
  <c r="R262"/>
  <c r="P262"/>
  <c r="BI259"/>
  <c r="BH259"/>
  <c r="BG259"/>
  <c r="BF259"/>
  <c r="T259"/>
  <c r="R259"/>
  <c r="P259"/>
  <c r="BI257"/>
  <c r="BH257"/>
  <c r="BG257"/>
  <c r="BF257"/>
  <c r="T257"/>
  <c r="R257"/>
  <c r="P257"/>
  <c r="BI254"/>
  <c r="BH254"/>
  <c r="BG254"/>
  <c r="BF254"/>
  <c r="T254"/>
  <c r="R254"/>
  <c r="P254"/>
  <c r="BI253"/>
  <c r="BH253"/>
  <c r="BG253"/>
  <c r="BF253"/>
  <c r="T253"/>
  <c r="R253"/>
  <c r="P253"/>
  <c r="BI252"/>
  <c r="BH252"/>
  <c r="BG252"/>
  <c r="BF252"/>
  <c r="T252"/>
  <c r="R252"/>
  <c r="P252"/>
  <c r="BI251"/>
  <c r="BH251"/>
  <c r="BG251"/>
  <c r="BF251"/>
  <c r="T251"/>
  <c r="R251"/>
  <c r="P251"/>
  <c r="BI248"/>
  <c r="BH248"/>
  <c r="BG248"/>
  <c r="BF248"/>
  <c r="T248"/>
  <c r="R248"/>
  <c r="P248"/>
  <c r="BI247"/>
  <c r="BH247"/>
  <c r="BG247"/>
  <c r="BF247"/>
  <c r="T247"/>
  <c r="R247"/>
  <c r="P247"/>
  <c r="BI244"/>
  <c r="BH244"/>
  <c r="BG244"/>
  <c r="BF244"/>
  <c r="T244"/>
  <c r="R244"/>
  <c r="P244"/>
  <c r="BI241"/>
  <c r="BH241"/>
  <c r="BG241"/>
  <c r="BF241"/>
  <c r="T241"/>
  <c r="R241"/>
  <c r="P241"/>
  <c r="BI238"/>
  <c r="BH238"/>
  <c r="BG238"/>
  <c r="BF238"/>
  <c r="T238"/>
  <c r="R238"/>
  <c r="P238"/>
  <c r="BI235"/>
  <c r="BH235"/>
  <c r="BG235"/>
  <c r="BF235"/>
  <c r="T235"/>
  <c r="R235"/>
  <c r="P235"/>
  <c r="BI232"/>
  <c r="BH232"/>
  <c r="BG232"/>
  <c r="BF232"/>
  <c r="T232"/>
  <c r="R232"/>
  <c r="P232"/>
  <c r="BI229"/>
  <c r="BH229"/>
  <c r="BG229"/>
  <c r="BF229"/>
  <c r="T229"/>
  <c r="R229"/>
  <c r="P229"/>
  <c r="BI226"/>
  <c r="BH226"/>
  <c r="BG226"/>
  <c r="BF226"/>
  <c r="T226"/>
  <c r="R226"/>
  <c r="P226"/>
  <c r="BI225"/>
  <c r="BH225"/>
  <c r="BG225"/>
  <c r="BF225"/>
  <c r="T225"/>
  <c r="R225"/>
  <c r="P225"/>
  <c r="BI222"/>
  <c r="BH222"/>
  <c r="BG222"/>
  <c r="BF222"/>
  <c r="T222"/>
  <c r="R222"/>
  <c r="P222"/>
  <c r="BI221"/>
  <c r="BH221"/>
  <c r="BG221"/>
  <c r="BF221"/>
  <c r="T221"/>
  <c r="R221"/>
  <c r="P221"/>
  <c r="BI220"/>
  <c r="BH220"/>
  <c r="BG220"/>
  <c r="BF220"/>
  <c r="T220"/>
  <c r="R220"/>
  <c r="P220"/>
  <c r="BI219"/>
  <c r="BH219"/>
  <c r="BG219"/>
  <c r="BF219"/>
  <c r="T219"/>
  <c r="R219"/>
  <c r="P219"/>
  <c r="BI216"/>
  <c r="BH216"/>
  <c r="BG216"/>
  <c r="BF216"/>
  <c r="T216"/>
  <c r="R216"/>
  <c r="P216"/>
  <c r="BI214"/>
  <c r="BH214"/>
  <c r="BG214"/>
  <c r="BF214"/>
  <c r="T214"/>
  <c r="R214"/>
  <c r="P214"/>
  <c r="BI213"/>
  <c r="BH213"/>
  <c r="BG213"/>
  <c r="BF213"/>
  <c r="T213"/>
  <c r="R213"/>
  <c r="P213"/>
  <c r="BI212"/>
  <c r="BH212"/>
  <c r="BG212"/>
  <c r="BF212"/>
  <c r="T212"/>
  <c r="R212"/>
  <c r="P212"/>
  <c r="BI209"/>
  <c r="BH209"/>
  <c r="BG209"/>
  <c r="BF209"/>
  <c r="T209"/>
  <c r="R209"/>
  <c r="P209"/>
  <c r="BI207"/>
  <c r="BH207"/>
  <c r="BG207"/>
  <c r="BF207"/>
  <c r="T207"/>
  <c r="R207"/>
  <c r="P207"/>
  <c r="BI206"/>
  <c r="BH206"/>
  <c r="BG206"/>
  <c r="BF206"/>
  <c r="T206"/>
  <c r="R206"/>
  <c r="P206"/>
  <c r="BI205"/>
  <c r="BH205"/>
  <c r="BG205"/>
  <c r="BF205"/>
  <c r="T205"/>
  <c r="R205"/>
  <c r="P205"/>
  <c r="BI204"/>
  <c r="BH204"/>
  <c r="BG204"/>
  <c r="BF204"/>
  <c r="T204"/>
  <c r="R204"/>
  <c r="P204"/>
  <c r="BI203"/>
  <c r="BH203"/>
  <c r="BG203"/>
  <c r="BF203"/>
  <c r="T203"/>
  <c r="R203"/>
  <c r="P203"/>
  <c r="BI202"/>
  <c r="BH202"/>
  <c r="BG202"/>
  <c r="BF202"/>
  <c r="T202"/>
  <c r="R202"/>
  <c r="P202"/>
  <c r="BI199"/>
  <c r="BH199"/>
  <c r="BG199"/>
  <c r="BF199"/>
  <c r="T199"/>
  <c r="R199"/>
  <c r="P199"/>
  <c r="BI196"/>
  <c r="BH196"/>
  <c r="BG196"/>
  <c r="BF196"/>
  <c r="T196"/>
  <c r="R196"/>
  <c r="P196"/>
  <c r="BI193"/>
  <c r="BH193"/>
  <c r="BG193"/>
  <c r="BF193"/>
  <c r="T193"/>
  <c r="R193"/>
  <c r="P193"/>
  <c r="BI190"/>
  <c r="BH190"/>
  <c r="BG190"/>
  <c r="BF190"/>
  <c r="T190"/>
  <c r="R190"/>
  <c r="P190"/>
  <c r="BI189"/>
  <c r="BH189"/>
  <c r="BG189"/>
  <c r="BF189"/>
  <c r="T189"/>
  <c r="R189"/>
  <c r="P189"/>
  <c r="BI186"/>
  <c r="BH186"/>
  <c r="BG186"/>
  <c r="BF186"/>
  <c r="T186"/>
  <c r="R186"/>
  <c r="P186"/>
  <c r="BI183"/>
  <c r="BH183"/>
  <c r="BG183"/>
  <c r="BF183"/>
  <c r="T183"/>
  <c r="R183"/>
  <c r="P183"/>
  <c r="BI180"/>
  <c r="BH180"/>
  <c r="BG180"/>
  <c r="BF180"/>
  <c r="T180"/>
  <c r="R180"/>
  <c r="P180"/>
  <c r="BI178"/>
  <c r="BH178"/>
  <c r="BG178"/>
  <c r="BF178"/>
  <c r="T178"/>
  <c r="R178"/>
  <c r="P178"/>
  <c r="BI175"/>
  <c r="BH175"/>
  <c r="BG175"/>
  <c r="BF175"/>
  <c r="T175"/>
  <c r="R175"/>
  <c r="P175"/>
  <c r="BI174"/>
  <c r="BH174"/>
  <c r="BG174"/>
  <c r="BF174"/>
  <c r="T174"/>
  <c r="R174"/>
  <c r="P174"/>
  <c r="BI173"/>
  <c r="BH173"/>
  <c r="BG173"/>
  <c r="BF173"/>
  <c r="T173"/>
  <c r="R173"/>
  <c r="P173"/>
  <c r="BI169"/>
  <c r="BH169"/>
  <c r="BG169"/>
  <c r="BF169"/>
  <c r="T169"/>
  <c r="R169"/>
  <c r="P169"/>
  <c r="BI167"/>
  <c r="BH167"/>
  <c r="BG167"/>
  <c r="BF167"/>
  <c r="T167"/>
  <c r="R167"/>
  <c r="P167"/>
  <c r="BI166"/>
  <c r="BH166"/>
  <c r="BG166"/>
  <c r="BF166"/>
  <c r="T166"/>
  <c r="R166"/>
  <c r="P166"/>
  <c r="BI165"/>
  <c r="BH165"/>
  <c r="BG165"/>
  <c r="BF165"/>
  <c r="T165"/>
  <c r="R165"/>
  <c r="P165"/>
  <c r="BI162"/>
  <c r="BH162"/>
  <c r="BG162"/>
  <c r="BF162"/>
  <c r="T162"/>
  <c r="R162"/>
  <c r="P162"/>
  <c r="BI159"/>
  <c r="BH159"/>
  <c r="BG159"/>
  <c r="BF159"/>
  <c r="T159"/>
  <c r="R159"/>
  <c r="P159"/>
  <c r="BI156"/>
  <c r="BH156"/>
  <c r="BG156"/>
  <c r="BF156"/>
  <c r="T156"/>
  <c r="R156"/>
  <c r="P156"/>
  <c r="BI152"/>
  <c r="BH152"/>
  <c r="BG152"/>
  <c r="BF152"/>
  <c r="T152"/>
  <c r="R152"/>
  <c r="P152"/>
  <c r="BI151"/>
  <c r="BH151"/>
  <c r="BG151"/>
  <c r="BF151"/>
  <c r="T151"/>
  <c r="R151"/>
  <c r="P151"/>
  <c r="BI148"/>
  <c r="BH148"/>
  <c r="BG148"/>
  <c r="BF148"/>
  <c r="T148"/>
  <c r="R148"/>
  <c r="P148"/>
  <c r="BI147"/>
  <c r="BH147"/>
  <c r="BG147"/>
  <c r="BF147"/>
  <c r="T147"/>
  <c r="R147"/>
  <c r="P147"/>
  <c r="BI144"/>
  <c r="BH144"/>
  <c r="BG144"/>
  <c r="BF144"/>
  <c r="T144"/>
  <c r="R144"/>
  <c r="P144"/>
  <c r="BI141"/>
  <c r="BH141"/>
  <c r="BG141"/>
  <c r="BF141"/>
  <c r="T141"/>
  <c r="R141"/>
  <c r="P141"/>
  <c r="F132"/>
  <c r="E130"/>
  <c r="BI117"/>
  <c r="BH117"/>
  <c r="BG117"/>
  <c r="BF117"/>
  <c r="BI116"/>
  <c r="BH116"/>
  <c r="BG116"/>
  <c r="BF116"/>
  <c r="BE116"/>
  <c r="BI115"/>
  <c r="BH115"/>
  <c r="BG115"/>
  <c r="BF115"/>
  <c r="BE115"/>
  <c r="BI114"/>
  <c r="BH114"/>
  <c r="BG114"/>
  <c r="BF114"/>
  <c r="BE114"/>
  <c r="BI113"/>
  <c r="BH113"/>
  <c r="BG113"/>
  <c r="BF113"/>
  <c r="BE113"/>
  <c r="BI112"/>
  <c r="BH112"/>
  <c r="BG112"/>
  <c r="BF112"/>
  <c r="BE112"/>
  <c r="F89"/>
  <c r="E87"/>
  <c r="J24"/>
  <c r="E24"/>
  <c r="J92"/>
  <c r="J23"/>
  <c r="J21"/>
  <c r="E21"/>
  <c r="J134"/>
  <c r="J20"/>
  <c r="J18"/>
  <c r="E18"/>
  <c r="F92"/>
  <c r="J17"/>
  <c r="J15"/>
  <c r="E15"/>
  <c r="F91"/>
  <c r="J14"/>
  <c r="J12"/>
  <c r="J89"/>
  <c r="E7"/>
  <c r="E85"/>
  <c i="1" r="CK101"/>
  <c r="CJ101"/>
  <c r="CI101"/>
  <c r="CH101"/>
  <c r="CG101"/>
  <c r="CF101"/>
  <c r="BZ101"/>
  <c r="CE101"/>
  <c r="CK100"/>
  <c r="CJ100"/>
  <c r="CI100"/>
  <c r="CH100"/>
  <c r="CG100"/>
  <c r="CF100"/>
  <c r="BZ100"/>
  <c r="CE100"/>
  <c r="CK99"/>
  <c r="CJ99"/>
  <c r="CI99"/>
  <c r="CH99"/>
  <c r="CG99"/>
  <c r="CF99"/>
  <c r="BZ99"/>
  <c r="CE99"/>
  <c r="CK98"/>
  <c r="CJ98"/>
  <c r="CI98"/>
  <c r="CH98"/>
  <c r="CG98"/>
  <c r="CF98"/>
  <c r="BZ98"/>
  <c r="CE98"/>
  <c r="L90"/>
  <c r="AM90"/>
  <c r="AM89"/>
  <c r="L89"/>
  <c r="AM87"/>
  <c r="L87"/>
  <c r="L85"/>
  <c r="L84"/>
  <c i="2" r="J278"/>
  <c r="J277"/>
  <c r="BK259"/>
  <c r="BK235"/>
  <c r="BK229"/>
  <c r="BK225"/>
  <c r="BK220"/>
  <c r="BK214"/>
  <c r="J209"/>
  <c r="BK206"/>
  <c r="J199"/>
  <c r="J190"/>
  <c r="J186"/>
  <c r="J175"/>
  <c r="BK167"/>
  <c r="BK166"/>
  <c r="J156"/>
  <c i="1" r="AS94"/>
  <c i="2" r="BK278"/>
  <c r="BK272"/>
  <c r="J262"/>
  <c r="BK254"/>
  <c r="J253"/>
  <c r="J252"/>
  <c r="J238"/>
  <c r="BK216"/>
  <c r="J206"/>
  <c r="J193"/>
  <c r="J189"/>
  <c r="BK183"/>
  <c r="J178"/>
  <c r="J174"/>
  <c r="J167"/>
  <c r="J165"/>
  <c r="J152"/>
  <c r="J283"/>
  <c r="J272"/>
  <c r="BK265"/>
  <c r="J248"/>
  <c r="J244"/>
  <c r="BK241"/>
  <c r="J235"/>
  <c r="J226"/>
  <c r="J219"/>
  <c r="J212"/>
  <c r="J207"/>
  <c r="BK203"/>
  <c r="BK199"/>
  <c r="BK180"/>
  <c r="BK169"/>
  <c r="BK156"/>
  <c r="J151"/>
  <c r="J147"/>
  <c r="J141"/>
  <c r="J280"/>
  <c r="J269"/>
  <c r="J257"/>
  <c r="BK251"/>
  <c r="BK244"/>
  <c r="J222"/>
  <c r="BK221"/>
  <c r="J216"/>
  <c r="J203"/>
  <c r="BK193"/>
  <c r="BK173"/>
  <c r="BK151"/>
  <c r="J169"/>
  <c r="J159"/>
  <c r="BK141"/>
  <c r="J281"/>
  <c r="BK262"/>
  <c r="J247"/>
  <c r="J232"/>
  <c r="BK226"/>
  <c r="J221"/>
  <c r="BK219"/>
  <c r="J213"/>
  <c r="BK207"/>
  <c r="J205"/>
  <c r="J196"/>
  <c r="BK189"/>
  <c r="J183"/>
  <c r="BK174"/>
  <c r="BK159"/>
  <c r="BK148"/>
  <c r="BK281"/>
  <c r="BK277"/>
  <c r="J265"/>
  <c r="BK257"/>
  <c r="BK253"/>
  <c r="BK252"/>
  <c r="J241"/>
  <c r="BK222"/>
  <c r="BK212"/>
  <c r="J204"/>
  <c r="BK190"/>
  <c r="BK186"/>
  <c r="BK175"/>
  <c r="J173"/>
  <c r="J166"/>
  <c r="BK162"/>
  <c r="J144"/>
  <c r="BK280"/>
  <c r="BK269"/>
  <c r="J251"/>
  <c r="BK247"/>
  <c r="BK238"/>
  <c r="J229"/>
  <c r="J225"/>
  <c r="BK213"/>
  <c r="BK209"/>
  <c r="BK205"/>
  <c r="J202"/>
  <c r="BK196"/>
  <c r="BK178"/>
  <c r="J162"/>
  <c r="BK152"/>
  <c r="J148"/>
  <c r="BK144"/>
  <c r="BK283"/>
  <c r="J259"/>
  <c r="J254"/>
  <c r="BK248"/>
  <c r="BK232"/>
  <c r="J220"/>
  <c r="J214"/>
  <c r="BK204"/>
  <c r="BK202"/>
  <c r="J180"/>
  <c r="BK165"/>
  <c r="BK147"/>
  <c l="1" r="P140"/>
  <c r="R172"/>
  <c r="P179"/>
  <c r="R208"/>
  <c r="BK215"/>
  <c r="J215"/>
  <c r="J102"/>
  <c r="BK258"/>
  <c r="J258"/>
  <c r="J103"/>
  <c r="BK268"/>
  <c r="J268"/>
  <c r="J104"/>
  <c r="R276"/>
  <c r="BK279"/>
  <c r="J279"/>
  <c r="J107"/>
  <c r="BK140"/>
  <c r="BK172"/>
  <c r="J172"/>
  <c r="J99"/>
  <c r="BK179"/>
  <c r="J179"/>
  <c r="J100"/>
  <c r="BK208"/>
  <c r="J208"/>
  <c r="J101"/>
  <c r="P215"/>
  <c r="R258"/>
  <c r="R268"/>
  <c r="BK276"/>
  <c r="P279"/>
  <c r="T140"/>
  <c r="T172"/>
  <c r="T179"/>
  <c r="T208"/>
  <c r="R215"/>
  <c r="P258"/>
  <c r="P268"/>
  <c r="P276"/>
  <c r="P275"/>
  <c r="R279"/>
  <c r="R140"/>
  <c r="P172"/>
  <c r="R179"/>
  <c r="P208"/>
  <c r="T215"/>
  <c r="T258"/>
  <c r="T268"/>
  <c r="T276"/>
  <c r="T275"/>
  <c r="T279"/>
  <c r="BK282"/>
  <c r="J282"/>
  <c r="J108"/>
  <c r="F134"/>
  <c r="J135"/>
  <c r="BE156"/>
  <c r="BE159"/>
  <c r="BE166"/>
  <c r="BE167"/>
  <c r="BE173"/>
  <c r="BE175"/>
  <c r="BE180"/>
  <c r="BE183"/>
  <c r="BE186"/>
  <c r="BE189"/>
  <c r="BE196"/>
  <c r="BE205"/>
  <c r="BE206"/>
  <c r="BE212"/>
  <c r="BE216"/>
  <c r="BE220"/>
  <c r="BE222"/>
  <c r="BE226"/>
  <c r="BE235"/>
  <c r="BE238"/>
  <c r="BE254"/>
  <c r="BE257"/>
  <c r="BE259"/>
  <c r="BE262"/>
  <c r="BE278"/>
  <c r="E128"/>
  <c r="J132"/>
  <c r="BE152"/>
  <c r="BE174"/>
  <c r="BE190"/>
  <c r="BE209"/>
  <c r="BE214"/>
  <c r="BE221"/>
  <c r="BE229"/>
  <c r="BE265"/>
  <c r="BE280"/>
  <c r="J91"/>
  <c r="F135"/>
  <c r="BE147"/>
  <c r="BE148"/>
  <c r="BE165"/>
  <c r="BE193"/>
  <c r="BE202"/>
  <c r="BE204"/>
  <c r="BE207"/>
  <c r="BE213"/>
  <c r="BE219"/>
  <c r="BE225"/>
  <c r="BE232"/>
  <c r="BE241"/>
  <c r="BE244"/>
  <c r="BE251"/>
  <c r="BE252"/>
  <c r="BE253"/>
  <c r="BE269"/>
  <c r="BE272"/>
  <c r="BE281"/>
  <c r="BE141"/>
  <c r="BE144"/>
  <c r="BE151"/>
  <c r="BE162"/>
  <c r="BE169"/>
  <c r="BE178"/>
  <c r="BE199"/>
  <c r="BE203"/>
  <c r="BE247"/>
  <c r="BE248"/>
  <c r="BE277"/>
  <c r="BE283"/>
  <c r="F36"/>
  <c i="1" r="BA95"/>
  <c r="BA94"/>
  <c r="W33"/>
  <c i="2" r="F39"/>
  <c i="1" r="BD95"/>
  <c r="BD94"/>
  <c r="W36"/>
  <c i="2" r="F38"/>
  <c i="1" r="BC95"/>
  <c r="BC94"/>
  <c r="W35"/>
  <c i="2" r="J36"/>
  <c i="1" r="AW95"/>
  <c i="2" r="F37"/>
  <c i="1" r="BB95"/>
  <c r="BB94"/>
  <c r="W34"/>
  <c i="2" l="1" r="R139"/>
  <c r="T139"/>
  <c r="T138"/>
  <c r="BK275"/>
  <c r="J275"/>
  <c r="J105"/>
  <c r="BK139"/>
  <c r="BK138"/>
  <c r="J138"/>
  <c r="J96"/>
  <c r="J30"/>
  <c r="R275"/>
  <c r="P139"/>
  <c r="P138"/>
  <c i="1" r="AU95"/>
  <c i="2" r="J140"/>
  <c r="J98"/>
  <c r="J276"/>
  <c r="J106"/>
  <c r="J117"/>
  <c r="BE117"/>
  <c r="F35"/>
  <c i="1" r="AZ95"/>
  <c r="AZ94"/>
  <c r="AV94"/>
  <c r="AX94"/>
  <c r="AU94"/>
  <c r="AY94"/>
  <c r="AW94"/>
  <c r="AK33"/>
  <c i="2" l="1" r="R138"/>
  <c r="J139"/>
  <c r="J97"/>
  <c r="J111"/>
  <c r="J119"/>
  <c r="J35"/>
  <c i="1" r="AV95"/>
  <c r="AT95"/>
  <c r="AT94"/>
  <c i="2" l="1" r="J31"/>
  <c r="J32"/>
  <c i="1" r="AG95"/>
  <c r="AG94"/>
  <c r="AK26"/>
  <c l="1" r="AN94"/>
  <c r="AN95"/>
  <c i="2" r="J41"/>
  <c i="1" r="AG101"/>
  <c r="CD101"/>
  <c r="AG98"/>
  <c r="AV98"/>
  <c r="BY98"/>
  <c r="AG100"/>
  <c r="AV100"/>
  <c r="BY100"/>
  <c r="AG99"/>
  <c r="CD99"/>
  <c l="1" r="CD100"/>
  <c r="CD98"/>
  <c r="AV99"/>
  <c r="BY99"/>
  <c r="AV101"/>
  <c r="BY101"/>
  <c r="AN98"/>
  <c r="AN100"/>
  <c r="AG97"/>
  <c r="AK27"/>
  <c r="AK29"/>
  <c l="1" r="AN101"/>
  <c r="AG103"/>
  <c r="W32"/>
  <c r="AN99"/>
  <c r="AK32"/>
  <c r="AK38"/>
  <c l="1" r="AN97"/>
  <c r="AN103"/>
</calcChain>
</file>

<file path=xl/sharedStrings.xml><?xml version="1.0" encoding="utf-8"?>
<sst xmlns="http://schemas.openxmlformats.org/spreadsheetml/2006/main">
  <si>
    <t>Export Komplet</t>
  </si>
  <si>
    <t/>
  </si>
  <si>
    <t>2.0</t>
  </si>
  <si>
    <t>False</t>
  </si>
  <si>
    <t>{1d5d9665-1e2a-4afc-8a1e-d8d419b4803f}</t>
  </si>
  <si>
    <t xml:space="preserve">&gt;&gt;  skryté sloupce  &lt;&lt;</t>
  </si>
  <si>
    <t>0,01</t>
  </si>
  <si>
    <t>21</t>
  </si>
  <si>
    <t>15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</si>
  <si>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</si>
  <si>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</si>
  <si>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</si>
  <si>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</si>
  <si>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</si>
  <si>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2020-09-15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</si>
  <si>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</si>
  <si>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</si>
  <si>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Tuchlovice Zemědělská</t>
  </si>
  <si>
    <t>KSO:</t>
  </si>
  <si>
    <t>CC-CZ:</t>
  </si>
  <si>
    <t>Místo:</t>
  </si>
  <si>
    <t xml:space="preserve"> </t>
  </si>
  <si>
    <t>Datum:</t>
  </si>
  <si>
    <t>15. 9. 2020</t>
  </si>
  <si>
    <t>Zadavatel:</t>
  </si>
  <si>
    <t>IČ:</t>
  </si>
  <si>
    <t>DIČ:</t>
  </si>
  <si>
    <t>Uchazeč:</t>
  </si>
  <si>
    <t>Vyplň údaj</t>
  </si>
  <si>
    <t>Projektant:</t>
  </si>
  <si>
    <t>True</t>
  </si>
  <si>
    <t>Zpracovatel:</t>
  </si>
  <si>
    <t>Poznámka:</t>
  </si>
  <si>
    <t>Náklady z rozpočtů</t>
  </si>
  <si>
    <t>Ostatní náklady ze souhrnného listu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</si>
  <si>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</si>
  <si>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</si>
  <si>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</si>
  <si>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</si>
  <si>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</si>
  <si>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</si>
  <si>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</si>
  <si>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</si>
  <si>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</si>
  <si>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</si>
  <si>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</si>
  <si>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</si>
  <si>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</si>
  <si>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</si>
  <si>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</si>
  <si>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</si>
  <si>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</si>
  <si>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</si>
  <si>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</si>
  <si>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</si>
  <si>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</si>
  <si>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</si>
  <si>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</si>
  <si>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</si>
  <si>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</si>
  <si>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</si>
  <si>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</si>
  <si>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</si>
  <si>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</si>
  <si>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</si>
  <si>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</si>
  <si>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</si>
  <si>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</si>
  <si>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</si>
  <si>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</si>
  <si>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</si>
  <si>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</si>
  <si>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</si>
  <si>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1) Náklady z rozpočtů</t>
  </si>
  <si>
    <t>D</t>
  </si>
  <si>
    <t>0</t>
  </si>
  <si>
    <t>###NOIMPORT###</t>
  </si>
  <si>
    <t>IMPORT</t>
  </si>
  <si>
    <t>{00000000-0000-0000-0000-000000000000}</t>
  </si>
  <si>
    <t>/</t>
  </si>
  <si>
    <t>SO 101 Komunikace</t>
  </si>
  <si>
    <t>Rozpočet</t>
  </si>
  <si>
    <t>STA</t>
  </si>
  <si>
    <t>1</t>
  </si>
  <si>
    <t>{f893374f-fb68-4f69-99fc-964e5e145338}</t>
  </si>
  <si>
    <t>2</t>
  </si>
  <si>
    <t>2) Ostatní náklady ze souhrnného listu</t>
  </si>
  <si>
    <t>Procent. zadání_x000d_
[% nákladů rozpočtu]</t>
  </si>
  <si>
    <t>Zařazení nákladů</t>
  </si>
  <si>
    <t>Ostatní náklady</t>
  </si>
  <si>
    <t>stavební čast</t>
  </si>
  <si>
    <t>OSTATNENAKLADY</t>
  </si>
  <si>
    <t>Vyplň vlastní</t>
  </si>
  <si>
    <t>OSTATNENAKLADYVLASTNE</t>
  </si>
  <si>
    <t>Celkové náklady za stavbu 1) + 2)</t>
  </si>
  <si>
    <t>KRYCÍ LIST SOUPISU PRACÍ</t>
  </si>
  <si>
    <t>Objekt:</t>
  </si>
  <si>
    <t>SO 101 Komunikace - Rozpočet</t>
  </si>
  <si>
    <t>Náklady z rozpočtu</t>
  </si>
  <si>
    <t>REKAPITULACE ČLENĚNÍ SOUPISU PRACÍ</t>
  </si>
  <si>
    <t>Kód dílu - Popis</t>
  </si>
  <si>
    <t>Cena celkem [CZK]</t>
  </si>
  <si>
    <t>1) Náklady ze soupisu prací</t>
  </si>
  <si>
    <t>-1</t>
  </si>
  <si>
    <t>HSV - Práce a dodávky HSV</t>
  </si>
  <si>
    <t xml:space="preserve">    1 - Zemní práce</t>
  </si>
  <si>
    <t xml:space="preserve">    2 - Zakládání</t>
  </si>
  <si>
    <t xml:space="preserve">    5 - Komunikace pozemní</t>
  </si>
  <si>
    <t xml:space="preserve">    8 - Trubní vedení</t>
  </si>
  <si>
    <t xml:space="preserve">    9 - Ostatní konstrukce a práce, bourání</t>
  </si>
  <si>
    <t xml:space="preserve">    997 - Přesun sutě</t>
  </si>
  <si>
    <t xml:space="preserve">    998 - Přesun hmot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</si>
  <si>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</si>
  <si>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</si>
  <si>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</si>
  <si>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VRN4 - Inženýrská činnost</t>
  </si>
  <si>
    <t>2) Ostatní náklady</t>
  </si>
  <si>
    <t>Zařízení staveniště</t>
  </si>
  <si>
    <t>VRN</t>
  </si>
  <si>
    <t>Projektové práce</t>
  </si>
  <si>
    <t>Územní vlivy</t>
  </si>
  <si>
    <t>Provozní vlivy</t>
  </si>
  <si>
    <t>Jiné VRN</t>
  </si>
  <si>
    <t>Kompletační činnost</t>
  </si>
  <si>
    <t>KOMPLETACNA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</si>
  <si>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</si>
  <si>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</si>
  <si>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</si>
  <si>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</si>
  <si>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</si>
  <si>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</si>
  <si>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</si>
  <si>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</si>
  <si>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</si>
  <si>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</si>
  <si>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</si>
  <si>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</si>
  <si>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</si>
  <si>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</si>
  <si>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</si>
  <si>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</si>
  <si>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</si>
  <si>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</si>
  <si>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113107182</t>
  </si>
  <si>
    <t>Odstranění krytu živičného tl 100 mm strojně pl přes 50 do 200 m2</t>
  </si>
  <si>
    <t>m2</t>
  </si>
  <si>
    <t>4</t>
  </si>
  <si>
    <t>1980026047</t>
  </si>
  <si>
    <t>VV</t>
  </si>
  <si>
    <t>170</t>
  </si>
  <si>
    <t>Součet</t>
  </si>
  <si>
    <t>113107246</t>
  </si>
  <si>
    <t>Odstranění podkladu živičného tl 300 mm strojně pl přes 200 m2</t>
  </si>
  <si>
    <t>808648667</t>
  </si>
  <si>
    <t>133/0,3</t>
  </si>
  <si>
    <t>3</t>
  </si>
  <si>
    <t>113201112</t>
  </si>
  <si>
    <t>Vytrhání obrub silničních ležatých</t>
  </si>
  <si>
    <t>m</t>
  </si>
  <si>
    <t>604668247</t>
  </si>
  <si>
    <t>130001101</t>
  </si>
  <si>
    <t>Příplatek za ztížení vykopávky v blízkosti podzemního vedení</t>
  </si>
  <si>
    <t>m3</t>
  </si>
  <si>
    <t>1784157588</t>
  </si>
  <si>
    <t>133/10</t>
  </si>
  <si>
    <t>5</t>
  </si>
  <si>
    <t>130001102</t>
  </si>
  <si>
    <t>Příplatek za ztížení vykopávky v blízkosti stromů a ochranu kmene</t>
  </si>
  <si>
    <t>-1089907044</t>
  </si>
  <si>
    <t>6</t>
  </si>
  <si>
    <t>132201101</t>
  </si>
  <si>
    <t>Hloubení rýh š do 600 mm v hornině tř. 3 objemu do 100 m3</t>
  </si>
  <si>
    <t>-533175162</t>
  </si>
  <si>
    <t>"kanalizace"9*0,6*0,5</t>
  </si>
  <si>
    <t>"drenážní rýha"68*0,5*0,4</t>
  </si>
  <si>
    <t>7</t>
  </si>
  <si>
    <t>175111101</t>
  </si>
  <si>
    <t>Obsypání potrubí ručně sypaninou bez prohození sítem, uloženou do 3 m</t>
  </si>
  <si>
    <t>-1137127721</t>
  </si>
  <si>
    <t>2,7-(2,7*0,4)</t>
  </si>
  <si>
    <t>8</t>
  </si>
  <si>
    <t>162601102</t>
  </si>
  <si>
    <t>Vodorovné přemístění do 5000 m výkopku/sypaniny z horniny tř. 1 až 4</t>
  </si>
  <si>
    <t>535200877</t>
  </si>
  <si>
    <t>133</t>
  </si>
  <si>
    <t>9</t>
  </si>
  <si>
    <t>171201211</t>
  </si>
  <si>
    <t>Poplatek za uložení stavebního odpadu - zeminy a kameniva na skládce</t>
  </si>
  <si>
    <t>t</t>
  </si>
  <si>
    <t>-1084944971</t>
  </si>
  <si>
    <t>133*1,8</t>
  </si>
  <si>
    <t>10</t>
  </si>
  <si>
    <t>181301102</t>
  </si>
  <si>
    <t>Rozprostření ornice tl vrstvy do 150 mm pl do 500 m2 v rovině nebo ve svahu do 1:5</t>
  </si>
  <si>
    <t>-1628217908</t>
  </si>
  <si>
    <t>11</t>
  </si>
  <si>
    <t>181411131</t>
  </si>
  <si>
    <t>Založení parkového trávníku výsevem plochy do 1000 m2 v rovině a ve svahu do 1:5</t>
  </si>
  <si>
    <t>-545176778</t>
  </si>
  <si>
    <t>12</t>
  </si>
  <si>
    <t>M</t>
  </si>
  <si>
    <t>00572410</t>
  </si>
  <si>
    <t>osivo směs travní parková</t>
  </si>
  <si>
    <t>kg</t>
  </si>
  <si>
    <t>459066929</t>
  </si>
  <si>
    <t>130*0,015 'Přepočtené koeficientem množství</t>
  </si>
  <si>
    <t>13</t>
  </si>
  <si>
    <t>181951102</t>
  </si>
  <si>
    <t>Úprava pláně v hornině tř. 1 až 4 se zhutněním</t>
  </si>
  <si>
    <t>51995281</t>
  </si>
  <si>
    <t>130</t>
  </si>
  <si>
    <t>Zakládání</t>
  </si>
  <si>
    <t>14</t>
  </si>
  <si>
    <t>212752212</t>
  </si>
  <si>
    <t>Trativod z drenážních trubek plastových flexibilních D do 100 mm včetně lože otevřený výkop</t>
  </si>
  <si>
    <t>2101443590</t>
  </si>
  <si>
    <t>174203301</t>
  </si>
  <si>
    <t>Zásyp rýh pro drény hl do 1,1 m</t>
  </si>
  <si>
    <t>615513608</t>
  </si>
  <si>
    <t>16</t>
  </si>
  <si>
    <t>58333674</t>
  </si>
  <si>
    <t>kamenivo těžené hrubé frakce 16/32</t>
  </si>
  <si>
    <t>-1298318914</t>
  </si>
  <si>
    <t>12,2*1,8</t>
  </si>
  <si>
    <t>17</t>
  </si>
  <si>
    <t>919726122</t>
  </si>
  <si>
    <t>Geotextilie pro ochranu, separaci a filtraci netkaná měrná hmotnost do 300 g/m2</t>
  </si>
  <si>
    <t>-699738082</t>
  </si>
  <si>
    <t>Komunikace pozemní</t>
  </si>
  <si>
    <t>18</t>
  </si>
  <si>
    <t>564851111</t>
  </si>
  <si>
    <t>Podklad ze štěrkodrtě ŠD tl 150 mm vel.0/32</t>
  </si>
  <si>
    <t>-1760096333</t>
  </si>
  <si>
    <t>303+140</t>
  </si>
  <si>
    <t>19</t>
  </si>
  <si>
    <t>564861111</t>
  </si>
  <si>
    <t>Podklad ze štěrkodrtě ŠD tl 200 mm vel. 0/63</t>
  </si>
  <si>
    <t>-1903037028</t>
  </si>
  <si>
    <t>333</t>
  </si>
  <si>
    <t>20</t>
  </si>
  <si>
    <t>566301111</t>
  </si>
  <si>
    <t>Úprava krytu z kameniva drceného pro nový kryt s doplněním kameniva drceného do 0,06 m3/m2</t>
  </si>
  <si>
    <t>-904912645</t>
  </si>
  <si>
    <t>443</t>
  </si>
  <si>
    <t>572370111</t>
  </si>
  <si>
    <t>Vyspravení krytu komunikací po překopech plochy do 15 m2 dlažbou velkou do lože z kameniva</t>
  </si>
  <si>
    <t>-921890165</t>
  </si>
  <si>
    <t>22</t>
  </si>
  <si>
    <t>573111111</t>
  </si>
  <si>
    <t>Postřik živičný infiltrační s posypem z asfaltu množství 0,60 kg/m2</t>
  </si>
  <si>
    <t>2082087646</t>
  </si>
  <si>
    <t>233</t>
  </si>
  <si>
    <t>23</t>
  </si>
  <si>
    <t>573211108</t>
  </si>
  <si>
    <t>Postřik živičný spojovací z asfaltu v množství 0,40 kg/m2</t>
  </si>
  <si>
    <t>698432746</t>
  </si>
  <si>
    <t>66</t>
  </si>
  <si>
    <t>565155111</t>
  </si>
  <si>
    <t>Asfaltový beton vrstva podkladní ACP 16 (obalované kamenivo OKS) tl 70 mm š do 3 m</t>
  </si>
  <si>
    <t>20282774</t>
  </si>
  <si>
    <t>25</t>
  </si>
  <si>
    <t>577144111</t>
  </si>
  <si>
    <t>Asfaltový beton vrstva obrusná ACO 11 (ABS) tř. I tl 50 mm š do 3 m z nemodifikovaného asfaltu</t>
  </si>
  <si>
    <t>365983884</t>
  </si>
  <si>
    <t>26</t>
  </si>
  <si>
    <t>596211110</t>
  </si>
  <si>
    <t>Kladení zámkové dlažby komunikací pro pěší tl 60 mm skupiny A pl do 50 m2</t>
  </si>
  <si>
    <t>-1038881367</t>
  </si>
  <si>
    <t>27</t>
  </si>
  <si>
    <t>59245006</t>
  </si>
  <si>
    <t>dlažba skladebná betonová základní pro nevidomé 20 x 10 x 6 cm barevná</t>
  </si>
  <si>
    <t>-1100202665</t>
  </si>
  <si>
    <t>28</t>
  </si>
  <si>
    <t>596211111</t>
  </si>
  <si>
    <t>Kladení zámkové dlažby komunikací pro pěší tl 60 mm skupiny A pl do 100 m2</t>
  </si>
  <si>
    <t>-1616621868</t>
  </si>
  <si>
    <t>29</t>
  </si>
  <si>
    <t>PFB.2042111</t>
  </si>
  <si>
    <t>Zatravňovací dlažba Krosso</t>
  </si>
  <si>
    <t>-1174183251</t>
  </si>
  <si>
    <t>30</t>
  </si>
  <si>
    <t>596211112</t>
  </si>
  <si>
    <t>Kladení zámkové dlažby komunikací pro pěší tl 60 mm skupiny A pl do 300 m2</t>
  </si>
  <si>
    <t>-1908504943</t>
  </si>
  <si>
    <t>31</t>
  </si>
  <si>
    <t>59245018</t>
  </si>
  <si>
    <t>dlažba skladebná betonová 20x10x6 cm přírodní</t>
  </si>
  <si>
    <t>-1837879108</t>
  </si>
  <si>
    <t>Trubní vedení</t>
  </si>
  <si>
    <t>32</t>
  </si>
  <si>
    <t>871310320</t>
  </si>
  <si>
    <t>Montáž kanalizačního potrubí hladkého plnostěnného SN 12 z polypropylenu DN 110</t>
  </si>
  <si>
    <t>1898583072</t>
  </si>
  <si>
    <t>33</t>
  </si>
  <si>
    <t>28617025</t>
  </si>
  <si>
    <t>trubka kanalizační PP plnostěnná třívrstvá DN 110x1000 mm SN 12</t>
  </si>
  <si>
    <t>-265297955</t>
  </si>
  <si>
    <t>34</t>
  </si>
  <si>
    <t>895941111</t>
  </si>
  <si>
    <t>Zrušeníí vpusti kanalizační uliční z betonových dílců typ UV-50 normální</t>
  </si>
  <si>
    <t>kus</t>
  </si>
  <si>
    <t>1254748736</t>
  </si>
  <si>
    <t>35</t>
  </si>
  <si>
    <t>899331111</t>
  </si>
  <si>
    <t>Výšková úprava uličního vstupu nebo vpusti do 200 mm zvýšením poklopu</t>
  </si>
  <si>
    <t>-1851023066</t>
  </si>
  <si>
    <t>Ostatní konstrukce a práce, bourání</t>
  </si>
  <si>
    <t>36</t>
  </si>
  <si>
    <t>914111111</t>
  </si>
  <si>
    <t>Montáž svislé dopravní značky do velikosti 1 m2 objímkami na sloupek nebo konzolu</t>
  </si>
  <si>
    <t>579394365</t>
  </si>
  <si>
    <t>37</t>
  </si>
  <si>
    <t>40444000</t>
  </si>
  <si>
    <t>značka dopravní svislá výstražná FeZn A1-A30 P1,P4 700mm</t>
  </si>
  <si>
    <t>-767034053</t>
  </si>
  <si>
    <t>38</t>
  </si>
  <si>
    <t>914511111</t>
  </si>
  <si>
    <t>Montáž sloupku dopravních značek délky do 3,5 m s betonovým základem</t>
  </si>
  <si>
    <t>163094771</t>
  </si>
  <si>
    <t>39</t>
  </si>
  <si>
    <t>914.1</t>
  </si>
  <si>
    <t>sloupek dopravní značky dl.300cm</t>
  </si>
  <si>
    <t>-468921819</t>
  </si>
  <si>
    <t>40</t>
  </si>
  <si>
    <t>915211111</t>
  </si>
  <si>
    <t>Vodorovné dopravní značení dělící čáry souvislé š 125 mm bílý plast</t>
  </si>
  <si>
    <t>-1086135825</t>
  </si>
  <si>
    <t>35+43+7</t>
  </si>
  <si>
    <t>41</t>
  </si>
  <si>
    <t>915231111</t>
  </si>
  <si>
    <t>Vodorovné dopravní značení přechody pro chodce, šipky, symboly bílý plast</t>
  </si>
  <si>
    <t>-1071740457</t>
  </si>
  <si>
    <t>42</t>
  </si>
  <si>
    <t>916131213</t>
  </si>
  <si>
    <t>Osazení silničního obrubníku betonového stojatého s boční opěrou do lože z betonu prostého</t>
  </si>
  <si>
    <t>1770992086</t>
  </si>
  <si>
    <t>149+15,5+75+35+6</t>
  </si>
  <si>
    <t>43</t>
  </si>
  <si>
    <t>59217031</t>
  </si>
  <si>
    <t>obrubník betonový silniční 100 x 15 x 25 cm</t>
  </si>
  <si>
    <t>-1401062051</t>
  </si>
  <si>
    <t>149</t>
  </si>
  <si>
    <t>44</t>
  </si>
  <si>
    <t>59217032</t>
  </si>
  <si>
    <t>obrubník betonový silniční 100x15x15 cm</t>
  </si>
  <si>
    <t>-1181015236</t>
  </si>
  <si>
    <t>15,5</t>
  </si>
  <si>
    <t>45</t>
  </si>
  <si>
    <t>59217016</t>
  </si>
  <si>
    <t>obrubník betonový chodníkový 100x8x25 cm</t>
  </si>
  <si>
    <t>-2019054156</t>
  </si>
  <si>
    <t>75</t>
  </si>
  <si>
    <t>46</t>
  </si>
  <si>
    <t>59217017</t>
  </si>
  <si>
    <t>obrubník betonový chodníkový 100x10x25 cm</t>
  </si>
  <si>
    <t>-188543906</t>
  </si>
  <si>
    <t>47</t>
  </si>
  <si>
    <t>59217027</t>
  </si>
  <si>
    <t>obrubník betonový silniční nájezdový 25x15x15 cm</t>
  </si>
  <si>
    <t>-1215678882</t>
  </si>
  <si>
    <t>48</t>
  </si>
  <si>
    <t>916241113</t>
  </si>
  <si>
    <t>Osazení obrubníku kamenného ležatého s boční opěrou do lože z betonu prostého</t>
  </si>
  <si>
    <t>-1889373803</t>
  </si>
  <si>
    <t>14,7+6,3</t>
  </si>
  <si>
    <t>49</t>
  </si>
  <si>
    <t>58380006</t>
  </si>
  <si>
    <t>obrubník kamenný přímý, žula, 20x20</t>
  </si>
  <si>
    <t>2028215549</t>
  </si>
  <si>
    <t>50</t>
  </si>
  <si>
    <t>58380418</t>
  </si>
  <si>
    <t>obrubník kamenný obloukový , žula, r=0,5÷1 m 20x20</t>
  </si>
  <si>
    <t>-437420663</t>
  </si>
  <si>
    <t>6,3</t>
  </si>
  <si>
    <t>51</t>
  </si>
  <si>
    <t>919122112</t>
  </si>
  <si>
    <t>Těsnění spár zálivkou za tepla pro komůrky š 10 mm hl 25 mm s těsnicím profilem</t>
  </si>
  <si>
    <t>-959142244</t>
  </si>
  <si>
    <t>52</t>
  </si>
  <si>
    <t>919732211</t>
  </si>
  <si>
    <t>Styčná spára napojení nového živičného povrchu na stávající za tepla š 15 mm hl 25 mm</t>
  </si>
  <si>
    <t>-968451824</t>
  </si>
  <si>
    <t>53</t>
  </si>
  <si>
    <t>919735112</t>
  </si>
  <si>
    <t>Řezání stávajícího živičného krytu hl do 100 mm</t>
  </si>
  <si>
    <t>993097636</t>
  </si>
  <si>
    <t>54</t>
  </si>
  <si>
    <t>935932321</t>
  </si>
  <si>
    <t>Odvodňovací plastový žlab pro zatížení C250 vnitřní š 150 mm s roštem můstkovým z litiny</t>
  </si>
  <si>
    <t>-281230368</t>
  </si>
  <si>
    <t>55</t>
  </si>
  <si>
    <t>966006211</t>
  </si>
  <si>
    <t>Odstranění svislých dopravních značek ze sloupů, sloupků nebo konzol</t>
  </si>
  <si>
    <t>297212518</t>
  </si>
  <si>
    <t>997</t>
  </si>
  <si>
    <t>Přesun sutě</t>
  </si>
  <si>
    <t>56</t>
  </si>
  <si>
    <t>997221571</t>
  </si>
  <si>
    <t>Vodorovná doprava vybouraných hmot do 1 km</t>
  </si>
  <si>
    <t>-932908070</t>
  </si>
  <si>
    <t>45,442</t>
  </si>
  <si>
    <t>57</t>
  </si>
  <si>
    <t>997221579</t>
  </si>
  <si>
    <t>Příplatek ZKD 1 km u vodorovné dopravy vybouraných hmot</t>
  </si>
  <si>
    <t>-584027868</t>
  </si>
  <si>
    <t>58</t>
  </si>
  <si>
    <t>997221855</t>
  </si>
  <si>
    <t>Poplatek za uložení na skládce (skládkovné) zeminy a kameniva kód odpadu 170 504</t>
  </si>
  <si>
    <t>520306316</t>
  </si>
  <si>
    <t>998</t>
  </si>
  <si>
    <t>Přesun hmot</t>
  </si>
  <si>
    <t>59</t>
  </si>
  <si>
    <t>998225111</t>
  </si>
  <si>
    <t>Přesun hmot pro pozemní komunikace s krytem z kamene, monolitickým betonovým nebo živičným</t>
  </si>
  <si>
    <t>1839979178</t>
  </si>
  <si>
    <t>200,265+37,4</t>
  </si>
  <si>
    <t>60</t>
  </si>
  <si>
    <t>998225192</t>
  </si>
  <si>
    <t>Příplatek k přesunu hmot pro pozemní komunikace s krytem z kamene, živičným, betonovým do 2000 m</t>
  </si>
  <si>
    <t>-1491699731</t>
  </si>
  <si>
    <t>37,4</t>
  </si>
  <si>
    <t>Vedlejší rozpočtové náklady</t>
  </si>
  <si>
    <t>VRN1</t>
  </si>
  <si>
    <t>Průzkumné, geodetické a projektové práce</t>
  </si>
  <si>
    <t>61</t>
  </si>
  <si>
    <t>012103000</t>
  </si>
  <si>
    <t>Geodetické práce před výstavbou-vytýčení sítí</t>
  </si>
  <si>
    <t>kpl</t>
  </si>
  <si>
    <t>1024</t>
  </si>
  <si>
    <t>1229915823</t>
  </si>
  <si>
    <t>62</t>
  </si>
  <si>
    <t>012303000</t>
  </si>
  <si>
    <t>Geodetické práce po výstavbě-zaměření skutečného provedení</t>
  </si>
  <si>
    <t>-1254171545</t>
  </si>
  <si>
    <t>VRN3</t>
  </si>
  <si>
    <t>63</t>
  </si>
  <si>
    <t>034303000</t>
  </si>
  <si>
    <t>DIO</t>
  </si>
  <si>
    <t>kpl…</t>
  </si>
  <si>
    <t>29889585</t>
  </si>
  <si>
    <t>64</t>
  </si>
  <si>
    <t>039002000</t>
  </si>
  <si>
    <t xml:space="preserve">Zařízení a zrušení  staveniště</t>
  </si>
  <si>
    <t>-1305484195</t>
  </si>
  <si>
    <t>VRN4</t>
  </si>
  <si>
    <t>Inženýrská činnost</t>
  </si>
  <si>
    <t>65</t>
  </si>
  <si>
    <t>043134000</t>
  </si>
  <si>
    <t>Zkoušky zatěžovací</t>
  </si>
  <si>
    <t>ks</t>
  </si>
  <si>
    <t>1885973949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</si>
</sst>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8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sz val="10"/>
      <color rgb="FF46464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4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right style="thin">
        <color rgb="FF000000"/>
      </right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7" fillId="0" borderId="0" applyNumberFormat="0" applyFill="0" applyBorder="0" applyAlignment="0" applyProtection="0"/>
  </cellStyleXfs>
  <cellXfs count="238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3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15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15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16" fillId="0" borderId="0" xfId="0" applyFont="1" applyAlignment="1">
      <alignment horizontal="left" vertical="center"/>
    </xf>
    <xf numFmtId="4" fontId="2" fillId="0" borderId="0" xfId="0" applyNumberFormat="1" applyFont="1" applyAlignment="1">
      <alignment vertical="center"/>
    </xf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7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4" fontId="17" fillId="0" borderId="5" xfId="0" applyNumberFormat="1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18" fillId="0" borderId="0" xfId="0" applyNumberFormat="1" applyFont="1" applyAlignment="1">
      <alignment vertical="center"/>
    </xf>
    <xf numFmtId="0" fontId="18" fillId="0" borderId="0" xfId="0" applyFont="1" applyAlignment="1">
      <alignment horizontal="lef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left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0" fillId="0" borderId="3" xfId="0" applyBorder="1" applyAlignment="1">
      <alignment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17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2" fillId="5" borderId="6" xfId="0" applyFont="1" applyFill="1" applyBorder="1" applyAlignment="1">
      <alignment horizontal="center" vertical="center"/>
    </xf>
    <xf numFmtId="0" fontId="22" fillId="5" borderId="7" xfId="0" applyFont="1" applyFill="1" applyBorder="1" applyAlignment="1">
      <alignment horizontal="left" vertical="center"/>
    </xf>
    <xf numFmtId="0" fontId="0" fillId="5" borderId="7" xfId="0" applyFont="1" applyFill="1" applyBorder="1" applyAlignment="1">
      <alignment vertical="center"/>
    </xf>
    <xf numFmtId="0" fontId="22" fillId="5" borderId="7" xfId="0" applyFont="1" applyFill="1" applyBorder="1" applyAlignment="1">
      <alignment horizontal="center" vertical="center"/>
    </xf>
    <xf numFmtId="0" fontId="22" fillId="5" borderId="7" xfId="0" applyFont="1" applyFill="1" applyBorder="1" applyAlignment="1">
      <alignment horizontal="right" vertical="center"/>
    </xf>
    <xf numFmtId="0" fontId="22" fillId="5" borderId="8" xfId="0" applyFont="1" applyFill="1" applyBorder="1" applyAlignment="1">
      <alignment horizontal="left" vertical="center"/>
    </xf>
    <xf numFmtId="0" fontId="22" fillId="5" borderId="0" xfId="0" applyFont="1" applyFill="1" applyAlignment="1">
      <alignment horizontal="center" vertical="center"/>
    </xf>
    <xf numFmtId="0" fontId="23" fillId="0" borderId="16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4" fontId="24" fillId="0" borderId="0" xfId="0" applyNumberFormat="1" applyFont="1" applyAlignment="1">
      <alignment horizontal="right" vertical="center"/>
    </xf>
    <xf numFmtId="4" fontId="24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0" fillId="0" borderId="14" xfId="0" applyNumberFormat="1" applyFont="1" applyBorder="1" applyAlignment="1">
      <alignment vertical="center"/>
    </xf>
    <xf numFmtId="4" fontId="20" fillId="0" borderId="0" xfId="0" applyNumberFormat="1" applyFont="1" applyBorder="1" applyAlignment="1">
      <alignment vertical="center"/>
    </xf>
    <xf numFmtId="166" fontId="20" fillId="0" borderId="0" xfId="0" applyNumberFormat="1" applyFont="1" applyBorder="1" applyAlignment="1">
      <alignment vertical="center"/>
    </xf>
    <xf numFmtId="4" fontId="20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7" fillId="0" borderId="0" xfId="0" applyFont="1" applyAlignment="1">
      <alignment vertical="center"/>
    </xf>
    <xf numFmtId="0" fontId="27" fillId="0" borderId="0" xfId="0" applyFont="1" applyAlignment="1">
      <alignment horizontal="left" vertical="center" wrapText="1"/>
    </xf>
    <xf numFmtId="0" fontId="28" fillId="0" borderId="0" xfId="0" applyFont="1" applyAlignment="1">
      <alignment vertical="center"/>
    </xf>
    <xf numFmtId="4" fontId="28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4" fontId="29" fillId="0" borderId="19" xfId="0" applyNumberFormat="1" applyFont="1" applyBorder="1" applyAlignment="1">
      <alignment vertical="center"/>
    </xf>
    <xf numFmtId="4" fontId="29" fillId="0" borderId="20" xfId="0" applyNumberFormat="1" applyFont="1" applyBorder="1" applyAlignment="1">
      <alignment vertical="center"/>
    </xf>
    <xf numFmtId="166" fontId="29" fillId="0" borderId="20" xfId="0" applyNumberFormat="1" applyFont="1" applyBorder="1" applyAlignment="1">
      <alignment vertical="center"/>
    </xf>
    <xf numFmtId="4" fontId="29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0" fillId="0" borderId="22" xfId="0" applyFont="1" applyBorder="1" applyAlignment="1">
      <alignment vertical="center"/>
    </xf>
    <xf numFmtId="0" fontId="7" fillId="0" borderId="0" xfId="0" applyFont="1" applyAlignment="1">
      <alignment horizontal="left" vertical="center"/>
    </xf>
    <xf numFmtId="4" fontId="7" fillId="3" borderId="0" xfId="0" applyNumberFormat="1" applyFont="1" applyFill="1" applyAlignment="1" applyProtection="1">
      <alignment vertical="center"/>
      <protection locked="0"/>
    </xf>
    <xf numFmtId="4" fontId="7" fillId="0" borderId="0" xfId="0" applyNumberFormat="1" applyFont="1" applyAlignment="1">
      <alignment vertical="center"/>
    </xf>
    <xf numFmtId="164" fontId="1" fillId="3" borderId="14" xfId="0" applyNumberFormat="1" applyFont="1" applyFill="1" applyBorder="1" applyAlignment="1" applyProtection="1">
      <alignment horizontal="center" vertical="center"/>
      <protection locked="0"/>
    </xf>
    <xf numFmtId="0" fontId="1" fillId="3" borderId="0" xfId="0" applyFont="1" applyFill="1" applyBorder="1" applyAlignment="1" applyProtection="1">
      <alignment horizontal="center" vertical="center"/>
      <protection locked="0"/>
    </xf>
    <xf numFmtId="4" fontId="1" fillId="0" borderId="15" xfId="0" applyNumberFormat="1" applyFont="1" applyBorder="1" applyAlignment="1">
      <alignment vertical="center"/>
    </xf>
    <xf numFmtId="4" fontId="0" fillId="0" borderId="0" xfId="0" applyNumberFormat="1" applyFont="1" applyAlignment="1">
      <alignment vertical="center"/>
    </xf>
    <xf numFmtId="0" fontId="7" fillId="3" borderId="0" xfId="0" applyFont="1" applyFill="1" applyAlignment="1" applyProtection="1">
      <alignment horizontal="left" vertical="center"/>
      <protection locked="0"/>
    </xf>
    <xf numFmtId="164" fontId="1" fillId="3" borderId="19" xfId="0" applyNumberFormat="1" applyFont="1" applyFill="1" applyBorder="1" applyAlignment="1" applyProtection="1">
      <alignment horizontal="center" vertical="center"/>
      <protection locked="0"/>
    </xf>
    <xf numFmtId="0" fontId="1" fillId="3" borderId="20" xfId="0" applyFont="1" applyFill="1" applyBorder="1" applyAlignment="1" applyProtection="1">
      <alignment horizontal="center" vertical="center"/>
      <protection locked="0"/>
    </xf>
    <xf numFmtId="4" fontId="1" fillId="0" borderId="21" xfId="0" applyNumberFormat="1" applyFont="1" applyBorder="1" applyAlignment="1">
      <alignment vertical="center"/>
    </xf>
    <xf numFmtId="0" fontId="24" fillId="5" borderId="0" xfId="0" applyFont="1" applyFill="1" applyAlignment="1">
      <alignment horizontal="left" vertical="center"/>
    </xf>
    <xf numFmtId="0" fontId="0" fillId="5" borderId="0" xfId="0" applyFont="1" applyFill="1" applyAlignment="1">
      <alignment vertical="center"/>
    </xf>
    <xf numFmtId="4" fontId="24" fillId="5" borderId="0" xfId="0" applyNumberFormat="1" applyFont="1" applyFill="1" applyAlignment="1">
      <alignment vertical="center"/>
    </xf>
    <xf numFmtId="0" fontId="3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7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2" fillId="5" borderId="0" xfId="0" applyFont="1" applyFill="1" applyAlignment="1">
      <alignment horizontal="left" vertical="center"/>
    </xf>
    <xf numFmtId="0" fontId="22" fillId="5" borderId="0" xfId="0" applyFont="1" applyFill="1" applyAlignment="1">
      <alignment horizontal="right" vertical="center"/>
    </xf>
    <xf numFmtId="0" fontId="31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4" fontId="31" fillId="0" borderId="0" xfId="0" applyNumberFormat="1" applyFont="1" applyAlignment="1">
      <alignment vertical="center"/>
    </xf>
    <xf numFmtId="0" fontId="23" fillId="0" borderId="0" xfId="0" applyFont="1" applyAlignment="1">
      <alignment horizontal="center" vertical="center"/>
    </xf>
    <xf numFmtId="0" fontId="0" fillId="0" borderId="3" xfId="0" applyFont="1" applyBorder="1" applyAlignment="1" applyProtection="1">
      <alignment vertical="center"/>
      <protection locked="0"/>
    </xf>
    <xf numFmtId="0" fontId="0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0" fontId="0" fillId="0" borderId="3" xfId="0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0" fillId="0" borderId="0" xfId="0" applyFont="1" applyAlignment="1" applyProtection="1">
      <alignment horizontal="left" vertical="center"/>
      <protection locked="0"/>
    </xf>
    <xf numFmtId="4" fontId="0" fillId="0" borderId="0" xfId="0" applyNumberFormat="1" applyFont="1" applyAlignment="1" applyProtection="1">
      <alignment vertical="center"/>
      <protection locked="0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22" fillId="5" borderId="16" xfId="0" applyFont="1" applyFill="1" applyBorder="1" applyAlignment="1">
      <alignment horizontal="center" vertical="center" wrapText="1"/>
    </xf>
    <xf numFmtId="0" fontId="22" fillId="5" borderId="17" xfId="0" applyFont="1" applyFill="1" applyBorder="1" applyAlignment="1">
      <alignment horizontal="center" vertical="center" wrapText="1"/>
    </xf>
    <xf numFmtId="0" fontId="22" fillId="5" borderId="18" xfId="0" applyFont="1" applyFill="1" applyBorder="1" applyAlignment="1">
      <alignment horizontal="center" vertical="center" wrapText="1"/>
    </xf>
    <xf numFmtId="0" fontId="22" fillId="5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4" fillId="0" borderId="0" xfId="0" applyNumberFormat="1" applyFont="1" applyAlignment="1"/>
    <xf numFmtId="166" fontId="32" fillId="0" borderId="12" xfId="0" applyNumberFormat="1" applyFont="1" applyBorder="1" applyAlignment="1"/>
    <xf numFmtId="166" fontId="32" fillId="0" borderId="13" xfId="0" applyNumberFormat="1" applyFont="1" applyBorder="1" applyAlignment="1"/>
    <xf numFmtId="4" fontId="33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22" fillId="0" borderId="23" xfId="0" applyFont="1" applyBorder="1" applyAlignment="1" applyProtection="1">
      <alignment horizontal="center" vertical="center"/>
      <protection locked="0"/>
    </xf>
    <xf numFmtId="49" fontId="22" fillId="0" borderId="23" xfId="0" applyNumberFormat="1" applyFont="1" applyBorder="1" applyAlignment="1" applyProtection="1">
      <alignment horizontal="left" vertical="center" wrapText="1"/>
      <protection locked="0"/>
    </xf>
    <xf numFmtId="0" fontId="22" fillId="0" borderId="23" xfId="0" applyFont="1" applyBorder="1" applyAlignment="1" applyProtection="1">
      <alignment horizontal="left" vertical="center" wrapText="1"/>
      <protection locked="0"/>
    </xf>
    <xf numFmtId="0" fontId="22" fillId="0" borderId="23" xfId="0" applyFont="1" applyBorder="1" applyAlignment="1" applyProtection="1">
      <alignment horizontal="center" vertical="center" wrapText="1"/>
      <protection locked="0"/>
    </xf>
    <xf numFmtId="167" fontId="22" fillId="0" borderId="23" xfId="0" applyNumberFormat="1" applyFont="1" applyBorder="1" applyAlignment="1" applyProtection="1">
      <alignment vertical="center"/>
      <protection locked="0"/>
    </xf>
    <xf numFmtId="4" fontId="22" fillId="3" borderId="23" xfId="0" applyNumberFormat="1" applyFont="1" applyFill="1" applyBorder="1" applyAlignment="1" applyProtection="1">
      <alignment vertical="center"/>
      <protection locked="0"/>
    </xf>
    <xf numFmtId="4" fontId="22" fillId="0" borderId="23" xfId="0" applyNumberFormat="1" applyFont="1" applyBorder="1" applyAlignment="1" applyProtection="1">
      <alignment vertical="center"/>
      <protection locked="0"/>
    </xf>
    <xf numFmtId="0" fontId="0" fillId="0" borderId="23" xfId="0" applyFont="1" applyBorder="1" applyAlignment="1" applyProtection="1">
      <alignment vertical="center"/>
      <protection locked="0"/>
    </xf>
    <xf numFmtId="0" fontId="23" fillId="3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>
      <alignment horizontal="center" vertical="center"/>
    </xf>
    <xf numFmtId="166" fontId="23" fillId="0" borderId="0" xfId="0" applyNumberFormat="1" applyFont="1" applyBorder="1" applyAlignment="1">
      <alignment vertical="center"/>
    </xf>
    <xf numFmtId="166" fontId="23" fillId="0" borderId="15" xfId="0" applyNumberFormat="1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0" fontId="9" fillId="0" borderId="3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35" fillId="0" borderId="23" xfId="0" applyFont="1" applyBorder="1" applyAlignment="1" applyProtection="1">
      <alignment horizontal="center" vertical="center"/>
      <protection locked="0"/>
    </xf>
    <xf numFmtId="49" fontId="35" fillId="0" borderId="23" xfId="0" applyNumberFormat="1" applyFont="1" applyBorder="1" applyAlignment="1" applyProtection="1">
      <alignment horizontal="left" vertical="center" wrapText="1"/>
      <protection locked="0"/>
    </xf>
    <xf numFmtId="0" fontId="35" fillId="0" borderId="23" xfId="0" applyFont="1" applyBorder="1" applyAlignment="1" applyProtection="1">
      <alignment horizontal="left" vertical="center" wrapText="1"/>
      <protection locked="0"/>
    </xf>
    <xf numFmtId="0" fontId="35" fillId="0" borderId="23" xfId="0" applyFont="1" applyBorder="1" applyAlignment="1" applyProtection="1">
      <alignment horizontal="center" vertical="center" wrapText="1"/>
      <protection locked="0"/>
    </xf>
    <xf numFmtId="167" fontId="35" fillId="0" borderId="23" xfId="0" applyNumberFormat="1" applyFont="1" applyBorder="1" applyAlignment="1" applyProtection="1">
      <alignment vertical="center"/>
      <protection locked="0"/>
    </xf>
    <xf numFmtId="4" fontId="35" fillId="3" borderId="23" xfId="0" applyNumberFormat="1" applyFont="1" applyFill="1" applyBorder="1" applyAlignment="1" applyProtection="1">
      <alignment vertical="center"/>
      <protection locked="0"/>
    </xf>
    <xf numFmtId="4" fontId="35" fillId="0" borderId="23" xfId="0" applyNumberFormat="1" applyFont="1" applyBorder="1" applyAlignment="1" applyProtection="1">
      <alignment vertical="center"/>
      <protection locked="0"/>
    </xf>
    <xf numFmtId="0" fontId="36" fillId="0" borderId="23" xfId="0" applyFont="1" applyBorder="1" applyAlignment="1" applyProtection="1">
      <alignment vertical="center"/>
      <protection locked="0"/>
    </xf>
    <xf numFmtId="0" fontId="36" fillId="0" borderId="3" xfId="0" applyFont="1" applyBorder="1" applyAlignment="1">
      <alignment vertical="center"/>
    </xf>
    <xf numFmtId="0" fontId="35" fillId="3" borderId="14" xfId="0" applyFont="1" applyFill="1" applyBorder="1" applyAlignment="1" applyProtection="1">
      <alignment horizontal="left" vertical="center"/>
      <protection locked="0"/>
    </xf>
    <xf numFmtId="0" fontId="35" fillId="0" borderId="0" xfId="0" applyFont="1" applyBorder="1" applyAlignment="1">
      <alignment horizontal="center" vertical="center"/>
    </xf>
    <xf numFmtId="0" fontId="23" fillId="3" borderId="19" xfId="0" applyFont="1" applyFill="1" applyBorder="1" applyAlignment="1" applyProtection="1">
      <alignment horizontal="left" vertical="center"/>
      <protection locked="0"/>
    </xf>
    <xf numFmtId="0" fontId="23" fillId="0" borderId="20" xfId="0" applyFont="1" applyBorder="1" applyAlignment="1">
      <alignment horizontal="center" vertical="center"/>
    </xf>
    <xf numFmtId="0" fontId="0" fillId="0" borderId="20" xfId="0" applyFont="1" applyBorder="1" applyAlignment="1">
      <alignment vertical="center"/>
    </xf>
    <xf numFmtId="166" fontId="23" fillId="0" borderId="20" xfId="0" applyNumberFormat="1" applyFont="1" applyBorder="1" applyAlignment="1">
      <alignment vertical="center"/>
    </xf>
    <xf numFmtId="166" fontId="23" fillId="0" borderId="21" xfId="0" applyNumberFormat="1" applyFont="1" applyBorder="1" applyAlignment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styles" Target="styles.xml" /><Relationship Id="rId4" Type="http://schemas.openxmlformats.org/officeDocument/2006/relationships/theme" Target="theme/theme1.xml" /><Relationship Id="rId5" Type="http://schemas.openxmlformats.org/officeDocument/2006/relationships/calcChain" Target="calcChain.xml" /><Relationship Id="rId6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://www.urs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://www.urs.cz/software-a-data/kros-4-ocenovani-a-rizeni-stavebni-vyroby/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5" t="s">
        <v>0</v>
      </c>
      <c r="AZ1" s="15" t="s">
        <v>1</v>
      </c>
      <c r="BA1" s="15" t="s">
        <v>2</v>
      </c>
      <c r="BB1" s="15" t="s">
        <v>1</v>
      </c>
      <c r="BT1" s="15" t="s">
        <v>3</v>
      </c>
      <c r="BU1" s="15" t="s">
        <v>3</v>
      </c>
      <c r="BV1" s="15" t="s">
        <v>4</v>
      </c>
    </row>
    <row r="2" s="1" customFormat="1" ht="36.96" customHeight="1">
      <c r="AR2" s="16" t="s">
        <v>5</v>
      </c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7" t="s">
        <v>6</v>
      </c>
      <c r="BT2" s="17" t="s">
        <v>7</v>
      </c>
    </row>
    <row r="3" s="1" customFormat="1" ht="6.96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8</v>
      </c>
    </row>
    <row r="4" s="1" customFormat="1" ht="24.96" customHeight="1">
      <c r="B4" s="20"/>
      <c r="D4" s="21" t="s">
        <v>9</v>
      </c>
      <c r="AR4" s="20"/>
      <c r="AS4" s="22" t="s">
        <v>10</v>
      </c>
      <c r="BE4" s="23" t="s">
        <v>11</v>
      </c>
      <c r="BS4" s="17" t="s">
        <v>12</v>
      </c>
    </row>
    <row r="5" s="1" customFormat="1" ht="12" customHeight="1">
      <c r="B5" s="20"/>
      <c r="D5" s="24" t="s">
        <v>13</v>
      </c>
      <c r="K5" s="25" t="s">
        <v>14</v>
      </c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R5" s="20"/>
      <c r="BE5" s="26" t="s">
        <v>15</v>
      </c>
      <c r="BS5" s="17" t="s">
        <v>6</v>
      </c>
    </row>
    <row r="6" s="1" customFormat="1" ht="36.96" customHeight="1">
      <c r="B6" s="20"/>
      <c r="D6" s="27" t="s">
        <v>16</v>
      </c>
      <c r="K6" s="28" t="s">
        <v>17</v>
      </c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R6" s="20"/>
      <c r="BE6" s="29"/>
      <c r="BS6" s="17" t="s">
        <v>6</v>
      </c>
    </row>
    <row r="7" s="1" customFormat="1" ht="12" customHeight="1">
      <c r="B7" s="20"/>
      <c r="D7" s="30" t="s">
        <v>18</v>
      </c>
      <c r="K7" s="25" t="s">
        <v>1</v>
      </c>
      <c r="AK7" s="30" t="s">
        <v>19</v>
      </c>
      <c r="AN7" s="25" t="s">
        <v>1</v>
      </c>
      <c r="AR7" s="20"/>
      <c r="BE7" s="29"/>
      <c r="BS7" s="17" t="s">
        <v>6</v>
      </c>
    </row>
    <row r="8" s="1" customFormat="1" ht="12" customHeight="1">
      <c r="B8" s="20"/>
      <c r="D8" s="30" t="s">
        <v>20</v>
      </c>
      <c r="K8" s="25" t="s">
        <v>21</v>
      </c>
      <c r="AK8" s="30" t="s">
        <v>22</v>
      </c>
      <c r="AN8" s="31" t="s">
        <v>23</v>
      </c>
      <c r="AR8" s="20"/>
      <c r="BE8" s="29"/>
      <c r="BS8" s="17" t="s">
        <v>6</v>
      </c>
    </row>
    <row r="9" s="1" customFormat="1" ht="14.4" customHeight="1">
      <c r="B9" s="20"/>
      <c r="AR9" s="20"/>
      <c r="BE9" s="29"/>
      <c r="BS9" s="17" t="s">
        <v>6</v>
      </c>
    </row>
    <row r="10" s="1" customFormat="1" ht="12" customHeight="1">
      <c r="B10" s="20"/>
      <c r="D10" s="30" t="s">
        <v>24</v>
      </c>
      <c r="AK10" s="30" t="s">
        <v>25</v>
      </c>
      <c r="AN10" s="25" t="s">
        <v>1</v>
      </c>
      <c r="AR10" s="20"/>
      <c r="BE10" s="29"/>
      <c r="BS10" s="17" t="s">
        <v>6</v>
      </c>
    </row>
    <row r="11" s="1" customFormat="1" ht="18.48" customHeight="1">
      <c r="B11" s="20"/>
      <c r="E11" s="25" t="s">
        <v>21</v>
      </c>
      <c r="AK11" s="30" t="s">
        <v>26</v>
      </c>
      <c r="AN11" s="25" t="s">
        <v>1</v>
      </c>
      <c r="AR11" s="20"/>
      <c r="BE11" s="29"/>
      <c r="BS11" s="17" t="s">
        <v>6</v>
      </c>
    </row>
    <row r="12" s="1" customFormat="1" ht="6.96" customHeight="1">
      <c r="B12" s="20"/>
      <c r="AR12" s="20"/>
      <c r="BE12" s="29"/>
      <c r="BS12" s="17" t="s">
        <v>6</v>
      </c>
    </row>
    <row r="13" s="1" customFormat="1" ht="12" customHeight="1">
      <c r="B13" s="20"/>
      <c r="D13" s="30" t="s">
        <v>27</v>
      </c>
      <c r="AK13" s="30" t="s">
        <v>25</v>
      </c>
      <c r="AN13" s="32" t="s">
        <v>28</v>
      </c>
      <c r="AR13" s="20"/>
      <c r="BE13" s="29"/>
      <c r="BS13" s="17" t="s">
        <v>6</v>
      </c>
    </row>
    <row r="14">
      <c r="B14" s="20"/>
      <c r="E14" s="32" t="s">
        <v>28</v>
      </c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0" t="s">
        <v>26</v>
      </c>
      <c r="AN14" s="32" t="s">
        <v>28</v>
      </c>
      <c r="AR14" s="20"/>
      <c r="BE14" s="29"/>
      <c r="BS14" s="17" t="s">
        <v>6</v>
      </c>
    </row>
    <row r="15" s="1" customFormat="1" ht="6.96" customHeight="1">
      <c r="B15" s="20"/>
      <c r="AR15" s="20"/>
      <c r="BE15" s="29"/>
      <c r="BS15" s="17" t="s">
        <v>3</v>
      </c>
    </row>
    <row r="16" s="1" customFormat="1" ht="12" customHeight="1">
      <c r="B16" s="20"/>
      <c r="D16" s="30" t="s">
        <v>29</v>
      </c>
      <c r="AK16" s="30" t="s">
        <v>25</v>
      </c>
      <c r="AN16" s="25" t="s">
        <v>1</v>
      </c>
      <c r="AR16" s="20"/>
      <c r="BE16" s="29"/>
      <c r="BS16" s="17" t="s">
        <v>3</v>
      </c>
    </row>
    <row r="17" s="1" customFormat="1" ht="18.48" customHeight="1">
      <c r="B17" s="20"/>
      <c r="E17" s="25" t="s">
        <v>21</v>
      </c>
      <c r="AK17" s="30" t="s">
        <v>26</v>
      </c>
      <c r="AN17" s="25" t="s">
        <v>1</v>
      </c>
      <c r="AR17" s="20"/>
      <c r="BE17" s="29"/>
      <c r="BS17" s="17" t="s">
        <v>30</v>
      </c>
    </row>
    <row r="18" s="1" customFormat="1" ht="6.96" customHeight="1">
      <c r="B18" s="20"/>
      <c r="AR18" s="20"/>
      <c r="BE18" s="29"/>
      <c r="BS18" s="17" t="s">
        <v>6</v>
      </c>
    </row>
    <row r="19" s="1" customFormat="1" ht="12" customHeight="1">
      <c r="B19" s="20"/>
      <c r="D19" s="30" t="s">
        <v>31</v>
      </c>
      <c r="AK19" s="30" t="s">
        <v>25</v>
      </c>
      <c r="AN19" s="25" t="s">
        <v>1</v>
      </c>
      <c r="AR19" s="20"/>
      <c r="BE19" s="29"/>
      <c r="BS19" s="17" t="s">
        <v>6</v>
      </c>
    </row>
    <row r="20" s="1" customFormat="1" ht="18.48" customHeight="1">
      <c r="B20" s="20"/>
      <c r="E20" s="25" t="s">
        <v>21</v>
      </c>
      <c r="AK20" s="30" t="s">
        <v>26</v>
      </c>
      <c r="AN20" s="25" t="s">
        <v>1</v>
      </c>
      <c r="AR20" s="20"/>
      <c r="BE20" s="29"/>
      <c r="BS20" s="17" t="s">
        <v>30</v>
      </c>
    </row>
    <row r="21" s="1" customFormat="1" ht="6.96" customHeight="1">
      <c r="B21" s="20"/>
      <c r="AR21" s="20"/>
      <c r="BE21" s="29"/>
    </row>
    <row r="22" s="1" customFormat="1" ht="12" customHeight="1">
      <c r="B22" s="20"/>
      <c r="D22" s="30" t="s">
        <v>32</v>
      </c>
      <c r="AR22" s="20"/>
      <c r="BE22" s="29"/>
    </row>
    <row r="23" s="1" customFormat="1" ht="16.5" customHeight="1">
      <c r="B23" s="20"/>
      <c r="E23" s="34" t="s">
        <v>1</v>
      </c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R23" s="20"/>
      <c r="BE23" s="29"/>
    </row>
    <row r="24" s="1" customFormat="1" ht="6.96" customHeight="1">
      <c r="B24" s="20"/>
      <c r="AR24" s="20"/>
      <c r="BE24" s="29"/>
    </row>
    <row r="25" s="1" customFormat="1" ht="6.96" customHeight="1">
      <c r="B25" s="20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35"/>
      <c r="AM25" s="35"/>
      <c r="AN25" s="35"/>
      <c r="AO25" s="35"/>
      <c r="AR25" s="20"/>
      <c r="BE25" s="29"/>
    </row>
    <row r="26" s="1" customFormat="1" ht="14.4" customHeight="1">
      <c r="B26" s="20"/>
      <c r="D26" s="36" t="s">
        <v>33</v>
      </c>
      <c r="AK26" s="37">
        <f>ROUND(AG94,2)</f>
        <v>0</v>
      </c>
      <c r="AL26" s="1"/>
      <c r="AM26" s="1"/>
      <c r="AN26" s="1"/>
      <c r="AO26" s="1"/>
      <c r="AR26" s="20"/>
      <c r="BE26" s="29"/>
    </row>
    <row r="27" s="1" customFormat="1" ht="14.4" customHeight="1">
      <c r="B27" s="20"/>
      <c r="D27" s="36" t="s">
        <v>34</v>
      </c>
      <c r="AK27" s="37">
        <f>ROUND(AG97, 2)</f>
        <v>0</v>
      </c>
      <c r="AL27" s="37"/>
      <c r="AM27" s="37"/>
      <c r="AN27" s="37"/>
      <c r="AO27" s="37"/>
      <c r="AR27" s="20"/>
      <c r="BE27" s="29"/>
    </row>
    <row r="28" s="2" customFormat="1" ht="6.96" customHeight="1">
      <c r="A28" s="38"/>
      <c r="B28" s="39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8"/>
      <c r="AL28" s="38"/>
      <c r="AM28" s="38"/>
      <c r="AN28" s="38"/>
      <c r="AO28" s="38"/>
      <c r="AP28" s="38"/>
      <c r="AQ28" s="38"/>
      <c r="AR28" s="39"/>
      <c r="BE28" s="29"/>
    </row>
    <row r="29" s="2" customFormat="1" ht="25.92" customHeight="1">
      <c r="A29" s="38"/>
      <c r="B29" s="39"/>
      <c r="C29" s="38"/>
      <c r="D29" s="40" t="s">
        <v>35</v>
      </c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42">
        <f>ROUND(AK26 + AK27, 2)</f>
        <v>0</v>
      </c>
      <c r="AL29" s="41"/>
      <c r="AM29" s="41"/>
      <c r="AN29" s="41"/>
      <c r="AO29" s="41"/>
      <c r="AP29" s="38"/>
      <c r="AQ29" s="38"/>
      <c r="AR29" s="39"/>
      <c r="BE29" s="29"/>
    </row>
    <row r="30" s="2" customFormat="1" ht="6.96" customHeight="1">
      <c r="A30" s="38"/>
      <c r="B30" s="39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8"/>
      <c r="AL30" s="38"/>
      <c r="AM30" s="38"/>
      <c r="AN30" s="38"/>
      <c r="AO30" s="38"/>
      <c r="AP30" s="38"/>
      <c r="AQ30" s="38"/>
      <c r="AR30" s="39"/>
      <c r="BE30" s="29"/>
    </row>
    <row r="31" s="2" customFormat="1">
      <c r="A31" s="38"/>
      <c r="B31" s="39"/>
      <c r="C31" s="38"/>
      <c r="D31" s="38"/>
      <c r="E31" s="38"/>
      <c r="F31" s="38"/>
      <c r="G31" s="38"/>
      <c r="H31" s="38"/>
      <c r="I31" s="38"/>
      <c r="J31" s="38"/>
      <c r="K31" s="38"/>
      <c r="L31" s="43" t="s">
        <v>36</v>
      </c>
      <c r="M31" s="43"/>
      <c r="N31" s="43"/>
      <c r="O31" s="43"/>
      <c r="P31" s="43"/>
      <c r="Q31" s="38"/>
      <c r="R31" s="38"/>
      <c r="S31" s="38"/>
      <c r="T31" s="38"/>
      <c r="U31" s="38"/>
      <c r="V31" s="38"/>
      <c r="W31" s="43" t="s">
        <v>37</v>
      </c>
      <c r="X31" s="43"/>
      <c r="Y31" s="43"/>
      <c r="Z31" s="43"/>
      <c r="AA31" s="43"/>
      <c r="AB31" s="43"/>
      <c r="AC31" s="43"/>
      <c r="AD31" s="43"/>
      <c r="AE31" s="43"/>
      <c r="AF31" s="38"/>
      <c r="AG31" s="38"/>
      <c r="AH31" s="38"/>
      <c r="AI31" s="38"/>
      <c r="AJ31" s="38"/>
      <c r="AK31" s="43" t="s">
        <v>38</v>
      </c>
      <c r="AL31" s="43"/>
      <c r="AM31" s="43"/>
      <c r="AN31" s="43"/>
      <c r="AO31" s="43"/>
      <c r="AP31" s="38"/>
      <c r="AQ31" s="38"/>
      <c r="AR31" s="39"/>
      <c r="BE31" s="29"/>
    </row>
    <row r="32" s="3" customFormat="1" ht="14.4" customHeight="1">
      <c r="A32" s="3"/>
      <c r="B32" s="44"/>
      <c r="C32" s="3"/>
      <c r="D32" s="30" t="s">
        <v>39</v>
      </c>
      <c r="E32" s="3"/>
      <c r="F32" s="30" t="s">
        <v>40</v>
      </c>
      <c r="G32" s="3"/>
      <c r="H32" s="3"/>
      <c r="I32" s="3"/>
      <c r="J32" s="3"/>
      <c r="K32" s="3"/>
      <c r="L32" s="45">
        <v>0.20999999999999999</v>
      </c>
      <c r="M32" s="3"/>
      <c r="N32" s="3"/>
      <c r="O32" s="3"/>
      <c r="P32" s="3"/>
      <c r="Q32" s="3"/>
      <c r="R32" s="3"/>
      <c r="S32" s="3"/>
      <c r="T32" s="3"/>
      <c r="U32" s="3"/>
      <c r="V32" s="3"/>
      <c r="W32" s="46">
        <f>ROUND(AZ94 + SUM(CD97:CD101), 2)</f>
        <v>0</v>
      </c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46">
        <f>ROUND(AV94 + SUM(BY97:BY101), 2)</f>
        <v>0</v>
      </c>
      <c r="AL32" s="3"/>
      <c r="AM32" s="3"/>
      <c r="AN32" s="3"/>
      <c r="AO32" s="3"/>
      <c r="AP32" s="3"/>
      <c r="AQ32" s="3"/>
      <c r="AR32" s="44"/>
      <c r="BE32" s="47"/>
    </row>
    <row r="33" s="3" customFormat="1" ht="14.4" customHeight="1">
      <c r="A33" s="3"/>
      <c r="B33" s="44"/>
      <c r="C33" s="3"/>
      <c r="D33" s="3"/>
      <c r="E33" s="3"/>
      <c r="F33" s="30" t="s">
        <v>41</v>
      </c>
      <c r="G33" s="3"/>
      <c r="H33" s="3"/>
      <c r="I33" s="3"/>
      <c r="J33" s="3"/>
      <c r="K33" s="3"/>
      <c r="L33" s="45">
        <v>0.14999999999999999</v>
      </c>
      <c r="M33" s="3"/>
      <c r="N33" s="3"/>
      <c r="O33" s="3"/>
      <c r="P33" s="3"/>
      <c r="Q33" s="3"/>
      <c r="R33" s="3"/>
      <c r="S33" s="3"/>
      <c r="T33" s="3"/>
      <c r="U33" s="3"/>
      <c r="V33" s="3"/>
      <c r="W33" s="46">
        <f>ROUND(BA94 + SUM(CE97:CE101), 2)</f>
        <v>0</v>
      </c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46">
        <f>ROUND(AW94 + SUM(BZ97:BZ101), 2)</f>
        <v>0</v>
      </c>
      <c r="AL33" s="3"/>
      <c r="AM33" s="3"/>
      <c r="AN33" s="3"/>
      <c r="AO33" s="3"/>
      <c r="AP33" s="3"/>
      <c r="AQ33" s="3"/>
      <c r="AR33" s="44"/>
      <c r="BE33" s="47"/>
    </row>
    <row r="34" hidden="1" s="3" customFormat="1" ht="14.4" customHeight="1">
      <c r="A34" s="3"/>
      <c r="B34" s="44"/>
      <c r="C34" s="3"/>
      <c r="D34" s="3"/>
      <c r="E34" s="3"/>
      <c r="F34" s="30" t="s">
        <v>42</v>
      </c>
      <c r="G34" s="3"/>
      <c r="H34" s="3"/>
      <c r="I34" s="3"/>
      <c r="J34" s="3"/>
      <c r="K34" s="3"/>
      <c r="L34" s="45">
        <v>0.20999999999999999</v>
      </c>
      <c r="M34" s="3"/>
      <c r="N34" s="3"/>
      <c r="O34" s="3"/>
      <c r="P34" s="3"/>
      <c r="Q34" s="3"/>
      <c r="R34" s="3"/>
      <c r="S34" s="3"/>
      <c r="T34" s="3"/>
      <c r="U34" s="3"/>
      <c r="V34" s="3"/>
      <c r="W34" s="46">
        <f>ROUND(BB94 + SUM(CF97:CF101), 2)</f>
        <v>0</v>
      </c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46">
        <v>0</v>
      </c>
      <c r="AL34" s="3"/>
      <c r="AM34" s="3"/>
      <c r="AN34" s="3"/>
      <c r="AO34" s="3"/>
      <c r="AP34" s="3"/>
      <c r="AQ34" s="3"/>
      <c r="AR34" s="44"/>
      <c r="BE34" s="47"/>
    </row>
    <row r="35" hidden="1" s="3" customFormat="1" ht="14.4" customHeight="1">
      <c r="A35" s="3"/>
      <c r="B35" s="44"/>
      <c r="C35" s="3"/>
      <c r="D35" s="3"/>
      <c r="E35" s="3"/>
      <c r="F35" s="30" t="s">
        <v>43</v>
      </c>
      <c r="G35" s="3"/>
      <c r="H35" s="3"/>
      <c r="I35" s="3"/>
      <c r="J35" s="3"/>
      <c r="K35" s="3"/>
      <c r="L35" s="45">
        <v>0.14999999999999999</v>
      </c>
      <c r="M35" s="3"/>
      <c r="N35" s="3"/>
      <c r="O35" s="3"/>
      <c r="P35" s="3"/>
      <c r="Q35" s="3"/>
      <c r="R35" s="3"/>
      <c r="S35" s="3"/>
      <c r="T35" s="3"/>
      <c r="U35" s="3"/>
      <c r="V35" s="3"/>
      <c r="W35" s="46">
        <f>ROUND(BC94 + SUM(CG97:CG101), 2)</f>
        <v>0</v>
      </c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46">
        <v>0</v>
      </c>
      <c r="AL35" s="3"/>
      <c r="AM35" s="3"/>
      <c r="AN35" s="3"/>
      <c r="AO35" s="3"/>
      <c r="AP35" s="3"/>
      <c r="AQ35" s="3"/>
      <c r="AR35" s="44"/>
      <c r="BE35" s="3"/>
    </row>
    <row r="36" hidden="1" s="3" customFormat="1" ht="14.4" customHeight="1">
      <c r="A36" s="3"/>
      <c r="B36" s="44"/>
      <c r="C36" s="3"/>
      <c r="D36" s="3"/>
      <c r="E36" s="3"/>
      <c r="F36" s="30" t="s">
        <v>44</v>
      </c>
      <c r="G36" s="3"/>
      <c r="H36" s="3"/>
      <c r="I36" s="3"/>
      <c r="J36" s="3"/>
      <c r="K36" s="3"/>
      <c r="L36" s="45">
        <v>0</v>
      </c>
      <c r="M36" s="3"/>
      <c r="N36" s="3"/>
      <c r="O36" s="3"/>
      <c r="P36" s="3"/>
      <c r="Q36" s="3"/>
      <c r="R36" s="3"/>
      <c r="S36" s="3"/>
      <c r="T36" s="3"/>
      <c r="U36" s="3"/>
      <c r="V36" s="3"/>
      <c r="W36" s="46">
        <f>ROUND(BD94 + SUM(CH97:CH101), 2)</f>
        <v>0</v>
      </c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46">
        <v>0</v>
      </c>
      <c r="AL36" s="3"/>
      <c r="AM36" s="3"/>
      <c r="AN36" s="3"/>
      <c r="AO36" s="3"/>
      <c r="AP36" s="3"/>
      <c r="AQ36" s="3"/>
      <c r="AR36" s="44"/>
      <c r="BE36" s="3"/>
    </row>
    <row r="37" s="2" customFormat="1" ht="6.96" customHeight="1">
      <c r="A37" s="38"/>
      <c r="B37" s="39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39"/>
      <c r="BE37" s="38"/>
    </row>
    <row r="38" s="2" customFormat="1" ht="25.92" customHeight="1">
      <c r="A38" s="38"/>
      <c r="B38" s="39"/>
      <c r="C38" s="48"/>
      <c r="D38" s="49" t="s">
        <v>45</v>
      </c>
      <c r="E38" s="50"/>
      <c r="F38" s="50"/>
      <c r="G38" s="50"/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1" t="s">
        <v>46</v>
      </c>
      <c r="U38" s="50"/>
      <c r="V38" s="50"/>
      <c r="W38" s="50"/>
      <c r="X38" s="52" t="s">
        <v>47</v>
      </c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3">
        <f>SUM(AK29:AK36)</f>
        <v>0</v>
      </c>
      <c r="AL38" s="50"/>
      <c r="AM38" s="50"/>
      <c r="AN38" s="50"/>
      <c r="AO38" s="54"/>
      <c r="AP38" s="48"/>
      <c r="AQ38" s="48"/>
      <c r="AR38" s="39"/>
      <c r="BE38" s="38"/>
    </row>
    <row r="39" s="2" customFormat="1" ht="6.96" customHeight="1">
      <c r="A39" s="38"/>
      <c r="B39" s="39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38"/>
      <c r="AH39" s="38"/>
      <c r="AI39" s="38"/>
      <c r="AJ39" s="38"/>
      <c r="AK39" s="38"/>
      <c r="AL39" s="38"/>
      <c r="AM39" s="38"/>
      <c r="AN39" s="38"/>
      <c r="AO39" s="38"/>
      <c r="AP39" s="38"/>
      <c r="AQ39" s="38"/>
      <c r="AR39" s="39"/>
      <c r="BE39" s="38"/>
    </row>
    <row r="40" s="2" customFormat="1" ht="14.4" customHeight="1">
      <c r="A40" s="38"/>
      <c r="B40" s="39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8"/>
      <c r="AG40" s="38"/>
      <c r="AH40" s="38"/>
      <c r="AI40" s="38"/>
      <c r="AJ40" s="38"/>
      <c r="AK40" s="38"/>
      <c r="AL40" s="38"/>
      <c r="AM40" s="38"/>
      <c r="AN40" s="38"/>
      <c r="AO40" s="38"/>
      <c r="AP40" s="38"/>
      <c r="AQ40" s="38"/>
      <c r="AR40" s="39"/>
      <c r="BE40" s="38"/>
    </row>
    <row r="41" s="1" customFormat="1" ht="14.4" customHeight="1">
      <c r="B41" s="20"/>
      <c r="AR41" s="20"/>
    </row>
    <row r="42" s="1" customFormat="1" ht="14.4" customHeight="1">
      <c r="B42" s="20"/>
      <c r="AR42" s="20"/>
    </row>
    <row r="43" s="1" customFormat="1" ht="14.4" customHeight="1">
      <c r="B43" s="20"/>
      <c r="AR43" s="20"/>
    </row>
    <row r="44" s="1" customFormat="1" ht="14.4" customHeight="1">
      <c r="B44" s="20"/>
      <c r="AR44" s="20"/>
    </row>
    <row r="45" s="1" customFormat="1" ht="14.4" customHeight="1">
      <c r="B45" s="20"/>
      <c r="AR45" s="20"/>
    </row>
    <row r="46" s="1" customFormat="1" ht="14.4" customHeight="1">
      <c r="B46" s="20"/>
      <c r="AR46" s="20"/>
    </row>
    <row r="47" s="1" customFormat="1" ht="14.4" customHeight="1">
      <c r="B47" s="20"/>
      <c r="AR47" s="20"/>
    </row>
    <row r="48" s="1" customFormat="1" ht="14.4" customHeight="1">
      <c r="B48" s="20"/>
      <c r="AR48" s="20"/>
    </row>
    <row r="49" s="2" customFormat="1" ht="14.4" customHeight="1">
      <c r="B49" s="55"/>
      <c r="D49" s="56" t="s">
        <v>48</v>
      </c>
      <c r="E49" s="57"/>
      <c r="F49" s="57"/>
      <c r="G49" s="57"/>
      <c r="H49" s="57"/>
      <c r="I49" s="57"/>
      <c r="J49" s="57"/>
      <c r="K49" s="57"/>
      <c r="L49" s="57"/>
      <c r="M49" s="57"/>
      <c r="N49" s="57"/>
      <c r="O49" s="57"/>
      <c r="P49" s="57"/>
      <c r="Q49" s="57"/>
      <c r="R49" s="57"/>
      <c r="S49" s="57"/>
      <c r="T49" s="57"/>
      <c r="U49" s="57"/>
      <c r="V49" s="57"/>
      <c r="W49" s="57"/>
      <c r="X49" s="57"/>
      <c r="Y49" s="57"/>
      <c r="Z49" s="57"/>
      <c r="AA49" s="57"/>
      <c r="AB49" s="57"/>
      <c r="AC49" s="57"/>
      <c r="AD49" s="57"/>
      <c r="AE49" s="57"/>
      <c r="AF49" s="57"/>
      <c r="AG49" s="57"/>
      <c r="AH49" s="56" t="s">
        <v>49</v>
      </c>
      <c r="AI49" s="57"/>
      <c r="AJ49" s="57"/>
      <c r="AK49" s="57"/>
      <c r="AL49" s="57"/>
      <c r="AM49" s="57"/>
      <c r="AN49" s="57"/>
      <c r="AO49" s="57"/>
      <c r="AR49" s="55"/>
    </row>
    <row r="50">
      <c r="B50" s="20"/>
      <c r="AR50" s="20"/>
    </row>
    <row r="51">
      <c r="B51" s="20"/>
      <c r="AR51" s="20"/>
    </row>
    <row r="52">
      <c r="B52" s="20"/>
      <c r="AR52" s="20"/>
    </row>
    <row r="53">
      <c r="B53" s="20"/>
      <c r="AR53" s="20"/>
    </row>
    <row r="54">
      <c r="B54" s="20"/>
      <c r="AR54" s="20"/>
    </row>
    <row r="55">
      <c r="B55" s="20"/>
      <c r="AR55" s="20"/>
    </row>
    <row r="56">
      <c r="B56" s="20"/>
      <c r="AR56" s="20"/>
    </row>
    <row r="57">
      <c r="B57" s="20"/>
      <c r="AR57" s="20"/>
    </row>
    <row r="58">
      <c r="B58" s="20"/>
      <c r="AR58" s="20"/>
    </row>
    <row r="59">
      <c r="B59" s="20"/>
      <c r="AR59" s="20"/>
    </row>
    <row r="60" s="2" customFormat="1">
      <c r="A60" s="38"/>
      <c r="B60" s="39"/>
      <c r="C60" s="38"/>
      <c r="D60" s="58" t="s">
        <v>50</v>
      </c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58" t="s">
        <v>51</v>
      </c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41"/>
      <c r="AH60" s="58" t="s">
        <v>50</v>
      </c>
      <c r="AI60" s="41"/>
      <c r="AJ60" s="41"/>
      <c r="AK60" s="41"/>
      <c r="AL60" s="41"/>
      <c r="AM60" s="58" t="s">
        <v>51</v>
      </c>
      <c r="AN60" s="41"/>
      <c r="AO60" s="41"/>
      <c r="AP60" s="38"/>
      <c r="AQ60" s="38"/>
      <c r="AR60" s="39"/>
      <c r="BE60" s="38"/>
    </row>
    <row r="61">
      <c r="B61" s="20"/>
      <c r="AR61" s="20"/>
    </row>
    <row r="62">
      <c r="B62" s="20"/>
      <c r="AR62" s="20"/>
    </row>
    <row r="63">
      <c r="B63" s="20"/>
      <c r="AR63" s="20"/>
    </row>
    <row r="64" s="2" customFormat="1">
      <c r="A64" s="38"/>
      <c r="B64" s="39"/>
      <c r="C64" s="38"/>
      <c r="D64" s="56" t="s">
        <v>52</v>
      </c>
      <c r="E64" s="59"/>
      <c r="F64" s="59"/>
      <c r="G64" s="59"/>
      <c r="H64" s="59"/>
      <c r="I64" s="59"/>
      <c r="J64" s="59"/>
      <c r="K64" s="59"/>
      <c r="L64" s="59"/>
      <c r="M64" s="59"/>
      <c r="N64" s="59"/>
      <c r="O64" s="59"/>
      <c r="P64" s="59"/>
      <c r="Q64" s="59"/>
      <c r="R64" s="59"/>
      <c r="S64" s="59"/>
      <c r="T64" s="59"/>
      <c r="U64" s="59"/>
      <c r="V64" s="59"/>
      <c r="W64" s="59"/>
      <c r="X64" s="59"/>
      <c r="Y64" s="59"/>
      <c r="Z64" s="59"/>
      <c r="AA64" s="59"/>
      <c r="AB64" s="59"/>
      <c r="AC64" s="59"/>
      <c r="AD64" s="59"/>
      <c r="AE64" s="59"/>
      <c r="AF64" s="59"/>
      <c r="AG64" s="59"/>
      <c r="AH64" s="56" t="s">
        <v>53</v>
      </c>
      <c r="AI64" s="59"/>
      <c r="AJ64" s="59"/>
      <c r="AK64" s="59"/>
      <c r="AL64" s="59"/>
      <c r="AM64" s="59"/>
      <c r="AN64" s="59"/>
      <c r="AO64" s="59"/>
      <c r="AP64" s="38"/>
      <c r="AQ64" s="38"/>
      <c r="AR64" s="39"/>
      <c r="BE64" s="38"/>
    </row>
    <row r="65">
      <c r="B65" s="20"/>
      <c r="AR65" s="20"/>
    </row>
    <row r="66">
      <c r="B66" s="20"/>
      <c r="AR66" s="20"/>
    </row>
    <row r="67">
      <c r="B67" s="20"/>
      <c r="AR67" s="20"/>
    </row>
    <row r="68">
      <c r="B68" s="20"/>
      <c r="AR68" s="20"/>
    </row>
    <row r="69">
      <c r="B69" s="20"/>
      <c r="AR69" s="20"/>
    </row>
    <row r="70">
      <c r="B70" s="20"/>
      <c r="AR70" s="20"/>
    </row>
    <row r="71">
      <c r="B71" s="20"/>
      <c r="AR71" s="20"/>
    </row>
    <row r="72">
      <c r="B72" s="20"/>
      <c r="AR72" s="20"/>
    </row>
    <row r="73">
      <c r="B73" s="20"/>
      <c r="AR73" s="20"/>
    </row>
    <row r="74">
      <c r="B74" s="20"/>
      <c r="AR74" s="20"/>
    </row>
    <row r="75" s="2" customFormat="1">
      <c r="A75" s="38"/>
      <c r="B75" s="39"/>
      <c r="C75" s="38"/>
      <c r="D75" s="58" t="s">
        <v>50</v>
      </c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58" t="s">
        <v>51</v>
      </c>
      <c r="W75" s="41"/>
      <c r="X75" s="41"/>
      <c r="Y75" s="41"/>
      <c r="Z75" s="41"/>
      <c r="AA75" s="41"/>
      <c r="AB75" s="41"/>
      <c r="AC75" s="41"/>
      <c r="AD75" s="41"/>
      <c r="AE75" s="41"/>
      <c r="AF75" s="41"/>
      <c r="AG75" s="41"/>
      <c r="AH75" s="58" t="s">
        <v>50</v>
      </c>
      <c r="AI75" s="41"/>
      <c r="AJ75" s="41"/>
      <c r="AK75" s="41"/>
      <c r="AL75" s="41"/>
      <c r="AM75" s="58" t="s">
        <v>51</v>
      </c>
      <c r="AN75" s="41"/>
      <c r="AO75" s="41"/>
      <c r="AP75" s="38"/>
      <c r="AQ75" s="38"/>
      <c r="AR75" s="39"/>
      <c r="BE75" s="38"/>
    </row>
    <row r="76" s="2" customFormat="1">
      <c r="A76" s="38"/>
      <c r="B76" s="39"/>
      <c r="C76" s="38"/>
      <c r="D76" s="38"/>
      <c r="E76" s="38"/>
      <c r="F76" s="38"/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38"/>
      <c r="R76" s="38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  <c r="AF76" s="38"/>
      <c r="AG76" s="38"/>
      <c r="AH76" s="38"/>
      <c r="AI76" s="38"/>
      <c r="AJ76" s="38"/>
      <c r="AK76" s="38"/>
      <c r="AL76" s="38"/>
      <c r="AM76" s="38"/>
      <c r="AN76" s="38"/>
      <c r="AO76" s="38"/>
      <c r="AP76" s="38"/>
      <c r="AQ76" s="38"/>
      <c r="AR76" s="39"/>
      <c r="BE76" s="38"/>
    </row>
    <row r="77" s="2" customFormat="1" ht="6.96" customHeight="1">
      <c r="A77" s="38"/>
      <c r="B77" s="60"/>
      <c r="C77" s="61"/>
      <c r="D77" s="61"/>
      <c r="E77" s="61"/>
      <c r="F77" s="61"/>
      <c r="G77" s="61"/>
      <c r="H77" s="61"/>
      <c r="I77" s="61"/>
      <c r="J77" s="61"/>
      <c r="K77" s="61"/>
      <c r="L77" s="61"/>
      <c r="M77" s="61"/>
      <c r="N77" s="61"/>
      <c r="O77" s="61"/>
      <c r="P77" s="61"/>
      <c r="Q77" s="61"/>
      <c r="R77" s="61"/>
      <c r="S77" s="61"/>
      <c r="T77" s="61"/>
      <c r="U77" s="61"/>
      <c r="V77" s="61"/>
      <c r="W77" s="61"/>
      <c r="X77" s="61"/>
      <c r="Y77" s="61"/>
      <c r="Z77" s="61"/>
      <c r="AA77" s="61"/>
      <c r="AB77" s="61"/>
      <c r="AC77" s="61"/>
      <c r="AD77" s="61"/>
      <c r="AE77" s="61"/>
      <c r="AF77" s="61"/>
      <c r="AG77" s="61"/>
      <c r="AH77" s="61"/>
      <c r="AI77" s="61"/>
      <c r="AJ77" s="61"/>
      <c r="AK77" s="61"/>
      <c r="AL77" s="61"/>
      <c r="AM77" s="61"/>
      <c r="AN77" s="61"/>
      <c r="AO77" s="61"/>
      <c r="AP77" s="61"/>
      <c r="AQ77" s="61"/>
      <c r="AR77" s="39"/>
      <c r="BE77" s="38"/>
    </row>
    <row r="81" s="2" customFormat="1" ht="6.96" customHeight="1">
      <c r="A81" s="38"/>
      <c r="B81" s="62"/>
      <c r="C81" s="63"/>
      <c r="D81" s="63"/>
      <c r="E81" s="63"/>
      <c r="F81" s="63"/>
      <c r="G81" s="63"/>
      <c r="H81" s="63"/>
      <c r="I81" s="63"/>
      <c r="J81" s="63"/>
      <c r="K81" s="63"/>
      <c r="L81" s="63"/>
      <c r="M81" s="63"/>
      <c r="N81" s="63"/>
      <c r="O81" s="63"/>
      <c r="P81" s="63"/>
      <c r="Q81" s="63"/>
      <c r="R81" s="63"/>
      <c r="S81" s="63"/>
      <c r="T81" s="63"/>
      <c r="U81" s="63"/>
      <c r="V81" s="63"/>
      <c r="W81" s="63"/>
      <c r="X81" s="63"/>
      <c r="Y81" s="63"/>
      <c r="Z81" s="63"/>
      <c r="AA81" s="63"/>
      <c r="AB81" s="63"/>
      <c r="AC81" s="63"/>
      <c r="AD81" s="63"/>
      <c r="AE81" s="63"/>
      <c r="AF81" s="63"/>
      <c r="AG81" s="63"/>
      <c r="AH81" s="63"/>
      <c r="AI81" s="63"/>
      <c r="AJ81" s="63"/>
      <c r="AK81" s="63"/>
      <c r="AL81" s="63"/>
      <c r="AM81" s="63"/>
      <c r="AN81" s="63"/>
      <c r="AO81" s="63"/>
      <c r="AP81" s="63"/>
      <c r="AQ81" s="63"/>
      <c r="AR81" s="39"/>
      <c r="BE81" s="38"/>
    </row>
    <row r="82" s="2" customFormat="1" ht="24.96" customHeight="1">
      <c r="A82" s="38"/>
      <c r="B82" s="39"/>
      <c r="C82" s="21" t="s">
        <v>54</v>
      </c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38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38"/>
      <c r="AG82" s="38"/>
      <c r="AH82" s="38"/>
      <c r="AI82" s="38"/>
      <c r="AJ82" s="38"/>
      <c r="AK82" s="38"/>
      <c r="AL82" s="38"/>
      <c r="AM82" s="38"/>
      <c r="AN82" s="38"/>
      <c r="AO82" s="38"/>
      <c r="AP82" s="38"/>
      <c r="AQ82" s="38"/>
      <c r="AR82" s="39"/>
      <c r="BE82" s="38"/>
    </row>
    <row r="83" s="2" customFormat="1" ht="6.96" customHeight="1">
      <c r="A83" s="38"/>
      <c r="B83" s="39"/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38"/>
      <c r="P83" s="38"/>
      <c r="Q83" s="38"/>
      <c r="R83" s="38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38"/>
      <c r="AG83" s="38"/>
      <c r="AH83" s="38"/>
      <c r="AI83" s="38"/>
      <c r="AJ83" s="38"/>
      <c r="AK83" s="38"/>
      <c r="AL83" s="38"/>
      <c r="AM83" s="38"/>
      <c r="AN83" s="38"/>
      <c r="AO83" s="38"/>
      <c r="AP83" s="38"/>
      <c r="AQ83" s="38"/>
      <c r="AR83" s="39"/>
      <c r="BE83" s="38"/>
    </row>
    <row r="84" s="4" customFormat="1" ht="12" customHeight="1">
      <c r="A84" s="4"/>
      <c r="B84" s="64"/>
      <c r="C84" s="30" t="s">
        <v>13</v>
      </c>
      <c r="D84" s="4"/>
      <c r="E84" s="4"/>
      <c r="F84" s="4"/>
      <c r="G84" s="4"/>
      <c r="H84" s="4"/>
      <c r="I84" s="4"/>
      <c r="J84" s="4"/>
      <c r="K84" s="4"/>
      <c r="L84" s="4" t="str">
        <f>K5</f>
        <v>2020-09-15</v>
      </c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64"/>
      <c r="BE84" s="4"/>
    </row>
    <row r="85" s="5" customFormat="1" ht="36.96" customHeight="1">
      <c r="A85" s="5"/>
      <c r="B85" s="65"/>
      <c r="C85" s="66" t="s">
        <v>16</v>
      </c>
      <c r="D85" s="5"/>
      <c r="E85" s="5"/>
      <c r="F85" s="5"/>
      <c r="G85" s="5"/>
      <c r="H85" s="5"/>
      <c r="I85" s="5"/>
      <c r="J85" s="5"/>
      <c r="K85" s="5"/>
      <c r="L85" s="67" t="str">
        <f>K6</f>
        <v>Tuchlovice Zemědělská</v>
      </c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65"/>
      <c r="BE85" s="5"/>
    </row>
    <row r="86" s="2" customFormat="1" ht="6.96" customHeight="1">
      <c r="A86" s="38"/>
      <c r="B86" s="39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38"/>
      <c r="AH86" s="38"/>
      <c r="AI86" s="38"/>
      <c r="AJ86" s="38"/>
      <c r="AK86" s="38"/>
      <c r="AL86" s="38"/>
      <c r="AM86" s="38"/>
      <c r="AN86" s="38"/>
      <c r="AO86" s="38"/>
      <c r="AP86" s="38"/>
      <c r="AQ86" s="38"/>
      <c r="AR86" s="39"/>
      <c r="BE86" s="38"/>
    </row>
    <row r="87" s="2" customFormat="1" ht="12" customHeight="1">
      <c r="A87" s="38"/>
      <c r="B87" s="39"/>
      <c r="C87" s="30" t="s">
        <v>20</v>
      </c>
      <c r="D87" s="38"/>
      <c r="E87" s="38"/>
      <c r="F87" s="38"/>
      <c r="G87" s="38"/>
      <c r="H87" s="38"/>
      <c r="I87" s="38"/>
      <c r="J87" s="38"/>
      <c r="K87" s="38"/>
      <c r="L87" s="68" t="str">
        <f>IF(K8="","",K8)</f>
        <v xml:space="preserve"> </v>
      </c>
      <c r="M87" s="38"/>
      <c r="N87" s="38"/>
      <c r="O87" s="38"/>
      <c r="P87" s="38"/>
      <c r="Q87" s="38"/>
      <c r="R87" s="38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F87" s="38"/>
      <c r="AG87" s="38"/>
      <c r="AH87" s="38"/>
      <c r="AI87" s="30" t="s">
        <v>22</v>
      </c>
      <c r="AJ87" s="38"/>
      <c r="AK87" s="38"/>
      <c r="AL87" s="38"/>
      <c r="AM87" s="69" t="str">
        <f>IF(AN8= "","",AN8)</f>
        <v>15. 9. 2020</v>
      </c>
      <c r="AN87" s="69"/>
      <c r="AO87" s="38"/>
      <c r="AP87" s="38"/>
      <c r="AQ87" s="38"/>
      <c r="AR87" s="39"/>
      <c r="BE87" s="38"/>
    </row>
    <row r="88" s="2" customFormat="1" ht="6.96" customHeight="1">
      <c r="A88" s="38"/>
      <c r="B88" s="39"/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F88" s="38"/>
      <c r="AG88" s="38"/>
      <c r="AH88" s="38"/>
      <c r="AI88" s="38"/>
      <c r="AJ88" s="38"/>
      <c r="AK88" s="38"/>
      <c r="AL88" s="38"/>
      <c r="AM88" s="38"/>
      <c r="AN88" s="38"/>
      <c r="AO88" s="38"/>
      <c r="AP88" s="38"/>
      <c r="AQ88" s="38"/>
      <c r="AR88" s="39"/>
      <c r="BE88" s="38"/>
    </row>
    <row r="89" s="2" customFormat="1" ht="15.15" customHeight="1">
      <c r="A89" s="38"/>
      <c r="B89" s="39"/>
      <c r="C89" s="30" t="s">
        <v>24</v>
      </c>
      <c r="D89" s="38"/>
      <c r="E89" s="38"/>
      <c r="F89" s="38"/>
      <c r="G89" s="38"/>
      <c r="H89" s="38"/>
      <c r="I89" s="38"/>
      <c r="J89" s="38"/>
      <c r="K89" s="38"/>
      <c r="L89" s="4" t="str">
        <f>IF(E11= "","",E11)</f>
        <v xml:space="preserve"> </v>
      </c>
      <c r="M89" s="38"/>
      <c r="N89" s="38"/>
      <c r="O89" s="38"/>
      <c r="P89" s="38"/>
      <c r="Q89" s="38"/>
      <c r="R89" s="38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F89" s="38"/>
      <c r="AG89" s="38"/>
      <c r="AH89" s="38"/>
      <c r="AI89" s="30" t="s">
        <v>29</v>
      </c>
      <c r="AJ89" s="38"/>
      <c r="AK89" s="38"/>
      <c r="AL89" s="38"/>
      <c r="AM89" s="70" t="str">
        <f>IF(E17="","",E17)</f>
        <v xml:space="preserve"> </v>
      </c>
      <c r="AN89" s="4"/>
      <c r="AO89" s="4"/>
      <c r="AP89" s="4"/>
      <c r="AQ89" s="38"/>
      <c r="AR89" s="39"/>
      <c r="AS89" s="71" t="s">
        <v>55</v>
      </c>
      <c r="AT89" s="72"/>
      <c r="AU89" s="73"/>
      <c r="AV89" s="73"/>
      <c r="AW89" s="73"/>
      <c r="AX89" s="73"/>
      <c r="AY89" s="73"/>
      <c r="AZ89" s="73"/>
      <c r="BA89" s="73"/>
      <c r="BB89" s="73"/>
      <c r="BC89" s="73"/>
      <c r="BD89" s="74"/>
      <c r="BE89" s="38"/>
    </row>
    <row r="90" s="2" customFormat="1" ht="15.15" customHeight="1">
      <c r="A90" s="38"/>
      <c r="B90" s="39"/>
      <c r="C90" s="30" t="s">
        <v>27</v>
      </c>
      <c r="D90" s="38"/>
      <c r="E90" s="38"/>
      <c r="F90" s="38"/>
      <c r="G90" s="38"/>
      <c r="H90" s="38"/>
      <c r="I90" s="38"/>
      <c r="J90" s="38"/>
      <c r="K90" s="38"/>
      <c r="L90" s="4" t="str">
        <f>IF(E14= "Vyplň údaj","",E14)</f>
        <v/>
      </c>
      <c r="M90" s="38"/>
      <c r="N90" s="38"/>
      <c r="O90" s="38"/>
      <c r="P90" s="38"/>
      <c r="Q90" s="38"/>
      <c r="R90" s="38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F90" s="38"/>
      <c r="AG90" s="38"/>
      <c r="AH90" s="38"/>
      <c r="AI90" s="30" t="s">
        <v>31</v>
      </c>
      <c r="AJ90" s="38"/>
      <c r="AK90" s="38"/>
      <c r="AL90" s="38"/>
      <c r="AM90" s="70" t="str">
        <f>IF(E20="","",E20)</f>
        <v xml:space="preserve"> </v>
      </c>
      <c r="AN90" s="4"/>
      <c r="AO90" s="4"/>
      <c r="AP90" s="4"/>
      <c r="AQ90" s="38"/>
      <c r="AR90" s="39"/>
      <c r="AS90" s="75"/>
      <c r="AT90" s="76"/>
      <c r="AU90" s="77"/>
      <c r="AV90" s="77"/>
      <c r="AW90" s="77"/>
      <c r="AX90" s="77"/>
      <c r="AY90" s="77"/>
      <c r="AZ90" s="77"/>
      <c r="BA90" s="77"/>
      <c r="BB90" s="77"/>
      <c r="BC90" s="77"/>
      <c r="BD90" s="78"/>
      <c r="BE90" s="38"/>
    </row>
    <row r="91" s="2" customFormat="1" ht="10.8" customHeight="1">
      <c r="A91" s="38"/>
      <c r="B91" s="39"/>
      <c r="C91" s="38"/>
      <c r="D91" s="38"/>
      <c r="E91" s="38"/>
      <c r="F91" s="38"/>
      <c r="G91" s="38"/>
      <c r="H91" s="38"/>
      <c r="I91" s="38"/>
      <c r="J91" s="38"/>
      <c r="K91" s="38"/>
      <c r="L91" s="38"/>
      <c r="M91" s="38"/>
      <c r="N91" s="38"/>
      <c r="O91" s="38"/>
      <c r="P91" s="38"/>
      <c r="Q91" s="38"/>
      <c r="R91" s="38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F91" s="38"/>
      <c r="AG91" s="38"/>
      <c r="AH91" s="38"/>
      <c r="AI91" s="38"/>
      <c r="AJ91" s="38"/>
      <c r="AK91" s="38"/>
      <c r="AL91" s="38"/>
      <c r="AM91" s="38"/>
      <c r="AN91" s="38"/>
      <c r="AO91" s="38"/>
      <c r="AP91" s="38"/>
      <c r="AQ91" s="38"/>
      <c r="AR91" s="39"/>
      <c r="AS91" s="75"/>
      <c r="AT91" s="76"/>
      <c r="AU91" s="77"/>
      <c r="AV91" s="77"/>
      <c r="AW91" s="77"/>
      <c r="AX91" s="77"/>
      <c r="AY91" s="77"/>
      <c r="AZ91" s="77"/>
      <c r="BA91" s="77"/>
      <c r="BB91" s="77"/>
      <c r="BC91" s="77"/>
      <c r="BD91" s="78"/>
      <c r="BE91" s="38"/>
    </row>
    <row r="92" s="2" customFormat="1" ht="29.28" customHeight="1">
      <c r="A92" s="38"/>
      <c r="B92" s="39"/>
      <c r="C92" s="79" t="s">
        <v>56</v>
      </c>
      <c r="D92" s="80"/>
      <c r="E92" s="80"/>
      <c r="F92" s="80"/>
      <c r="G92" s="80"/>
      <c r="H92" s="81"/>
      <c r="I92" s="82" t="s">
        <v>57</v>
      </c>
      <c r="J92" s="80"/>
      <c r="K92" s="80"/>
      <c r="L92" s="80"/>
      <c r="M92" s="80"/>
      <c r="N92" s="80"/>
      <c r="O92" s="80"/>
      <c r="P92" s="80"/>
      <c r="Q92" s="80"/>
      <c r="R92" s="80"/>
      <c r="S92" s="80"/>
      <c r="T92" s="80"/>
      <c r="U92" s="80"/>
      <c r="V92" s="80"/>
      <c r="W92" s="80"/>
      <c r="X92" s="80"/>
      <c r="Y92" s="80"/>
      <c r="Z92" s="80"/>
      <c r="AA92" s="80"/>
      <c r="AB92" s="80"/>
      <c r="AC92" s="80"/>
      <c r="AD92" s="80"/>
      <c r="AE92" s="80"/>
      <c r="AF92" s="80"/>
      <c r="AG92" s="83" t="s">
        <v>58</v>
      </c>
      <c r="AH92" s="80"/>
      <c r="AI92" s="80"/>
      <c r="AJ92" s="80"/>
      <c r="AK92" s="80"/>
      <c r="AL92" s="80"/>
      <c r="AM92" s="80"/>
      <c r="AN92" s="82" t="s">
        <v>59</v>
      </c>
      <c r="AO92" s="80"/>
      <c r="AP92" s="84"/>
      <c r="AQ92" s="85" t="s">
        <v>60</v>
      </c>
      <c r="AR92" s="39"/>
      <c r="AS92" s="86" t="s">
        <v>61</v>
      </c>
      <c r="AT92" s="87" t="s">
        <v>62</v>
      </c>
      <c r="AU92" s="87" t="s">
        <v>63</v>
      </c>
      <c r="AV92" s="87" t="s">
        <v>64</v>
      </c>
      <c r="AW92" s="87" t="s">
        <v>65</v>
      </c>
      <c r="AX92" s="87" t="s">
        <v>66</v>
      </c>
      <c r="AY92" s="87" t="s">
        <v>67</v>
      </c>
      <c r="AZ92" s="87" t="s">
        <v>68</v>
      </c>
      <c r="BA92" s="87" t="s">
        <v>69</v>
      </c>
      <c r="BB92" s="87" t="s">
        <v>70</v>
      </c>
      <c r="BC92" s="87" t="s">
        <v>71</v>
      </c>
      <c r="BD92" s="88" t="s">
        <v>72</v>
      </c>
      <c r="BE92" s="38"/>
    </row>
    <row r="93" s="2" customFormat="1" ht="10.8" customHeight="1">
      <c r="A93" s="38"/>
      <c r="B93" s="39"/>
      <c r="C93" s="38"/>
      <c r="D93" s="38"/>
      <c r="E93" s="38"/>
      <c r="F93" s="38"/>
      <c r="G93" s="38"/>
      <c r="H93" s="38"/>
      <c r="I93" s="38"/>
      <c r="J93" s="38"/>
      <c r="K93" s="38"/>
      <c r="L93" s="38"/>
      <c r="M93" s="38"/>
      <c r="N93" s="38"/>
      <c r="O93" s="38"/>
      <c r="P93" s="38"/>
      <c r="Q93" s="38"/>
      <c r="R93" s="38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F93" s="38"/>
      <c r="AG93" s="38"/>
      <c r="AH93" s="38"/>
      <c r="AI93" s="38"/>
      <c r="AJ93" s="38"/>
      <c r="AK93" s="38"/>
      <c r="AL93" s="38"/>
      <c r="AM93" s="38"/>
      <c r="AN93" s="38"/>
      <c r="AO93" s="38"/>
      <c r="AP93" s="38"/>
      <c r="AQ93" s="38"/>
      <c r="AR93" s="39"/>
      <c r="AS93" s="89"/>
      <c r="AT93" s="90"/>
      <c r="AU93" s="90"/>
      <c r="AV93" s="90"/>
      <c r="AW93" s="90"/>
      <c r="AX93" s="90"/>
      <c r="AY93" s="90"/>
      <c r="AZ93" s="90"/>
      <c r="BA93" s="90"/>
      <c r="BB93" s="90"/>
      <c r="BC93" s="90"/>
      <c r="BD93" s="91"/>
      <c r="BE93" s="38"/>
    </row>
    <row r="94" s="6" customFormat="1" ht="32.4" customHeight="1">
      <c r="A94" s="6"/>
      <c r="B94" s="92"/>
      <c r="C94" s="93" t="s">
        <v>73</v>
      </c>
      <c r="D94" s="94"/>
      <c r="E94" s="94"/>
      <c r="F94" s="94"/>
      <c r="G94" s="94"/>
      <c r="H94" s="94"/>
      <c r="I94" s="94"/>
      <c r="J94" s="94"/>
      <c r="K94" s="94"/>
      <c r="L94" s="94"/>
      <c r="M94" s="94"/>
      <c r="N94" s="94"/>
      <c r="O94" s="94"/>
      <c r="P94" s="94"/>
      <c r="Q94" s="94"/>
      <c r="R94" s="94"/>
      <c r="S94" s="94"/>
      <c r="T94" s="94"/>
      <c r="U94" s="94"/>
      <c r="V94" s="94"/>
      <c r="W94" s="94"/>
      <c r="X94" s="94"/>
      <c r="Y94" s="94"/>
      <c r="Z94" s="94"/>
      <c r="AA94" s="94"/>
      <c r="AB94" s="94"/>
      <c r="AC94" s="94"/>
      <c r="AD94" s="94"/>
      <c r="AE94" s="94"/>
      <c r="AF94" s="94"/>
      <c r="AG94" s="95">
        <f>ROUND(AG95,2)</f>
        <v>0</v>
      </c>
      <c r="AH94" s="95"/>
      <c r="AI94" s="95"/>
      <c r="AJ94" s="95"/>
      <c r="AK94" s="95"/>
      <c r="AL94" s="95"/>
      <c r="AM94" s="95"/>
      <c r="AN94" s="96">
        <f>SUM(AG94,AT94)</f>
        <v>0</v>
      </c>
      <c r="AO94" s="96"/>
      <c r="AP94" s="96"/>
      <c r="AQ94" s="97" t="s">
        <v>1</v>
      </c>
      <c r="AR94" s="92"/>
      <c r="AS94" s="98">
        <f>ROUND(AS95,2)</f>
        <v>0</v>
      </c>
      <c r="AT94" s="99">
        <f>ROUND(SUM(AV94:AW94),2)</f>
        <v>0</v>
      </c>
      <c r="AU94" s="100">
        <f>ROUND(AU95,5)</f>
        <v>0</v>
      </c>
      <c r="AV94" s="99">
        <f>ROUND(AZ94*L32,2)</f>
        <v>0</v>
      </c>
      <c r="AW94" s="99">
        <f>ROUND(BA94*L33,2)</f>
        <v>0</v>
      </c>
      <c r="AX94" s="99">
        <f>ROUND(BB94*L32,2)</f>
        <v>0</v>
      </c>
      <c r="AY94" s="99">
        <f>ROUND(BC94*L33,2)</f>
        <v>0</v>
      </c>
      <c r="AZ94" s="99">
        <f>ROUND(AZ95,2)</f>
        <v>0</v>
      </c>
      <c r="BA94" s="99">
        <f>ROUND(BA95,2)</f>
        <v>0</v>
      </c>
      <c r="BB94" s="99">
        <f>ROUND(BB95,2)</f>
        <v>0</v>
      </c>
      <c r="BC94" s="99">
        <f>ROUND(BC95,2)</f>
        <v>0</v>
      </c>
      <c r="BD94" s="101">
        <f>ROUND(BD95,2)</f>
        <v>0</v>
      </c>
      <c r="BE94" s="6"/>
      <c r="BS94" s="102" t="s">
        <v>74</v>
      </c>
      <c r="BT94" s="102" t="s">
        <v>75</v>
      </c>
      <c r="BU94" s="103" t="s">
        <v>76</v>
      </c>
      <c r="BV94" s="102" t="s">
        <v>77</v>
      </c>
      <c r="BW94" s="102" t="s">
        <v>4</v>
      </c>
      <c r="BX94" s="102" t="s">
        <v>78</v>
      </c>
      <c r="CL94" s="102" t="s">
        <v>1</v>
      </c>
    </row>
    <row r="95" s="7" customFormat="1" ht="50.25" customHeight="1">
      <c r="A95" s="104" t="s">
        <v>79</v>
      </c>
      <c r="B95" s="105"/>
      <c r="C95" s="106"/>
      <c r="D95" s="107" t="s">
        <v>80</v>
      </c>
      <c r="E95" s="107"/>
      <c r="F95" s="107"/>
      <c r="G95" s="107"/>
      <c r="H95" s="107"/>
      <c r="I95" s="108"/>
      <c r="J95" s="107" t="s">
        <v>81</v>
      </c>
      <c r="K95" s="107"/>
      <c r="L95" s="107"/>
      <c r="M95" s="107"/>
      <c r="N95" s="107"/>
      <c r="O95" s="107"/>
      <c r="P95" s="107"/>
      <c r="Q95" s="107"/>
      <c r="R95" s="107"/>
      <c r="S95" s="107"/>
      <c r="T95" s="107"/>
      <c r="U95" s="107"/>
      <c r="V95" s="107"/>
      <c r="W95" s="107"/>
      <c r="X95" s="107"/>
      <c r="Y95" s="107"/>
      <c r="Z95" s="107"/>
      <c r="AA95" s="107"/>
      <c r="AB95" s="107"/>
      <c r="AC95" s="107"/>
      <c r="AD95" s="107"/>
      <c r="AE95" s="107"/>
      <c r="AF95" s="107"/>
      <c r="AG95" s="109">
        <f>'SO 101 Komunikace - Rozpočet'!J32</f>
        <v>0</v>
      </c>
      <c r="AH95" s="108"/>
      <c r="AI95" s="108"/>
      <c r="AJ95" s="108"/>
      <c r="AK95" s="108"/>
      <c r="AL95" s="108"/>
      <c r="AM95" s="108"/>
      <c r="AN95" s="109">
        <f>SUM(AG95,AT95)</f>
        <v>0</v>
      </c>
      <c r="AO95" s="108"/>
      <c r="AP95" s="108"/>
      <c r="AQ95" s="110" t="s">
        <v>82</v>
      </c>
      <c r="AR95" s="105"/>
      <c r="AS95" s="111">
        <v>0</v>
      </c>
      <c r="AT95" s="112">
        <f>ROUND(SUM(AV95:AW95),2)</f>
        <v>0</v>
      </c>
      <c r="AU95" s="113">
        <f>'SO 101 Komunikace - Rozpočet'!P138</f>
        <v>0</v>
      </c>
      <c r="AV95" s="112">
        <f>'SO 101 Komunikace - Rozpočet'!J35</f>
        <v>0</v>
      </c>
      <c r="AW95" s="112">
        <f>'SO 101 Komunikace - Rozpočet'!J36</f>
        <v>0</v>
      </c>
      <c r="AX95" s="112">
        <f>'SO 101 Komunikace - Rozpočet'!J37</f>
        <v>0</v>
      </c>
      <c r="AY95" s="112">
        <f>'SO 101 Komunikace - Rozpočet'!J38</f>
        <v>0</v>
      </c>
      <c r="AZ95" s="112">
        <f>'SO 101 Komunikace - Rozpočet'!F35</f>
        <v>0</v>
      </c>
      <c r="BA95" s="112">
        <f>'SO 101 Komunikace - Rozpočet'!F36</f>
        <v>0</v>
      </c>
      <c r="BB95" s="112">
        <f>'SO 101 Komunikace - Rozpočet'!F37</f>
        <v>0</v>
      </c>
      <c r="BC95" s="112">
        <f>'SO 101 Komunikace - Rozpočet'!F38</f>
        <v>0</v>
      </c>
      <c r="BD95" s="114">
        <f>'SO 101 Komunikace - Rozpočet'!F39</f>
        <v>0</v>
      </c>
      <c r="BE95" s="7"/>
      <c r="BT95" s="115" t="s">
        <v>83</v>
      </c>
      <c r="BV95" s="115" t="s">
        <v>77</v>
      </c>
      <c r="BW95" s="115" t="s">
        <v>84</v>
      </c>
      <c r="BX95" s="115" t="s">
        <v>4</v>
      </c>
      <c r="CL95" s="115" t="s">
        <v>1</v>
      </c>
      <c r="CM95" s="115" t="s">
        <v>85</v>
      </c>
    </row>
    <row r="96">
      <c r="B96" s="20"/>
      <c r="AR96" s="20"/>
    </row>
    <row r="97" s="2" customFormat="1" ht="30" customHeight="1">
      <c r="A97" s="38"/>
      <c r="B97" s="39"/>
      <c r="C97" s="93" t="s">
        <v>86</v>
      </c>
      <c r="D97" s="38"/>
      <c r="E97" s="38"/>
      <c r="F97" s="38"/>
      <c r="G97" s="38"/>
      <c r="H97" s="38"/>
      <c r="I97" s="38"/>
      <c r="J97" s="38"/>
      <c r="K97" s="38"/>
      <c r="L97" s="38"/>
      <c r="M97" s="38"/>
      <c r="N97" s="38"/>
      <c r="O97" s="38"/>
      <c r="P97" s="38"/>
      <c r="Q97" s="38"/>
      <c r="R97" s="38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F97" s="38"/>
      <c r="AG97" s="96">
        <f>ROUND(SUM(AG98:AG101), 2)</f>
        <v>0</v>
      </c>
      <c r="AH97" s="96"/>
      <c r="AI97" s="96"/>
      <c r="AJ97" s="96"/>
      <c r="AK97" s="96"/>
      <c r="AL97" s="96"/>
      <c r="AM97" s="96"/>
      <c r="AN97" s="96">
        <f>ROUND(SUM(AN98:AN101), 2)</f>
        <v>0</v>
      </c>
      <c r="AO97" s="96"/>
      <c r="AP97" s="96"/>
      <c r="AQ97" s="116"/>
      <c r="AR97" s="39"/>
      <c r="AS97" s="86" t="s">
        <v>87</v>
      </c>
      <c r="AT97" s="87" t="s">
        <v>88</v>
      </c>
      <c r="AU97" s="87" t="s">
        <v>39</v>
      </c>
      <c r="AV97" s="88" t="s">
        <v>62</v>
      </c>
      <c r="AW97" s="38"/>
      <c r="AX97" s="38"/>
      <c r="AY97" s="38"/>
      <c r="AZ97" s="38"/>
      <c r="BA97" s="38"/>
      <c r="BB97" s="38"/>
      <c r="BC97" s="38"/>
      <c r="BD97" s="38"/>
      <c r="BE97" s="38"/>
    </row>
    <row r="98" s="2" customFormat="1" ht="19.92" customHeight="1">
      <c r="A98" s="38"/>
      <c r="B98" s="39"/>
      <c r="C98" s="38"/>
      <c r="D98" s="117" t="s">
        <v>89</v>
      </c>
      <c r="E98" s="117"/>
      <c r="F98" s="117"/>
      <c r="G98" s="117"/>
      <c r="H98" s="117"/>
      <c r="I98" s="117"/>
      <c r="J98" s="117"/>
      <c r="K98" s="117"/>
      <c r="L98" s="117"/>
      <c r="M98" s="117"/>
      <c r="N98" s="117"/>
      <c r="O98" s="117"/>
      <c r="P98" s="117"/>
      <c r="Q98" s="117"/>
      <c r="R98" s="117"/>
      <c r="S98" s="117"/>
      <c r="T98" s="117"/>
      <c r="U98" s="117"/>
      <c r="V98" s="117"/>
      <c r="W98" s="117"/>
      <c r="X98" s="117"/>
      <c r="Y98" s="117"/>
      <c r="Z98" s="117"/>
      <c r="AA98" s="117"/>
      <c r="AB98" s="117"/>
      <c r="AC98" s="38"/>
      <c r="AD98" s="38"/>
      <c r="AE98" s="38"/>
      <c r="AF98" s="38"/>
      <c r="AG98" s="118">
        <f>ROUND(AG94 * AS98, 2)</f>
        <v>0</v>
      </c>
      <c r="AH98" s="119"/>
      <c r="AI98" s="119"/>
      <c r="AJ98" s="119"/>
      <c r="AK98" s="119"/>
      <c r="AL98" s="119"/>
      <c r="AM98" s="119"/>
      <c r="AN98" s="119">
        <f>ROUND(AG98 + AV98, 2)</f>
        <v>0</v>
      </c>
      <c r="AO98" s="119"/>
      <c r="AP98" s="119"/>
      <c r="AQ98" s="38"/>
      <c r="AR98" s="39"/>
      <c r="AS98" s="120">
        <v>0</v>
      </c>
      <c r="AT98" s="121" t="s">
        <v>90</v>
      </c>
      <c r="AU98" s="121" t="s">
        <v>40</v>
      </c>
      <c r="AV98" s="122">
        <f>ROUND(IF(AU98="základní",AG98*L32,IF(AU98="snížená",AG98*L33,0)), 2)</f>
        <v>0</v>
      </c>
      <c r="AW98" s="38"/>
      <c r="AX98" s="38"/>
      <c r="AY98" s="38"/>
      <c r="AZ98" s="38"/>
      <c r="BA98" s="38"/>
      <c r="BB98" s="38"/>
      <c r="BC98" s="38"/>
      <c r="BD98" s="38"/>
      <c r="BE98" s="38"/>
      <c r="BV98" s="17" t="s">
        <v>91</v>
      </c>
      <c r="BY98" s="123">
        <f>IF(AU98="základní",AV98,0)</f>
        <v>0</v>
      </c>
      <c r="BZ98" s="123">
        <f>IF(AU98="snížená",AV98,0)</f>
        <v>0</v>
      </c>
      <c r="CA98" s="123">
        <v>0</v>
      </c>
      <c r="CB98" s="123">
        <v>0</v>
      </c>
      <c r="CC98" s="123">
        <v>0</v>
      </c>
      <c r="CD98" s="123">
        <f>IF(AU98="základní",AG98,0)</f>
        <v>0</v>
      </c>
      <c r="CE98" s="123">
        <f>IF(AU98="snížená",AG98,0)</f>
        <v>0</v>
      </c>
      <c r="CF98" s="123">
        <f>IF(AU98="zákl. přenesená",AG98,0)</f>
        <v>0</v>
      </c>
      <c r="CG98" s="123">
        <f>IF(AU98="sníž. přenesená",AG98,0)</f>
        <v>0</v>
      </c>
      <c r="CH98" s="123">
        <f>IF(AU98="nulová",AG98,0)</f>
        <v>0</v>
      </c>
      <c r="CI98" s="17">
        <f>IF(AU98="základní",1,IF(AU98="snížená",2,IF(AU98="zákl. přenesená",4,IF(AU98="sníž. přenesená",5,3))))</f>
        <v>1</v>
      </c>
      <c r="CJ98" s="17">
        <f>IF(AT98="stavební čast",1,IF(AT98="investiční čast",2,3))</f>
        <v>1</v>
      </c>
      <c r="CK98" s="17" t="str">
        <f>IF(D98="Vyplň vlastní","","x")</f>
        <v>x</v>
      </c>
    </row>
    <row r="99" s="2" customFormat="1" ht="19.92" customHeight="1">
      <c r="A99" s="38"/>
      <c r="B99" s="39"/>
      <c r="C99" s="38"/>
      <c r="D99" s="124" t="s">
        <v>92</v>
      </c>
      <c r="E99" s="117"/>
      <c r="F99" s="117"/>
      <c r="G99" s="117"/>
      <c r="H99" s="117"/>
      <c r="I99" s="117"/>
      <c r="J99" s="117"/>
      <c r="K99" s="117"/>
      <c r="L99" s="117"/>
      <c r="M99" s="117"/>
      <c r="N99" s="117"/>
      <c r="O99" s="117"/>
      <c r="P99" s="117"/>
      <c r="Q99" s="117"/>
      <c r="R99" s="117"/>
      <c r="S99" s="117"/>
      <c r="T99" s="117"/>
      <c r="U99" s="117"/>
      <c r="V99" s="117"/>
      <c r="W99" s="117"/>
      <c r="X99" s="117"/>
      <c r="Y99" s="117"/>
      <c r="Z99" s="117"/>
      <c r="AA99" s="117"/>
      <c r="AB99" s="117"/>
      <c r="AC99" s="38"/>
      <c r="AD99" s="38"/>
      <c r="AE99" s="38"/>
      <c r="AF99" s="38"/>
      <c r="AG99" s="118">
        <f>ROUND(AG94 * AS99, 2)</f>
        <v>0</v>
      </c>
      <c r="AH99" s="119"/>
      <c r="AI99" s="119"/>
      <c r="AJ99" s="119"/>
      <c r="AK99" s="119"/>
      <c r="AL99" s="119"/>
      <c r="AM99" s="119"/>
      <c r="AN99" s="119">
        <f>ROUND(AG99 + AV99, 2)</f>
        <v>0</v>
      </c>
      <c r="AO99" s="119"/>
      <c r="AP99" s="119"/>
      <c r="AQ99" s="38"/>
      <c r="AR99" s="39"/>
      <c r="AS99" s="120">
        <v>0</v>
      </c>
      <c r="AT99" s="121" t="s">
        <v>90</v>
      </c>
      <c r="AU99" s="121" t="s">
        <v>40</v>
      </c>
      <c r="AV99" s="122">
        <f>ROUND(IF(AU99="základní",AG99*L32,IF(AU99="snížená",AG99*L33,0)), 2)</f>
        <v>0</v>
      </c>
      <c r="AW99" s="38"/>
      <c r="AX99" s="38"/>
      <c r="AY99" s="38"/>
      <c r="AZ99" s="38"/>
      <c r="BA99" s="38"/>
      <c r="BB99" s="38"/>
      <c r="BC99" s="38"/>
      <c r="BD99" s="38"/>
      <c r="BE99" s="38"/>
      <c r="BV99" s="17" t="s">
        <v>93</v>
      </c>
      <c r="BY99" s="123">
        <f>IF(AU99="základní",AV99,0)</f>
        <v>0</v>
      </c>
      <c r="BZ99" s="123">
        <f>IF(AU99="snížená",AV99,0)</f>
        <v>0</v>
      </c>
      <c r="CA99" s="123">
        <v>0</v>
      </c>
      <c r="CB99" s="123">
        <v>0</v>
      </c>
      <c r="CC99" s="123">
        <v>0</v>
      </c>
      <c r="CD99" s="123">
        <f>IF(AU99="základní",AG99,0)</f>
        <v>0</v>
      </c>
      <c r="CE99" s="123">
        <f>IF(AU99="snížená",AG99,0)</f>
        <v>0</v>
      </c>
      <c r="CF99" s="123">
        <f>IF(AU99="zákl. přenesená",AG99,0)</f>
        <v>0</v>
      </c>
      <c r="CG99" s="123">
        <f>IF(AU99="sníž. přenesená",AG99,0)</f>
        <v>0</v>
      </c>
      <c r="CH99" s="123">
        <f>IF(AU99="nulová",AG99,0)</f>
        <v>0</v>
      </c>
      <c r="CI99" s="17">
        <f>IF(AU99="základní",1,IF(AU99="snížená",2,IF(AU99="zákl. přenesená",4,IF(AU99="sníž. přenesená",5,3))))</f>
        <v>1</v>
      </c>
      <c r="CJ99" s="17">
        <f>IF(AT99="stavební čast",1,IF(AT99="investiční čast",2,3))</f>
        <v>1</v>
      </c>
      <c r="CK99" s="17" t="str">
        <f>IF(D99="Vyplň vlastní","","x")</f>
        <v/>
      </c>
    </row>
    <row r="100" s="2" customFormat="1" ht="19.92" customHeight="1">
      <c r="A100" s="38"/>
      <c r="B100" s="39"/>
      <c r="C100" s="38"/>
      <c r="D100" s="124" t="s">
        <v>92</v>
      </c>
      <c r="E100" s="117"/>
      <c r="F100" s="117"/>
      <c r="G100" s="117"/>
      <c r="H100" s="117"/>
      <c r="I100" s="117"/>
      <c r="J100" s="117"/>
      <c r="K100" s="117"/>
      <c r="L100" s="117"/>
      <c r="M100" s="117"/>
      <c r="N100" s="117"/>
      <c r="O100" s="117"/>
      <c r="P100" s="117"/>
      <c r="Q100" s="117"/>
      <c r="R100" s="117"/>
      <c r="S100" s="117"/>
      <c r="T100" s="117"/>
      <c r="U100" s="117"/>
      <c r="V100" s="117"/>
      <c r="W100" s="117"/>
      <c r="X100" s="117"/>
      <c r="Y100" s="117"/>
      <c r="Z100" s="117"/>
      <c r="AA100" s="117"/>
      <c r="AB100" s="117"/>
      <c r="AC100" s="38"/>
      <c r="AD100" s="38"/>
      <c r="AE100" s="38"/>
      <c r="AF100" s="38"/>
      <c r="AG100" s="118">
        <f>ROUND(AG94 * AS100, 2)</f>
        <v>0</v>
      </c>
      <c r="AH100" s="119"/>
      <c r="AI100" s="119"/>
      <c r="AJ100" s="119"/>
      <c r="AK100" s="119"/>
      <c r="AL100" s="119"/>
      <c r="AM100" s="119"/>
      <c r="AN100" s="119">
        <f>ROUND(AG100 + AV100, 2)</f>
        <v>0</v>
      </c>
      <c r="AO100" s="119"/>
      <c r="AP100" s="119"/>
      <c r="AQ100" s="38"/>
      <c r="AR100" s="39"/>
      <c r="AS100" s="120">
        <v>0</v>
      </c>
      <c r="AT100" s="121" t="s">
        <v>90</v>
      </c>
      <c r="AU100" s="121" t="s">
        <v>40</v>
      </c>
      <c r="AV100" s="122">
        <f>ROUND(IF(AU100="základní",AG100*L32,IF(AU100="snížená",AG100*L33,0)), 2)</f>
        <v>0</v>
      </c>
      <c r="AW100" s="38"/>
      <c r="AX100" s="38"/>
      <c r="AY100" s="38"/>
      <c r="AZ100" s="38"/>
      <c r="BA100" s="38"/>
      <c r="BB100" s="38"/>
      <c r="BC100" s="38"/>
      <c r="BD100" s="38"/>
      <c r="BE100" s="38"/>
      <c r="BV100" s="17" t="s">
        <v>93</v>
      </c>
      <c r="BY100" s="123">
        <f>IF(AU100="základní",AV100,0)</f>
        <v>0</v>
      </c>
      <c r="BZ100" s="123">
        <f>IF(AU100="snížená",AV100,0)</f>
        <v>0</v>
      </c>
      <c r="CA100" s="123">
        <v>0</v>
      </c>
      <c r="CB100" s="123">
        <v>0</v>
      </c>
      <c r="CC100" s="123">
        <v>0</v>
      </c>
      <c r="CD100" s="123">
        <f>IF(AU100="základní",AG100,0)</f>
        <v>0</v>
      </c>
      <c r="CE100" s="123">
        <f>IF(AU100="snížená",AG100,0)</f>
        <v>0</v>
      </c>
      <c r="CF100" s="123">
        <f>IF(AU100="zákl. přenesená",AG100,0)</f>
        <v>0</v>
      </c>
      <c r="CG100" s="123">
        <f>IF(AU100="sníž. přenesená",AG100,0)</f>
        <v>0</v>
      </c>
      <c r="CH100" s="123">
        <f>IF(AU100="nulová",AG100,0)</f>
        <v>0</v>
      </c>
      <c r="CI100" s="17">
        <f>IF(AU100="základní",1,IF(AU100="snížená",2,IF(AU100="zákl. přenesená",4,IF(AU100="sníž. přenesená",5,3))))</f>
        <v>1</v>
      </c>
      <c r="CJ100" s="17">
        <f>IF(AT100="stavební čast",1,IF(AT100="investiční čast",2,3))</f>
        <v>1</v>
      </c>
      <c r="CK100" s="17" t="str">
        <f>IF(D100="Vyplň vlastní","","x")</f>
        <v/>
      </c>
    </row>
    <row r="101" s="2" customFormat="1" ht="19.92" customHeight="1">
      <c r="A101" s="38"/>
      <c r="B101" s="39"/>
      <c r="C101" s="38"/>
      <c r="D101" s="124" t="s">
        <v>92</v>
      </c>
      <c r="E101" s="117"/>
      <c r="F101" s="117"/>
      <c r="G101" s="117"/>
      <c r="H101" s="117"/>
      <c r="I101" s="117"/>
      <c r="J101" s="117"/>
      <c r="K101" s="117"/>
      <c r="L101" s="117"/>
      <c r="M101" s="117"/>
      <c r="N101" s="117"/>
      <c r="O101" s="117"/>
      <c r="P101" s="117"/>
      <c r="Q101" s="117"/>
      <c r="R101" s="117"/>
      <c r="S101" s="117"/>
      <c r="T101" s="117"/>
      <c r="U101" s="117"/>
      <c r="V101" s="117"/>
      <c r="W101" s="117"/>
      <c r="X101" s="117"/>
      <c r="Y101" s="117"/>
      <c r="Z101" s="117"/>
      <c r="AA101" s="117"/>
      <c r="AB101" s="117"/>
      <c r="AC101" s="38"/>
      <c r="AD101" s="38"/>
      <c r="AE101" s="38"/>
      <c r="AF101" s="38"/>
      <c r="AG101" s="118">
        <f>ROUND(AG94 * AS101, 2)</f>
        <v>0</v>
      </c>
      <c r="AH101" s="119"/>
      <c r="AI101" s="119"/>
      <c r="AJ101" s="119"/>
      <c r="AK101" s="119"/>
      <c r="AL101" s="119"/>
      <c r="AM101" s="119"/>
      <c r="AN101" s="119">
        <f>ROUND(AG101 + AV101, 2)</f>
        <v>0</v>
      </c>
      <c r="AO101" s="119"/>
      <c r="AP101" s="119"/>
      <c r="AQ101" s="38"/>
      <c r="AR101" s="39"/>
      <c r="AS101" s="125">
        <v>0</v>
      </c>
      <c r="AT101" s="126" t="s">
        <v>90</v>
      </c>
      <c r="AU101" s="126" t="s">
        <v>40</v>
      </c>
      <c r="AV101" s="127">
        <f>ROUND(IF(AU101="základní",AG101*L32,IF(AU101="snížená",AG101*L33,0)), 2)</f>
        <v>0</v>
      </c>
      <c r="AW101" s="38"/>
      <c r="AX101" s="38"/>
      <c r="AY101" s="38"/>
      <c r="AZ101" s="38"/>
      <c r="BA101" s="38"/>
      <c r="BB101" s="38"/>
      <c r="BC101" s="38"/>
      <c r="BD101" s="38"/>
      <c r="BE101" s="38"/>
      <c r="BV101" s="17" t="s">
        <v>93</v>
      </c>
      <c r="BY101" s="123">
        <f>IF(AU101="základní",AV101,0)</f>
        <v>0</v>
      </c>
      <c r="BZ101" s="123">
        <f>IF(AU101="snížená",AV101,0)</f>
        <v>0</v>
      </c>
      <c r="CA101" s="123">
        <v>0</v>
      </c>
      <c r="CB101" s="123">
        <v>0</v>
      </c>
      <c r="CC101" s="123">
        <v>0</v>
      </c>
      <c r="CD101" s="123">
        <f>IF(AU101="základní",AG101,0)</f>
        <v>0</v>
      </c>
      <c r="CE101" s="123">
        <f>IF(AU101="snížená",AG101,0)</f>
        <v>0</v>
      </c>
      <c r="CF101" s="123">
        <f>IF(AU101="zákl. přenesená",AG101,0)</f>
        <v>0</v>
      </c>
      <c r="CG101" s="123">
        <f>IF(AU101="sníž. přenesená",AG101,0)</f>
        <v>0</v>
      </c>
      <c r="CH101" s="123">
        <f>IF(AU101="nulová",AG101,0)</f>
        <v>0</v>
      </c>
      <c r="CI101" s="17">
        <f>IF(AU101="základní",1,IF(AU101="snížená",2,IF(AU101="zákl. přenesená",4,IF(AU101="sníž. přenesená",5,3))))</f>
        <v>1</v>
      </c>
      <c r="CJ101" s="17">
        <f>IF(AT101="stavební čast",1,IF(AT101="investiční čast",2,3))</f>
        <v>1</v>
      </c>
      <c r="CK101" s="17" t="str">
        <f>IF(D101="Vyplň vlastní","","x")</f>
        <v/>
      </c>
    </row>
    <row r="102" s="2" customFormat="1" ht="10.8" customHeight="1">
      <c r="A102" s="38"/>
      <c r="B102" s="39"/>
      <c r="C102" s="38"/>
      <c r="D102" s="38"/>
      <c r="E102" s="38"/>
      <c r="F102" s="38"/>
      <c r="G102" s="38"/>
      <c r="H102" s="38"/>
      <c r="I102" s="38"/>
      <c r="J102" s="38"/>
      <c r="K102" s="38"/>
      <c r="L102" s="38"/>
      <c r="M102" s="38"/>
      <c r="N102" s="38"/>
      <c r="O102" s="38"/>
      <c r="P102" s="38"/>
      <c r="Q102" s="38"/>
      <c r="R102" s="38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F102" s="38"/>
      <c r="AG102" s="38"/>
      <c r="AH102" s="38"/>
      <c r="AI102" s="38"/>
      <c r="AJ102" s="38"/>
      <c r="AK102" s="38"/>
      <c r="AL102" s="38"/>
      <c r="AM102" s="38"/>
      <c r="AN102" s="38"/>
      <c r="AO102" s="38"/>
      <c r="AP102" s="38"/>
      <c r="AQ102" s="38"/>
      <c r="AR102" s="39"/>
      <c r="AS102" s="38"/>
      <c r="AT102" s="38"/>
      <c r="AU102" s="38"/>
      <c r="AV102" s="38"/>
      <c r="AW102" s="38"/>
      <c r="AX102" s="38"/>
      <c r="AY102" s="38"/>
      <c r="AZ102" s="38"/>
      <c r="BA102" s="38"/>
      <c r="BB102" s="38"/>
      <c r="BC102" s="38"/>
      <c r="BD102" s="38"/>
      <c r="BE102" s="38"/>
    </row>
    <row r="103" s="2" customFormat="1" ht="30" customHeight="1">
      <c r="A103" s="38"/>
      <c r="B103" s="39"/>
      <c r="C103" s="128" t="s">
        <v>94</v>
      </c>
      <c r="D103" s="129"/>
      <c r="E103" s="129"/>
      <c r="F103" s="129"/>
      <c r="G103" s="129"/>
      <c r="H103" s="129"/>
      <c r="I103" s="129"/>
      <c r="J103" s="129"/>
      <c r="K103" s="129"/>
      <c r="L103" s="129"/>
      <c r="M103" s="129"/>
      <c r="N103" s="129"/>
      <c r="O103" s="129"/>
      <c r="P103" s="129"/>
      <c r="Q103" s="129"/>
      <c r="R103" s="129"/>
      <c r="S103" s="129"/>
      <c r="T103" s="129"/>
      <c r="U103" s="129"/>
      <c r="V103" s="129"/>
      <c r="W103" s="129"/>
      <c r="X103" s="129"/>
      <c r="Y103" s="129"/>
      <c r="Z103" s="129"/>
      <c r="AA103" s="129"/>
      <c r="AB103" s="129"/>
      <c r="AC103" s="129"/>
      <c r="AD103" s="129"/>
      <c r="AE103" s="129"/>
      <c r="AF103" s="129"/>
      <c r="AG103" s="130">
        <f>ROUND(AG94 + AG97, 2)</f>
        <v>0</v>
      </c>
      <c r="AH103" s="130"/>
      <c r="AI103" s="130"/>
      <c r="AJ103" s="130"/>
      <c r="AK103" s="130"/>
      <c r="AL103" s="130"/>
      <c r="AM103" s="130"/>
      <c r="AN103" s="130">
        <f>ROUND(AN94 + AN97, 2)</f>
        <v>0</v>
      </c>
      <c r="AO103" s="130"/>
      <c r="AP103" s="130"/>
      <c r="AQ103" s="129"/>
      <c r="AR103" s="39"/>
      <c r="AS103" s="38"/>
      <c r="AT103" s="38"/>
      <c r="AU103" s="38"/>
      <c r="AV103" s="38"/>
      <c r="AW103" s="38"/>
      <c r="AX103" s="38"/>
      <c r="AY103" s="38"/>
      <c r="AZ103" s="38"/>
      <c r="BA103" s="38"/>
      <c r="BB103" s="38"/>
      <c r="BC103" s="38"/>
      <c r="BD103" s="38"/>
      <c r="BE103" s="38"/>
    </row>
    <row r="104" s="2" customFormat="1" ht="6.96" customHeight="1">
      <c r="A104" s="38"/>
      <c r="B104" s="60"/>
      <c r="C104" s="61"/>
      <c r="D104" s="61"/>
      <c r="E104" s="61"/>
      <c r="F104" s="61"/>
      <c r="G104" s="61"/>
      <c r="H104" s="61"/>
      <c r="I104" s="61"/>
      <c r="J104" s="61"/>
      <c r="K104" s="61"/>
      <c r="L104" s="61"/>
      <c r="M104" s="61"/>
      <c r="N104" s="61"/>
      <c r="O104" s="61"/>
      <c r="P104" s="61"/>
      <c r="Q104" s="61"/>
      <c r="R104" s="61"/>
      <c r="S104" s="61"/>
      <c r="T104" s="61"/>
      <c r="U104" s="61"/>
      <c r="V104" s="61"/>
      <c r="W104" s="61"/>
      <c r="X104" s="61"/>
      <c r="Y104" s="61"/>
      <c r="Z104" s="61"/>
      <c r="AA104" s="61"/>
      <c r="AB104" s="61"/>
      <c r="AC104" s="61"/>
      <c r="AD104" s="61"/>
      <c r="AE104" s="61"/>
      <c r="AF104" s="61"/>
      <c r="AG104" s="61"/>
      <c r="AH104" s="61"/>
      <c r="AI104" s="61"/>
      <c r="AJ104" s="61"/>
      <c r="AK104" s="61"/>
      <c r="AL104" s="61"/>
      <c r="AM104" s="61"/>
      <c r="AN104" s="61"/>
      <c r="AO104" s="61"/>
      <c r="AP104" s="61"/>
      <c r="AQ104" s="61"/>
      <c r="AR104" s="39"/>
      <c r="AS104" s="38"/>
      <c r="AT104" s="38"/>
      <c r="AU104" s="38"/>
      <c r="AV104" s="38"/>
      <c r="AW104" s="38"/>
      <c r="AX104" s="38"/>
      <c r="AY104" s="38"/>
      <c r="AZ104" s="38"/>
      <c r="BA104" s="38"/>
      <c r="BB104" s="38"/>
      <c r="BC104" s="38"/>
      <c r="BD104" s="38"/>
      <c r="BE104" s="38"/>
    </row>
  </sheetData>
  <mergeCells count="60">
    <mergeCell ref="L85:AJ85"/>
    <mergeCell ref="AM87:AN87"/>
    <mergeCell ref="AS89:AT91"/>
    <mergeCell ref="AM89:AP89"/>
    <mergeCell ref="AM90:AP90"/>
    <mergeCell ref="AN92:AP92"/>
    <mergeCell ref="C92:G92"/>
    <mergeCell ref="AG92:AM92"/>
    <mergeCell ref="I92:AF92"/>
    <mergeCell ref="J95:AF95"/>
    <mergeCell ref="D95:H95"/>
    <mergeCell ref="AN95:AP95"/>
    <mergeCell ref="AG95:AM95"/>
    <mergeCell ref="AG98:AM98"/>
    <mergeCell ref="D98:AB98"/>
    <mergeCell ref="AN98:AP98"/>
    <mergeCell ref="AG99:AM99"/>
    <mergeCell ref="D99:AB99"/>
    <mergeCell ref="AN99:AP99"/>
    <mergeCell ref="D100:AB100"/>
    <mergeCell ref="AG100:AM100"/>
    <mergeCell ref="AN100:AP100"/>
    <mergeCell ref="D101:AB101"/>
    <mergeCell ref="AG101:AM101"/>
    <mergeCell ref="AN101:AP101"/>
    <mergeCell ref="AG94:AM94"/>
    <mergeCell ref="AN94:AP94"/>
    <mergeCell ref="AG97:AM97"/>
    <mergeCell ref="AN97:AP97"/>
    <mergeCell ref="AG103:AM103"/>
    <mergeCell ref="AN103:AP103"/>
    <mergeCell ref="BE5:BE34"/>
    <mergeCell ref="K5:AJ5"/>
    <mergeCell ref="K6:AJ6"/>
    <mergeCell ref="E14:AJ14"/>
    <mergeCell ref="E23:AN23"/>
    <mergeCell ref="AK26:AO26"/>
    <mergeCell ref="AK27:AO27"/>
    <mergeCell ref="AK29:AO29"/>
    <mergeCell ref="W31:AE31"/>
    <mergeCell ref="L31:P31"/>
    <mergeCell ref="AK31:AO31"/>
    <mergeCell ref="L32:P32"/>
    <mergeCell ref="W32:AE32"/>
    <mergeCell ref="AK32:AO32"/>
    <mergeCell ref="L33:P33"/>
    <mergeCell ref="AK33:AO33"/>
    <mergeCell ref="W33:AE33"/>
    <mergeCell ref="L34:P34"/>
    <mergeCell ref="AK34:AO34"/>
    <mergeCell ref="W34:AE34"/>
    <mergeCell ref="W35:AE35"/>
    <mergeCell ref="L35:P35"/>
    <mergeCell ref="AK35:AO35"/>
    <mergeCell ref="AK36:AO36"/>
    <mergeCell ref="L36:P36"/>
    <mergeCell ref="W36:AE36"/>
    <mergeCell ref="X38:AB38"/>
    <mergeCell ref="AK38:AO38"/>
    <mergeCell ref="AR2:BE2"/>
  </mergeCells>
  <dataValidations count="2">
    <dataValidation type="list" allowBlank="1" showInputMessage="1" showErrorMessage="1" error="Povoleny jsou hodnoty základní, snížená, zákl. přenesená, sníž. přenesená, nulová." sqref="AU97:AU101">
      <formula1>"základní, snížená, zákl. přenesená, sníž. přenesená, nulová"</formula1>
    </dataValidation>
    <dataValidation type="list" allowBlank="1" showInputMessage="1" showErrorMessage="1" error="Povoleny jsou hodnoty stavební čast, technologická čast, investiční čast." sqref="AT97:AT101">
      <formula1>"stavební čast, technologická čast, investiční čast"</formula1>
    </dataValidation>
  </dataValidations>
  <hyperlinks>
    <hyperlink ref="A95" location="'SO 101 Komunikace - Rozpočet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6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84</v>
      </c>
    </row>
    <row r="3" s="1" customFormat="1" ht="6.96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85</v>
      </c>
    </row>
    <row r="4" s="1" customFormat="1" ht="24.96" customHeight="1">
      <c r="B4" s="20"/>
      <c r="D4" s="21" t="s">
        <v>95</v>
      </c>
      <c r="L4" s="20"/>
      <c r="M4" s="131" t="s">
        <v>10</v>
      </c>
      <c r="AT4" s="17" t="s">
        <v>3</v>
      </c>
    </row>
    <row r="5" s="1" customFormat="1" ht="6.96" customHeight="1">
      <c r="B5" s="20"/>
      <c r="L5" s="20"/>
    </row>
    <row r="6" s="1" customFormat="1" ht="12" customHeight="1">
      <c r="B6" s="20"/>
      <c r="D6" s="30" t="s">
        <v>16</v>
      </c>
      <c r="L6" s="20"/>
    </row>
    <row r="7" s="1" customFormat="1" ht="16.5" customHeight="1">
      <c r="B7" s="20"/>
      <c r="E7" s="132" t="str">
        <f>'Rekapitulace stavby'!K6</f>
        <v>Tuchlovice Zemědělská</v>
      </c>
      <c r="F7" s="30"/>
      <c r="G7" s="30"/>
      <c r="H7" s="30"/>
      <c r="L7" s="20"/>
    </row>
    <row r="8" s="2" customFormat="1" ht="12" customHeight="1">
      <c r="A8" s="38"/>
      <c r="B8" s="39"/>
      <c r="C8" s="38"/>
      <c r="D8" s="30" t="s">
        <v>96</v>
      </c>
      <c r="E8" s="38"/>
      <c r="F8" s="38"/>
      <c r="G8" s="38"/>
      <c r="H8" s="38"/>
      <c r="I8" s="38"/>
      <c r="J8" s="38"/>
      <c r="K8" s="38"/>
      <c r="L8" s="55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39"/>
      <c r="C9" s="38"/>
      <c r="D9" s="38"/>
      <c r="E9" s="67" t="s">
        <v>97</v>
      </c>
      <c r="F9" s="38"/>
      <c r="G9" s="38"/>
      <c r="H9" s="38"/>
      <c r="I9" s="38"/>
      <c r="J9" s="38"/>
      <c r="K9" s="38"/>
      <c r="L9" s="55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39"/>
      <c r="C10" s="38"/>
      <c r="D10" s="38"/>
      <c r="E10" s="38"/>
      <c r="F10" s="38"/>
      <c r="G10" s="38"/>
      <c r="H10" s="38"/>
      <c r="I10" s="38"/>
      <c r="J10" s="38"/>
      <c r="K10" s="38"/>
      <c r="L10" s="55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39"/>
      <c r="C11" s="38"/>
      <c r="D11" s="30" t="s">
        <v>18</v>
      </c>
      <c r="E11" s="38"/>
      <c r="F11" s="25" t="s">
        <v>1</v>
      </c>
      <c r="G11" s="38"/>
      <c r="H11" s="38"/>
      <c r="I11" s="30" t="s">
        <v>19</v>
      </c>
      <c r="J11" s="25" t="s">
        <v>1</v>
      </c>
      <c r="K11" s="38"/>
      <c r="L11" s="55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39"/>
      <c r="C12" s="38"/>
      <c r="D12" s="30" t="s">
        <v>20</v>
      </c>
      <c r="E12" s="38"/>
      <c r="F12" s="25" t="s">
        <v>21</v>
      </c>
      <c r="G12" s="38"/>
      <c r="H12" s="38"/>
      <c r="I12" s="30" t="s">
        <v>22</v>
      </c>
      <c r="J12" s="69" t="str">
        <f>'Rekapitulace stavby'!AN8</f>
        <v>15. 9. 2020</v>
      </c>
      <c r="K12" s="38"/>
      <c r="L12" s="55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39"/>
      <c r="C13" s="38"/>
      <c r="D13" s="38"/>
      <c r="E13" s="38"/>
      <c r="F13" s="38"/>
      <c r="G13" s="38"/>
      <c r="H13" s="38"/>
      <c r="I13" s="38"/>
      <c r="J13" s="38"/>
      <c r="K13" s="38"/>
      <c r="L13" s="55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39"/>
      <c r="C14" s="38"/>
      <c r="D14" s="30" t="s">
        <v>24</v>
      </c>
      <c r="E14" s="38"/>
      <c r="F14" s="38"/>
      <c r="G14" s="38"/>
      <c r="H14" s="38"/>
      <c r="I14" s="30" t="s">
        <v>25</v>
      </c>
      <c r="J14" s="25" t="str">
        <f>IF('Rekapitulace stavby'!AN10="","",'Rekapitulace stavby'!AN10)</f>
        <v/>
      </c>
      <c r="K14" s="38"/>
      <c r="L14" s="55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39"/>
      <c r="C15" s="38"/>
      <c r="D15" s="38"/>
      <c r="E15" s="25" t="str">
        <f>IF('Rekapitulace stavby'!E11="","",'Rekapitulace stavby'!E11)</f>
        <v xml:space="preserve"> </v>
      </c>
      <c r="F15" s="38"/>
      <c r="G15" s="38"/>
      <c r="H15" s="38"/>
      <c r="I15" s="30" t="s">
        <v>26</v>
      </c>
      <c r="J15" s="25" t="str">
        <f>IF('Rekapitulace stavby'!AN11="","",'Rekapitulace stavby'!AN11)</f>
        <v/>
      </c>
      <c r="K15" s="38"/>
      <c r="L15" s="55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39"/>
      <c r="C16" s="38"/>
      <c r="D16" s="38"/>
      <c r="E16" s="38"/>
      <c r="F16" s="38"/>
      <c r="G16" s="38"/>
      <c r="H16" s="38"/>
      <c r="I16" s="38"/>
      <c r="J16" s="38"/>
      <c r="K16" s="38"/>
      <c r="L16" s="55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39"/>
      <c r="C17" s="38"/>
      <c r="D17" s="30" t="s">
        <v>27</v>
      </c>
      <c r="E17" s="38"/>
      <c r="F17" s="38"/>
      <c r="G17" s="38"/>
      <c r="H17" s="38"/>
      <c r="I17" s="30" t="s">
        <v>25</v>
      </c>
      <c r="J17" s="31" t="str">
        <f>'Rekapitulace stavby'!AN13</f>
        <v>Vyplň údaj</v>
      </c>
      <c r="K17" s="38"/>
      <c r="L17" s="55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39"/>
      <c r="C18" s="38"/>
      <c r="D18" s="38"/>
      <c r="E18" s="31" t="str">
        <f>'Rekapitulace stavby'!E14</f>
        <v>Vyplň údaj</v>
      </c>
      <c r="F18" s="25"/>
      <c r="G18" s="25"/>
      <c r="H18" s="25"/>
      <c r="I18" s="30" t="s">
        <v>26</v>
      </c>
      <c r="J18" s="31" t="str">
        <f>'Rekapitulace stavby'!AN14</f>
        <v>Vyplň údaj</v>
      </c>
      <c r="K18" s="38"/>
      <c r="L18" s="55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39"/>
      <c r="C19" s="38"/>
      <c r="D19" s="38"/>
      <c r="E19" s="38"/>
      <c r="F19" s="38"/>
      <c r="G19" s="38"/>
      <c r="H19" s="38"/>
      <c r="I19" s="38"/>
      <c r="J19" s="38"/>
      <c r="K19" s="38"/>
      <c r="L19" s="55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39"/>
      <c r="C20" s="38"/>
      <c r="D20" s="30" t="s">
        <v>29</v>
      </c>
      <c r="E20" s="38"/>
      <c r="F20" s="38"/>
      <c r="G20" s="38"/>
      <c r="H20" s="38"/>
      <c r="I20" s="30" t="s">
        <v>25</v>
      </c>
      <c r="J20" s="25" t="str">
        <f>IF('Rekapitulace stavby'!AN16="","",'Rekapitulace stavby'!AN16)</f>
        <v/>
      </c>
      <c r="K20" s="38"/>
      <c r="L20" s="55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39"/>
      <c r="C21" s="38"/>
      <c r="D21" s="38"/>
      <c r="E21" s="25" t="str">
        <f>IF('Rekapitulace stavby'!E17="","",'Rekapitulace stavby'!E17)</f>
        <v xml:space="preserve"> </v>
      </c>
      <c r="F21" s="38"/>
      <c r="G21" s="38"/>
      <c r="H21" s="38"/>
      <c r="I21" s="30" t="s">
        <v>26</v>
      </c>
      <c r="J21" s="25" t="str">
        <f>IF('Rekapitulace stavby'!AN17="","",'Rekapitulace stavby'!AN17)</f>
        <v/>
      </c>
      <c r="K21" s="38"/>
      <c r="L21" s="55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39"/>
      <c r="C22" s="38"/>
      <c r="D22" s="38"/>
      <c r="E22" s="38"/>
      <c r="F22" s="38"/>
      <c r="G22" s="38"/>
      <c r="H22" s="38"/>
      <c r="I22" s="38"/>
      <c r="J22" s="38"/>
      <c r="K22" s="38"/>
      <c r="L22" s="55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39"/>
      <c r="C23" s="38"/>
      <c r="D23" s="30" t="s">
        <v>31</v>
      </c>
      <c r="E23" s="38"/>
      <c r="F23" s="38"/>
      <c r="G23" s="38"/>
      <c r="H23" s="38"/>
      <c r="I23" s="30" t="s">
        <v>25</v>
      </c>
      <c r="J23" s="25" t="str">
        <f>IF('Rekapitulace stavby'!AN19="","",'Rekapitulace stavby'!AN19)</f>
        <v/>
      </c>
      <c r="K23" s="38"/>
      <c r="L23" s="55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39"/>
      <c r="C24" s="38"/>
      <c r="D24" s="38"/>
      <c r="E24" s="25" t="str">
        <f>IF('Rekapitulace stavby'!E20="","",'Rekapitulace stavby'!E20)</f>
        <v xml:space="preserve"> </v>
      </c>
      <c r="F24" s="38"/>
      <c r="G24" s="38"/>
      <c r="H24" s="38"/>
      <c r="I24" s="30" t="s">
        <v>26</v>
      </c>
      <c r="J24" s="25" t="str">
        <f>IF('Rekapitulace stavby'!AN20="","",'Rekapitulace stavby'!AN20)</f>
        <v/>
      </c>
      <c r="K24" s="38"/>
      <c r="L24" s="55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39"/>
      <c r="C25" s="38"/>
      <c r="D25" s="38"/>
      <c r="E25" s="38"/>
      <c r="F25" s="38"/>
      <c r="G25" s="38"/>
      <c r="H25" s="38"/>
      <c r="I25" s="38"/>
      <c r="J25" s="38"/>
      <c r="K25" s="38"/>
      <c r="L25" s="55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39"/>
      <c r="C26" s="38"/>
      <c r="D26" s="30" t="s">
        <v>32</v>
      </c>
      <c r="E26" s="38"/>
      <c r="F26" s="38"/>
      <c r="G26" s="38"/>
      <c r="H26" s="38"/>
      <c r="I26" s="38"/>
      <c r="J26" s="38"/>
      <c r="K26" s="38"/>
      <c r="L26" s="55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33"/>
      <c r="B27" s="134"/>
      <c r="C27" s="133"/>
      <c r="D27" s="133"/>
      <c r="E27" s="34" t="s">
        <v>1</v>
      </c>
      <c r="F27" s="34"/>
      <c r="G27" s="34"/>
      <c r="H27" s="34"/>
      <c r="I27" s="133"/>
      <c r="J27" s="133"/>
      <c r="K27" s="133"/>
      <c r="L27" s="135"/>
      <c r="S27" s="133"/>
      <c r="T27" s="133"/>
      <c r="U27" s="133"/>
      <c r="V27" s="133"/>
      <c r="W27" s="133"/>
      <c r="X27" s="133"/>
      <c r="Y27" s="133"/>
      <c r="Z27" s="133"/>
      <c r="AA27" s="133"/>
      <c r="AB27" s="133"/>
      <c r="AC27" s="133"/>
      <c r="AD27" s="133"/>
      <c r="AE27" s="133"/>
    </row>
    <row r="28" s="2" customFormat="1" ht="6.96" customHeight="1">
      <c r="A28" s="38"/>
      <c r="B28" s="39"/>
      <c r="C28" s="38"/>
      <c r="D28" s="38"/>
      <c r="E28" s="38"/>
      <c r="F28" s="38"/>
      <c r="G28" s="38"/>
      <c r="H28" s="38"/>
      <c r="I28" s="38"/>
      <c r="J28" s="38"/>
      <c r="K28" s="38"/>
      <c r="L28" s="55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39"/>
      <c r="C29" s="38"/>
      <c r="D29" s="90"/>
      <c r="E29" s="90"/>
      <c r="F29" s="90"/>
      <c r="G29" s="90"/>
      <c r="H29" s="90"/>
      <c r="I29" s="90"/>
      <c r="J29" s="90"/>
      <c r="K29" s="90"/>
      <c r="L29" s="55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14.4" customHeight="1">
      <c r="A30" s="38"/>
      <c r="B30" s="39"/>
      <c r="C30" s="38"/>
      <c r="D30" s="25" t="s">
        <v>98</v>
      </c>
      <c r="E30" s="38"/>
      <c r="F30" s="38"/>
      <c r="G30" s="38"/>
      <c r="H30" s="38"/>
      <c r="I30" s="38"/>
      <c r="J30" s="37">
        <f>J96</f>
        <v>0</v>
      </c>
      <c r="K30" s="38"/>
      <c r="L30" s="55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14.4" customHeight="1">
      <c r="A31" s="38"/>
      <c r="B31" s="39"/>
      <c r="C31" s="38"/>
      <c r="D31" s="36" t="s">
        <v>89</v>
      </c>
      <c r="E31" s="38"/>
      <c r="F31" s="38"/>
      <c r="G31" s="38"/>
      <c r="H31" s="38"/>
      <c r="I31" s="38"/>
      <c r="J31" s="37">
        <f>J111</f>
        <v>0</v>
      </c>
      <c r="K31" s="38"/>
      <c r="L31" s="55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25.44" customHeight="1">
      <c r="A32" s="38"/>
      <c r="B32" s="39"/>
      <c r="C32" s="38"/>
      <c r="D32" s="136" t="s">
        <v>35</v>
      </c>
      <c r="E32" s="38"/>
      <c r="F32" s="38"/>
      <c r="G32" s="38"/>
      <c r="H32" s="38"/>
      <c r="I32" s="38"/>
      <c r="J32" s="96">
        <f>ROUND(J30 + J31, 2)</f>
        <v>0</v>
      </c>
      <c r="K32" s="38"/>
      <c r="L32" s="55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6.96" customHeight="1">
      <c r="A33" s="38"/>
      <c r="B33" s="39"/>
      <c r="C33" s="38"/>
      <c r="D33" s="90"/>
      <c r="E33" s="90"/>
      <c r="F33" s="90"/>
      <c r="G33" s="90"/>
      <c r="H33" s="90"/>
      <c r="I33" s="90"/>
      <c r="J33" s="90"/>
      <c r="K33" s="90"/>
      <c r="L33" s="55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39"/>
      <c r="C34" s="38"/>
      <c r="D34" s="38"/>
      <c r="E34" s="38"/>
      <c r="F34" s="43" t="s">
        <v>37</v>
      </c>
      <c r="G34" s="38"/>
      <c r="H34" s="38"/>
      <c r="I34" s="43" t="s">
        <v>36</v>
      </c>
      <c r="J34" s="43" t="s">
        <v>38</v>
      </c>
      <c r="K34" s="38"/>
      <c r="L34" s="55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s="2" customFormat="1" ht="14.4" customHeight="1">
      <c r="A35" s="38"/>
      <c r="B35" s="39"/>
      <c r="C35" s="38"/>
      <c r="D35" s="137" t="s">
        <v>39</v>
      </c>
      <c r="E35" s="30" t="s">
        <v>40</v>
      </c>
      <c r="F35" s="138">
        <f>ROUND((SUM(BE111:BE118) + SUM(BE138:BE283)),  2)</f>
        <v>0</v>
      </c>
      <c r="G35" s="38"/>
      <c r="H35" s="38"/>
      <c r="I35" s="139">
        <v>0.20999999999999999</v>
      </c>
      <c r="J35" s="138">
        <f>ROUND(((SUM(BE111:BE118) + SUM(BE138:BE283))*I35),  2)</f>
        <v>0</v>
      </c>
      <c r="K35" s="38"/>
      <c r="L35" s="55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s="2" customFormat="1" ht="14.4" customHeight="1">
      <c r="A36" s="38"/>
      <c r="B36" s="39"/>
      <c r="C36" s="38"/>
      <c r="D36" s="38"/>
      <c r="E36" s="30" t="s">
        <v>41</v>
      </c>
      <c r="F36" s="138">
        <f>ROUND((SUM(BF111:BF118) + SUM(BF138:BF283)),  2)</f>
        <v>0</v>
      </c>
      <c r="G36" s="38"/>
      <c r="H36" s="38"/>
      <c r="I36" s="139">
        <v>0.14999999999999999</v>
      </c>
      <c r="J36" s="138">
        <f>ROUND(((SUM(BF111:BF118) + SUM(BF138:BF283))*I36),  2)</f>
        <v>0</v>
      </c>
      <c r="K36" s="38"/>
      <c r="L36" s="55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39"/>
      <c r="C37" s="38"/>
      <c r="D37" s="38"/>
      <c r="E37" s="30" t="s">
        <v>42</v>
      </c>
      <c r="F37" s="138">
        <f>ROUND((SUM(BG111:BG118) + SUM(BG138:BG283)),  2)</f>
        <v>0</v>
      </c>
      <c r="G37" s="38"/>
      <c r="H37" s="38"/>
      <c r="I37" s="139">
        <v>0.20999999999999999</v>
      </c>
      <c r="J37" s="138">
        <f>0</f>
        <v>0</v>
      </c>
      <c r="K37" s="38"/>
      <c r="L37" s="55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hidden="1" s="2" customFormat="1" ht="14.4" customHeight="1">
      <c r="A38" s="38"/>
      <c r="B38" s="39"/>
      <c r="C38" s="38"/>
      <c r="D38" s="38"/>
      <c r="E38" s="30" t="s">
        <v>43</v>
      </c>
      <c r="F38" s="138">
        <f>ROUND((SUM(BH111:BH118) + SUM(BH138:BH283)),  2)</f>
        <v>0</v>
      </c>
      <c r="G38" s="38"/>
      <c r="H38" s="38"/>
      <c r="I38" s="139">
        <v>0.14999999999999999</v>
      </c>
      <c r="J38" s="138">
        <f>0</f>
        <v>0</v>
      </c>
      <c r="K38" s="38"/>
      <c r="L38" s="55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hidden="1" s="2" customFormat="1" ht="14.4" customHeight="1">
      <c r="A39" s="38"/>
      <c r="B39" s="39"/>
      <c r="C39" s="38"/>
      <c r="D39" s="38"/>
      <c r="E39" s="30" t="s">
        <v>44</v>
      </c>
      <c r="F39" s="138">
        <f>ROUND((SUM(BI111:BI118) + SUM(BI138:BI283)),  2)</f>
        <v>0</v>
      </c>
      <c r="G39" s="38"/>
      <c r="H39" s="38"/>
      <c r="I39" s="139">
        <v>0</v>
      </c>
      <c r="J39" s="138">
        <f>0</f>
        <v>0</v>
      </c>
      <c r="K39" s="38"/>
      <c r="L39" s="55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6.96" customHeight="1">
      <c r="A40" s="38"/>
      <c r="B40" s="39"/>
      <c r="C40" s="38"/>
      <c r="D40" s="38"/>
      <c r="E40" s="38"/>
      <c r="F40" s="38"/>
      <c r="G40" s="38"/>
      <c r="H40" s="38"/>
      <c r="I40" s="38"/>
      <c r="J40" s="38"/>
      <c r="K40" s="38"/>
      <c r="L40" s="55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2" customFormat="1" ht="25.44" customHeight="1">
      <c r="A41" s="38"/>
      <c r="B41" s="39"/>
      <c r="C41" s="129"/>
      <c r="D41" s="140" t="s">
        <v>45</v>
      </c>
      <c r="E41" s="81"/>
      <c r="F41" s="81"/>
      <c r="G41" s="141" t="s">
        <v>46</v>
      </c>
      <c r="H41" s="142" t="s">
        <v>47</v>
      </c>
      <c r="I41" s="81"/>
      <c r="J41" s="143">
        <f>SUM(J32:J39)</f>
        <v>0</v>
      </c>
      <c r="K41" s="144"/>
      <c r="L41" s="55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</row>
    <row r="42" s="2" customFormat="1" ht="14.4" customHeight="1">
      <c r="A42" s="38"/>
      <c r="B42" s="39"/>
      <c r="C42" s="38"/>
      <c r="D42" s="38"/>
      <c r="E42" s="38"/>
      <c r="F42" s="38"/>
      <c r="G42" s="38"/>
      <c r="H42" s="38"/>
      <c r="I42" s="38"/>
      <c r="J42" s="38"/>
      <c r="K42" s="38"/>
      <c r="L42" s="55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55"/>
      <c r="D50" s="56" t="s">
        <v>48</v>
      </c>
      <c r="E50" s="57"/>
      <c r="F50" s="57"/>
      <c r="G50" s="56" t="s">
        <v>49</v>
      </c>
      <c r="H50" s="57"/>
      <c r="I50" s="57"/>
      <c r="J50" s="57"/>
      <c r="K50" s="57"/>
      <c r="L50" s="55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39"/>
      <c r="C61" s="38"/>
      <c r="D61" s="58" t="s">
        <v>50</v>
      </c>
      <c r="E61" s="41"/>
      <c r="F61" s="145" t="s">
        <v>51</v>
      </c>
      <c r="G61" s="58" t="s">
        <v>50</v>
      </c>
      <c r="H61" s="41"/>
      <c r="I61" s="41"/>
      <c r="J61" s="146" t="s">
        <v>51</v>
      </c>
      <c r="K61" s="41"/>
      <c r="L61" s="55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39"/>
      <c r="C65" s="38"/>
      <c r="D65" s="56" t="s">
        <v>52</v>
      </c>
      <c r="E65" s="59"/>
      <c r="F65" s="59"/>
      <c r="G65" s="56" t="s">
        <v>53</v>
      </c>
      <c r="H65" s="59"/>
      <c r="I65" s="59"/>
      <c r="J65" s="59"/>
      <c r="K65" s="59"/>
      <c r="L65" s="55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39"/>
      <c r="C76" s="38"/>
      <c r="D76" s="58" t="s">
        <v>50</v>
      </c>
      <c r="E76" s="41"/>
      <c r="F76" s="145" t="s">
        <v>51</v>
      </c>
      <c r="G76" s="58" t="s">
        <v>50</v>
      </c>
      <c r="H76" s="41"/>
      <c r="I76" s="41"/>
      <c r="J76" s="146" t="s">
        <v>51</v>
      </c>
      <c r="K76" s="41"/>
      <c r="L76" s="55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60"/>
      <c r="C77" s="61"/>
      <c r="D77" s="61"/>
      <c r="E77" s="61"/>
      <c r="F77" s="61"/>
      <c r="G77" s="61"/>
      <c r="H77" s="61"/>
      <c r="I77" s="61"/>
      <c r="J77" s="61"/>
      <c r="K77" s="61"/>
      <c r="L77" s="55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62"/>
      <c r="C81" s="63"/>
      <c r="D81" s="63"/>
      <c r="E81" s="63"/>
      <c r="F81" s="63"/>
      <c r="G81" s="63"/>
      <c r="H81" s="63"/>
      <c r="I81" s="63"/>
      <c r="J81" s="63"/>
      <c r="K81" s="63"/>
      <c r="L81" s="55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1" t="s">
        <v>99</v>
      </c>
      <c r="D82" s="38"/>
      <c r="E82" s="38"/>
      <c r="F82" s="38"/>
      <c r="G82" s="38"/>
      <c r="H82" s="38"/>
      <c r="I82" s="38"/>
      <c r="J82" s="38"/>
      <c r="K82" s="38"/>
      <c r="L82" s="55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38"/>
      <c r="D83" s="38"/>
      <c r="E83" s="38"/>
      <c r="F83" s="38"/>
      <c r="G83" s="38"/>
      <c r="H83" s="38"/>
      <c r="I83" s="38"/>
      <c r="J83" s="38"/>
      <c r="K83" s="38"/>
      <c r="L83" s="55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0" t="s">
        <v>16</v>
      </c>
      <c r="D84" s="38"/>
      <c r="E84" s="38"/>
      <c r="F84" s="38"/>
      <c r="G84" s="38"/>
      <c r="H84" s="38"/>
      <c r="I84" s="38"/>
      <c r="J84" s="38"/>
      <c r="K84" s="38"/>
      <c r="L84" s="55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38"/>
      <c r="D85" s="38"/>
      <c r="E85" s="132" t="str">
        <f>E7</f>
        <v>Tuchlovice Zemědělská</v>
      </c>
      <c r="F85" s="30"/>
      <c r="G85" s="30"/>
      <c r="H85" s="30"/>
      <c r="I85" s="38"/>
      <c r="J85" s="38"/>
      <c r="K85" s="38"/>
      <c r="L85" s="55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0" t="s">
        <v>96</v>
      </c>
      <c r="D86" s="38"/>
      <c r="E86" s="38"/>
      <c r="F86" s="38"/>
      <c r="G86" s="38"/>
      <c r="H86" s="38"/>
      <c r="I86" s="38"/>
      <c r="J86" s="38"/>
      <c r="K86" s="38"/>
      <c r="L86" s="55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38"/>
      <c r="D87" s="38"/>
      <c r="E87" s="67" t="str">
        <f>E9</f>
        <v>SO 101 Komunikace - Rozpočet</v>
      </c>
      <c r="F87" s="38"/>
      <c r="G87" s="38"/>
      <c r="H87" s="38"/>
      <c r="I87" s="38"/>
      <c r="J87" s="38"/>
      <c r="K87" s="38"/>
      <c r="L87" s="55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38"/>
      <c r="D88" s="38"/>
      <c r="E88" s="38"/>
      <c r="F88" s="38"/>
      <c r="G88" s="38"/>
      <c r="H88" s="38"/>
      <c r="I88" s="38"/>
      <c r="J88" s="38"/>
      <c r="K88" s="38"/>
      <c r="L88" s="55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0" t="s">
        <v>20</v>
      </c>
      <c r="D89" s="38"/>
      <c r="E89" s="38"/>
      <c r="F89" s="25" t="str">
        <f>F12</f>
        <v xml:space="preserve"> </v>
      </c>
      <c r="G89" s="38"/>
      <c r="H89" s="38"/>
      <c r="I89" s="30" t="s">
        <v>22</v>
      </c>
      <c r="J89" s="69" t="str">
        <f>IF(J12="","",J12)</f>
        <v>15. 9. 2020</v>
      </c>
      <c r="K89" s="38"/>
      <c r="L89" s="55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38"/>
      <c r="D90" s="38"/>
      <c r="E90" s="38"/>
      <c r="F90" s="38"/>
      <c r="G90" s="38"/>
      <c r="H90" s="38"/>
      <c r="I90" s="38"/>
      <c r="J90" s="38"/>
      <c r="K90" s="38"/>
      <c r="L90" s="55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5.15" customHeight="1">
      <c r="A91" s="38"/>
      <c r="B91" s="39"/>
      <c r="C91" s="30" t="s">
        <v>24</v>
      </c>
      <c r="D91" s="38"/>
      <c r="E91" s="38"/>
      <c r="F91" s="25" t="str">
        <f>E15</f>
        <v xml:space="preserve"> </v>
      </c>
      <c r="G91" s="38"/>
      <c r="H91" s="38"/>
      <c r="I91" s="30" t="s">
        <v>29</v>
      </c>
      <c r="J91" s="34" t="str">
        <f>E21</f>
        <v xml:space="preserve"> </v>
      </c>
      <c r="K91" s="38"/>
      <c r="L91" s="55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0" t="s">
        <v>27</v>
      </c>
      <c r="D92" s="38"/>
      <c r="E92" s="38"/>
      <c r="F92" s="25" t="str">
        <f>IF(E18="","",E18)</f>
        <v>Vyplň údaj</v>
      </c>
      <c r="G92" s="38"/>
      <c r="H92" s="38"/>
      <c r="I92" s="30" t="s">
        <v>31</v>
      </c>
      <c r="J92" s="34" t="str">
        <f>E24</f>
        <v xml:space="preserve"> </v>
      </c>
      <c r="K92" s="38"/>
      <c r="L92" s="55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38"/>
      <c r="D93" s="38"/>
      <c r="E93" s="38"/>
      <c r="F93" s="38"/>
      <c r="G93" s="38"/>
      <c r="H93" s="38"/>
      <c r="I93" s="38"/>
      <c r="J93" s="38"/>
      <c r="K93" s="38"/>
      <c r="L93" s="55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47" t="s">
        <v>100</v>
      </c>
      <c r="D94" s="129"/>
      <c r="E94" s="129"/>
      <c r="F94" s="129"/>
      <c r="G94" s="129"/>
      <c r="H94" s="129"/>
      <c r="I94" s="129"/>
      <c r="J94" s="148" t="s">
        <v>101</v>
      </c>
      <c r="K94" s="129"/>
      <c r="L94" s="55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38"/>
      <c r="D95" s="38"/>
      <c r="E95" s="38"/>
      <c r="F95" s="38"/>
      <c r="G95" s="38"/>
      <c r="H95" s="38"/>
      <c r="I95" s="38"/>
      <c r="J95" s="38"/>
      <c r="K95" s="38"/>
      <c r="L95" s="55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49" t="s">
        <v>102</v>
      </c>
      <c r="D96" s="38"/>
      <c r="E96" s="38"/>
      <c r="F96" s="38"/>
      <c r="G96" s="38"/>
      <c r="H96" s="38"/>
      <c r="I96" s="38"/>
      <c r="J96" s="96">
        <f>J138</f>
        <v>0</v>
      </c>
      <c r="K96" s="38"/>
      <c r="L96" s="55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103</v>
      </c>
    </row>
    <row r="97" s="9" customFormat="1" ht="24.96" customHeight="1">
      <c r="A97" s="9"/>
      <c r="B97" s="150"/>
      <c r="C97" s="9"/>
      <c r="D97" s="151" t="s">
        <v>104</v>
      </c>
      <c r="E97" s="152"/>
      <c r="F97" s="152"/>
      <c r="G97" s="152"/>
      <c r="H97" s="152"/>
      <c r="I97" s="152"/>
      <c r="J97" s="153">
        <f>J139</f>
        <v>0</v>
      </c>
      <c r="K97" s="9"/>
      <c r="L97" s="150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54"/>
      <c r="C98" s="10"/>
      <c r="D98" s="155" t="s">
        <v>105</v>
      </c>
      <c r="E98" s="156"/>
      <c r="F98" s="156"/>
      <c r="G98" s="156"/>
      <c r="H98" s="156"/>
      <c r="I98" s="156"/>
      <c r="J98" s="157">
        <f>J140</f>
        <v>0</v>
      </c>
      <c r="K98" s="10"/>
      <c r="L98" s="154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54"/>
      <c r="C99" s="10"/>
      <c r="D99" s="155" t="s">
        <v>106</v>
      </c>
      <c r="E99" s="156"/>
      <c r="F99" s="156"/>
      <c r="G99" s="156"/>
      <c r="H99" s="156"/>
      <c r="I99" s="156"/>
      <c r="J99" s="157">
        <f>J172</f>
        <v>0</v>
      </c>
      <c r="K99" s="10"/>
      <c r="L99" s="154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54"/>
      <c r="C100" s="10"/>
      <c r="D100" s="155" t="s">
        <v>107</v>
      </c>
      <c r="E100" s="156"/>
      <c r="F100" s="156"/>
      <c r="G100" s="156"/>
      <c r="H100" s="156"/>
      <c r="I100" s="156"/>
      <c r="J100" s="157">
        <f>J179</f>
        <v>0</v>
      </c>
      <c r="K100" s="10"/>
      <c r="L100" s="154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54"/>
      <c r="C101" s="10"/>
      <c r="D101" s="155" t="s">
        <v>108</v>
      </c>
      <c r="E101" s="156"/>
      <c r="F101" s="156"/>
      <c r="G101" s="156"/>
      <c r="H101" s="156"/>
      <c r="I101" s="156"/>
      <c r="J101" s="157">
        <f>J208</f>
        <v>0</v>
      </c>
      <c r="K101" s="10"/>
      <c r="L101" s="154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54"/>
      <c r="C102" s="10"/>
      <c r="D102" s="155" t="s">
        <v>109</v>
      </c>
      <c r="E102" s="156"/>
      <c r="F102" s="156"/>
      <c r="G102" s="156"/>
      <c r="H102" s="156"/>
      <c r="I102" s="156"/>
      <c r="J102" s="157">
        <f>J215</f>
        <v>0</v>
      </c>
      <c r="K102" s="10"/>
      <c r="L102" s="154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54"/>
      <c r="C103" s="10"/>
      <c r="D103" s="155" t="s">
        <v>110</v>
      </c>
      <c r="E103" s="156"/>
      <c r="F103" s="156"/>
      <c r="G103" s="156"/>
      <c r="H103" s="156"/>
      <c r="I103" s="156"/>
      <c r="J103" s="157">
        <f>J258</f>
        <v>0</v>
      </c>
      <c r="K103" s="10"/>
      <c r="L103" s="154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54"/>
      <c r="C104" s="10"/>
      <c r="D104" s="155" t="s">
        <v>111</v>
      </c>
      <c r="E104" s="156"/>
      <c r="F104" s="156"/>
      <c r="G104" s="156"/>
      <c r="H104" s="156"/>
      <c r="I104" s="156"/>
      <c r="J104" s="157">
        <f>J268</f>
        <v>0</v>
      </c>
      <c r="K104" s="10"/>
      <c r="L104" s="154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9" customFormat="1" ht="24.96" customHeight="1">
      <c r="A105" s="9"/>
      <c r="B105" s="150"/>
      <c r="C105" s="9"/>
      <c r="D105" s="151" t="s">
        <v>112</v>
      </c>
      <c r="E105" s="152"/>
      <c r="F105" s="152"/>
      <c r="G105" s="152"/>
      <c r="H105" s="152"/>
      <c r="I105" s="152"/>
      <c r="J105" s="153">
        <f>J275</f>
        <v>0</v>
      </c>
      <c r="K105" s="9"/>
      <c r="L105" s="150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</row>
    <row r="106" s="10" customFormat="1" ht="19.92" customHeight="1">
      <c r="A106" s="10"/>
      <c r="B106" s="154"/>
      <c r="C106" s="10"/>
      <c r="D106" s="155" t="s">
        <v>113</v>
      </c>
      <c r="E106" s="156"/>
      <c r="F106" s="156"/>
      <c r="G106" s="156"/>
      <c r="H106" s="156"/>
      <c r="I106" s="156"/>
      <c r="J106" s="157">
        <f>J276</f>
        <v>0</v>
      </c>
      <c r="K106" s="10"/>
      <c r="L106" s="154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154"/>
      <c r="C107" s="10"/>
      <c r="D107" s="155" t="s">
        <v>114</v>
      </c>
      <c r="E107" s="156"/>
      <c r="F107" s="156"/>
      <c r="G107" s="156"/>
      <c r="H107" s="156"/>
      <c r="I107" s="156"/>
      <c r="J107" s="157">
        <f>J279</f>
        <v>0</v>
      </c>
      <c r="K107" s="10"/>
      <c r="L107" s="154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10" customFormat="1" ht="19.92" customHeight="1">
      <c r="A108" s="10"/>
      <c r="B108" s="154"/>
      <c r="C108" s="10"/>
      <c r="D108" s="155" t="s">
        <v>115</v>
      </c>
      <c r="E108" s="156"/>
      <c r="F108" s="156"/>
      <c r="G108" s="156"/>
      <c r="H108" s="156"/>
      <c r="I108" s="156"/>
      <c r="J108" s="157">
        <f>J282</f>
        <v>0</v>
      </c>
      <c r="K108" s="10"/>
      <c r="L108" s="154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2" customFormat="1" ht="21.84" customHeight="1">
      <c r="A109" s="38"/>
      <c r="B109" s="39"/>
      <c r="C109" s="38"/>
      <c r="D109" s="38"/>
      <c r="E109" s="38"/>
      <c r="F109" s="38"/>
      <c r="G109" s="38"/>
      <c r="H109" s="38"/>
      <c r="I109" s="38"/>
      <c r="J109" s="38"/>
      <c r="K109" s="38"/>
      <c r="L109" s="55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="2" customFormat="1" ht="6.96" customHeight="1">
      <c r="A110" s="38"/>
      <c r="B110" s="39"/>
      <c r="C110" s="38"/>
      <c r="D110" s="38"/>
      <c r="E110" s="38"/>
      <c r="F110" s="38"/>
      <c r="G110" s="38"/>
      <c r="H110" s="38"/>
      <c r="I110" s="38"/>
      <c r="J110" s="38"/>
      <c r="K110" s="38"/>
      <c r="L110" s="55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2" customFormat="1" ht="29.28" customHeight="1">
      <c r="A111" s="38"/>
      <c r="B111" s="39"/>
      <c r="C111" s="149" t="s">
        <v>116</v>
      </c>
      <c r="D111" s="38"/>
      <c r="E111" s="38"/>
      <c r="F111" s="38"/>
      <c r="G111" s="38"/>
      <c r="H111" s="38"/>
      <c r="I111" s="38"/>
      <c r="J111" s="158">
        <f>ROUND(J112 + J113 + J114 + J115 + J116 + J117,2)</f>
        <v>0</v>
      </c>
      <c r="K111" s="38"/>
      <c r="L111" s="55"/>
      <c r="N111" s="159" t="s">
        <v>39</v>
      </c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18" customHeight="1">
      <c r="A112" s="38"/>
      <c r="B112" s="160"/>
      <c r="C112" s="161"/>
      <c r="D112" s="124" t="s">
        <v>117</v>
      </c>
      <c r="E112" s="162"/>
      <c r="F112" s="162"/>
      <c r="G112" s="161"/>
      <c r="H112" s="161"/>
      <c r="I112" s="161"/>
      <c r="J112" s="118">
        <v>0</v>
      </c>
      <c r="K112" s="161"/>
      <c r="L112" s="163"/>
      <c r="M112" s="164"/>
      <c r="N112" s="165" t="s">
        <v>40</v>
      </c>
      <c r="O112" s="164"/>
      <c r="P112" s="164"/>
      <c r="Q112" s="164"/>
      <c r="R112" s="164"/>
      <c r="S112" s="161"/>
      <c r="T112" s="161"/>
      <c r="U112" s="161"/>
      <c r="V112" s="161"/>
      <c r="W112" s="161"/>
      <c r="X112" s="161"/>
      <c r="Y112" s="161"/>
      <c r="Z112" s="161"/>
      <c r="AA112" s="161"/>
      <c r="AB112" s="161"/>
      <c r="AC112" s="161"/>
      <c r="AD112" s="161"/>
      <c r="AE112" s="161"/>
      <c r="AF112" s="164"/>
      <c r="AG112" s="164"/>
      <c r="AH112" s="164"/>
      <c r="AI112" s="164"/>
      <c r="AJ112" s="164"/>
      <c r="AK112" s="164"/>
      <c r="AL112" s="164"/>
      <c r="AM112" s="164"/>
      <c r="AN112" s="164"/>
      <c r="AO112" s="164"/>
      <c r="AP112" s="164"/>
      <c r="AQ112" s="164"/>
      <c r="AR112" s="164"/>
      <c r="AS112" s="164"/>
      <c r="AT112" s="164"/>
      <c r="AU112" s="164"/>
      <c r="AV112" s="164"/>
      <c r="AW112" s="164"/>
      <c r="AX112" s="164"/>
      <c r="AY112" s="166" t="s">
        <v>118</v>
      </c>
      <c r="AZ112" s="164"/>
      <c r="BA112" s="164"/>
      <c r="BB112" s="164"/>
      <c r="BC112" s="164"/>
      <c r="BD112" s="164"/>
      <c r="BE112" s="167">
        <f>IF(N112="základní",J112,0)</f>
        <v>0</v>
      </c>
      <c r="BF112" s="167">
        <f>IF(N112="snížená",J112,0)</f>
        <v>0</v>
      </c>
      <c r="BG112" s="167">
        <f>IF(N112="zákl. přenesená",J112,0)</f>
        <v>0</v>
      </c>
      <c r="BH112" s="167">
        <f>IF(N112="sníž. přenesená",J112,0)</f>
        <v>0</v>
      </c>
      <c r="BI112" s="167">
        <f>IF(N112="nulová",J112,0)</f>
        <v>0</v>
      </c>
      <c r="BJ112" s="166" t="s">
        <v>83</v>
      </c>
      <c r="BK112" s="164"/>
      <c r="BL112" s="164"/>
      <c r="BM112" s="164"/>
    </row>
    <row r="113" s="2" customFormat="1" ht="18" customHeight="1">
      <c r="A113" s="38"/>
      <c r="B113" s="160"/>
      <c r="C113" s="161"/>
      <c r="D113" s="124" t="s">
        <v>119</v>
      </c>
      <c r="E113" s="162"/>
      <c r="F113" s="162"/>
      <c r="G113" s="161"/>
      <c r="H113" s="161"/>
      <c r="I113" s="161"/>
      <c r="J113" s="118">
        <v>0</v>
      </c>
      <c r="K113" s="161"/>
      <c r="L113" s="163"/>
      <c r="M113" s="164"/>
      <c r="N113" s="165" t="s">
        <v>40</v>
      </c>
      <c r="O113" s="164"/>
      <c r="P113" s="164"/>
      <c r="Q113" s="164"/>
      <c r="R113" s="164"/>
      <c r="S113" s="161"/>
      <c r="T113" s="161"/>
      <c r="U113" s="161"/>
      <c r="V113" s="161"/>
      <c r="W113" s="161"/>
      <c r="X113" s="161"/>
      <c r="Y113" s="161"/>
      <c r="Z113" s="161"/>
      <c r="AA113" s="161"/>
      <c r="AB113" s="161"/>
      <c r="AC113" s="161"/>
      <c r="AD113" s="161"/>
      <c r="AE113" s="161"/>
      <c r="AF113" s="164"/>
      <c r="AG113" s="164"/>
      <c r="AH113" s="164"/>
      <c r="AI113" s="164"/>
      <c r="AJ113" s="164"/>
      <c r="AK113" s="164"/>
      <c r="AL113" s="164"/>
      <c r="AM113" s="164"/>
      <c r="AN113" s="164"/>
      <c r="AO113" s="164"/>
      <c r="AP113" s="164"/>
      <c r="AQ113" s="164"/>
      <c r="AR113" s="164"/>
      <c r="AS113" s="164"/>
      <c r="AT113" s="164"/>
      <c r="AU113" s="164"/>
      <c r="AV113" s="164"/>
      <c r="AW113" s="164"/>
      <c r="AX113" s="164"/>
      <c r="AY113" s="166" t="s">
        <v>118</v>
      </c>
      <c r="AZ113" s="164"/>
      <c r="BA113" s="164"/>
      <c r="BB113" s="164"/>
      <c r="BC113" s="164"/>
      <c r="BD113" s="164"/>
      <c r="BE113" s="167">
        <f>IF(N113="základní",J113,0)</f>
        <v>0</v>
      </c>
      <c r="BF113" s="167">
        <f>IF(N113="snížená",J113,0)</f>
        <v>0</v>
      </c>
      <c r="BG113" s="167">
        <f>IF(N113="zákl. přenesená",J113,0)</f>
        <v>0</v>
      </c>
      <c r="BH113" s="167">
        <f>IF(N113="sníž. přenesená",J113,0)</f>
        <v>0</v>
      </c>
      <c r="BI113" s="167">
        <f>IF(N113="nulová",J113,0)</f>
        <v>0</v>
      </c>
      <c r="BJ113" s="166" t="s">
        <v>83</v>
      </c>
      <c r="BK113" s="164"/>
      <c r="BL113" s="164"/>
      <c r="BM113" s="164"/>
    </row>
    <row r="114" s="2" customFormat="1" ht="18" customHeight="1">
      <c r="A114" s="38"/>
      <c r="B114" s="160"/>
      <c r="C114" s="161"/>
      <c r="D114" s="124" t="s">
        <v>120</v>
      </c>
      <c r="E114" s="162"/>
      <c r="F114" s="162"/>
      <c r="G114" s="161"/>
      <c r="H114" s="161"/>
      <c r="I114" s="161"/>
      <c r="J114" s="118">
        <v>0</v>
      </c>
      <c r="K114" s="161"/>
      <c r="L114" s="163"/>
      <c r="M114" s="164"/>
      <c r="N114" s="165" t="s">
        <v>40</v>
      </c>
      <c r="O114" s="164"/>
      <c r="P114" s="164"/>
      <c r="Q114" s="164"/>
      <c r="R114" s="164"/>
      <c r="S114" s="161"/>
      <c r="T114" s="161"/>
      <c r="U114" s="161"/>
      <c r="V114" s="161"/>
      <c r="W114" s="161"/>
      <c r="X114" s="161"/>
      <c r="Y114" s="161"/>
      <c r="Z114" s="161"/>
      <c r="AA114" s="161"/>
      <c r="AB114" s="161"/>
      <c r="AC114" s="161"/>
      <c r="AD114" s="161"/>
      <c r="AE114" s="161"/>
      <c r="AF114" s="164"/>
      <c r="AG114" s="164"/>
      <c r="AH114" s="164"/>
      <c r="AI114" s="164"/>
      <c r="AJ114" s="164"/>
      <c r="AK114" s="164"/>
      <c r="AL114" s="164"/>
      <c r="AM114" s="164"/>
      <c r="AN114" s="164"/>
      <c r="AO114" s="164"/>
      <c r="AP114" s="164"/>
      <c r="AQ114" s="164"/>
      <c r="AR114" s="164"/>
      <c r="AS114" s="164"/>
      <c r="AT114" s="164"/>
      <c r="AU114" s="164"/>
      <c r="AV114" s="164"/>
      <c r="AW114" s="164"/>
      <c r="AX114" s="164"/>
      <c r="AY114" s="166" t="s">
        <v>118</v>
      </c>
      <c r="AZ114" s="164"/>
      <c r="BA114" s="164"/>
      <c r="BB114" s="164"/>
      <c r="BC114" s="164"/>
      <c r="BD114" s="164"/>
      <c r="BE114" s="167">
        <f>IF(N114="základní",J114,0)</f>
        <v>0</v>
      </c>
      <c r="BF114" s="167">
        <f>IF(N114="snížená",J114,0)</f>
        <v>0</v>
      </c>
      <c r="BG114" s="167">
        <f>IF(N114="zákl. přenesená",J114,0)</f>
        <v>0</v>
      </c>
      <c r="BH114" s="167">
        <f>IF(N114="sníž. přenesená",J114,0)</f>
        <v>0</v>
      </c>
      <c r="BI114" s="167">
        <f>IF(N114="nulová",J114,0)</f>
        <v>0</v>
      </c>
      <c r="BJ114" s="166" t="s">
        <v>83</v>
      </c>
      <c r="BK114" s="164"/>
      <c r="BL114" s="164"/>
      <c r="BM114" s="164"/>
    </row>
    <row r="115" s="2" customFormat="1" ht="18" customHeight="1">
      <c r="A115" s="38"/>
      <c r="B115" s="160"/>
      <c r="C115" s="161"/>
      <c r="D115" s="124" t="s">
        <v>121</v>
      </c>
      <c r="E115" s="162"/>
      <c r="F115" s="162"/>
      <c r="G115" s="161"/>
      <c r="H115" s="161"/>
      <c r="I115" s="161"/>
      <c r="J115" s="118">
        <v>0</v>
      </c>
      <c r="K115" s="161"/>
      <c r="L115" s="163"/>
      <c r="M115" s="164"/>
      <c r="N115" s="165" t="s">
        <v>40</v>
      </c>
      <c r="O115" s="164"/>
      <c r="P115" s="164"/>
      <c r="Q115" s="164"/>
      <c r="R115" s="164"/>
      <c r="S115" s="161"/>
      <c r="T115" s="161"/>
      <c r="U115" s="161"/>
      <c r="V115" s="161"/>
      <c r="W115" s="161"/>
      <c r="X115" s="161"/>
      <c r="Y115" s="161"/>
      <c r="Z115" s="161"/>
      <c r="AA115" s="161"/>
      <c r="AB115" s="161"/>
      <c r="AC115" s="161"/>
      <c r="AD115" s="161"/>
      <c r="AE115" s="161"/>
      <c r="AF115" s="164"/>
      <c r="AG115" s="164"/>
      <c r="AH115" s="164"/>
      <c r="AI115" s="164"/>
      <c r="AJ115" s="164"/>
      <c r="AK115" s="164"/>
      <c r="AL115" s="164"/>
      <c r="AM115" s="164"/>
      <c r="AN115" s="164"/>
      <c r="AO115" s="164"/>
      <c r="AP115" s="164"/>
      <c r="AQ115" s="164"/>
      <c r="AR115" s="164"/>
      <c r="AS115" s="164"/>
      <c r="AT115" s="164"/>
      <c r="AU115" s="164"/>
      <c r="AV115" s="164"/>
      <c r="AW115" s="164"/>
      <c r="AX115" s="164"/>
      <c r="AY115" s="166" t="s">
        <v>118</v>
      </c>
      <c r="AZ115" s="164"/>
      <c r="BA115" s="164"/>
      <c r="BB115" s="164"/>
      <c r="BC115" s="164"/>
      <c r="BD115" s="164"/>
      <c r="BE115" s="167">
        <f>IF(N115="základní",J115,0)</f>
        <v>0</v>
      </c>
      <c r="BF115" s="167">
        <f>IF(N115="snížená",J115,0)</f>
        <v>0</v>
      </c>
      <c r="BG115" s="167">
        <f>IF(N115="zákl. přenesená",J115,0)</f>
        <v>0</v>
      </c>
      <c r="BH115" s="167">
        <f>IF(N115="sníž. přenesená",J115,0)</f>
        <v>0</v>
      </c>
      <c r="BI115" s="167">
        <f>IF(N115="nulová",J115,0)</f>
        <v>0</v>
      </c>
      <c r="BJ115" s="166" t="s">
        <v>83</v>
      </c>
      <c r="BK115" s="164"/>
      <c r="BL115" s="164"/>
      <c r="BM115" s="164"/>
    </row>
    <row r="116" s="2" customFormat="1" ht="18" customHeight="1">
      <c r="A116" s="38"/>
      <c r="B116" s="160"/>
      <c r="C116" s="161"/>
      <c r="D116" s="124" t="s">
        <v>122</v>
      </c>
      <c r="E116" s="162"/>
      <c r="F116" s="162"/>
      <c r="G116" s="161"/>
      <c r="H116" s="161"/>
      <c r="I116" s="161"/>
      <c r="J116" s="118">
        <v>0</v>
      </c>
      <c r="K116" s="161"/>
      <c r="L116" s="163"/>
      <c r="M116" s="164"/>
      <c r="N116" s="165" t="s">
        <v>40</v>
      </c>
      <c r="O116" s="164"/>
      <c r="P116" s="164"/>
      <c r="Q116" s="164"/>
      <c r="R116" s="164"/>
      <c r="S116" s="161"/>
      <c r="T116" s="161"/>
      <c r="U116" s="161"/>
      <c r="V116" s="161"/>
      <c r="W116" s="161"/>
      <c r="X116" s="161"/>
      <c r="Y116" s="161"/>
      <c r="Z116" s="161"/>
      <c r="AA116" s="161"/>
      <c r="AB116" s="161"/>
      <c r="AC116" s="161"/>
      <c r="AD116" s="161"/>
      <c r="AE116" s="161"/>
      <c r="AF116" s="164"/>
      <c r="AG116" s="164"/>
      <c r="AH116" s="164"/>
      <c r="AI116" s="164"/>
      <c r="AJ116" s="164"/>
      <c r="AK116" s="164"/>
      <c r="AL116" s="164"/>
      <c r="AM116" s="164"/>
      <c r="AN116" s="164"/>
      <c r="AO116" s="164"/>
      <c r="AP116" s="164"/>
      <c r="AQ116" s="164"/>
      <c r="AR116" s="164"/>
      <c r="AS116" s="164"/>
      <c r="AT116" s="164"/>
      <c r="AU116" s="164"/>
      <c r="AV116" s="164"/>
      <c r="AW116" s="164"/>
      <c r="AX116" s="164"/>
      <c r="AY116" s="166" t="s">
        <v>118</v>
      </c>
      <c r="AZ116" s="164"/>
      <c r="BA116" s="164"/>
      <c r="BB116" s="164"/>
      <c r="BC116" s="164"/>
      <c r="BD116" s="164"/>
      <c r="BE116" s="167">
        <f>IF(N116="základní",J116,0)</f>
        <v>0</v>
      </c>
      <c r="BF116" s="167">
        <f>IF(N116="snížená",J116,0)</f>
        <v>0</v>
      </c>
      <c r="BG116" s="167">
        <f>IF(N116="zákl. přenesená",J116,0)</f>
        <v>0</v>
      </c>
      <c r="BH116" s="167">
        <f>IF(N116="sníž. přenesená",J116,0)</f>
        <v>0</v>
      </c>
      <c r="BI116" s="167">
        <f>IF(N116="nulová",J116,0)</f>
        <v>0</v>
      </c>
      <c r="BJ116" s="166" t="s">
        <v>83</v>
      </c>
      <c r="BK116" s="164"/>
      <c r="BL116" s="164"/>
      <c r="BM116" s="164"/>
    </row>
    <row r="117" s="2" customFormat="1" ht="18" customHeight="1">
      <c r="A117" s="38"/>
      <c r="B117" s="160"/>
      <c r="C117" s="161"/>
      <c r="D117" s="162" t="s">
        <v>123</v>
      </c>
      <c r="E117" s="161"/>
      <c r="F117" s="161"/>
      <c r="G117" s="161"/>
      <c r="H117" s="161"/>
      <c r="I117" s="161"/>
      <c r="J117" s="118">
        <f>ROUND(J30*T117,2)</f>
        <v>0</v>
      </c>
      <c r="K117" s="161"/>
      <c r="L117" s="163"/>
      <c r="M117" s="164"/>
      <c r="N117" s="165" t="s">
        <v>40</v>
      </c>
      <c r="O117" s="164"/>
      <c r="P117" s="164"/>
      <c r="Q117" s="164"/>
      <c r="R117" s="164"/>
      <c r="S117" s="161"/>
      <c r="T117" s="161"/>
      <c r="U117" s="161"/>
      <c r="V117" s="161"/>
      <c r="W117" s="161"/>
      <c r="X117" s="161"/>
      <c r="Y117" s="161"/>
      <c r="Z117" s="161"/>
      <c r="AA117" s="161"/>
      <c r="AB117" s="161"/>
      <c r="AC117" s="161"/>
      <c r="AD117" s="161"/>
      <c r="AE117" s="161"/>
      <c r="AF117" s="164"/>
      <c r="AG117" s="164"/>
      <c r="AH117" s="164"/>
      <c r="AI117" s="164"/>
      <c r="AJ117" s="164"/>
      <c r="AK117" s="164"/>
      <c r="AL117" s="164"/>
      <c r="AM117" s="164"/>
      <c r="AN117" s="164"/>
      <c r="AO117" s="164"/>
      <c r="AP117" s="164"/>
      <c r="AQ117" s="164"/>
      <c r="AR117" s="164"/>
      <c r="AS117" s="164"/>
      <c r="AT117" s="164"/>
      <c r="AU117" s="164"/>
      <c r="AV117" s="164"/>
      <c r="AW117" s="164"/>
      <c r="AX117" s="164"/>
      <c r="AY117" s="166" t="s">
        <v>124</v>
      </c>
      <c r="AZ117" s="164"/>
      <c r="BA117" s="164"/>
      <c r="BB117" s="164"/>
      <c r="BC117" s="164"/>
      <c r="BD117" s="164"/>
      <c r="BE117" s="167">
        <f>IF(N117="základní",J117,0)</f>
        <v>0</v>
      </c>
      <c r="BF117" s="167">
        <f>IF(N117="snížená",J117,0)</f>
        <v>0</v>
      </c>
      <c r="BG117" s="167">
        <f>IF(N117="zákl. přenesená",J117,0)</f>
        <v>0</v>
      </c>
      <c r="BH117" s="167">
        <f>IF(N117="sníž. přenesená",J117,0)</f>
        <v>0</v>
      </c>
      <c r="BI117" s="167">
        <f>IF(N117="nulová",J117,0)</f>
        <v>0</v>
      </c>
      <c r="BJ117" s="166" t="s">
        <v>83</v>
      </c>
      <c r="BK117" s="164"/>
      <c r="BL117" s="164"/>
      <c r="BM117" s="164"/>
    </row>
    <row r="118" s="2" customFormat="1">
      <c r="A118" s="38"/>
      <c r="B118" s="39"/>
      <c r="C118" s="38"/>
      <c r="D118" s="38"/>
      <c r="E118" s="38"/>
      <c r="F118" s="38"/>
      <c r="G118" s="38"/>
      <c r="H118" s="38"/>
      <c r="I118" s="38"/>
      <c r="J118" s="38"/>
      <c r="K118" s="38"/>
      <c r="L118" s="55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29.28" customHeight="1">
      <c r="A119" s="38"/>
      <c r="B119" s="39"/>
      <c r="C119" s="128" t="s">
        <v>94</v>
      </c>
      <c r="D119" s="129"/>
      <c r="E119" s="129"/>
      <c r="F119" s="129"/>
      <c r="G119" s="129"/>
      <c r="H119" s="129"/>
      <c r="I119" s="129"/>
      <c r="J119" s="130">
        <f>ROUND(J96+J111,2)</f>
        <v>0</v>
      </c>
      <c r="K119" s="129"/>
      <c r="L119" s="55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6.96" customHeight="1">
      <c r="A120" s="38"/>
      <c r="B120" s="60"/>
      <c r="C120" s="61"/>
      <c r="D120" s="61"/>
      <c r="E120" s="61"/>
      <c r="F120" s="61"/>
      <c r="G120" s="61"/>
      <c r="H120" s="61"/>
      <c r="I120" s="61"/>
      <c r="J120" s="61"/>
      <c r="K120" s="61"/>
      <c r="L120" s="55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4" s="2" customFormat="1" ht="6.96" customHeight="1">
      <c r="A124" s="38"/>
      <c r="B124" s="62"/>
      <c r="C124" s="63"/>
      <c r="D124" s="63"/>
      <c r="E124" s="63"/>
      <c r="F124" s="63"/>
      <c r="G124" s="63"/>
      <c r="H124" s="63"/>
      <c r="I124" s="63"/>
      <c r="J124" s="63"/>
      <c r="K124" s="63"/>
      <c r="L124" s="55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</row>
    <row r="125" s="2" customFormat="1" ht="24.96" customHeight="1">
      <c r="A125" s="38"/>
      <c r="B125" s="39"/>
      <c r="C125" s="21" t="s">
        <v>125</v>
      </c>
      <c r="D125" s="38"/>
      <c r="E125" s="38"/>
      <c r="F125" s="38"/>
      <c r="G125" s="38"/>
      <c r="H125" s="38"/>
      <c r="I125" s="38"/>
      <c r="J125" s="38"/>
      <c r="K125" s="38"/>
      <c r="L125" s="55"/>
      <c r="S125" s="38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</row>
    <row r="126" s="2" customFormat="1" ht="6.96" customHeight="1">
      <c r="A126" s="38"/>
      <c r="B126" s="39"/>
      <c r="C126" s="38"/>
      <c r="D126" s="38"/>
      <c r="E126" s="38"/>
      <c r="F126" s="38"/>
      <c r="G126" s="38"/>
      <c r="H126" s="38"/>
      <c r="I126" s="38"/>
      <c r="J126" s="38"/>
      <c r="K126" s="38"/>
      <c r="L126" s="55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</row>
    <row r="127" s="2" customFormat="1" ht="12" customHeight="1">
      <c r="A127" s="38"/>
      <c r="B127" s="39"/>
      <c r="C127" s="30" t="s">
        <v>16</v>
      </c>
      <c r="D127" s="38"/>
      <c r="E127" s="38"/>
      <c r="F127" s="38"/>
      <c r="G127" s="38"/>
      <c r="H127" s="38"/>
      <c r="I127" s="38"/>
      <c r="J127" s="38"/>
      <c r="K127" s="38"/>
      <c r="L127" s="55"/>
      <c r="S127" s="38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</row>
    <row r="128" s="2" customFormat="1" ht="16.5" customHeight="1">
      <c r="A128" s="38"/>
      <c r="B128" s="39"/>
      <c r="C128" s="38"/>
      <c r="D128" s="38"/>
      <c r="E128" s="132" t="str">
        <f>E7</f>
        <v>Tuchlovice Zemědělská</v>
      </c>
      <c r="F128" s="30"/>
      <c r="G128" s="30"/>
      <c r="H128" s="30"/>
      <c r="I128" s="38"/>
      <c r="J128" s="38"/>
      <c r="K128" s="38"/>
      <c r="L128" s="55"/>
      <c r="S128" s="38"/>
      <c r="T128" s="38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</row>
    <row r="129" s="2" customFormat="1" ht="12" customHeight="1">
      <c r="A129" s="38"/>
      <c r="B129" s="39"/>
      <c r="C129" s="30" t="s">
        <v>96</v>
      </c>
      <c r="D129" s="38"/>
      <c r="E129" s="38"/>
      <c r="F129" s="38"/>
      <c r="G129" s="38"/>
      <c r="H129" s="38"/>
      <c r="I129" s="38"/>
      <c r="J129" s="38"/>
      <c r="K129" s="38"/>
      <c r="L129" s="55"/>
      <c r="S129" s="38"/>
      <c r="T129" s="38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</row>
    <row r="130" s="2" customFormat="1" ht="16.5" customHeight="1">
      <c r="A130" s="38"/>
      <c r="B130" s="39"/>
      <c r="C130" s="38"/>
      <c r="D130" s="38"/>
      <c r="E130" s="67" t="str">
        <f>E9</f>
        <v>SO 101 Komunikace - Rozpočet</v>
      </c>
      <c r="F130" s="38"/>
      <c r="G130" s="38"/>
      <c r="H130" s="38"/>
      <c r="I130" s="38"/>
      <c r="J130" s="38"/>
      <c r="K130" s="38"/>
      <c r="L130" s="55"/>
      <c r="S130" s="38"/>
      <c r="T130" s="38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</row>
    <row r="131" s="2" customFormat="1" ht="6.96" customHeight="1">
      <c r="A131" s="38"/>
      <c r="B131" s="39"/>
      <c r="C131" s="38"/>
      <c r="D131" s="38"/>
      <c r="E131" s="38"/>
      <c r="F131" s="38"/>
      <c r="G131" s="38"/>
      <c r="H131" s="38"/>
      <c r="I131" s="38"/>
      <c r="J131" s="38"/>
      <c r="K131" s="38"/>
      <c r="L131" s="55"/>
      <c r="S131" s="38"/>
      <c r="T131" s="38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</row>
    <row r="132" s="2" customFormat="1" ht="12" customHeight="1">
      <c r="A132" s="38"/>
      <c r="B132" s="39"/>
      <c r="C132" s="30" t="s">
        <v>20</v>
      </c>
      <c r="D132" s="38"/>
      <c r="E132" s="38"/>
      <c r="F132" s="25" t="str">
        <f>F12</f>
        <v xml:space="preserve"> </v>
      </c>
      <c r="G132" s="38"/>
      <c r="H132" s="38"/>
      <c r="I132" s="30" t="s">
        <v>22</v>
      </c>
      <c r="J132" s="69" t="str">
        <f>IF(J12="","",J12)</f>
        <v>15. 9. 2020</v>
      </c>
      <c r="K132" s="38"/>
      <c r="L132" s="55"/>
      <c r="S132" s="38"/>
      <c r="T132" s="38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</row>
    <row r="133" s="2" customFormat="1" ht="6.96" customHeight="1">
      <c r="A133" s="38"/>
      <c r="B133" s="39"/>
      <c r="C133" s="38"/>
      <c r="D133" s="38"/>
      <c r="E133" s="38"/>
      <c r="F133" s="38"/>
      <c r="G133" s="38"/>
      <c r="H133" s="38"/>
      <c r="I133" s="38"/>
      <c r="J133" s="38"/>
      <c r="K133" s="38"/>
      <c r="L133" s="55"/>
      <c r="S133" s="38"/>
      <c r="T133" s="38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</row>
    <row r="134" s="2" customFormat="1" ht="15.15" customHeight="1">
      <c r="A134" s="38"/>
      <c r="B134" s="39"/>
      <c r="C134" s="30" t="s">
        <v>24</v>
      </c>
      <c r="D134" s="38"/>
      <c r="E134" s="38"/>
      <c r="F134" s="25" t="str">
        <f>E15</f>
        <v xml:space="preserve"> </v>
      </c>
      <c r="G134" s="38"/>
      <c r="H134" s="38"/>
      <c r="I134" s="30" t="s">
        <v>29</v>
      </c>
      <c r="J134" s="34" t="str">
        <f>E21</f>
        <v xml:space="preserve"> </v>
      </c>
      <c r="K134" s="38"/>
      <c r="L134" s="55"/>
      <c r="S134" s="38"/>
      <c r="T134" s="3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</row>
    <row r="135" s="2" customFormat="1" ht="15.15" customHeight="1">
      <c r="A135" s="38"/>
      <c r="B135" s="39"/>
      <c r="C135" s="30" t="s">
        <v>27</v>
      </c>
      <c r="D135" s="38"/>
      <c r="E135" s="38"/>
      <c r="F135" s="25" t="str">
        <f>IF(E18="","",E18)</f>
        <v>Vyplň údaj</v>
      </c>
      <c r="G135" s="38"/>
      <c r="H135" s="38"/>
      <c r="I135" s="30" t="s">
        <v>31</v>
      </c>
      <c r="J135" s="34" t="str">
        <f>E24</f>
        <v xml:space="preserve"> </v>
      </c>
      <c r="K135" s="38"/>
      <c r="L135" s="55"/>
      <c r="S135" s="38"/>
      <c r="T135" s="38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</row>
    <row r="136" s="2" customFormat="1" ht="10.32" customHeight="1">
      <c r="A136" s="38"/>
      <c r="B136" s="39"/>
      <c r="C136" s="38"/>
      <c r="D136" s="38"/>
      <c r="E136" s="38"/>
      <c r="F136" s="38"/>
      <c r="G136" s="38"/>
      <c r="H136" s="38"/>
      <c r="I136" s="38"/>
      <c r="J136" s="38"/>
      <c r="K136" s="38"/>
      <c r="L136" s="55"/>
      <c r="S136" s="38"/>
      <c r="T136" s="38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</row>
    <row r="137" s="11" customFormat="1" ht="29.28" customHeight="1">
      <c r="A137" s="168"/>
      <c r="B137" s="169"/>
      <c r="C137" s="170" t="s">
        <v>126</v>
      </c>
      <c r="D137" s="171" t="s">
        <v>60</v>
      </c>
      <c r="E137" s="171" t="s">
        <v>56</v>
      </c>
      <c r="F137" s="171" t="s">
        <v>57</v>
      </c>
      <c r="G137" s="171" t="s">
        <v>127</v>
      </c>
      <c r="H137" s="171" t="s">
        <v>128</v>
      </c>
      <c r="I137" s="171" t="s">
        <v>129</v>
      </c>
      <c r="J137" s="172" t="s">
        <v>101</v>
      </c>
      <c r="K137" s="173" t="s">
        <v>130</v>
      </c>
      <c r="L137" s="174"/>
      <c r="M137" s="86" t="s">
        <v>1</v>
      </c>
      <c r="N137" s="87" t="s">
        <v>39</v>
      </c>
      <c r="O137" s="87" t="s">
        <v>131</v>
      </c>
      <c r="P137" s="87" t="s">
        <v>132</v>
      </c>
      <c r="Q137" s="87" t="s">
        <v>133</v>
      </c>
      <c r="R137" s="87" t="s">
        <v>134</v>
      </c>
      <c r="S137" s="87" t="s">
        <v>135</v>
      </c>
      <c r="T137" s="88" t="s">
        <v>136</v>
      </c>
      <c r="U137" s="168"/>
      <c r="V137" s="168"/>
      <c r="W137" s="168"/>
      <c r="X137" s="168"/>
      <c r="Y137" s="168"/>
      <c r="Z137" s="168"/>
      <c r="AA137" s="168"/>
      <c r="AB137" s="168"/>
      <c r="AC137" s="168"/>
      <c r="AD137" s="168"/>
      <c r="AE137" s="168"/>
    </row>
    <row r="138" s="2" customFormat="1" ht="22.8" customHeight="1">
      <c r="A138" s="38"/>
      <c r="B138" s="39"/>
      <c r="C138" s="93" t="s">
        <v>137</v>
      </c>
      <c r="D138" s="38"/>
      <c r="E138" s="38"/>
      <c r="F138" s="38"/>
      <c r="G138" s="38"/>
      <c r="H138" s="38"/>
      <c r="I138" s="38"/>
      <c r="J138" s="175">
        <f>BK138</f>
        <v>0</v>
      </c>
      <c r="K138" s="38"/>
      <c r="L138" s="39"/>
      <c r="M138" s="89"/>
      <c r="N138" s="73"/>
      <c r="O138" s="90"/>
      <c r="P138" s="176">
        <f>P139+P275</f>
        <v>0</v>
      </c>
      <c r="Q138" s="90"/>
      <c r="R138" s="176">
        <f>R139+R275</f>
        <v>200.26531</v>
      </c>
      <c r="S138" s="90"/>
      <c r="T138" s="177">
        <f>T139+T275</f>
        <v>353.46709700000002</v>
      </c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T138" s="17" t="s">
        <v>74</v>
      </c>
      <c r="AU138" s="17" t="s">
        <v>103</v>
      </c>
      <c r="BK138" s="178">
        <f>BK139+BK275</f>
        <v>0</v>
      </c>
    </row>
    <row r="139" s="12" customFormat="1" ht="25.92" customHeight="1">
      <c r="A139" s="12"/>
      <c r="B139" s="179"/>
      <c r="C139" s="12"/>
      <c r="D139" s="180" t="s">
        <v>74</v>
      </c>
      <c r="E139" s="181" t="s">
        <v>138</v>
      </c>
      <c r="F139" s="181" t="s">
        <v>139</v>
      </c>
      <c r="G139" s="12"/>
      <c r="H139" s="12"/>
      <c r="I139" s="182"/>
      <c r="J139" s="183">
        <f>BK139</f>
        <v>0</v>
      </c>
      <c r="K139" s="12"/>
      <c r="L139" s="179"/>
      <c r="M139" s="184"/>
      <c r="N139" s="185"/>
      <c r="O139" s="185"/>
      <c r="P139" s="186">
        <f>P140+P172+P179+P208+P215+P258+P268</f>
        <v>0</v>
      </c>
      <c r="Q139" s="185"/>
      <c r="R139" s="186">
        <f>R140+R172+R179+R208+R215+R258+R268</f>
        <v>200.26531</v>
      </c>
      <c r="S139" s="185"/>
      <c r="T139" s="187">
        <f>T140+T172+T179+T208+T215+T258+T268</f>
        <v>353.46709700000002</v>
      </c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R139" s="180" t="s">
        <v>83</v>
      </c>
      <c r="AT139" s="188" t="s">
        <v>74</v>
      </c>
      <c r="AU139" s="188" t="s">
        <v>75</v>
      </c>
      <c r="AY139" s="180" t="s">
        <v>140</v>
      </c>
      <c r="BK139" s="189">
        <f>BK140+BK172+BK179+BK208+BK215+BK258+BK268</f>
        <v>0</v>
      </c>
    </row>
    <row r="140" s="12" customFormat="1" ht="22.8" customHeight="1">
      <c r="A140" s="12"/>
      <c r="B140" s="179"/>
      <c r="C140" s="12"/>
      <c r="D140" s="180" t="s">
        <v>74</v>
      </c>
      <c r="E140" s="190" t="s">
        <v>83</v>
      </c>
      <c r="F140" s="190" t="s">
        <v>141</v>
      </c>
      <c r="G140" s="12"/>
      <c r="H140" s="12"/>
      <c r="I140" s="182"/>
      <c r="J140" s="191">
        <f>BK140</f>
        <v>0</v>
      </c>
      <c r="K140" s="12"/>
      <c r="L140" s="179"/>
      <c r="M140" s="184"/>
      <c r="N140" s="185"/>
      <c r="O140" s="185"/>
      <c r="P140" s="186">
        <f>SUM(P141:P171)</f>
        <v>0</v>
      </c>
      <c r="Q140" s="185"/>
      <c r="R140" s="186">
        <f>SUM(R141:R171)</f>
        <v>0.0019499999999999999</v>
      </c>
      <c r="S140" s="185"/>
      <c r="T140" s="187">
        <f>SUM(T141:T171)</f>
        <v>353.463097</v>
      </c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R140" s="180" t="s">
        <v>83</v>
      </c>
      <c r="AT140" s="188" t="s">
        <v>74</v>
      </c>
      <c r="AU140" s="188" t="s">
        <v>83</v>
      </c>
      <c r="AY140" s="180" t="s">
        <v>140</v>
      </c>
      <c r="BK140" s="189">
        <f>SUM(BK141:BK171)</f>
        <v>0</v>
      </c>
    </row>
    <row r="141" s="2" customFormat="1" ht="24.15" customHeight="1">
      <c r="A141" s="38"/>
      <c r="B141" s="160"/>
      <c r="C141" s="192" t="s">
        <v>83</v>
      </c>
      <c r="D141" s="192" t="s">
        <v>142</v>
      </c>
      <c r="E141" s="193" t="s">
        <v>143</v>
      </c>
      <c r="F141" s="194" t="s">
        <v>144</v>
      </c>
      <c r="G141" s="195" t="s">
        <v>145</v>
      </c>
      <c r="H141" s="196">
        <v>170</v>
      </c>
      <c r="I141" s="197"/>
      <c r="J141" s="198">
        <f>ROUND(I141*H141,2)</f>
        <v>0</v>
      </c>
      <c r="K141" s="199"/>
      <c r="L141" s="39"/>
      <c r="M141" s="200" t="s">
        <v>1</v>
      </c>
      <c r="N141" s="201" t="s">
        <v>40</v>
      </c>
      <c r="O141" s="77"/>
      <c r="P141" s="202">
        <f>O141*H141</f>
        <v>0</v>
      </c>
      <c r="Q141" s="202">
        <v>0</v>
      </c>
      <c r="R141" s="202">
        <f>Q141*H141</f>
        <v>0</v>
      </c>
      <c r="S141" s="202">
        <v>0.22</v>
      </c>
      <c r="T141" s="203">
        <f>S141*H141</f>
        <v>37.399999999999999</v>
      </c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R141" s="204" t="s">
        <v>146</v>
      </c>
      <c r="AT141" s="204" t="s">
        <v>142</v>
      </c>
      <c r="AU141" s="204" t="s">
        <v>85</v>
      </c>
      <c r="AY141" s="17" t="s">
        <v>140</v>
      </c>
      <c r="BE141" s="123">
        <f>IF(N141="základní",J141,0)</f>
        <v>0</v>
      </c>
      <c r="BF141" s="123">
        <f>IF(N141="snížená",J141,0)</f>
        <v>0</v>
      </c>
      <c r="BG141" s="123">
        <f>IF(N141="zákl. přenesená",J141,0)</f>
        <v>0</v>
      </c>
      <c r="BH141" s="123">
        <f>IF(N141="sníž. přenesená",J141,0)</f>
        <v>0</v>
      </c>
      <c r="BI141" s="123">
        <f>IF(N141="nulová",J141,0)</f>
        <v>0</v>
      </c>
      <c r="BJ141" s="17" t="s">
        <v>83</v>
      </c>
      <c r="BK141" s="123">
        <f>ROUND(I141*H141,2)</f>
        <v>0</v>
      </c>
      <c r="BL141" s="17" t="s">
        <v>146</v>
      </c>
      <c r="BM141" s="204" t="s">
        <v>147</v>
      </c>
    </row>
    <row r="142" s="13" customFormat="1">
      <c r="A142" s="13"/>
      <c r="B142" s="205"/>
      <c r="C142" s="13"/>
      <c r="D142" s="206" t="s">
        <v>148</v>
      </c>
      <c r="E142" s="207" t="s">
        <v>1</v>
      </c>
      <c r="F142" s="208" t="s">
        <v>149</v>
      </c>
      <c r="G142" s="13"/>
      <c r="H142" s="209">
        <v>170</v>
      </c>
      <c r="I142" s="210"/>
      <c r="J142" s="13"/>
      <c r="K142" s="13"/>
      <c r="L142" s="205"/>
      <c r="M142" s="211"/>
      <c r="N142" s="212"/>
      <c r="O142" s="212"/>
      <c r="P142" s="212"/>
      <c r="Q142" s="212"/>
      <c r="R142" s="212"/>
      <c r="S142" s="212"/>
      <c r="T142" s="213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07" t="s">
        <v>148</v>
      </c>
      <c r="AU142" s="207" t="s">
        <v>85</v>
      </c>
      <c r="AV142" s="13" t="s">
        <v>85</v>
      </c>
      <c r="AW142" s="13" t="s">
        <v>30</v>
      </c>
      <c r="AX142" s="13" t="s">
        <v>75</v>
      </c>
      <c r="AY142" s="207" t="s">
        <v>140</v>
      </c>
    </row>
    <row r="143" s="14" customFormat="1">
      <c r="A143" s="14"/>
      <c r="B143" s="214"/>
      <c r="C143" s="14"/>
      <c r="D143" s="206" t="s">
        <v>148</v>
      </c>
      <c r="E143" s="215" t="s">
        <v>1</v>
      </c>
      <c r="F143" s="216" t="s">
        <v>150</v>
      </c>
      <c r="G143" s="14"/>
      <c r="H143" s="217">
        <v>170</v>
      </c>
      <c r="I143" s="218"/>
      <c r="J143" s="14"/>
      <c r="K143" s="14"/>
      <c r="L143" s="214"/>
      <c r="M143" s="219"/>
      <c r="N143" s="220"/>
      <c r="O143" s="220"/>
      <c r="P143" s="220"/>
      <c r="Q143" s="220"/>
      <c r="R143" s="220"/>
      <c r="S143" s="220"/>
      <c r="T143" s="221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T143" s="215" t="s">
        <v>148</v>
      </c>
      <c r="AU143" s="215" t="s">
        <v>85</v>
      </c>
      <c r="AV143" s="14" t="s">
        <v>146</v>
      </c>
      <c r="AW143" s="14" t="s">
        <v>30</v>
      </c>
      <c r="AX143" s="14" t="s">
        <v>83</v>
      </c>
      <c r="AY143" s="215" t="s">
        <v>140</v>
      </c>
    </row>
    <row r="144" s="2" customFormat="1" ht="24.15" customHeight="1">
      <c r="A144" s="38"/>
      <c r="B144" s="160"/>
      <c r="C144" s="192" t="s">
        <v>85</v>
      </c>
      <c r="D144" s="192" t="s">
        <v>142</v>
      </c>
      <c r="E144" s="193" t="s">
        <v>151</v>
      </c>
      <c r="F144" s="194" t="s">
        <v>152</v>
      </c>
      <c r="G144" s="195" t="s">
        <v>145</v>
      </c>
      <c r="H144" s="196">
        <v>443.33300000000003</v>
      </c>
      <c r="I144" s="197"/>
      <c r="J144" s="198">
        <f>ROUND(I144*H144,2)</f>
        <v>0</v>
      </c>
      <c r="K144" s="199"/>
      <c r="L144" s="39"/>
      <c r="M144" s="200" t="s">
        <v>1</v>
      </c>
      <c r="N144" s="201" t="s">
        <v>40</v>
      </c>
      <c r="O144" s="77"/>
      <c r="P144" s="202">
        <f>O144*H144</f>
        <v>0</v>
      </c>
      <c r="Q144" s="202">
        <v>0</v>
      </c>
      <c r="R144" s="202">
        <f>Q144*H144</f>
        <v>0</v>
      </c>
      <c r="S144" s="202">
        <v>0.70899999999999996</v>
      </c>
      <c r="T144" s="203">
        <f>S144*H144</f>
        <v>314.32309700000002</v>
      </c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R144" s="204" t="s">
        <v>146</v>
      </c>
      <c r="AT144" s="204" t="s">
        <v>142</v>
      </c>
      <c r="AU144" s="204" t="s">
        <v>85</v>
      </c>
      <c r="AY144" s="17" t="s">
        <v>140</v>
      </c>
      <c r="BE144" s="123">
        <f>IF(N144="základní",J144,0)</f>
        <v>0</v>
      </c>
      <c r="BF144" s="123">
        <f>IF(N144="snížená",J144,0)</f>
        <v>0</v>
      </c>
      <c r="BG144" s="123">
        <f>IF(N144="zákl. přenesená",J144,0)</f>
        <v>0</v>
      </c>
      <c r="BH144" s="123">
        <f>IF(N144="sníž. přenesená",J144,0)</f>
        <v>0</v>
      </c>
      <c r="BI144" s="123">
        <f>IF(N144="nulová",J144,0)</f>
        <v>0</v>
      </c>
      <c r="BJ144" s="17" t="s">
        <v>83</v>
      </c>
      <c r="BK144" s="123">
        <f>ROUND(I144*H144,2)</f>
        <v>0</v>
      </c>
      <c r="BL144" s="17" t="s">
        <v>146</v>
      </c>
      <c r="BM144" s="204" t="s">
        <v>153</v>
      </c>
    </row>
    <row r="145" s="13" customFormat="1">
      <c r="A145" s="13"/>
      <c r="B145" s="205"/>
      <c r="C145" s="13"/>
      <c r="D145" s="206" t="s">
        <v>148</v>
      </c>
      <c r="E145" s="207" t="s">
        <v>1</v>
      </c>
      <c r="F145" s="208" t="s">
        <v>154</v>
      </c>
      <c r="G145" s="13"/>
      <c r="H145" s="209">
        <v>443.33300000000003</v>
      </c>
      <c r="I145" s="210"/>
      <c r="J145" s="13"/>
      <c r="K145" s="13"/>
      <c r="L145" s="205"/>
      <c r="M145" s="211"/>
      <c r="N145" s="212"/>
      <c r="O145" s="212"/>
      <c r="P145" s="212"/>
      <c r="Q145" s="212"/>
      <c r="R145" s="212"/>
      <c r="S145" s="212"/>
      <c r="T145" s="213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07" t="s">
        <v>148</v>
      </c>
      <c r="AU145" s="207" t="s">
        <v>85</v>
      </c>
      <c r="AV145" s="13" t="s">
        <v>85</v>
      </c>
      <c r="AW145" s="13" t="s">
        <v>30</v>
      </c>
      <c r="AX145" s="13" t="s">
        <v>75</v>
      </c>
      <c r="AY145" s="207" t="s">
        <v>140</v>
      </c>
    </row>
    <row r="146" s="14" customFormat="1">
      <c r="A146" s="14"/>
      <c r="B146" s="214"/>
      <c r="C146" s="14"/>
      <c r="D146" s="206" t="s">
        <v>148</v>
      </c>
      <c r="E146" s="215" t="s">
        <v>1</v>
      </c>
      <c r="F146" s="216" t="s">
        <v>150</v>
      </c>
      <c r="G146" s="14"/>
      <c r="H146" s="217">
        <v>443.33300000000003</v>
      </c>
      <c r="I146" s="218"/>
      <c r="J146" s="14"/>
      <c r="K146" s="14"/>
      <c r="L146" s="214"/>
      <c r="M146" s="219"/>
      <c r="N146" s="220"/>
      <c r="O146" s="220"/>
      <c r="P146" s="220"/>
      <c r="Q146" s="220"/>
      <c r="R146" s="220"/>
      <c r="S146" s="220"/>
      <c r="T146" s="221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T146" s="215" t="s">
        <v>148</v>
      </c>
      <c r="AU146" s="215" t="s">
        <v>85</v>
      </c>
      <c r="AV146" s="14" t="s">
        <v>146</v>
      </c>
      <c r="AW146" s="14" t="s">
        <v>30</v>
      </c>
      <c r="AX146" s="14" t="s">
        <v>83</v>
      </c>
      <c r="AY146" s="215" t="s">
        <v>140</v>
      </c>
    </row>
    <row r="147" s="2" customFormat="1" ht="16.5" customHeight="1">
      <c r="A147" s="38"/>
      <c r="B147" s="160"/>
      <c r="C147" s="192" t="s">
        <v>155</v>
      </c>
      <c r="D147" s="192" t="s">
        <v>142</v>
      </c>
      <c r="E147" s="193" t="s">
        <v>156</v>
      </c>
      <c r="F147" s="194" t="s">
        <v>157</v>
      </c>
      <c r="G147" s="195" t="s">
        <v>158</v>
      </c>
      <c r="H147" s="196">
        <v>6</v>
      </c>
      <c r="I147" s="197"/>
      <c r="J147" s="198">
        <f>ROUND(I147*H147,2)</f>
        <v>0</v>
      </c>
      <c r="K147" s="199"/>
      <c r="L147" s="39"/>
      <c r="M147" s="200" t="s">
        <v>1</v>
      </c>
      <c r="N147" s="201" t="s">
        <v>40</v>
      </c>
      <c r="O147" s="77"/>
      <c r="P147" s="202">
        <f>O147*H147</f>
        <v>0</v>
      </c>
      <c r="Q147" s="202">
        <v>0</v>
      </c>
      <c r="R147" s="202">
        <f>Q147*H147</f>
        <v>0</v>
      </c>
      <c r="S147" s="202">
        <v>0.28999999999999998</v>
      </c>
      <c r="T147" s="203">
        <f>S147*H147</f>
        <v>1.7399999999999998</v>
      </c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R147" s="204" t="s">
        <v>146</v>
      </c>
      <c r="AT147" s="204" t="s">
        <v>142</v>
      </c>
      <c r="AU147" s="204" t="s">
        <v>85</v>
      </c>
      <c r="AY147" s="17" t="s">
        <v>140</v>
      </c>
      <c r="BE147" s="123">
        <f>IF(N147="základní",J147,0)</f>
        <v>0</v>
      </c>
      <c r="BF147" s="123">
        <f>IF(N147="snížená",J147,0)</f>
        <v>0</v>
      </c>
      <c r="BG147" s="123">
        <f>IF(N147="zákl. přenesená",J147,0)</f>
        <v>0</v>
      </c>
      <c r="BH147" s="123">
        <f>IF(N147="sníž. přenesená",J147,0)</f>
        <v>0</v>
      </c>
      <c r="BI147" s="123">
        <f>IF(N147="nulová",J147,0)</f>
        <v>0</v>
      </c>
      <c r="BJ147" s="17" t="s">
        <v>83</v>
      </c>
      <c r="BK147" s="123">
        <f>ROUND(I147*H147,2)</f>
        <v>0</v>
      </c>
      <c r="BL147" s="17" t="s">
        <v>146</v>
      </c>
      <c r="BM147" s="204" t="s">
        <v>159</v>
      </c>
    </row>
    <row r="148" s="2" customFormat="1" ht="24.15" customHeight="1">
      <c r="A148" s="38"/>
      <c r="B148" s="160"/>
      <c r="C148" s="192" t="s">
        <v>146</v>
      </c>
      <c r="D148" s="192" t="s">
        <v>142</v>
      </c>
      <c r="E148" s="193" t="s">
        <v>160</v>
      </c>
      <c r="F148" s="194" t="s">
        <v>161</v>
      </c>
      <c r="G148" s="195" t="s">
        <v>162</v>
      </c>
      <c r="H148" s="196">
        <v>13.300000000000001</v>
      </c>
      <c r="I148" s="197"/>
      <c r="J148" s="198">
        <f>ROUND(I148*H148,2)</f>
        <v>0</v>
      </c>
      <c r="K148" s="199"/>
      <c r="L148" s="39"/>
      <c r="M148" s="200" t="s">
        <v>1</v>
      </c>
      <c r="N148" s="201" t="s">
        <v>40</v>
      </c>
      <c r="O148" s="77"/>
      <c r="P148" s="202">
        <f>O148*H148</f>
        <v>0</v>
      </c>
      <c r="Q148" s="202">
        <v>0</v>
      </c>
      <c r="R148" s="202">
        <f>Q148*H148</f>
        <v>0</v>
      </c>
      <c r="S148" s="202">
        <v>0</v>
      </c>
      <c r="T148" s="203">
        <f>S148*H148</f>
        <v>0</v>
      </c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R148" s="204" t="s">
        <v>146</v>
      </c>
      <c r="AT148" s="204" t="s">
        <v>142</v>
      </c>
      <c r="AU148" s="204" t="s">
        <v>85</v>
      </c>
      <c r="AY148" s="17" t="s">
        <v>140</v>
      </c>
      <c r="BE148" s="123">
        <f>IF(N148="základní",J148,0)</f>
        <v>0</v>
      </c>
      <c r="BF148" s="123">
        <f>IF(N148="snížená",J148,0)</f>
        <v>0</v>
      </c>
      <c r="BG148" s="123">
        <f>IF(N148="zákl. přenesená",J148,0)</f>
        <v>0</v>
      </c>
      <c r="BH148" s="123">
        <f>IF(N148="sníž. přenesená",J148,0)</f>
        <v>0</v>
      </c>
      <c r="BI148" s="123">
        <f>IF(N148="nulová",J148,0)</f>
        <v>0</v>
      </c>
      <c r="BJ148" s="17" t="s">
        <v>83</v>
      </c>
      <c r="BK148" s="123">
        <f>ROUND(I148*H148,2)</f>
        <v>0</v>
      </c>
      <c r="BL148" s="17" t="s">
        <v>146</v>
      </c>
      <c r="BM148" s="204" t="s">
        <v>163</v>
      </c>
    </row>
    <row r="149" s="13" customFormat="1">
      <c r="A149" s="13"/>
      <c r="B149" s="205"/>
      <c r="C149" s="13"/>
      <c r="D149" s="206" t="s">
        <v>148</v>
      </c>
      <c r="E149" s="207" t="s">
        <v>1</v>
      </c>
      <c r="F149" s="208" t="s">
        <v>164</v>
      </c>
      <c r="G149" s="13"/>
      <c r="H149" s="209">
        <v>13.300000000000001</v>
      </c>
      <c r="I149" s="210"/>
      <c r="J149" s="13"/>
      <c r="K149" s="13"/>
      <c r="L149" s="205"/>
      <c r="M149" s="211"/>
      <c r="N149" s="212"/>
      <c r="O149" s="212"/>
      <c r="P149" s="212"/>
      <c r="Q149" s="212"/>
      <c r="R149" s="212"/>
      <c r="S149" s="212"/>
      <c r="T149" s="213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07" t="s">
        <v>148</v>
      </c>
      <c r="AU149" s="207" t="s">
        <v>85</v>
      </c>
      <c r="AV149" s="13" t="s">
        <v>85</v>
      </c>
      <c r="AW149" s="13" t="s">
        <v>30</v>
      </c>
      <c r="AX149" s="13" t="s">
        <v>75</v>
      </c>
      <c r="AY149" s="207" t="s">
        <v>140</v>
      </c>
    </row>
    <row r="150" s="14" customFormat="1">
      <c r="A150" s="14"/>
      <c r="B150" s="214"/>
      <c r="C150" s="14"/>
      <c r="D150" s="206" t="s">
        <v>148</v>
      </c>
      <c r="E150" s="215" t="s">
        <v>1</v>
      </c>
      <c r="F150" s="216" t="s">
        <v>150</v>
      </c>
      <c r="G150" s="14"/>
      <c r="H150" s="217">
        <v>13.300000000000001</v>
      </c>
      <c r="I150" s="218"/>
      <c r="J150" s="14"/>
      <c r="K150" s="14"/>
      <c r="L150" s="214"/>
      <c r="M150" s="219"/>
      <c r="N150" s="220"/>
      <c r="O150" s="220"/>
      <c r="P150" s="220"/>
      <c r="Q150" s="220"/>
      <c r="R150" s="220"/>
      <c r="S150" s="220"/>
      <c r="T150" s="221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T150" s="215" t="s">
        <v>148</v>
      </c>
      <c r="AU150" s="215" t="s">
        <v>85</v>
      </c>
      <c r="AV150" s="14" t="s">
        <v>146</v>
      </c>
      <c r="AW150" s="14" t="s">
        <v>30</v>
      </c>
      <c r="AX150" s="14" t="s">
        <v>83</v>
      </c>
      <c r="AY150" s="215" t="s">
        <v>140</v>
      </c>
    </row>
    <row r="151" s="2" customFormat="1" ht="24.15" customHeight="1">
      <c r="A151" s="38"/>
      <c r="B151" s="160"/>
      <c r="C151" s="192" t="s">
        <v>165</v>
      </c>
      <c r="D151" s="192" t="s">
        <v>142</v>
      </c>
      <c r="E151" s="193" t="s">
        <v>166</v>
      </c>
      <c r="F151" s="194" t="s">
        <v>167</v>
      </c>
      <c r="G151" s="195" t="s">
        <v>162</v>
      </c>
      <c r="H151" s="196">
        <v>13.300000000000001</v>
      </c>
      <c r="I151" s="197"/>
      <c r="J151" s="198">
        <f>ROUND(I151*H151,2)</f>
        <v>0</v>
      </c>
      <c r="K151" s="199"/>
      <c r="L151" s="39"/>
      <c r="M151" s="200" t="s">
        <v>1</v>
      </c>
      <c r="N151" s="201" t="s">
        <v>40</v>
      </c>
      <c r="O151" s="77"/>
      <c r="P151" s="202">
        <f>O151*H151</f>
        <v>0</v>
      </c>
      <c r="Q151" s="202">
        <v>0</v>
      </c>
      <c r="R151" s="202">
        <f>Q151*H151</f>
        <v>0</v>
      </c>
      <c r="S151" s="202">
        <v>0</v>
      </c>
      <c r="T151" s="203">
        <f>S151*H151</f>
        <v>0</v>
      </c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R151" s="204" t="s">
        <v>146</v>
      </c>
      <c r="AT151" s="204" t="s">
        <v>142</v>
      </c>
      <c r="AU151" s="204" t="s">
        <v>85</v>
      </c>
      <c r="AY151" s="17" t="s">
        <v>140</v>
      </c>
      <c r="BE151" s="123">
        <f>IF(N151="základní",J151,0)</f>
        <v>0</v>
      </c>
      <c r="BF151" s="123">
        <f>IF(N151="snížená",J151,0)</f>
        <v>0</v>
      </c>
      <c r="BG151" s="123">
        <f>IF(N151="zákl. přenesená",J151,0)</f>
        <v>0</v>
      </c>
      <c r="BH151" s="123">
        <f>IF(N151="sníž. přenesená",J151,0)</f>
        <v>0</v>
      </c>
      <c r="BI151" s="123">
        <f>IF(N151="nulová",J151,0)</f>
        <v>0</v>
      </c>
      <c r="BJ151" s="17" t="s">
        <v>83</v>
      </c>
      <c r="BK151" s="123">
        <f>ROUND(I151*H151,2)</f>
        <v>0</v>
      </c>
      <c r="BL151" s="17" t="s">
        <v>146</v>
      </c>
      <c r="BM151" s="204" t="s">
        <v>168</v>
      </c>
    </row>
    <row r="152" s="2" customFormat="1" ht="24.15" customHeight="1">
      <c r="A152" s="38"/>
      <c r="B152" s="160"/>
      <c r="C152" s="192" t="s">
        <v>169</v>
      </c>
      <c r="D152" s="192" t="s">
        <v>142</v>
      </c>
      <c r="E152" s="193" t="s">
        <v>170</v>
      </c>
      <c r="F152" s="194" t="s">
        <v>171</v>
      </c>
      <c r="G152" s="195" t="s">
        <v>162</v>
      </c>
      <c r="H152" s="196">
        <v>16.300000000000001</v>
      </c>
      <c r="I152" s="197"/>
      <c r="J152" s="198">
        <f>ROUND(I152*H152,2)</f>
        <v>0</v>
      </c>
      <c r="K152" s="199"/>
      <c r="L152" s="39"/>
      <c r="M152" s="200" t="s">
        <v>1</v>
      </c>
      <c r="N152" s="201" t="s">
        <v>40</v>
      </c>
      <c r="O152" s="77"/>
      <c r="P152" s="202">
        <f>O152*H152</f>
        <v>0</v>
      </c>
      <c r="Q152" s="202">
        <v>0</v>
      </c>
      <c r="R152" s="202">
        <f>Q152*H152</f>
        <v>0</v>
      </c>
      <c r="S152" s="202">
        <v>0</v>
      </c>
      <c r="T152" s="203">
        <f>S152*H152</f>
        <v>0</v>
      </c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R152" s="204" t="s">
        <v>146</v>
      </c>
      <c r="AT152" s="204" t="s">
        <v>142</v>
      </c>
      <c r="AU152" s="204" t="s">
        <v>85</v>
      </c>
      <c r="AY152" s="17" t="s">
        <v>140</v>
      </c>
      <c r="BE152" s="123">
        <f>IF(N152="základní",J152,0)</f>
        <v>0</v>
      </c>
      <c r="BF152" s="123">
        <f>IF(N152="snížená",J152,0)</f>
        <v>0</v>
      </c>
      <c r="BG152" s="123">
        <f>IF(N152="zákl. přenesená",J152,0)</f>
        <v>0</v>
      </c>
      <c r="BH152" s="123">
        <f>IF(N152="sníž. přenesená",J152,0)</f>
        <v>0</v>
      </c>
      <c r="BI152" s="123">
        <f>IF(N152="nulová",J152,0)</f>
        <v>0</v>
      </c>
      <c r="BJ152" s="17" t="s">
        <v>83</v>
      </c>
      <c r="BK152" s="123">
        <f>ROUND(I152*H152,2)</f>
        <v>0</v>
      </c>
      <c r="BL152" s="17" t="s">
        <v>146</v>
      </c>
      <c r="BM152" s="204" t="s">
        <v>172</v>
      </c>
    </row>
    <row r="153" s="13" customFormat="1">
      <c r="A153" s="13"/>
      <c r="B153" s="205"/>
      <c r="C153" s="13"/>
      <c r="D153" s="206" t="s">
        <v>148</v>
      </c>
      <c r="E153" s="207" t="s">
        <v>1</v>
      </c>
      <c r="F153" s="208" t="s">
        <v>173</v>
      </c>
      <c r="G153" s="13"/>
      <c r="H153" s="209">
        <v>2.7000000000000002</v>
      </c>
      <c r="I153" s="210"/>
      <c r="J153" s="13"/>
      <c r="K153" s="13"/>
      <c r="L153" s="205"/>
      <c r="M153" s="211"/>
      <c r="N153" s="212"/>
      <c r="O153" s="212"/>
      <c r="P153" s="212"/>
      <c r="Q153" s="212"/>
      <c r="R153" s="212"/>
      <c r="S153" s="212"/>
      <c r="T153" s="2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07" t="s">
        <v>148</v>
      </c>
      <c r="AU153" s="207" t="s">
        <v>85</v>
      </c>
      <c r="AV153" s="13" t="s">
        <v>85</v>
      </c>
      <c r="AW153" s="13" t="s">
        <v>30</v>
      </c>
      <c r="AX153" s="13" t="s">
        <v>75</v>
      </c>
      <c r="AY153" s="207" t="s">
        <v>140</v>
      </c>
    </row>
    <row r="154" s="13" customFormat="1">
      <c r="A154" s="13"/>
      <c r="B154" s="205"/>
      <c r="C154" s="13"/>
      <c r="D154" s="206" t="s">
        <v>148</v>
      </c>
      <c r="E154" s="207" t="s">
        <v>1</v>
      </c>
      <c r="F154" s="208" t="s">
        <v>174</v>
      </c>
      <c r="G154" s="13"/>
      <c r="H154" s="209">
        <v>13.6</v>
      </c>
      <c r="I154" s="210"/>
      <c r="J154" s="13"/>
      <c r="K154" s="13"/>
      <c r="L154" s="205"/>
      <c r="M154" s="211"/>
      <c r="N154" s="212"/>
      <c r="O154" s="212"/>
      <c r="P154" s="212"/>
      <c r="Q154" s="212"/>
      <c r="R154" s="212"/>
      <c r="S154" s="212"/>
      <c r="T154" s="2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07" t="s">
        <v>148</v>
      </c>
      <c r="AU154" s="207" t="s">
        <v>85</v>
      </c>
      <c r="AV154" s="13" t="s">
        <v>85</v>
      </c>
      <c r="AW154" s="13" t="s">
        <v>30</v>
      </c>
      <c r="AX154" s="13" t="s">
        <v>75</v>
      </c>
      <c r="AY154" s="207" t="s">
        <v>140</v>
      </c>
    </row>
    <row r="155" s="14" customFormat="1">
      <c r="A155" s="14"/>
      <c r="B155" s="214"/>
      <c r="C155" s="14"/>
      <c r="D155" s="206" t="s">
        <v>148</v>
      </c>
      <c r="E155" s="215" t="s">
        <v>1</v>
      </c>
      <c r="F155" s="216" t="s">
        <v>150</v>
      </c>
      <c r="G155" s="14"/>
      <c r="H155" s="217">
        <v>16.300000000000001</v>
      </c>
      <c r="I155" s="218"/>
      <c r="J155" s="14"/>
      <c r="K155" s="14"/>
      <c r="L155" s="214"/>
      <c r="M155" s="219"/>
      <c r="N155" s="220"/>
      <c r="O155" s="220"/>
      <c r="P155" s="220"/>
      <c r="Q155" s="220"/>
      <c r="R155" s="220"/>
      <c r="S155" s="220"/>
      <c r="T155" s="221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T155" s="215" t="s">
        <v>148</v>
      </c>
      <c r="AU155" s="215" t="s">
        <v>85</v>
      </c>
      <c r="AV155" s="14" t="s">
        <v>146</v>
      </c>
      <c r="AW155" s="14" t="s">
        <v>30</v>
      </c>
      <c r="AX155" s="14" t="s">
        <v>83</v>
      </c>
      <c r="AY155" s="215" t="s">
        <v>140</v>
      </c>
    </row>
    <row r="156" s="2" customFormat="1" ht="24.15" customHeight="1">
      <c r="A156" s="38"/>
      <c r="B156" s="160"/>
      <c r="C156" s="192" t="s">
        <v>175</v>
      </c>
      <c r="D156" s="192" t="s">
        <v>142</v>
      </c>
      <c r="E156" s="193" t="s">
        <v>176</v>
      </c>
      <c r="F156" s="194" t="s">
        <v>177</v>
      </c>
      <c r="G156" s="195" t="s">
        <v>162</v>
      </c>
      <c r="H156" s="196">
        <v>1.6200000000000001</v>
      </c>
      <c r="I156" s="197"/>
      <c r="J156" s="198">
        <f>ROUND(I156*H156,2)</f>
        <v>0</v>
      </c>
      <c r="K156" s="199"/>
      <c r="L156" s="39"/>
      <c r="M156" s="200" t="s">
        <v>1</v>
      </c>
      <c r="N156" s="201" t="s">
        <v>40</v>
      </c>
      <c r="O156" s="77"/>
      <c r="P156" s="202">
        <f>O156*H156</f>
        <v>0</v>
      </c>
      <c r="Q156" s="202">
        <v>0</v>
      </c>
      <c r="R156" s="202">
        <f>Q156*H156</f>
        <v>0</v>
      </c>
      <c r="S156" s="202">
        <v>0</v>
      </c>
      <c r="T156" s="203">
        <f>S156*H156</f>
        <v>0</v>
      </c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R156" s="204" t="s">
        <v>146</v>
      </c>
      <c r="AT156" s="204" t="s">
        <v>142</v>
      </c>
      <c r="AU156" s="204" t="s">
        <v>85</v>
      </c>
      <c r="AY156" s="17" t="s">
        <v>140</v>
      </c>
      <c r="BE156" s="123">
        <f>IF(N156="základní",J156,0)</f>
        <v>0</v>
      </c>
      <c r="BF156" s="123">
        <f>IF(N156="snížená",J156,0)</f>
        <v>0</v>
      </c>
      <c r="BG156" s="123">
        <f>IF(N156="zákl. přenesená",J156,0)</f>
        <v>0</v>
      </c>
      <c r="BH156" s="123">
        <f>IF(N156="sníž. přenesená",J156,0)</f>
        <v>0</v>
      </c>
      <c r="BI156" s="123">
        <f>IF(N156="nulová",J156,0)</f>
        <v>0</v>
      </c>
      <c r="BJ156" s="17" t="s">
        <v>83</v>
      </c>
      <c r="BK156" s="123">
        <f>ROUND(I156*H156,2)</f>
        <v>0</v>
      </c>
      <c r="BL156" s="17" t="s">
        <v>146</v>
      </c>
      <c r="BM156" s="204" t="s">
        <v>178</v>
      </c>
    </row>
    <row r="157" s="13" customFormat="1">
      <c r="A157" s="13"/>
      <c r="B157" s="205"/>
      <c r="C157" s="13"/>
      <c r="D157" s="206" t="s">
        <v>148</v>
      </c>
      <c r="E157" s="207" t="s">
        <v>1</v>
      </c>
      <c r="F157" s="208" t="s">
        <v>179</v>
      </c>
      <c r="G157" s="13"/>
      <c r="H157" s="209">
        <v>1.6200000000000001</v>
      </c>
      <c r="I157" s="210"/>
      <c r="J157" s="13"/>
      <c r="K157" s="13"/>
      <c r="L157" s="205"/>
      <c r="M157" s="211"/>
      <c r="N157" s="212"/>
      <c r="O157" s="212"/>
      <c r="P157" s="212"/>
      <c r="Q157" s="212"/>
      <c r="R157" s="212"/>
      <c r="S157" s="212"/>
      <c r="T157" s="213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07" t="s">
        <v>148</v>
      </c>
      <c r="AU157" s="207" t="s">
        <v>85</v>
      </c>
      <c r="AV157" s="13" t="s">
        <v>85</v>
      </c>
      <c r="AW157" s="13" t="s">
        <v>30</v>
      </c>
      <c r="AX157" s="13" t="s">
        <v>75</v>
      </c>
      <c r="AY157" s="207" t="s">
        <v>140</v>
      </c>
    </row>
    <row r="158" s="14" customFormat="1">
      <c r="A158" s="14"/>
      <c r="B158" s="214"/>
      <c r="C158" s="14"/>
      <c r="D158" s="206" t="s">
        <v>148</v>
      </c>
      <c r="E158" s="215" t="s">
        <v>1</v>
      </c>
      <c r="F158" s="216" t="s">
        <v>150</v>
      </c>
      <c r="G158" s="14"/>
      <c r="H158" s="217">
        <v>1.6200000000000001</v>
      </c>
      <c r="I158" s="218"/>
      <c r="J158" s="14"/>
      <c r="K158" s="14"/>
      <c r="L158" s="214"/>
      <c r="M158" s="219"/>
      <c r="N158" s="220"/>
      <c r="O158" s="220"/>
      <c r="P158" s="220"/>
      <c r="Q158" s="220"/>
      <c r="R158" s="220"/>
      <c r="S158" s="220"/>
      <c r="T158" s="221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T158" s="215" t="s">
        <v>148</v>
      </c>
      <c r="AU158" s="215" t="s">
        <v>85</v>
      </c>
      <c r="AV158" s="14" t="s">
        <v>146</v>
      </c>
      <c r="AW158" s="14" t="s">
        <v>30</v>
      </c>
      <c r="AX158" s="14" t="s">
        <v>83</v>
      </c>
      <c r="AY158" s="215" t="s">
        <v>140</v>
      </c>
    </row>
    <row r="159" s="2" customFormat="1" ht="24.15" customHeight="1">
      <c r="A159" s="38"/>
      <c r="B159" s="160"/>
      <c r="C159" s="192" t="s">
        <v>180</v>
      </c>
      <c r="D159" s="192" t="s">
        <v>142</v>
      </c>
      <c r="E159" s="193" t="s">
        <v>181</v>
      </c>
      <c r="F159" s="194" t="s">
        <v>182</v>
      </c>
      <c r="G159" s="195" t="s">
        <v>162</v>
      </c>
      <c r="H159" s="196">
        <v>133</v>
      </c>
      <c r="I159" s="197"/>
      <c r="J159" s="198">
        <f>ROUND(I159*H159,2)</f>
        <v>0</v>
      </c>
      <c r="K159" s="199"/>
      <c r="L159" s="39"/>
      <c r="M159" s="200" t="s">
        <v>1</v>
      </c>
      <c r="N159" s="201" t="s">
        <v>40</v>
      </c>
      <c r="O159" s="77"/>
      <c r="P159" s="202">
        <f>O159*H159</f>
        <v>0</v>
      </c>
      <c r="Q159" s="202">
        <v>0</v>
      </c>
      <c r="R159" s="202">
        <f>Q159*H159</f>
        <v>0</v>
      </c>
      <c r="S159" s="202">
        <v>0</v>
      </c>
      <c r="T159" s="203">
        <f>S159*H159</f>
        <v>0</v>
      </c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R159" s="204" t="s">
        <v>146</v>
      </c>
      <c r="AT159" s="204" t="s">
        <v>142</v>
      </c>
      <c r="AU159" s="204" t="s">
        <v>85</v>
      </c>
      <c r="AY159" s="17" t="s">
        <v>140</v>
      </c>
      <c r="BE159" s="123">
        <f>IF(N159="základní",J159,0)</f>
        <v>0</v>
      </c>
      <c r="BF159" s="123">
        <f>IF(N159="snížená",J159,0)</f>
        <v>0</v>
      </c>
      <c r="BG159" s="123">
        <f>IF(N159="zákl. přenesená",J159,0)</f>
        <v>0</v>
      </c>
      <c r="BH159" s="123">
        <f>IF(N159="sníž. přenesená",J159,0)</f>
        <v>0</v>
      </c>
      <c r="BI159" s="123">
        <f>IF(N159="nulová",J159,0)</f>
        <v>0</v>
      </c>
      <c r="BJ159" s="17" t="s">
        <v>83</v>
      </c>
      <c r="BK159" s="123">
        <f>ROUND(I159*H159,2)</f>
        <v>0</v>
      </c>
      <c r="BL159" s="17" t="s">
        <v>146</v>
      </c>
      <c r="BM159" s="204" t="s">
        <v>183</v>
      </c>
    </row>
    <row r="160" s="13" customFormat="1">
      <c r="A160" s="13"/>
      <c r="B160" s="205"/>
      <c r="C160" s="13"/>
      <c r="D160" s="206" t="s">
        <v>148</v>
      </c>
      <c r="E160" s="207" t="s">
        <v>1</v>
      </c>
      <c r="F160" s="208" t="s">
        <v>184</v>
      </c>
      <c r="G160" s="13"/>
      <c r="H160" s="209">
        <v>133</v>
      </c>
      <c r="I160" s="210"/>
      <c r="J160" s="13"/>
      <c r="K160" s="13"/>
      <c r="L160" s="205"/>
      <c r="M160" s="211"/>
      <c r="N160" s="212"/>
      <c r="O160" s="212"/>
      <c r="P160" s="212"/>
      <c r="Q160" s="212"/>
      <c r="R160" s="212"/>
      <c r="S160" s="212"/>
      <c r="T160" s="213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07" t="s">
        <v>148</v>
      </c>
      <c r="AU160" s="207" t="s">
        <v>85</v>
      </c>
      <c r="AV160" s="13" t="s">
        <v>85</v>
      </c>
      <c r="AW160" s="13" t="s">
        <v>30</v>
      </c>
      <c r="AX160" s="13" t="s">
        <v>75</v>
      </c>
      <c r="AY160" s="207" t="s">
        <v>140</v>
      </c>
    </row>
    <row r="161" s="14" customFormat="1">
      <c r="A161" s="14"/>
      <c r="B161" s="214"/>
      <c r="C161" s="14"/>
      <c r="D161" s="206" t="s">
        <v>148</v>
      </c>
      <c r="E161" s="215" t="s">
        <v>1</v>
      </c>
      <c r="F161" s="216" t="s">
        <v>150</v>
      </c>
      <c r="G161" s="14"/>
      <c r="H161" s="217">
        <v>133</v>
      </c>
      <c r="I161" s="218"/>
      <c r="J161" s="14"/>
      <c r="K161" s="14"/>
      <c r="L161" s="214"/>
      <c r="M161" s="219"/>
      <c r="N161" s="220"/>
      <c r="O161" s="220"/>
      <c r="P161" s="220"/>
      <c r="Q161" s="220"/>
      <c r="R161" s="220"/>
      <c r="S161" s="220"/>
      <c r="T161" s="221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T161" s="215" t="s">
        <v>148</v>
      </c>
      <c r="AU161" s="215" t="s">
        <v>85</v>
      </c>
      <c r="AV161" s="14" t="s">
        <v>146</v>
      </c>
      <c r="AW161" s="14" t="s">
        <v>30</v>
      </c>
      <c r="AX161" s="14" t="s">
        <v>83</v>
      </c>
      <c r="AY161" s="215" t="s">
        <v>140</v>
      </c>
    </row>
    <row r="162" s="2" customFormat="1" ht="24.15" customHeight="1">
      <c r="A162" s="38"/>
      <c r="B162" s="160"/>
      <c r="C162" s="192" t="s">
        <v>185</v>
      </c>
      <c r="D162" s="192" t="s">
        <v>142</v>
      </c>
      <c r="E162" s="193" t="s">
        <v>186</v>
      </c>
      <c r="F162" s="194" t="s">
        <v>187</v>
      </c>
      <c r="G162" s="195" t="s">
        <v>188</v>
      </c>
      <c r="H162" s="196">
        <v>239.40000000000001</v>
      </c>
      <c r="I162" s="197"/>
      <c r="J162" s="198">
        <f>ROUND(I162*H162,2)</f>
        <v>0</v>
      </c>
      <c r="K162" s="199"/>
      <c r="L162" s="39"/>
      <c r="M162" s="200" t="s">
        <v>1</v>
      </c>
      <c r="N162" s="201" t="s">
        <v>40</v>
      </c>
      <c r="O162" s="77"/>
      <c r="P162" s="202">
        <f>O162*H162</f>
        <v>0</v>
      </c>
      <c r="Q162" s="202">
        <v>0</v>
      </c>
      <c r="R162" s="202">
        <f>Q162*H162</f>
        <v>0</v>
      </c>
      <c r="S162" s="202">
        <v>0</v>
      </c>
      <c r="T162" s="203">
        <f>S162*H162</f>
        <v>0</v>
      </c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R162" s="204" t="s">
        <v>146</v>
      </c>
      <c r="AT162" s="204" t="s">
        <v>142</v>
      </c>
      <c r="AU162" s="204" t="s">
        <v>85</v>
      </c>
      <c r="AY162" s="17" t="s">
        <v>140</v>
      </c>
      <c r="BE162" s="123">
        <f>IF(N162="základní",J162,0)</f>
        <v>0</v>
      </c>
      <c r="BF162" s="123">
        <f>IF(N162="snížená",J162,0)</f>
        <v>0</v>
      </c>
      <c r="BG162" s="123">
        <f>IF(N162="zákl. přenesená",J162,0)</f>
        <v>0</v>
      </c>
      <c r="BH162" s="123">
        <f>IF(N162="sníž. přenesená",J162,0)</f>
        <v>0</v>
      </c>
      <c r="BI162" s="123">
        <f>IF(N162="nulová",J162,0)</f>
        <v>0</v>
      </c>
      <c r="BJ162" s="17" t="s">
        <v>83</v>
      </c>
      <c r="BK162" s="123">
        <f>ROUND(I162*H162,2)</f>
        <v>0</v>
      </c>
      <c r="BL162" s="17" t="s">
        <v>146</v>
      </c>
      <c r="BM162" s="204" t="s">
        <v>189</v>
      </c>
    </row>
    <row r="163" s="13" customFormat="1">
      <c r="A163" s="13"/>
      <c r="B163" s="205"/>
      <c r="C163" s="13"/>
      <c r="D163" s="206" t="s">
        <v>148</v>
      </c>
      <c r="E163" s="207" t="s">
        <v>1</v>
      </c>
      <c r="F163" s="208" t="s">
        <v>190</v>
      </c>
      <c r="G163" s="13"/>
      <c r="H163" s="209">
        <v>239.40000000000001</v>
      </c>
      <c r="I163" s="210"/>
      <c r="J163" s="13"/>
      <c r="K163" s="13"/>
      <c r="L163" s="205"/>
      <c r="M163" s="211"/>
      <c r="N163" s="212"/>
      <c r="O163" s="212"/>
      <c r="P163" s="212"/>
      <c r="Q163" s="212"/>
      <c r="R163" s="212"/>
      <c r="S163" s="212"/>
      <c r="T163" s="213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07" t="s">
        <v>148</v>
      </c>
      <c r="AU163" s="207" t="s">
        <v>85</v>
      </c>
      <c r="AV163" s="13" t="s">
        <v>85</v>
      </c>
      <c r="AW163" s="13" t="s">
        <v>30</v>
      </c>
      <c r="AX163" s="13" t="s">
        <v>75</v>
      </c>
      <c r="AY163" s="207" t="s">
        <v>140</v>
      </c>
    </row>
    <row r="164" s="14" customFormat="1">
      <c r="A164" s="14"/>
      <c r="B164" s="214"/>
      <c r="C164" s="14"/>
      <c r="D164" s="206" t="s">
        <v>148</v>
      </c>
      <c r="E164" s="215" t="s">
        <v>1</v>
      </c>
      <c r="F164" s="216" t="s">
        <v>150</v>
      </c>
      <c r="G164" s="14"/>
      <c r="H164" s="217">
        <v>239.40000000000001</v>
      </c>
      <c r="I164" s="218"/>
      <c r="J164" s="14"/>
      <c r="K164" s="14"/>
      <c r="L164" s="214"/>
      <c r="M164" s="219"/>
      <c r="N164" s="220"/>
      <c r="O164" s="220"/>
      <c r="P164" s="220"/>
      <c r="Q164" s="220"/>
      <c r="R164" s="220"/>
      <c r="S164" s="220"/>
      <c r="T164" s="221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T164" s="215" t="s">
        <v>148</v>
      </c>
      <c r="AU164" s="215" t="s">
        <v>85</v>
      </c>
      <c r="AV164" s="14" t="s">
        <v>146</v>
      </c>
      <c r="AW164" s="14" t="s">
        <v>30</v>
      </c>
      <c r="AX164" s="14" t="s">
        <v>83</v>
      </c>
      <c r="AY164" s="215" t="s">
        <v>140</v>
      </c>
    </row>
    <row r="165" s="2" customFormat="1" ht="24.15" customHeight="1">
      <c r="A165" s="38"/>
      <c r="B165" s="160"/>
      <c r="C165" s="192" t="s">
        <v>191</v>
      </c>
      <c r="D165" s="192" t="s">
        <v>142</v>
      </c>
      <c r="E165" s="193" t="s">
        <v>192</v>
      </c>
      <c r="F165" s="194" t="s">
        <v>193</v>
      </c>
      <c r="G165" s="195" t="s">
        <v>145</v>
      </c>
      <c r="H165" s="196">
        <v>130</v>
      </c>
      <c r="I165" s="197"/>
      <c r="J165" s="198">
        <f>ROUND(I165*H165,2)</f>
        <v>0</v>
      </c>
      <c r="K165" s="199"/>
      <c r="L165" s="39"/>
      <c r="M165" s="200" t="s">
        <v>1</v>
      </c>
      <c r="N165" s="201" t="s">
        <v>40</v>
      </c>
      <c r="O165" s="77"/>
      <c r="P165" s="202">
        <f>O165*H165</f>
        <v>0</v>
      </c>
      <c r="Q165" s="202">
        <v>0</v>
      </c>
      <c r="R165" s="202">
        <f>Q165*H165</f>
        <v>0</v>
      </c>
      <c r="S165" s="202">
        <v>0</v>
      </c>
      <c r="T165" s="203">
        <f>S165*H165</f>
        <v>0</v>
      </c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R165" s="204" t="s">
        <v>146</v>
      </c>
      <c r="AT165" s="204" t="s">
        <v>142</v>
      </c>
      <c r="AU165" s="204" t="s">
        <v>85</v>
      </c>
      <c r="AY165" s="17" t="s">
        <v>140</v>
      </c>
      <c r="BE165" s="123">
        <f>IF(N165="základní",J165,0)</f>
        <v>0</v>
      </c>
      <c r="BF165" s="123">
        <f>IF(N165="snížená",J165,0)</f>
        <v>0</v>
      </c>
      <c r="BG165" s="123">
        <f>IF(N165="zákl. přenesená",J165,0)</f>
        <v>0</v>
      </c>
      <c r="BH165" s="123">
        <f>IF(N165="sníž. přenesená",J165,0)</f>
        <v>0</v>
      </c>
      <c r="BI165" s="123">
        <f>IF(N165="nulová",J165,0)</f>
        <v>0</v>
      </c>
      <c r="BJ165" s="17" t="s">
        <v>83</v>
      </c>
      <c r="BK165" s="123">
        <f>ROUND(I165*H165,2)</f>
        <v>0</v>
      </c>
      <c r="BL165" s="17" t="s">
        <v>146</v>
      </c>
      <c r="BM165" s="204" t="s">
        <v>194</v>
      </c>
    </row>
    <row r="166" s="2" customFormat="1" ht="24.15" customHeight="1">
      <c r="A166" s="38"/>
      <c r="B166" s="160"/>
      <c r="C166" s="192" t="s">
        <v>195</v>
      </c>
      <c r="D166" s="192" t="s">
        <v>142</v>
      </c>
      <c r="E166" s="193" t="s">
        <v>196</v>
      </c>
      <c r="F166" s="194" t="s">
        <v>197</v>
      </c>
      <c r="G166" s="195" t="s">
        <v>145</v>
      </c>
      <c r="H166" s="196">
        <v>130</v>
      </c>
      <c r="I166" s="197"/>
      <c r="J166" s="198">
        <f>ROUND(I166*H166,2)</f>
        <v>0</v>
      </c>
      <c r="K166" s="199"/>
      <c r="L166" s="39"/>
      <c r="M166" s="200" t="s">
        <v>1</v>
      </c>
      <c r="N166" s="201" t="s">
        <v>40</v>
      </c>
      <c r="O166" s="77"/>
      <c r="P166" s="202">
        <f>O166*H166</f>
        <v>0</v>
      </c>
      <c r="Q166" s="202">
        <v>0</v>
      </c>
      <c r="R166" s="202">
        <f>Q166*H166</f>
        <v>0</v>
      </c>
      <c r="S166" s="202">
        <v>0</v>
      </c>
      <c r="T166" s="203">
        <f>S166*H166</f>
        <v>0</v>
      </c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R166" s="204" t="s">
        <v>146</v>
      </c>
      <c r="AT166" s="204" t="s">
        <v>142</v>
      </c>
      <c r="AU166" s="204" t="s">
        <v>85</v>
      </c>
      <c r="AY166" s="17" t="s">
        <v>140</v>
      </c>
      <c r="BE166" s="123">
        <f>IF(N166="základní",J166,0)</f>
        <v>0</v>
      </c>
      <c r="BF166" s="123">
        <f>IF(N166="snížená",J166,0)</f>
        <v>0</v>
      </c>
      <c r="BG166" s="123">
        <f>IF(N166="zákl. přenesená",J166,0)</f>
        <v>0</v>
      </c>
      <c r="BH166" s="123">
        <f>IF(N166="sníž. přenesená",J166,0)</f>
        <v>0</v>
      </c>
      <c r="BI166" s="123">
        <f>IF(N166="nulová",J166,0)</f>
        <v>0</v>
      </c>
      <c r="BJ166" s="17" t="s">
        <v>83</v>
      </c>
      <c r="BK166" s="123">
        <f>ROUND(I166*H166,2)</f>
        <v>0</v>
      </c>
      <c r="BL166" s="17" t="s">
        <v>146</v>
      </c>
      <c r="BM166" s="204" t="s">
        <v>198</v>
      </c>
    </row>
    <row r="167" s="2" customFormat="1" ht="16.5" customHeight="1">
      <c r="A167" s="38"/>
      <c r="B167" s="160"/>
      <c r="C167" s="222" t="s">
        <v>199</v>
      </c>
      <c r="D167" s="222" t="s">
        <v>200</v>
      </c>
      <c r="E167" s="223" t="s">
        <v>201</v>
      </c>
      <c r="F167" s="224" t="s">
        <v>202</v>
      </c>
      <c r="G167" s="225" t="s">
        <v>203</v>
      </c>
      <c r="H167" s="226">
        <v>1.95</v>
      </c>
      <c r="I167" s="227"/>
      <c r="J167" s="228">
        <f>ROUND(I167*H167,2)</f>
        <v>0</v>
      </c>
      <c r="K167" s="229"/>
      <c r="L167" s="230"/>
      <c r="M167" s="231" t="s">
        <v>1</v>
      </c>
      <c r="N167" s="232" t="s">
        <v>40</v>
      </c>
      <c r="O167" s="77"/>
      <c r="P167" s="202">
        <f>O167*H167</f>
        <v>0</v>
      </c>
      <c r="Q167" s="202">
        <v>0.001</v>
      </c>
      <c r="R167" s="202">
        <f>Q167*H167</f>
        <v>0.0019499999999999999</v>
      </c>
      <c r="S167" s="202">
        <v>0</v>
      </c>
      <c r="T167" s="203">
        <f>S167*H167</f>
        <v>0</v>
      </c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R167" s="204" t="s">
        <v>180</v>
      </c>
      <c r="AT167" s="204" t="s">
        <v>200</v>
      </c>
      <c r="AU167" s="204" t="s">
        <v>85</v>
      </c>
      <c r="AY167" s="17" t="s">
        <v>140</v>
      </c>
      <c r="BE167" s="123">
        <f>IF(N167="základní",J167,0)</f>
        <v>0</v>
      </c>
      <c r="BF167" s="123">
        <f>IF(N167="snížená",J167,0)</f>
        <v>0</v>
      </c>
      <c r="BG167" s="123">
        <f>IF(N167="zákl. přenesená",J167,0)</f>
        <v>0</v>
      </c>
      <c r="BH167" s="123">
        <f>IF(N167="sníž. přenesená",J167,0)</f>
        <v>0</v>
      </c>
      <c r="BI167" s="123">
        <f>IF(N167="nulová",J167,0)</f>
        <v>0</v>
      </c>
      <c r="BJ167" s="17" t="s">
        <v>83</v>
      </c>
      <c r="BK167" s="123">
        <f>ROUND(I167*H167,2)</f>
        <v>0</v>
      </c>
      <c r="BL167" s="17" t="s">
        <v>146</v>
      </c>
      <c r="BM167" s="204" t="s">
        <v>204</v>
      </c>
    </row>
    <row r="168" s="13" customFormat="1">
      <c r="A168" s="13"/>
      <c r="B168" s="205"/>
      <c r="C168" s="13"/>
      <c r="D168" s="206" t="s">
        <v>148</v>
      </c>
      <c r="E168" s="13"/>
      <c r="F168" s="208" t="s">
        <v>205</v>
      </c>
      <c r="G168" s="13"/>
      <c r="H168" s="209">
        <v>1.95</v>
      </c>
      <c r="I168" s="210"/>
      <c r="J168" s="13"/>
      <c r="K168" s="13"/>
      <c r="L168" s="205"/>
      <c r="M168" s="211"/>
      <c r="N168" s="212"/>
      <c r="O168" s="212"/>
      <c r="P168" s="212"/>
      <c r="Q168" s="212"/>
      <c r="R168" s="212"/>
      <c r="S168" s="212"/>
      <c r="T168" s="213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07" t="s">
        <v>148</v>
      </c>
      <c r="AU168" s="207" t="s">
        <v>85</v>
      </c>
      <c r="AV168" s="13" t="s">
        <v>85</v>
      </c>
      <c r="AW168" s="13" t="s">
        <v>3</v>
      </c>
      <c r="AX168" s="13" t="s">
        <v>83</v>
      </c>
      <c r="AY168" s="207" t="s">
        <v>140</v>
      </c>
    </row>
    <row r="169" s="2" customFormat="1" ht="21.75" customHeight="1">
      <c r="A169" s="38"/>
      <c r="B169" s="160"/>
      <c r="C169" s="192" t="s">
        <v>206</v>
      </c>
      <c r="D169" s="192" t="s">
        <v>142</v>
      </c>
      <c r="E169" s="193" t="s">
        <v>207</v>
      </c>
      <c r="F169" s="194" t="s">
        <v>208</v>
      </c>
      <c r="G169" s="195" t="s">
        <v>145</v>
      </c>
      <c r="H169" s="196">
        <v>130</v>
      </c>
      <c r="I169" s="197"/>
      <c r="J169" s="198">
        <f>ROUND(I169*H169,2)</f>
        <v>0</v>
      </c>
      <c r="K169" s="199"/>
      <c r="L169" s="39"/>
      <c r="M169" s="200" t="s">
        <v>1</v>
      </c>
      <c r="N169" s="201" t="s">
        <v>40</v>
      </c>
      <c r="O169" s="77"/>
      <c r="P169" s="202">
        <f>O169*H169</f>
        <v>0</v>
      </c>
      <c r="Q169" s="202">
        <v>0</v>
      </c>
      <c r="R169" s="202">
        <f>Q169*H169</f>
        <v>0</v>
      </c>
      <c r="S169" s="202">
        <v>0</v>
      </c>
      <c r="T169" s="203">
        <f>S169*H169</f>
        <v>0</v>
      </c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R169" s="204" t="s">
        <v>146</v>
      </c>
      <c r="AT169" s="204" t="s">
        <v>142</v>
      </c>
      <c r="AU169" s="204" t="s">
        <v>85</v>
      </c>
      <c r="AY169" s="17" t="s">
        <v>140</v>
      </c>
      <c r="BE169" s="123">
        <f>IF(N169="základní",J169,0)</f>
        <v>0</v>
      </c>
      <c r="BF169" s="123">
        <f>IF(N169="snížená",J169,0)</f>
        <v>0</v>
      </c>
      <c r="BG169" s="123">
        <f>IF(N169="zákl. přenesená",J169,0)</f>
        <v>0</v>
      </c>
      <c r="BH169" s="123">
        <f>IF(N169="sníž. přenesená",J169,0)</f>
        <v>0</v>
      </c>
      <c r="BI169" s="123">
        <f>IF(N169="nulová",J169,0)</f>
        <v>0</v>
      </c>
      <c r="BJ169" s="17" t="s">
        <v>83</v>
      </c>
      <c r="BK169" s="123">
        <f>ROUND(I169*H169,2)</f>
        <v>0</v>
      </c>
      <c r="BL169" s="17" t="s">
        <v>146</v>
      </c>
      <c r="BM169" s="204" t="s">
        <v>209</v>
      </c>
    </row>
    <row r="170" s="13" customFormat="1">
      <c r="A170" s="13"/>
      <c r="B170" s="205"/>
      <c r="C170" s="13"/>
      <c r="D170" s="206" t="s">
        <v>148</v>
      </c>
      <c r="E170" s="207" t="s">
        <v>1</v>
      </c>
      <c r="F170" s="208" t="s">
        <v>210</v>
      </c>
      <c r="G170" s="13"/>
      <c r="H170" s="209">
        <v>130</v>
      </c>
      <c r="I170" s="210"/>
      <c r="J170" s="13"/>
      <c r="K170" s="13"/>
      <c r="L170" s="205"/>
      <c r="M170" s="211"/>
      <c r="N170" s="212"/>
      <c r="O170" s="212"/>
      <c r="P170" s="212"/>
      <c r="Q170" s="212"/>
      <c r="R170" s="212"/>
      <c r="S170" s="212"/>
      <c r="T170" s="213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07" t="s">
        <v>148</v>
      </c>
      <c r="AU170" s="207" t="s">
        <v>85</v>
      </c>
      <c r="AV170" s="13" t="s">
        <v>85</v>
      </c>
      <c r="AW170" s="13" t="s">
        <v>30</v>
      </c>
      <c r="AX170" s="13" t="s">
        <v>75</v>
      </c>
      <c r="AY170" s="207" t="s">
        <v>140</v>
      </c>
    </row>
    <row r="171" s="14" customFormat="1">
      <c r="A171" s="14"/>
      <c r="B171" s="214"/>
      <c r="C171" s="14"/>
      <c r="D171" s="206" t="s">
        <v>148</v>
      </c>
      <c r="E171" s="215" t="s">
        <v>1</v>
      </c>
      <c r="F171" s="216" t="s">
        <v>150</v>
      </c>
      <c r="G171" s="14"/>
      <c r="H171" s="217">
        <v>130</v>
      </c>
      <c r="I171" s="218"/>
      <c r="J171" s="14"/>
      <c r="K171" s="14"/>
      <c r="L171" s="214"/>
      <c r="M171" s="219"/>
      <c r="N171" s="220"/>
      <c r="O171" s="220"/>
      <c r="P171" s="220"/>
      <c r="Q171" s="220"/>
      <c r="R171" s="220"/>
      <c r="S171" s="220"/>
      <c r="T171" s="221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T171" s="215" t="s">
        <v>148</v>
      </c>
      <c r="AU171" s="215" t="s">
        <v>85</v>
      </c>
      <c r="AV171" s="14" t="s">
        <v>146</v>
      </c>
      <c r="AW171" s="14" t="s">
        <v>30</v>
      </c>
      <c r="AX171" s="14" t="s">
        <v>83</v>
      </c>
      <c r="AY171" s="215" t="s">
        <v>140</v>
      </c>
    </row>
    <row r="172" s="12" customFormat="1" ht="22.8" customHeight="1">
      <c r="A172" s="12"/>
      <c r="B172" s="179"/>
      <c r="C172" s="12"/>
      <c r="D172" s="180" t="s">
        <v>74</v>
      </c>
      <c r="E172" s="190" t="s">
        <v>85</v>
      </c>
      <c r="F172" s="190" t="s">
        <v>211</v>
      </c>
      <c r="G172" s="12"/>
      <c r="H172" s="12"/>
      <c r="I172" s="182"/>
      <c r="J172" s="191">
        <f>BK172</f>
        <v>0</v>
      </c>
      <c r="K172" s="12"/>
      <c r="L172" s="179"/>
      <c r="M172" s="184"/>
      <c r="N172" s="185"/>
      <c r="O172" s="185"/>
      <c r="P172" s="186">
        <f>SUM(P173:P178)</f>
        <v>0</v>
      </c>
      <c r="Q172" s="185"/>
      <c r="R172" s="186">
        <f>SUM(R173:R178)</f>
        <v>37.424100000000003</v>
      </c>
      <c r="S172" s="185"/>
      <c r="T172" s="187">
        <f>SUM(T173:T178)</f>
        <v>0</v>
      </c>
      <c r="U172" s="12"/>
      <c r="V172" s="12"/>
      <c r="W172" s="12"/>
      <c r="X172" s="12"/>
      <c r="Y172" s="12"/>
      <c r="Z172" s="12"/>
      <c r="AA172" s="12"/>
      <c r="AB172" s="12"/>
      <c r="AC172" s="12"/>
      <c r="AD172" s="12"/>
      <c r="AE172" s="12"/>
      <c r="AR172" s="180" t="s">
        <v>83</v>
      </c>
      <c r="AT172" s="188" t="s">
        <v>74</v>
      </c>
      <c r="AU172" s="188" t="s">
        <v>83</v>
      </c>
      <c r="AY172" s="180" t="s">
        <v>140</v>
      </c>
      <c r="BK172" s="189">
        <f>SUM(BK173:BK178)</f>
        <v>0</v>
      </c>
    </row>
    <row r="173" s="2" customFormat="1" ht="33" customHeight="1">
      <c r="A173" s="38"/>
      <c r="B173" s="160"/>
      <c r="C173" s="192" t="s">
        <v>212</v>
      </c>
      <c r="D173" s="192" t="s">
        <v>142</v>
      </c>
      <c r="E173" s="193" t="s">
        <v>213</v>
      </c>
      <c r="F173" s="194" t="s">
        <v>214</v>
      </c>
      <c r="G173" s="195" t="s">
        <v>158</v>
      </c>
      <c r="H173" s="196">
        <v>68</v>
      </c>
      <c r="I173" s="197"/>
      <c r="J173" s="198">
        <f>ROUND(I173*H173,2)</f>
        <v>0</v>
      </c>
      <c r="K173" s="199"/>
      <c r="L173" s="39"/>
      <c r="M173" s="200" t="s">
        <v>1</v>
      </c>
      <c r="N173" s="201" t="s">
        <v>40</v>
      </c>
      <c r="O173" s="77"/>
      <c r="P173" s="202">
        <f>O173*H173</f>
        <v>0</v>
      </c>
      <c r="Q173" s="202">
        <v>0.22656999999999999</v>
      </c>
      <c r="R173" s="202">
        <f>Q173*H173</f>
        <v>15.40676</v>
      </c>
      <c r="S173" s="202">
        <v>0</v>
      </c>
      <c r="T173" s="203">
        <f>S173*H173</f>
        <v>0</v>
      </c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R173" s="204" t="s">
        <v>146</v>
      </c>
      <c r="AT173" s="204" t="s">
        <v>142</v>
      </c>
      <c r="AU173" s="204" t="s">
        <v>85</v>
      </c>
      <c r="AY173" s="17" t="s">
        <v>140</v>
      </c>
      <c r="BE173" s="123">
        <f>IF(N173="základní",J173,0)</f>
        <v>0</v>
      </c>
      <c r="BF173" s="123">
        <f>IF(N173="snížená",J173,0)</f>
        <v>0</v>
      </c>
      <c r="BG173" s="123">
        <f>IF(N173="zákl. přenesená",J173,0)</f>
        <v>0</v>
      </c>
      <c r="BH173" s="123">
        <f>IF(N173="sníž. přenesená",J173,0)</f>
        <v>0</v>
      </c>
      <c r="BI173" s="123">
        <f>IF(N173="nulová",J173,0)</f>
        <v>0</v>
      </c>
      <c r="BJ173" s="17" t="s">
        <v>83</v>
      </c>
      <c r="BK173" s="123">
        <f>ROUND(I173*H173,2)</f>
        <v>0</v>
      </c>
      <c r="BL173" s="17" t="s">
        <v>146</v>
      </c>
      <c r="BM173" s="204" t="s">
        <v>215</v>
      </c>
    </row>
    <row r="174" s="2" customFormat="1" ht="16.5" customHeight="1">
      <c r="A174" s="38"/>
      <c r="B174" s="160"/>
      <c r="C174" s="192" t="s">
        <v>8</v>
      </c>
      <c r="D174" s="192" t="s">
        <v>142</v>
      </c>
      <c r="E174" s="193" t="s">
        <v>216</v>
      </c>
      <c r="F174" s="194" t="s">
        <v>217</v>
      </c>
      <c r="G174" s="195" t="s">
        <v>158</v>
      </c>
      <c r="H174" s="196">
        <v>68</v>
      </c>
      <c r="I174" s="197"/>
      <c r="J174" s="198">
        <f>ROUND(I174*H174,2)</f>
        <v>0</v>
      </c>
      <c r="K174" s="199"/>
      <c r="L174" s="39"/>
      <c r="M174" s="200" t="s">
        <v>1</v>
      </c>
      <c r="N174" s="201" t="s">
        <v>40</v>
      </c>
      <c r="O174" s="77"/>
      <c r="P174" s="202">
        <f>O174*H174</f>
        <v>0</v>
      </c>
      <c r="Q174" s="202">
        <v>0</v>
      </c>
      <c r="R174" s="202">
        <f>Q174*H174</f>
        <v>0</v>
      </c>
      <c r="S174" s="202">
        <v>0</v>
      </c>
      <c r="T174" s="203">
        <f>S174*H174</f>
        <v>0</v>
      </c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R174" s="204" t="s">
        <v>146</v>
      </c>
      <c r="AT174" s="204" t="s">
        <v>142</v>
      </c>
      <c r="AU174" s="204" t="s">
        <v>85</v>
      </c>
      <c r="AY174" s="17" t="s">
        <v>140</v>
      </c>
      <c r="BE174" s="123">
        <f>IF(N174="základní",J174,0)</f>
        <v>0</v>
      </c>
      <c r="BF174" s="123">
        <f>IF(N174="snížená",J174,0)</f>
        <v>0</v>
      </c>
      <c r="BG174" s="123">
        <f>IF(N174="zákl. přenesená",J174,0)</f>
        <v>0</v>
      </c>
      <c r="BH174" s="123">
        <f>IF(N174="sníž. přenesená",J174,0)</f>
        <v>0</v>
      </c>
      <c r="BI174" s="123">
        <f>IF(N174="nulová",J174,0)</f>
        <v>0</v>
      </c>
      <c r="BJ174" s="17" t="s">
        <v>83</v>
      </c>
      <c r="BK174" s="123">
        <f>ROUND(I174*H174,2)</f>
        <v>0</v>
      </c>
      <c r="BL174" s="17" t="s">
        <v>146</v>
      </c>
      <c r="BM174" s="204" t="s">
        <v>218</v>
      </c>
    </row>
    <row r="175" s="2" customFormat="1" ht="16.5" customHeight="1">
      <c r="A175" s="38"/>
      <c r="B175" s="160"/>
      <c r="C175" s="222" t="s">
        <v>219</v>
      </c>
      <c r="D175" s="222" t="s">
        <v>200</v>
      </c>
      <c r="E175" s="223" t="s">
        <v>220</v>
      </c>
      <c r="F175" s="224" t="s">
        <v>221</v>
      </c>
      <c r="G175" s="225" t="s">
        <v>188</v>
      </c>
      <c r="H175" s="226">
        <v>21.960000000000001</v>
      </c>
      <c r="I175" s="227"/>
      <c r="J175" s="228">
        <f>ROUND(I175*H175,2)</f>
        <v>0</v>
      </c>
      <c r="K175" s="229"/>
      <c r="L175" s="230"/>
      <c r="M175" s="231" t="s">
        <v>1</v>
      </c>
      <c r="N175" s="232" t="s">
        <v>40</v>
      </c>
      <c r="O175" s="77"/>
      <c r="P175" s="202">
        <f>O175*H175</f>
        <v>0</v>
      </c>
      <c r="Q175" s="202">
        <v>1</v>
      </c>
      <c r="R175" s="202">
        <f>Q175*H175</f>
        <v>21.960000000000001</v>
      </c>
      <c r="S175" s="202">
        <v>0</v>
      </c>
      <c r="T175" s="203">
        <f>S175*H175</f>
        <v>0</v>
      </c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R175" s="204" t="s">
        <v>180</v>
      </c>
      <c r="AT175" s="204" t="s">
        <v>200</v>
      </c>
      <c r="AU175" s="204" t="s">
        <v>85</v>
      </c>
      <c r="AY175" s="17" t="s">
        <v>140</v>
      </c>
      <c r="BE175" s="123">
        <f>IF(N175="základní",J175,0)</f>
        <v>0</v>
      </c>
      <c r="BF175" s="123">
        <f>IF(N175="snížená",J175,0)</f>
        <v>0</v>
      </c>
      <c r="BG175" s="123">
        <f>IF(N175="zákl. přenesená",J175,0)</f>
        <v>0</v>
      </c>
      <c r="BH175" s="123">
        <f>IF(N175="sníž. přenesená",J175,0)</f>
        <v>0</v>
      </c>
      <c r="BI175" s="123">
        <f>IF(N175="nulová",J175,0)</f>
        <v>0</v>
      </c>
      <c r="BJ175" s="17" t="s">
        <v>83</v>
      </c>
      <c r="BK175" s="123">
        <f>ROUND(I175*H175,2)</f>
        <v>0</v>
      </c>
      <c r="BL175" s="17" t="s">
        <v>146</v>
      </c>
      <c r="BM175" s="204" t="s">
        <v>222</v>
      </c>
    </row>
    <row r="176" s="13" customFormat="1">
      <c r="A176" s="13"/>
      <c r="B176" s="205"/>
      <c r="C176" s="13"/>
      <c r="D176" s="206" t="s">
        <v>148</v>
      </c>
      <c r="E176" s="207" t="s">
        <v>1</v>
      </c>
      <c r="F176" s="208" t="s">
        <v>223</v>
      </c>
      <c r="G176" s="13"/>
      <c r="H176" s="209">
        <v>21.960000000000001</v>
      </c>
      <c r="I176" s="210"/>
      <c r="J176" s="13"/>
      <c r="K176" s="13"/>
      <c r="L176" s="205"/>
      <c r="M176" s="211"/>
      <c r="N176" s="212"/>
      <c r="O176" s="212"/>
      <c r="P176" s="212"/>
      <c r="Q176" s="212"/>
      <c r="R176" s="212"/>
      <c r="S176" s="212"/>
      <c r="T176" s="213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207" t="s">
        <v>148</v>
      </c>
      <c r="AU176" s="207" t="s">
        <v>85</v>
      </c>
      <c r="AV176" s="13" t="s">
        <v>85</v>
      </c>
      <c r="AW176" s="13" t="s">
        <v>30</v>
      </c>
      <c r="AX176" s="13" t="s">
        <v>75</v>
      </c>
      <c r="AY176" s="207" t="s">
        <v>140</v>
      </c>
    </row>
    <row r="177" s="14" customFormat="1">
      <c r="A177" s="14"/>
      <c r="B177" s="214"/>
      <c r="C177" s="14"/>
      <c r="D177" s="206" t="s">
        <v>148</v>
      </c>
      <c r="E177" s="215" t="s">
        <v>1</v>
      </c>
      <c r="F177" s="216" t="s">
        <v>150</v>
      </c>
      <c r="G177" s="14"/>
      <c r="H177" s="217">
        <v>21.960000000000001</v>
      </c>
      <c r="I177" s="218"/>
      <c r="J177" s="14"/>
      <c r="K177" s="14"/>
      <c r="L177" s="214"/>
      <c r="M177" s="219"/>
      <c r="N177" s="220"/>
      <c r="O177" s="220"/>
      <c r="P177" s="220"/>
      <c r="Q177" s="220"/>
      <c r="R177" s="220"/>
      <c r="S177" s="220"/>
      <c r="T177" s="221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T177" s="215" t="s">
        <v>148</v>
      </c>
      <c r="AU177" s="215" t="s">
        <v>85</v>
      </c>
      <c r="AV177" s="14" t="s">
        <v>146</v>
      </c>
      <c r="AW177" s="14" t="s">
        <v>30</v>
      </c>
      <c r="AX177" s="14" t="s">
        <v>83</v>
      </c>
      <c r="AY177" s="215" t="s">
        <v>140</v>
      </c>
    </row>
    <row r="178" s="2" customFormat="1" ht="24.15" customHeight="1">
      <c r="A178" s="38"/>
      <c r="B178" s="160"/>
      <c r="C178" s="192" t="s">
        <v>224</v>
      </c>
      <c r="D178" s="192" t="s">
        <v>142</v>
      </c>
      <c r="E178" s="193" t="s">
        <v>225</v>
      </c>
      <c r="F178" s="194" t="s">
        <v>226</v>
      </c>
      <c r="G178" s="195" t="s">
        <v>145</v>
      </c>
      <c r="H178" s="196">
        <v>122</v>
      </c>
      <c r="I178" s="197"/>
      <c r="J178" s="198">
        <f>ROUND(I178*H178,2)</f>
        <v>0</v>
      </c>
      <c r="K178" s="199"/>
      <c r="L178" s="39"/>
      <c r="M178" s="200" t="s">
        <v>1</v>
      </c>
      <c r="N178" s="201" t="s">
        <v>40</v>
      </c>
      <c r="O178" s="77"/>
      <c r="P178" s="202">
        <f>O178*H178</f>
        <v>0</v>
      </c>
      <c r="Q178" s="202">
        <v>0.00046999999999999999</v>
      </c>
      <c r="R178" s="202">
        <f>Q178*H178</f>
        <v>0.057339999999999995</v>
      </c>
      <c r="S178" s="202">
        <v>0</v>
      </c>
      <c r="T178" s="203">
        <f>S178*H178</f>
        <v>0</v>
      </c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R178" s="204" t="s">
        <v>146</v>
      </c>
      <c r="AT178" s="204" t="s">
        <v>142</v>
      </c>
      <c r="AU178" s="204" t="s">
        <v>85</v>
      </c>
      <c r="AY178" s="17" t="s">
        <v>140</v>
      </c>
      <c r="BE178" s="123">
        <f>IF(N178="základní",J178,0)</f>
        <v>0</v>
      </c>
      <c r="BF178" s="123">
        <f>IF(N178="snížená",J178,0)</f>
        <v>0</v>
      </c>
      <c r="BG178" s="123">
        <f>IF(N178="zákl. přenesená",J178,0)</f>
        <v>0</v>
      </c>
      <c r="BH178" s="123">
        <f>IF(N178="sníž. přenesená",J178,0)</f>
        <v>0</v>
      </c>
      <c r="BI178" s="123">
        <f>IF(N178="nulová",J178,0)</f>
        <v>0</v>
      </c>
      <c r="BJ178" s="17" t="s">
        <v>83</v>
      </c>
      <c r="BK178" s="123">
        <f>ROUND(I178*H178,2)</f>
        <v>0</v>
      </c>
      <c r="BL178" s="17" t="s">
        <v>146</v>
      </c>
      <c r="BM178" s="204" t="s">
        <v>227</v>
      </c>
    </row>
    <row r="179" s="12" customFormat="1" ht="22.8" customHeight="1">
      <c r="A179" s="12"/>
      <c r="B179" s="179"/>
      <c r="C179" s="12"/>
      <c r="D179" s="180" t="s">
        <v>74</v>
      </c>
      <c r="E179" s="190" t="s">
        <v>165</v>
      </c>
      <c r="F179" s="190" t="s">
        <v>228</v>
      </c>
      <c r="G179" s="12"/>
      <c r="H179" s="12"/>
      <c r="I179" s="182"/>
      <c r="J179" s="191">
        <f>BK179</f>
        <v>0</v>
      </c>
      <c r="K179" s="12"/>
      <c r="L179" s="179"/>
      <c r="M179" s="184"/>
      <c r="N179" s="185"/>
      <c r="O179" s="185"/>
      <c r="P179" s="186">
        <f>SUM(P180:P207)</f>
        <v>0</v>
      </c>
      <c r="Q179" s="185"/>
      <c r="R179" s="186">
        <f>SUM(R180:R207)</f>
        <v>91.15449000000001</v>
      </c>
      <c r="S179" s="185"/>
      <c r="T179" s="187">
        <f>SUM(T180:T207)</f>
        <v>0</v>
      </c>
      <c r="U179" s="12"/>
      <c r="V179" s="12"/>
      <c r="W179" s="12"/>
      <c r="X179" s="12"/>
      <c r="Y179" s="12"/>
      <c r="Z179" s="12"/>
      <c r="AA179" s="12"/>
      <c r="AB179" s="12"/>
      <c r="AC179" s="12"/>
      <c r="AD179" s="12"/>
      <c r="AE179" s="12"/>
      <c r="AR179" s="180" t="s">
        <v>83</v>
      </c>
      <c r="AT179" s="188" t="s">
        <v>74</v>
      </c>
      <c r="AU179" s="188" t="s">
        <v>83</v>
      </c>
      <c r="AY179" s="180" t="s">
        <v>140</v>
      </c>
      <c r="BK179" s="189">
        <f>SUM(BK180:BK207)</f>
        <v>0</v>
      </c>
    </row>
    <row r="180" s="2" customFormat="1" ht="16.5" customHeight="1">
      <c r="A180" s="38"/>
      <c r="B180" s="160"/>
      <c r="C180" s="192" t="s">
        <v>229</v>
      </c>
      <c r="D180" s="192" t="s">
        <v>142</v>
      </c>
      <c r="E180" s="193" t="s">
        <v>230</v>
      </c>
      <c r="F180" s="194" t="s">
        <v>231</v>
      </c>
      <c r="G180" s="195" t="s">
        <v>145</v>
      </c>
      <c r="H180" s="196">
        <v>443</v>
      </c>
      <c r="I180" s="197"/>
      <c r="J180" s="198">
        <f>ROUND(I180*H180,2)</f>
        <v>0</v>
      </c>
      <c r="K180" s="199"/>
      <c r="L180" s="39"/>
      <c r="M180" s="200" t="s">
        <v>1</v>
      </c>
      <c r="N180" s="201" t="s">
        <v>40</v>
      </c>
      <c r="O180" s="77"/>
      <c r="P180" s="202">
        <f>O180*H180</f>
        <v>0</v>
      </c>
      <c r="Q180" s="202">
        <v>0</v>
      </c>
      <c r="R180" s="202">
        <f>Q180*H180</f>
        <v>0</v>
      </c>
      <c r="S180" s="202">
        <v>0</v>
      </c>
      <c r="T180" s="203">
        <f>S180*H180</f>
        <v>0</v>
      </c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R180" s="204" t="s">
        <v>146</v>
      </c>
      <c r="AT180" s="204" t="s">
        <v>142</v>
      </c>
      <c r="AU180" s="204" t="s">
        <v>85</v>
      </c>
      <c r="AY180" s="17" t="s">
        <v>140</v>
      </c>
      <c r="BE180" s="123">
        <f>IF(N180="základní",J180,0)</f>
        <v>0</v>
      </c>
      <c r="BF180" s="123">
        <f>IF(N180="snížená",J180,0)</f>
        <v>0</v>
      </c>
      <c r="BG180" s="123">
        <f>IF(N180="zákl. přenesená",J180,0)</f>
        <v>0</v>
      </c>
      <c r="BH180" s="123">
        <f>IF(N180="sníž. přenesená",J180,0)</f>
        <v>0</v>
      </c>
      <c r="BI180" s="123">
        <f>IF(N180="nulová",J180,0)</f>
        <v>0</v>
      </c>
      <c r="BJ180" s="17" t="s">
        <v>83</v>
      </c>
      <c r="BK180" s="123">
        <f>ROUND(I180*H180,2)</f>
        <v>0</v>
      </c>
      <c r="BL180" s="17" t="s">
        <v>146</v>
      </c>
      <c r="BM180" s="204" t="s">
        <v>232</v>
      </c>
    </row>
    <row r="181" s="13" customFormat="1">
      <c r="A181" s="13"/>
      <c r="B181" s="205"/>
      <c r="C181" s="13"/>
      <c r="D181" s="206" t="s">
        <v>148</v>
      </c>
      <c r="E181" s="207" t="s">
        <v>1</v>
      </c>
      <c r="F181" s="208" t="s">
        <v>233</v>
      </c>
      <c r="G181" s="13"/>
      <c r="H181" s="209">
        <v>443</v>
      </c>
      <c r="I181" s="210"/>
      <c r="J181" s="13"/>
      <c r="K181" s="13"/>
      <c r="L181" s="205"/>
      <c r="M181" s="211"/>
      <c r="N181" s="212"/>
      <c r="O181" s="212"/>
      <c r="P181" s="212"/>
      <c r="Q181" s="212"/>
      <c r="R181" s="212"/>
      <c r="S181" s="212"/>
      <c r="T181" s="2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207" t="s">
        <v>148</v>
      </c>
      <c r="AU181" s="207" t="s">
        <v>85</v>
      </c>
      <c r="AV181" s="13" t="s">
        <v>85</v>
      </c>
      <c r="AW181" s="13" t="s">
        <v>30</v>
      </c>
      <c r="AX181" s="13" t="s">
        <v>75</v>
      </c>
      <c r="AY181" s="207" t="s">
        <v>140</v>
      </c>
    </row>
    <row r="182" s="14" customFormat="1">
      <c r="A182" s="14"/>
      <c r="B182" s="214"/>
      <c r="C182" s="14"/>
      <c r="D182" s="206" t="s">
        <v>148</v>
      </c>
      <c r="E182" s="215" t="s">
        <v>1</v>
      </c>
      <c r="F182" s="216" t="s">
        <v>150</v>
      </c>
      <c r="G182" s="14"/>
      <c r="H182" s="217">
        <v>443</v>
      </c>
      <c r="I182" s="218"/>
      <c r="J182" s="14"/>
      <c r="K182" s="14"/>
      <c r="L182" s="214"/>
      <c r="M182" s="219"/>
      <c r="N182" s="220"/>
      <c r="O182" s="220"/>
      <c r="P182" s="220"/>
      <c r="Q182" s="220"/>
      <c r="R182" s="220"/>
      <c r="S182" s="220"/>
      <c r="T182" s="221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T182" s="215" t="s">
        <v>148</v>
      </c>
      <c r="AU182" s="215" t="s">
        <v>85</v>
      </c>
      <c r="AV182" s="14" t="s">
        <v>146</v>
      </c>
      <c r="AW182" s="14" t="s">
        <v>30</v>
      </c>
      <c r="AX182" s="14" t="s">
        <v>83</v>
      </c>
      <c r="AY182" s="215" t="s">
        <v>140</v>
      </c>
    </row>
    <row r="183" s="2" customFormat="1" ht="16.5" customHeight="1">
      <c r="A183" s="38"/>
      <c r="B183" s="160"/>
      <c r="C183" s="192" t="s">
        <v>234</v>
      </c>
      <c r="D183" s="192" t="s">
        <v>142</v>
      </c>
      <c r="E183" s="193" t="s">
        <v>235</v>
      </c>
      <c r="F183" s="194" t="s">
        <v>236</v>
      </c>
      <c r="G183" s="195" t="s">
        <v>145</v>
      </c>
      <c r="H183" s="196">
        <v>333</v>
      </c>
      <c r="I183" s="197"/>
      <c r="J183" s="198">
        <f>ROUND(I183*H183,2)</f>
        <v>0</v>
      </c>
      <c r="K183" s="199"/>
      <c r="L183" s="39"/>
      <c r="M183" s="200" t="s">
        <v>1</v>
      </c>
      <c r="N183" s="201" t="s">
        <v>40</v>
      </c>
      <c r="O183" s="77"/>
      <c r="P183" s="202">
        <f>O183*H183</f>
        <v>0</v>
      </c>
      <c r="Q183" s="202">
        <v>0</v>
      </c>
      <c r="R183" s="202">
        <f>Q183*H183</f>
        <v>0</v>
      </c>
      <c r="S183" s="202">
        <v>0</v>
      </c>
      <c r="T183" s="203">
        <f>S183*H183</f>
        <v>0</v>
      </c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R183" s="204" t="s">
        <v>146</v>
      </c>
      <c r="AT183" s="204" t="s">
        <v>142</v>
      </c>
      <c r="AU183" s="204" t="s">
        <v>85</v>
      </c>
      <c r="AY183" s="17" t="s">
        <v>140</v>
      </c>
      <c r="BE183" s="123">
        <f>IF(N183="základní",J183,0)</f>
        <v>0</v>
      </c>
      <c r="BF183" s="123">
        <f>IF(N183="snížená",J183,0)</f>
        <v>0</v>
      </c>
      <c r="BG183" s="123">
        <f>IF(N183="zákl. přenesená",J183,0)</f>
        <v>0</v>
      </c>
      <c r="BH183" s="123">
        <f>IF(N183="sníž. přenesená",J183,0)</f>
        <v>0</v>
      </c>
      <c r="BI183" s="123">
        <f>IF(N183="nulová",J183,0)</f>
        <v>0</v>
      </c>
      <c r="BJ183" s="17" t="s">
        <v>83</v>
      </c>
      <c r="BK183" s="123">
        <f>ROUND(I183*H183,2)</f>
        <v>0</v>
      </c>
      <c r="BL183" s="17" t="s">
        <v>146</v>
      </c>
      <c r="BM183" s="204" t="s">
        <v>237</v>
      </c>
    </row>
    <row r="184" s="13" customFormat="1">
      <c r="A184" s="13"/>
      <c r="B184" s="205"/>
      <c r="C184" s="13"/>
      <c r="D184" s="206" t="s">
        <v>148</v>
      </c>
      <c r="E184" s="207" t="s">
        <v>1</v>
      </c>
      <c r="F184" s="208" t="s">
        <v>238</v>
      </c>
      <c r="G184" s="13"/>
      <c r="H184" s="209">
        <v>333</v>
      </c>
      <c r="I184" s="210"/>
      <c r="J184" s="13"/>
      <c r="K184" s="13"/>
      <c r="L184" s="205"/>
      <c r="M184" s="211"/>
      <c r="N184" s="212"/>
      <c r="O184" s="212"/>
      <c r="P184" s="212"/>
      <c r="Q184" s="212"/>
      <c r="R184" s="212"/>
      <c r="S184" s="212"/>
      <c r="T184" s="213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207" t="s">
        <v>148</v>
      </c>
      <c r="AU184" s="207" t="s">
        <v>85</v>
      </c>
      <c r="AV184" s="13" t="s">
        <v>85</v>
      </c>
      <c r="AW184" s="13" t="s">
        <v>30</v>
      </c>
      <c r="AX184" s="13" t="s">
        <v>75</v>
      </c>
      <c r="AY184" s="207" t="s">
        <v>140</v>
      </c>
    </row>
    <row r="185" s="14" customFormat="1">
      <c r="A185" s="14"/>
      <c r="B185" s="214"/>
      <c r="C185" s="14"/>
      <c r="D185" s="206" t="s">
        <v>148</v>
      </c>
      <c r="E185" s="215" t="s">
        <v>1</v>
      </c>
      <c r="F185" s="216" t="s">
        <v>150</v>
      </c>
      <c r="G185" s="14"/>
      <c r="H185" s="217">
        <v>333</v>
      </c>
      <c r="I185" s="218"/>
      <c r="J185" s="14"/>
      <c r="K185" s="14"/>
      <c r="L185" s="214"/>
      <c r="M185" s="219"/>
      <c r="N185" s="220"/>
      <c r="O185" s="220"/>
      <c r="P185" s="220"/>
      <c r="Q185" s="220"/>
      <c r="R185" s="220"/>
      <c r="S185" s="220"/>
      <c r="T185" s="221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T185" s="215" t="s">
        <v>148</v>
      </c>
      <c r="AU185" s="215" t="s">
        <v>85</v>
      </c>
      <c r="AV185" s="14" t="s">
        <v>146</v>
      </c>
      <c r="AW185" s="14" t="s">
        <v>30</v>
      </c>
      <c r="AX185" s="14" t="s">
        <v>83</v>
      </c>
      <c r="AY185" s="215" t="s">
        <v>140</v>
      </c>
    </row>
    <row r="186" s="2" customFormat="1" ht="33" customHeight="1">
      <c r="A186" s="38"/>
      <c r="B186" s="160"/>
      <c r="C186" s="192" t="s">
        <v>239</v>
      </c>
      <c r="D186" s="192" t="s">
        <v>142</v>
      </c>
      <c r="E186" s="193" t="s">
        <v>240</v>
      </c>
      <c r="F186" s="194" t="s">
        <v>241</v>
      </c>
      <c r="G186" s="195" t="s">
        <v>145</v>
      </c>
      <c r="H186" s="196">
        <v>443</v>
      </c>
      <c r="I186" s="197"/>
      <c r="J186" s="198">
        <f>ROUND(I186*H186,2)</f>
        <v>0</v>
      </c>
      <c r="K186" s="199"/>
      <c r="L186" s="39"/>
      <c r="M186" s="200" t="s">
        <v>1</v>
      </c>
      <c r="N186" s="201" t="s">
        <v>40</v>
      </c>
      <c r="O186" s="77"/>
      <c r="P186" s="202">
        <f>O186*H186</f>
        <v>0</v>
      </c>
      <c r="Q186" s="202">
        <v>0.098479999999999998</v>
      </c>
      <c r="R186" s="202">
        <f>Q186*H186</f>
        <v>43.626640000000002</v>
      </c>
      <c r="S186" s="202">
        <v>0</v>
      </c>
      <c r="T186" s="203">
        <f>S186*H186</f>
        <v>0</v>
      </c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R186" s="204" t="s">
        <v>146</v>
      </c>
      <c r="AT186" s="204" t="s">
        <v>142</v>
      </c>
      <c r="AU186" s="204" t="s">
        <v>85</v>
      </c>
      <c r="AY186" s="17" t="s">
        <v>140</v>
      </c>
      <c r="BE186" s="123">
        <f>IF(N186="základní",J186,0)</f>
        <v>0</v>
      </c>
      <c r="BF186" s="123">
        <f>IF(N186="snížená",J186,0)</f>
        <v>0</v>
      </c>
      <c r="BG186" s="123">
        <f>IF(N186="zákl. přenesená",J186,0)</f>
        <v>0</v>
      </c>
      <c r="BH186" s="123">
        <f>IF(N186="sníž. přenesená",J186,0)</f>
        <v>0</v>
      </c>
      <c r="BI186" s="123">
        <f>IF(N186="nulová",J186,0)</f>
        <v>0</v>
      </c>
      <c r="BJ186" s="17" t="s">
        <v>83</v>
      </c>
      <c r="BK186" s="123">
        <f>ROUND(I186*H186,2)</f>
        <v>0</v>
      </c>
      <c r="BL186" s="17" t="s">
        <v>146</v>
      </c>
      <c r="BM186" s="204" t="s">
        <v>242</v>
      </c>
    </row>
    <row r="187" s="13" customFormat="1">
      <c r="A187" s="13"/>
      <c r="B187" s="205"/>
      <c r="C187" s="13"/>
      <c r="D187" s="206" t="s">
        <v>148</v>
      </c>
      <c r="E187" s="207" t="s">
        <v>1</v>
      </c>
      <c r="F187" s="208" t="s">
        <v>243</v>
      </c>
      <c r="G187" s="13"/>
      <c r="H187" s="209">
        <v>443</v>
      </c>
      <c r="I187" s="210"/>
      <c r="J187" s="13"/>
      <c r="K187" s="13"/>
      <c r="L187" s="205"/>
      <c r="M187" s="211"/>
      <c r="N187" s="212"/>
      <c r="O187" s="212"/>
      <c r="P187" s="212"/>
      <c r="Q187" s="212"/>
      <c r="R187" s="212"/>
      <c r="S187" s="212"/>
      <c r="T187" s="213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07" t="s">
        <v>148</v>
      </c>
      <c r="AU187" s="207" t="s">
        <v>85</v>
      </c>
      <c r="AV187" s="13" t="s">
        <v>85</v>
      </c>
      <c r="AW187" s="13" t="s">
        <v>30</v>
      </c>
      <c r="AX187" s="13" t="s">
        <v>75</v>
      </c>
      <c r="AY187" s="207" t="s">
        <v>140</v>
      </c>
    </row>
    <row r="188" s="14" customFormat="1">
      <c r="A188" s="14"/>
      <c r="B188" s="214"/>
      <c r="C188" s="14"/>
      <c r="D188" s="206" t="s">
        <v>148</v>
      </c>
      <c r="E188" s="215" t="s">
        <v>1</v>
      </c>
      <c r="F188" s="216" t="s">
        <v>150</v>
      </c>
      <c r="G188" s="14"/>
      <c r="H188" s="217">
        <v>443</v>
      </c>
      <c r="I188" s="218"/>
      <c r="J188" s="14"/>
      <c r="K188" s="14"/>
      <c r="L188" s="214"/>
      <c r="M188" s="219"/>
      <c r="N188" s="220"/>
      <c r="O188" s="220"/>
      <c r="P188" s="220"/>
      <c r="Q188" s="220"/>
      <c r="R188" s="220"/>
      <c r="S188" s="220"/>
      <c r="T188" s="221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T188" s="215" t="s">
        <v>148</v>
      </c>
      <c r="AU188" s="215" t="s">
        <v>85</v>
      </c>
      <c r="AV188" s="14" t="s">
        <v>146</v>
      </c>
      <c r="AW188" s="14" t="s">
        <v>30</v>
      </c>
      <c r="AX188" s="14" t="s">
        <v>83</v>
      </c>
      <c r="AY188" s="215" t="s">
        <v>140</v>
      </c>
    </row>
    <row r="189" s="2" customFormat="1" ht="24.15" customHeight="1">
      <c r="A189" s="38"/>
      <c r="B189" s="160"/>
      <c r="C189" s="192" t="s">
        <v>7</v>
      </c>
      <c r="D189" s="192" t="s">
        <v>142</v>
      </c>
      <c r="E189" s="193" t="s">
        <v>244</v>
      </c>
      <c r="F189" s="194" t="s">
        <v>245</v>
      </c>
      <c r="G189" s="195" t="s">
        <v>145</v>
      </c>
      <c r="H189" s="196">
        <v>3</v>
      </c>
      <c r="I189" s="197"/>
      <c r="J189" s="198">
        <f>ROUND(I189*H189,2)</f>
        <v>0</v>
      </c>
      <c r="K189" s="199"/>
      <c r="L189" s="39"/>
      <c r="M189" s="200" t="s">
        <v>1</v>
      </c>
      <c r="N189" s="201" t="s">
        <v>40</v>
      </c>
      <c r="O189" s="77"/>
      <c r="P189" s="202">
        <f>O189*H189</f>
        <v>0</v>
      </c>
      <c r="Q189" s="202">
        <v>0.52370000000000005</v>
      </c>
      <c r="R189" s="202">
        <f>Q189*H189</f>
        <v>1.5711000000000002</v>
      </c>
      <c r="S189" s="202">
        <v>0</v>
      </c>
      <c r="T189" s="203">
        <f>S189*H189</f>
        <v>0</v>
      </c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R189" s="204" t="s">
        <v>146</v>
      </c>
      <c r="AT189" s="204" t="s">
        <v>142</v>
      </c>
      <c r="AU189" s="204" t="s">
        <v>85</v>
      </c>
      <c r="AY189" s="17" t="s">
        <v>140</v>
      </c>
      <c r="BE189" s="123">
        <f>IF(N189="základní",J189,0)</f>
        <v>0</v>
      </c>
      <c r="BF189" s="123">
        <f>IF(N189="snížená",J189,0)</f>
        <v>0</v>
      </c>
      <c r="BG189" s="123">
        <f>IF(N189="zákl. přenesená",J189,0)</f>
        <v>0</v>
      </c>
      <c r="BH189" s="123">
        <f>IF(N189="sníž. přenesená",J189,0)</f>
        <v>0</v>
      </c>
      <c r="BI189" s="123">
        <f>IF(N189="nulová",J189,0)</f>
        <v>0</v>
      </c>
      <c r="BJ189" s="17" t="s">
        <v>83</v>
      </c>
      <c r="BK189" s="123">
        <f>ROUND(I189*H189,2)</f>
        <v>0</v>
      </c>
      <c r="BL189" s="17" t="s">
        <v>146</v>
      </c>
      <c r="BM189" s="204" t="s">
        <v>246</v>
      </c>
    </row>
    <row r="190" s="2" customFormat="1" ht="24.15" customHeight="1">
      <c r="A190" s="38"/>
      <c r="B190" s="160"/>
      <c r="C190" s="192" t="s">
        <v>247</v>
      </c>
      <c r="D190" s="192" t="s">
        <v>142</v>
      </c>
      <c r="E190" s="193" t="s">
        <v>248</v>
      </c>
      <c r="F190" s="194" t="s">
        <v>249</v>
      </c>
      <c r="G190" s="195" t="s">
        <v>145</v>
      </c>
      <c r="H190" s="196">
        <v>233</v>
      </c>
      <c r="I190" s="197"/>
      <c r="J190" s="198">
        <f>ROUND(I190*H190,2)</f>
        <v>0</v>
      </c>
      <c r="K190" s="199"/>
      <c r="L190" s="39"/>
      <c r="M190" s="200" t="s">
        <v>1</v>
      </c>
      <c r="N190" s="201" t="s">
        <v>40</v>
      </c>
      <c r="O190" s="77"/>
      <c r="P190" s="202">
        <f>O190*H190</f>
        <v>0</v>
      </c>
      <c r="Q190" s="202">
        <v>0</v>
      </c>
      <c r="R190" s="202">
        <f>Q190*H190</f>
        <v>0</v>
      </c>
      <c r="S190" s="202">
        <v>0</v>
      </c>
      <c r="T190" s="203">
        <f>S190*H190</f>
        <v>0</v>
      </c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R190" s="204" t="s">
        <v>146</v>
      </c>
      <c r="AT190" s="204" t="s">
        <v>142</v>
      </c>
      <c r="AU190" s="204" t="s">
        <v>85</v>
      </c>
      <c r="AY190" s="17" t="s">
        <v>140</v>
      </c>
      <c r="BE190" s="123">
        <f>IF(N190="základní",J190,0)</f>
        <v>0</v>
      </c>
      <c r="BF190" s="123">
        <f>IF(N190="snížená",J190,0)</f>
        <v>0</v>
      </c>
      <c r="BG190" s="123">
        <f>IF(N190="zákl. přenesená",J190,0)</f>
        <v>0</v>
      </c>
      <c r="BH190" s="123">
        <f>IF(N190="sníž. přenesená",J190,0)</f>
        <v>0</v>
      </c>
      <c r="BI190" s="123">
        <f>IF(N190="nulová",J190,0)</f>
        <v>0</v>
      </c>
      <c r="BJ190" s="17" t="s">
        <v>83</v>
      </c>
      <c r="BK190" s="123">
        <f>ROUND(I190*H190,2)</f>
        <v>0</v>
      </c>
      <c r="BL190" s="17" t="s">
        <v>146</v>
      </c>
      <c r="BM190" s="204" t="s">
        <v>250</v>
      </c>
    </row>
    <row r="191" s="13" customFormat="1">
      <c r="A191" s="13"/>
      <c r="B191" s="205"/>
      <c r="C191" s="13"/>
      <c r="D191" s="206" t="s">
        <v>148</v>
      </c>
      <c r="E191" s="207" t="s">
        <v>1</v>
      </c>
      <c r="F191" s="208" t="s">
        <v>251</v>
      </c>
      <c r="G191" s="13"/>
      <c r="H191" s="209">
        <v>233</v>
      </c>
      <c r="I191" s="210"/>
      <c r="J191" s="13"/>
      <c r="K191" s="13"/>
      <c r="L191" s="205"/>
      <c r="M191" s="211"/>
      <c r="N191" s="212"/>
      <c r="O191" s="212"/>
      <c r="P191" s="212"/>
      <c r="Q191" s="212"/>
      <c r="R191" s="212"/>
      <c r="S191" s="212"/>
      <c r="T191" s="2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207" t="s">
        <v>148</v>
      </c>
      <c r="AU191" s="207" t="s">
        <v>85</v>
      </c>
      <c r="AV191" s="13" t="s">
        <v>85</v>
      </c>
      <c r="AW191" s="13" t="s">
        <v>30</v>
      </c>
      <c r="AX191" s="13" t="s">
        <v>75</v>
      </c>
      <c r="AY191" s="207" t="s">
        <v>140</v>
      </c>
    </row>
    <row r="192" s="14" customFormat="1">
      <c r="A192" s="14"/>
      <c r="B192" s="214"/>
      <c r="C192" s="14"/>
      <c r="D192" s="206" t="s">
        <v>148</v>
      </c>
      <c r="E192" s="215" t="s">
        <v>1</v>
      </c>
      <c r="F192" s="216" t="s">
        <v>150</v>
      </c>
      <c r="G192" s="14"/>
      <c r="H192" s="217">
        <v>233</v>
      </c>
      <c r="I192" s="218"/>
      <c r="J192" s="14"/>
      <c r="K192" s="14"/>
      <c r="L192" s="214"/>
      <c r="M192" s="219"/>
      <c r="N192" s="220"/>
      <c r="O192" s="220"/>
      <c r="P192" s="220"/>
      <c r="Q192" s="220"/>
      <c r="R192" s="220"/>
      <c r="S192" s="220"/>
      <c r="T192" s="221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T192" s="215" t="s">
        <v>148</v>
      </c>
      <c r="AU192" s="215" t="s">
        <v>85</v>
      </c>
      <c r="AV192" s="14" t="s">
        <v>146</v>
      </c>
      <c r="AW192" s="14" t="s">
        <v>30</v>
      </c>
      <c r="AX192" s="14" t="s">
        <v>83</v>
      </c>
      <c r="AY192" s="215" t="s">
        <v>140</v>
      </c>
    </row>
    <row r="193" s="2" customFormat="1" ht="21.75" customHeight="1">
      <c r="A193" s="38"/>
      <c r="B193" s="160"/>
      <c r="C193" s="192" t="s">
        <v>252</v>
      </c>
      <c r="D193" s="192" t="s">
        <v>142</v>
      </c>
      <c r="E193" s="193" t="s">
        <v>253</v>
      </c>
      <c r="F193" s="194" t="s">
        <v>254</v>
      </c>
      <c r="G193" s="195" t="s">
        <v>145</v>
      </c>
      <c r="H193" s="196">
        <v>233</v>
      </c>
      <c r="I193" s="197"/>
      <c r="J193" s="198">
        <f>ROUND(I193*H193,2)</f>
        <v>0</v>
      </c>
      <c r="K193" s="199"/>
      <c r="L193" s="39"/>
      <c r="M193" s="200" t="s">
        <v>1</v>
      </c>
      <c r="N193" s="201" t="s">
        <v>40</v>
      </c>
      <c r="O193" s="77"/>
      <c r="P193" s="202">
        <f>O193*H193</f>
        <v>0</v>
      </c>
      <c r="Q193" s="202">
        <v>0</v>
      </c>
      <c r="R193" s="202">
        <f>Q193*H193</f>
        <v>0</v>
      </c>
      <c r="S193" s="202">
        <v>0</v>
      </c>
      <c r="T193" s="203">
        <f>S193*H193</f>
        <v>0</v>
      </c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R193" s="204" t="s">
        <v>146</v>
      </c>
      <c r="AT193" s="204" t="s">
        <v>142</v>
      </c>
      <c r="AU193" s="204" t="s">
        <v>85</v>
      </c>
      <c r="AY193" s="17" t="s">
        <v>140</v>
      </c>
      <c r="BE193" s="123">
        <f>IF(N193="základní",J193,0)</f>
        <v>0</v>
      </c>
      <c r="BF193" s="123">
        <f>IF(N193="snížená",J193,0)</f>
        <v>0</v>
      </c>
      <c r="BG193" s="123">
        <f>IF(N193="zákl. přenesená",J193,0)</f>
        <v>0</v>
      </c>
      <c r="BH193" s="123">
        <f>IF(N193="sníž. přenesená",J193,0)</f>
        <v>0</v>
      </c>
      <c r="BI193" s="123">
        <f>IF(N193="nulová",J193,0)</f>
        <v>0</v>
      </c>
      <c r="BJ193" s="17" t="s">
        <v>83</v>
      </c>
      <c r="BK193" s="123">
        <f>ROUND(I193*H193,2)</f>
        <v>0</v>
      </c>
      <c r="BL193" s="17" t="s">
        <v>146</v>
      </c>
      <c r="BM193" s="204" t="s">
        <v>255</v>
      </c>
    </row>
    <row r="194" s="13" customFormat="1">
      <c r="A194" s="13"/>
      <c r="B194" s="205"/>
      <c r="C194" s="13"/>
      <c r="D194" s="206" t="s">
        <v>148</v>
      </c>
      <c r="E194" s="207" t="s">
        <v>1</v>
      </c>
      <c r="F194" s="208" t="s">
        <v>251</v>
      </c>
      <c r="G194" s="13"/>
      <c r="H194" s="209">
        <v>233</v>
      </c>
      <c r="I194" s="210"/>
      <c r="J194" s="13"/>
      <c r="K194" s="13"/>
      <c r="L194" s="205"/>
      <c r="M194" s="211"/>
      <c r="N194" s="212"/>
      <c r="O194" s="212"/>
      <c r="P194" s="212"/>
      <c r="Q194" s="212"/>
      <c r="R194" s="212"/>
      <c r="S194" s="212"/>
      <c r="T194" s="2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207" t="s">
        <v>148</v>
      </c>
      <c r="AU194" s="207" t="s">
        <v>85</v>
      </c>
      <c r="AV194" s="13" t="s">
        <v>85</v>
      </c>
      <c r="AW194" s="13" t="s">
        <v>30</v>
      </c>
      <c r="AX194" s="13" t="s">
        <v>75</v>
      </c>
      <c r="AY194" s="207" t="s">
        <v>140</v>
      </c>
    </row>
    <row r="195" s="14" customFormat="1">
      <c r="A195" s="14"/>
      <c r="B195" s="214"/>
      <c r="C195" s="14"/>
      <c r="D195" s="206" t="s">
        <v>148</v>
      </c>
      <c r="E195" s="215" t="s">
        <v>1</v>
      </c>
      <c r="F195" s="216" t="s">
        <v>150</v>
      </c>
      <c r="G195" s="14"/>
      <c r="H195" s="217">
        <v>233</v>
      </c>
      <c r="I195" s="218"/>
      <c r="J195" s="14"/>
      <c r="K195" s="14"/>
      <c r="L195" s="214"/>
      <c r="M195" s="219"/>
      <c r="N195" s="220"/>
      <c r="O195" s="220"/>
      <c r="P195" s="220"/>
      <c r="Q195" s="220"/>
      <c r="R195" s="220"/>
      <c r="S195" s="220"/>
      <c r="T195" s="221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T195" s="215" t="s">
        <v>148</v>
      </c>
      <c r="AU195" s="215" t="s">
        <v>85</v>
      </c>
      <c r="AV195" s="14" t="s">
        <v>146</v>
      </c>
      <c r="AW195" s="14" t="s">
        <v>30</v>
      </c>
      <c r="AX195" s="14" t="s">
        <v>83</v>
      </c>
      <c r="AY195" s="215" t="s">
        <v>140</v>
      </c>
    </row>
    <row r="196" s="2" customFormat="1" ht="33" customHeight="1">
      <c r="A196" s="38"/>
      <c r="B196" s="160"/>
      <c r="C196" s="192" t="s">
        <v>256</v>
      </c>
      <c r="D196" s="192" t="s">
        <v>142</v>
      </c>
      <c r="E196" s="193" t="s">
        <v>257</v>
      </c>
      <c r="F196" s="194" t="s">
        <v>258</v>
      </c>
      <c r="G196" s="195" t="s">
        <v>145</v>
      </c>
      <c r="H196" s="196">
        <v>233</v>
      </c>
      <c r="I196" s="197"/>
      <c r="J196" s="198">
        <f>ROUND(I196*H196,2)</f>
        <v>0</v>
      </c>
      <c r="K196" s="199"/>
      <c r="L196" s="39"/>
      <c r="M196" s="200" t="s">
        <v>1</v>
      </c>
      <c r="N196" s="201" t="s">
        <v>40</v>
      </c>
      <c r="O196" s="77"/>
      <c r="P196" s="202">
        <f>O196*H196</f>
        <v>0</v>
      </c>
      <c r="Q196" s="202">
        <v>0</v>
      </c>
      <c r="R196" s="202">
        <f>Q196*H196</f>
        <v>0</v>
      </c>
      <c r="S196" s="202">
        <v>0</v>
      </c>
      <c r="T196" s="203">
        <f>S196*H196</f>
        <v>0</v>
      </c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R196" s="204" t="s">
        <v>146</v>
      </c>
      <c r="AT196" s="204" t="s">
        <v>142</v>
      </c>
      <c r="AU196" s="204" t="s">
        <v>85</v>
      </c>
      <c r="AY196" s="17" t="s">
        <v>140</v>
      </c>
      <c r="BE196" s="123">
        <f>IF(N196="základní",J196,0)</f>
        <v>0</v>
      </c>
      <c r="BF196" s="123">
        <f>IF(N196="snížená",J196,0)</f>
        <v>0</v>
      </c>
      <c r="BG196" s="123">
        <f>IF(N196="zákl. přenesená",J196,0)</f>
        <v>0</v>
      </c>
      <c r="BH196" s="123">
        <f>IF(N196="sníž. přenesená",J196,0)</f>
        <v>0</v>
      </c>
      <c r="BI196" s="123">
        <f>IF(N196="nulová",J196,0)</f>
        <v>0</v>
      </c>
      <c r="BJ196" s="17" t="s">
        <v>83</v>
      </c>
      <c r="BK196" s="123">
        <f>ROUND(I196*H196,2)</f>
        <v>0</v>
      </c>
      <c r="BL196" s="17" t="s">
        <v>146</v>
      </c>
      <c r="BM196" s="204" t="s">
        <v>259</v>
      </c>
    </row>
    <row r="197" s="13" customFormat="1">
      <c r="A197" s="13"/>
      <c r="B197" s="205"/>
      <c r="C197" s="13"/>
      <c r="D197" s="206" t="s">
        <v>148</v>
      </c>
      <c r="E197" s="207" t="s">
        <v>1</v>
      </c>
      <c r="F197" s="208" t="s">
        <v>251</v>
      </c>
      <c r="G197" s="13"/>
      <c r="H197" s="209">
        <v>233</v>
      </c>
      <c r="I197" s="210"/>
      <c r="J197" s="13"/>
      <c r="K197" s="13"/>
      <c r="L197" s="205"/>
      <c r="M197" s="211"/>
      <c r="N197" s="212"/>
      <c r="O197" s="212"/>
      <c r="P197" s="212"/>
      <c r="Q197" s="212"/>
      <c r="R197" s="212"/>
      <c r="S197" s="212"/>
      <c r="T197" s="2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207" t="s">
        <v>148</v>
      </c>
      <c r="AU197" s="207" t="s">
        <v>85</v>
      </c>
      <c r="AV197" s="13" t="s">
        <v>85</v>
      </c>
      <c r="AW197" s="13" t="s">
        <v>30</v>
      </c>
      <c r="AX197" s="13" t="s">
        <v>75</v>
      </c>
      <c r="AY197" s="207" t="s">
        <v>140</v>
      </c>
    </row>
    <row r="198" s="14" customFormat="1">
      <c r="A198" s="14"/>
      <c r="B198" s="214"/>
      <c r="C198" s="14"/>
      <c r="D198" s="206" t="s">
        <v>148</v>
      </c>
      <c r="E198" s="215" t="s">
        <v>1</v>
      </c>
      <c r="F198" s="216" t="s">
        <v>150</v>
      </c>
      <c r="G198" s="14"/>
      <c r="H198" s="217">
        <v>233</v>
      </c>
      <c r="I198" s="218"/>
      <c r="J198" s="14"/>
      <c r="K198" s="14"/>
      <c r="L198" s="214"/>
      <c r="M198" s="219"/>
      <c r="N198" s="220"/>
      <c r="O198" s="220"/>
      <c r="P198" s="220"/>
      <c r="Q198" s="220"/>
      <c r="R198" s="220"/>
      <c r="S198" s="220"/>
      <c r="T198" s="221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T198" s="215" t="s">
        <v>148</v>
      </c>
      <c r="AU198" s="215" t="s">
        <v>85</v>
      </c>
      <c r="AV198" s="14" t="s">
        <v>146</v>
      </c>
      <c r="AW198" s="14" t="s">
        <v>30</v>
      </c>
      <c r="AX198" s="14" t="s">
        <v>83</v>
      </c>
      <c r="AY198" s="215" t="s">
        <v>140</v>
      </c>
    </row>
    <row r="199" s="2" customFormat="1" ht="33" customHeight="1">
      <c r="A199" s="38"/>
      <c r="B199" s="160"/>
      <c r="C199" s="192" t="s">
        <v>260</v>
      </c>
      <c r="D199" s="192" t="s">
        <v>142</v>
      </c>
      <c r="E199" s="193" t="s">
        <v>261</v>
      </c>
      <c r="F199" s="194" t="s">
        <v>262</v>
      </c>
      <c r="G199" s="195" t="s">
        <v>145</v>
      </c>
      <c r="H199" s="196">
        <v>233</v>
      </c>
      <c r="I199" s="197"/>
      <c r="J199" s="198">
        <f>ROUND(I199*H199,2)</f>
        <v>0</v>
      </c>
      <c r="K199" s="199"/>
      <c r="L199" s="39"/>
      <c r="M199" s="200" t="s">
        <v>1</v>
      </c>
      <c r="N199" s="201" t="s">
        <v>40</v>
      </c>
      <c r="O199" s="77"/>
      <c r="P199" s="202">
        <f>O199*H199</f>
        <v>0</v>
      </c>
      <c r="Q199" s="202">
        <v>0</v>
      </c>
      <c r="R199" s="202">
        <f>Q199*H199</f>
        <v>0</v>
      </c>
      <c r="S199" s="202">
        <v>0</v>
      </c>
      <c r="T199" s="203">
        <f>S199*H199</f>
        <v>0</v>
      </c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R199" s="204" t="s">
        <v>146</v>
      </c>
      <c r="AT199" s="204" t="s">
        <v>142</v>
      </c>
      <c r="AU199" s="204" t="s">
        <v>85</v>
      </c>
      <c r="AY199" s="17" t="s">
        <v>140</v>
      </c>
      <c r="BE199" s="123">
        <f>IF(N199="základní",J199,0)</f>
        <v>0</v>
      </c>
      <c r="BF199" s="123">
        <f>IF(N199="snížená",J199,0)</f>
        <v>0</v>
      </c>
      <c r="BG199" s="123">
        <f>IF(N199="zákl. přenesená",J199,0)</f>
        <v>0</v>
      </c>
      <c r="BH199" s="123">
        <f>IF(N199="sníž. přenesená",J199,0)</f>
        <v>0</v>
      </c>
      <c r="BI199" s="123">
        <f>IF(N199="nulová",J199,0)</f>
        <v>0</v>
      </c>
      <c r="BJ199" s="17" t="s">
        <v>83</v>
      </c>
      <c r="BK199" s="123">
        <f>ROUND(I199*H199,2)</f>
        <v>0</v>
      </c>
      <c r="BL199" s="17" t="s">
        <v>146</v>
      </c>
      <c r="BM199" s="204" t="s">
        <v>263</v>
      </c>
    </row>
    <row r="200" s="13" customFormat="1">
      <c r="A200" s="13"/>
      <c r="B200" s="205"/>
      <c r="C200" s="13"/>
      <c r="D200" s="206" t="s">
        <v>148</v>
      </c>
      <c r="E200" s="207" t="s">
        <v>1</v>
      </c>
      <c r="F200" s="208" t="s">
        <v>251</v>
      </c>
      <c r="G200" s="13"/>
      <c r="H200" s="209">
        <v>233</v>
      </c>
      <c r="I200" s="210"/>
      <c r="J200" s="13"/>
      <c r="K200" s="13"/>
      <c r="L200" s="205"/>
      <c r="M200" s="211"/>
      <c r="N200" s="212"/>
      <c r="O200" s="212"/>
      <c r="P200" s="212"/>
      <c r="Q200" s="212"/>
      <c r="R200" s="212"/>
      <c r="S200" s="212"/>
      <c r="T200" s="213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T200" s="207" t="s">
        <v>148</v>
      </c>
      <c r="AU200" s="207" t="s">
        <v>85</v>
      </c>
      <c r="AV200" s="13" t="s">
        <v>85</v>
      </c>
      <c r="AW200" s="13" t="s">
        <v>30</v>
      </c>
      <c r="AX200" s="13" t="s">
        <v>75</v>
      </c>
      <c r="AY200" s="207" t="s">
        <v>140</v>
      </c>
    </row>
    <row r="201" s="14" customFormat="1">
      <c r="A201" s="14"/>
      <c r="B201" s="214"/>
      <c r="C201" s="14"/>
      <c r="D201" s="206" t="s">
        <v>148</v>
      </c>
      <c r="E201" s="215" t="s">
        <v>1</v>
      </c>
      <c r="F201" s="216" t="s">
        <v>150</v>
      </c>
      <c r="G201" s="14"/>
      <c r="H201" s="217">
        <v>233</v>
      </c>
      <c r="I201" s="218"/>
      <c r="J201" s="14"/>
      <c r="K201" s="14"/>
      <c r="L201" s="214"/>
      <c r="M201" s="219"/>
      <c r="N201" s="220"/>
      <c r="O201" s="220"/>
      <c r="P201" s="220"/>
      <c r="Q201" s="220"/>
      <c r="R201" s="220"/>
      <c r="S201" s="220"/>
      <c r="T201" s="221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T201" s="215" t="s">
        <v>148</v>
      </c>
      <c r="AU201" s="215" t="s">
        <v>85</v>
      </c>
      <c r="AV201" s="14" t="s">
        <v>146</v>
      </c>
      <c r="AW201" s="14" t="s">
        <v>30</v>
      </c>
      <c r="AX201" s="14" t="s">
        <v>83</v>
      </c>
      <c r="AY201" s="215" t="s">
        <v>140</v>
      </c>
    </row>
    <row r="202" s="2" customFormat="1" ht="24.15" customHeight="1">
      <c r="A202" s="38"/>
      <c r="B202" s="160"/>
      <c r="C202" s="192" t="s">
        <v>264</v>
      </c>
      <c r="D202" s="192" t="s">
        <v>142</v>
      </c>
      <c r="E202" s="193" t="s">
        <v>265</v>
      </c>
      <c r="F202" s="194" t="s">
        <v>266</v>
      </c>
      <c r="G202" s="195" t="s">
        <v>145</v>
      </c>
      <c r="H202" s="196">
        <v>15</v>
      </c>
      <c r="I202" s="197"/>
      <c r="J202" s="198">
        <f>ROUND(I202*H202,2)</f>
        <v>0</v>
      </c>
      <c r="K202" s="199"/>
      <c r="L202" s="39"/>
      <c r="M202" s="200" t="s">
        <v>1</v>
      </c>
      <c r="N202" s="201" t="s">
        <v>40</v>
      </c>
      <c r="O202" s="77"/>
      <c r="P202" s="202">
        <f>O202*H202</f>
        <v>0</v>
      </c>
      <c r="Q202" s="202">
        <v>0.084250000000000005</v>
      </c>
      <c r="R202" s="202">
        <f>Q202*H202</f>
        <v>1.2637500000000002</v>
      </c>
      <c r="S202" s="202">
        <v>0</v>
      </c>
      <c r="T202" s="203">
        <f>S202*H202</f>
        <v>0</v>
      </c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R202" s="204" t="s">
        <v>146</v>
      </c>
      <c r="AT202" s="204" t="s">
        <v>142</v>
      </c>
      <c r="AU202" s="204" t="s">
        <v>85</v>
      </c>
      <c r="AY202" s="17" t="s">
        <v>140</v>
      </c>
      <c r="BE202" s="123">
        <f>IF(N202="základní",J202,0)</f>
        <v>0</v>
      </c>
      <c r="BF202" s="123">
        <f>IF(N202="snížená",J202,0)</f>
        <v>0</v>
      </c>
      <c r="BG202" s="123">
        <f>IF(N202="zákl. přenesená",J202,0)</f>
        <v>0</v>
      </c>
      <c r="BH202" s="123">
        <f>IF(N202="sníž. přenesená",J202,0)</f>
        <v>0</v>
      </c>
      <c r="BI202" s="123">
        <f>IF(N202="nulová",J202,0)</f>
        <v>0</v>
      </c>
      <c r="BJ202" s="17" t="s">
        <v>83</v>
      </c>
      <c r="BK202" s="123">
        <f>ROUND(I202*H202,2)</f>
        <v>0</v>
      </c>
      <c r="BL202" s="17" t="s">
        <v>146</v>
      </c>
      <c r="BM202" s="204" t="s">
        <v>267</v>
      </c>
    </row>
    <row r="203" s="2" customFormat="1" ht="24.15" customHeight="1">
      <c r="A203" s="38"/>
      <c r="B203" s="160"/>
      <c r="C203" s="222" t="s">
        <v>268</v>
      </c>
      <c r="D203" s="222" t="s">
        <v>200</v>
      </c>
      <c r="E203" s="223" t="s">
        <v>269</v>
      </c>
      <c r="F203" s="224" t="s">
        <v>270</v>
      </c>
      <c r="G203" s="225" t="s">
        <v>145</v>
      </c>
      <c r="H203" s="226">
        <v>15</v>
      </c>
      <c r="I203" s="227"/>
      <c r="J203" s="228">
        <f>ROUND(I203*H203,2)</f>
        <v>0</v>
      </c>
      <c r="K203" s="229"/>
      <c r="L203" s="230"/>
      <c r="M203" s="231" t="s">
        <v>1</v>
      </c>
      <c r="N203" s="232" t="s">
        <v>40</v>
      </c>
      <c r="O203" s="77"/>
      <c r="P203" s="202">
        <f>O203*H203</f>
        <v>0</v>
      </c>
      <c r="Q203" s="202">
        <v>0.13100000000000001</v>
      </c>
      <c r="R203" s="202">
        <f>Q203*H203</f>
        <v>1.9650000000000001</v>
      </c>
      <c r="S203" s="202">
        <v>0</v>
      </c>
      <c r="T203" s="203">
        <f>S203*H203</f>
        <v>0</v>
      </c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R203" s="204" t="s">
        <v>180</v>
      </c>
      <c r="AT203" s="204" t="s">
        <v>200</v>
      </c>
      <c r="AU203" s="204" t="s">
        <v>85</v>
      </c>
      <c r="AY203" s="17" t="s">
        <v>140</v>
      </c>
      <c r="BE203" s="123">
        <f>IF(N203="základní",J203,0)</f>
        <v>0</v>
      </c>
      <c r="BF203" s="123">
        <f>IF(N203="snížená",J203,0)</f>
        <v>0</v>
      </c>
      <c r="BG203" s="123">
        <f>IF(N203="zákl. přenesená",J203,0)</f>
        <v>0</v>
      </c>
      <c r="BH203" s="123">
        <f>IF(N203="sníž. přenesená",J203,0)</f>
        <v>0</v>
      </c>
      <c r="BI203" s="123">
        <f>IF(N203="nulová",J203,0)</f>
        <v>0</v>
      </c>
      <c r="BJ203" s="17" t="s">
        <v>83</v>
      </c>
      <c r="BK203" s="123">
        <f>ROUND(I203*H203,2)</f>
        <v>0</v>
      </c>
      <c r="BL203" s="17" t="s">
        <v>146</v>
      </c>
      <c r="BM203" s="204" t="s">
        <v>271</v>
      </c>
    </row>
    <row r="204" s="2" customFormat="1" ht="24.15" customHeight="1">
      <c r="A204" s="38"/>
      <c r="B204" s="160"/>
      <c r="C204" s="192" t="s">
        <v>272</v>
      </c>
      <c r="D204" s="192" t="s">
        <v>142</v>
      </c>
      <c r="E204" s="193" t="s">
        <v>273</v>
      </c>
      <c r="F204" s="194" t="s">
        <v>274</v>
      </c>
      <c r="G204" s="195" t="s">
        <v>145</v>
      </c>
      <c r="H204" s="196">
        <v>70</v>
      </c>
      <c r="I204" s="197"/>
      <c r="J204" s="198">
        <f>ROUND(I204*H204,2)</f>
        <v>0</v>
      </c>
      <c r="K204" s="199"/>
      <c r="L204" s="39"/>
      <c r="M204" s="200" t="s">
        <v>1</v>
      </c>
      <c r="N204" s="201" t="s">
        <v>40</v>
      </c>
      <c r="O204" s="77"/>
      <c r="P204" s="202">
        <f>O204*H204</f>
        <v>0</v>
      </c>
      <c r="Q204" s="202">
        <v>0.084250000000000005</v>
      </c>
      <c r="R204" s="202">
        <f>Q204*H204</f>
        <v>5.8975</v>
      </c>
      <c r="S204" s="202">
        <v>0</v>
      </c>
      <c r="T204" s="203">
        <f>S204*H204</f>
        <v>0</v>
      </c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R204" s="204" t="s">
        <v>146</v>
      </c>
      <c r="AT204" s="204" t="s">
        <v>142</v>
      </c>
      <c r="AU204" s="204" t="s">
        <v>85</v>
      </c>
      <c r="AY204" s="17" t="s">
        <v>140</v>
      </c>
      <c r="BE204" s="123">
        <f>IF(N204="základní",J204,0)</f>
        <v>0</v>
      </c>
      <c r="BF204" s="123">
        <f>IF(N204="snížená",J204,0)</f>
        <v>0</v>
      </c>
      <c r="BG204" s="123">
        <f>IF(N204="zákl. přenesená",J204,0)</f>
        <v>0</v>
      </c>
      <c r="BH204" s="123">
        <f>IF(N204="sníž. přenesená",J204,0)</f>
        <v>0</v>
      </c>
      <c r="BI204" s="123">
        <f>IF(N204="nulová",J204,0)</f>
        <v>0</v>
      </c>
      <c r="BJ204" s="17" t="s">
        <v>83</v>
      </c>
      <c r="BK204" s="123">
        <f>ROUND(I204*H204,2)</f>
        <v>0</v>
      </c>
      <c r="BL204" s="17" t="s">
        <v>146</v>
      </c>
      <c r="BM204" s="204" t="s">
        <v>275</v>
      </c>
    </row>
    <row r="205" s="2" customFormat="1" ht="16.5" customHeight="1">
      <c r="A205" s="38"/>
      <c r="B205" s="160"/>
      <c r="C205" s="222" t="s">
        <v>276</v>
      </c>
      <c r="D205" s="222" t="s">
        <v>200</v>
      </c>
      <c r="E205" s="223" t="s">
        <v>277</v>
      </c>
      <c r="F205" s="224" t="s">
        <v>278</v>
      </c>
      <c r="G205" s="225" t="s">
        <v>145</v>
      </c>
      <c r="H205" s="226">
        <v>70</v>
      </c>
      <c r="I205" s="227"/>
      <c r="J205" s="228">
        <f>ROUND(I205*H205,2)</f>
        <v>0</v>
      </c>
      <c r="K205" s="229"/>
      <c r="L205" s="230"/>
      <c r="M205" s="231" t="s">
        <v>1</v>
      </c>
      <c r="N205" s="232" t="s">
        <v>40</v>
      </c>
      <c r="O205" s="77"/>
      <c r="P205" s="202">
        <f>O205*H205</f>
        <v>0</v>
      </c>
      <c r="Q205" s="202">
        <v>0.151</v>
      </c>
      <c r="R205" s="202">
        <f>Q205*H205</f>
        <v>10.57</v>
      </c>
      <c r="S205" s="202">
        <v>0</v>
      </c>
      <c r="T205" s="203">
        <f>S205*H205</f>
        <v>0</v>
      </c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R205" s="204" t="s">
        <v>180</v>
      </c>
      <c r="AT205" s="204" t="s">
        <v>200</v>
      </c>
      <c r="AU205" s="204" t="s">
        <v>85</v>
      </c>
      <c r="AY205" s="17" t="s">
        <v>140</v>
      </c>
      <c r="BE205" s="123">
        <f>IF(N205="základní",J205,0)</f>
        <v>0</v>
      </c>
      <c r="BF205" s="123">
        <f>IF(N205="snížená",J205,0)</f>
        <v>0</v>
      </c>
      <c r="BG205" s="123">
        <f>IF(N205="zákl. přenesená",J205,0)</f>
        <v>0</v>
      </c>
      <c r="BH205" s="123">
        <f>IF(N205="sníž. přenesená",J205,0)</f>
        <v>0</v>
      </c>
      <c r="BI205" s="123">
        <f>IF(N205="nulová",J205,0)</f>
        <v>0</v>
      </c>
      <c r="BJ205" s="17" t="s">
        <v>83</v>
      </c>
      <c r="BK205" s="123">
        <f>ROUND(I205*H205,2)</f>
        <v>0</v>
      </c>
      <c r="BL205" s="17" t="s">
        <v>146</v>
      </c>
      <c r="BM205" s="204" t="s">
        <v>279</v>
      </c>
    </row>
    <row r="206" s="2" customFormat="1" ht="24.15" customHeight="1">
      <c r="A206" s="38"/>
      <c r="B206" s="160"/>
      <c r="C206" s="192" t="s">
        <v>280</v>
      </c>
      <c r="D206" s="192" t="s">
        <v>142</v>
      </c>
      <c r="E206" s="193" t="s">
        <v>281</v>
      </c>
      <c r="F206" s="194" t="s">
        <v>282</v>
      </c>
      <c r="G206" s="195" t="s">
        <v>145</v>
      </c>
      <c r="H206" s="196">
        <v>122</v>
      </c>
      <c r="I206" s="197"/>
      <c r="J206" s="198">
        <f>ROUND(I206*H206,2)</f>
        <v>0</v>
      </c>
      <c r="K206" s="199"/>
      <c r="L206" s="39"/>
      <c r="M206" s="200" t="s">
        <v>1</v>
      </c>
      <c r="N206" s="201" t="s">
        <v>40</v>
      </c>
      <c r="O206" s="77"/>
      <c r="P206" s="202">
        <f>O206*H206</f>
        <v>0</v>
      </c>
      <c r="Q206" s="202">
        <v>0.084250000000000005</v>
      </c>
      <c r="R206" s="202">
        <f>Q206*H206</f>
        <v>10.278500000000001</v>
      </c>
      <c r="S206" s="202">
        <v>0</v>
      </c>
      <c r="T206" s="203">
        <f>S206*H206</f>
        <v>0</v>
      </c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R206" s="204" t="s">
        <v>146</v>
      </c>
      <c r="AT206" s="204" t="s">
        <v>142</v>
      </c>
      <c r="AU206" s="204" t="s">
        <v>85</v>
      </c>
      <c r="AY206" s="17" t="s">
        <v>140</v>
      </c>
      <c r="BE206" s="123">
        <f>IF(N206="základní",J206,0)</f>
        <v>0</v>
      </c>
      <c r="BF206" s="123">
        <f>IF(N206="snížená",J206,0)</f>
        <v>0</v>
      </c>
      <c r="BG206" s="123">
        <f>IF(N206="zákl. přenesená",J206,0)</f>
        <v>0</v>
      </c>
      <c r="BH206" s="123">
        <f>IF(N206="sníž. přenesená",J206,0)</f>
        <v>0</v>
      </c>
      <c r="BI206" s="123">
        <f>IF(N206="nulová",J206,0)</f>
        <v>0</v>
      </c>
      <c r="BJ206" s="17" t="s">
        <v>83</v>
      </c>
      <c r="BK206" s="123">
        <f>ROUND(I206*H206,2)</f>
        <v>0</v>
      </c>
      <c r="BL206" s="17" t="s">
        <v>146</v>
      </c>
      <c r="BM206" s="204" t="s">
        <v>283</v>
      </c>
    </row>
    <row r="207" s="2" customFormat="1" ht="16.5" customHeight="1">
      <c r="A207" s="38"/>
      <c r="B207" s="160"/>
      <c r="C207" s="222" t="s">
        <v>284</v>
      </c>
      <c r="D207" s="222" t="s">
        <v>200</v>
      </c>
      <c r="E207" s="223" t="s">
        <v>285</v>
      </c>
      <c r="F207" s="224" t="s">
        <v>286</v>
      </c>
      <c r="G207" s="225" t="s">
        <v>145</v>
      </c>
      <c r="H207" s="226">
        <v>122</v>
      </c>
      <c r="I207" s="227"/>
      <c r="J207" s="228">
        <f>ROUND(I207*H207,2)</f>
        <v>0</v>
      </c>
      <c r="K207" s="229"/>
      <c r="L207" s="230"/>
      <c r="M207" s="231" t="s">
        <v>1</v>
      </c>
      <c r="N207" s="232" t="s">
        <v>40</v>
      </c>
      <c r="O207" s="77"/>
      <c r="P207" s="202">
        <f>O207*H207</f>
        <v>0</v>
      </c>
      <c r="Q207" s="202">
        <v>0.13100000000000001</v>
      </c>
      <c r="R207" s="202">
        <f>Q207*H207</f>
        <v>15.982000000000001</v>
      </c>
      <c r="S207" s="202">
        <v>0</v>
      </c>
      <c r="T207" s="203">
        <f>S207*H207</f>
        <v>0</v>
      </c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R207" s="204" t="s">
        <v>180</v>
      </c>
      <c r="AT207" s="204" t="s">
        <v>200</v>
      </c>
      <c r="AU207" s="204" t="s">
        <v>85</v>
      </c>
      <c r="AY207" s="17" t="s">
        <v>140</v>
      </c>
      <c r="BE207" s="123">
        <f>IF(N207="základní",J207,0)</f>
        <v>0</v>
      </c>
      <c r="BF207" s="123">
        <f>IF(N207="snížená",J207,0)</f>
        <v>0</v>
      </c>
      <c r="BG207" s="123">
        <f>IF(N207="zákl. přenesená",J207,0)</f>
        <v>0</v>
      </c>
      <c r="BH207" s="123">
        <f>IF(N207="sníž. přenesená",J207,0)</f>
        <v>0</v>
      </c>
      <c r="BI207" s="123">
        <f>IF(N207="nulová",J207,0)</f>
        <v>0</v>
      </c>
      <c r="BJ207" s="17" t="s">
        <v>83</v>
      </c>
      <c r="BK207" s="123">
        <f>ROUND(I207*H207,2)</f>
        <v>0</v>
      </c>
      <c r="BL207" s="17" t="s">
        <v>146</v>
      </c>
      <c r="BM207" s="204" t="s">
        <v>287</v>
      </c>
    </row>
    <row r="208" s="12" customFormat="1" ht="22.8" customHeight="1">
      <c r="A208" s="12"/>
      <c r="B208" s="179"/>
      <c r="C208" s="12"/>
      <c r="D208" s="180" t="s">
        <v>74</v>
      </c>
      <c r="E208" s="190" t="s">
        <v>180</v>
      </c>
      <c r="F208" s="190" t="s">
        <v>288</v>
      </c>
      <c r="G208" s="12"/>
      <c r="H208" s="12"/>
      <c r="I208" s="182"/>
      <c r="J208" s="191">
        <f>BK208</f>
        <v>0</v>
      </c>
      <c r="K208" s="12"/>
      <c r="L208" s="179"/>
      <c r="M208" s="184"/>
      <c r="N208" s="185"/>
      <c r="O208" s="185"/>
      <c r="P208" s="186">
        <f>SUM(P209:P214)</f>
        <v>0</v>
      </c>
      <c r="Q208" s="185"/>
      <c r="R208" s="186">
        <f>SUM(R209:R214)</f>
        <v>0.79418999999999995</v>
      </c>
      <c r="S208" s="185"/>
      <c r="T208" s="187">
        <f>SUM(T209:T214)</f>
        <v>0</v>
      </c>
      <c r="U208" s="12"/>
      <c r="V208" s="12"/>
      <c r="W208" s="12"/>
      <c r="X208" s="12"/>
      <c r="Y208" s="12"/>
      <c r="Z208" s="12"/>
      <c r="AA208" s="12"/>
      <c r="AB208" s="12"/>
      <c r="AC208" s="12"/>
      <c r="AD208" s="12"/>
      <c r="AE208" s="12"/>
      <c r="AR208" s="180" t="s">
        <v>83</v>
      </c>
      <c r="AT208" s="188" t="s">
        <v>74</v>
      </c>
      <c r="AU208" s="188" t="s">
        <v>83</v>
      </c>
      <c r="AY208" s="180" t="s">
        <v>140</v>
      </c>
      <c r="BK208" s="189">
        <f>SUM(BK209:BK214)</f>
        <v>0</v>
      </c>
    </row>
    <row r="209" s="2" customFormat="1" ht="24.15" customHeight="1">
      <c r="A209" s="38"/>
      <c r="B209" s="160"/>
      <c r="C209" s="192" t="s">
        <v>289</v>
      </c>
      <c r="D209" s="192" t="s">
        <v>142</v>
      </c>
      <c r="E209" s="193" t="s">
        <v>290</v>
      </c>
      <c r="F209" s="194" t="s">
        <v>291</v>
      </c>
      <c r="G209" s="195" t="s">
        <v>158</v>
      </c>
      <c r="H209" s="196">
        <v>9</v>
      </c>
      <c r="I209" s="197"/>
      <c r="J209" s="198">
        <f>ROUND(I209*H209,2)</f>
        <v>0</v>
      </c>
      <c r="K209" s="199"/>
      <c r="L209" s="39"/>
      <c r="M209" s="200" t="s">
        <v>1</v>
      </c>
      <c r="N209" s="201" t="s">
        <v>40</v>
      </c>
      <c r="O209" s="77"/>
      <c r="P209" s="202">
        <f>O209*H209</f>
        <v>0</v>
      </c>
      <c r="Q209" s="202">
        <v>1.0000000000000001E-05</v>
      </c>
      <c r="R209" s="202">
        <f>Q209*H209</f>
        <v>9.0000000000000006E-05</v>
      </c>
      <c r="S209" s="202">
        <v>0</v>
      </c>
      <c r="T209" s="203">
        <f>S209*H209</f>
        <v>0</v>
      </c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R209" s="204" t="s">
        <v>146</v>
      </c>
      <c r="AT209" s="204" t="s">
        <v>142</v>
      </c>
      <c r="AU209" s="204" t="s">
        <v>85</v>
      </c>
      <c r="AY209" s="17" t="s">
        <v>140</v>
      </c>
      <c r="BE209" s="123">
        <f>IF(N209="základní",J209,0)</f>
        <v>0</v>
      </c>
      <c r="BF209" s="123">
        <f>IF(N209="snížená",J209,0)</f>
        <v>0</v>
      </c>
      <c r="BG209" s="123">
        <f>IF(N209="zákl. přenesená",J209,0)</f>
        <v>0</v>
      </c>
      <c r="BH209" s="123">
        <f>IF(N209="sníž. přenesená",J209,0)</f>
        <v>0</v>
      </c>
      <c r="BI209" s="123">
        <f>IF(N209="nulová",J209,0)</f>
        <v>0</v>
      </c>
      <c r="BJ209" s="17" t="s">
        <v>83</v>
      </c>
      <c r="BK209" s="123">
        <f>ROUND(I209*H209,2)</f>
        <v>0</v>
      </c>
      <c r="BL209" s="17" t="s">
        <v>146</v>
      </c>
      <c r="BM209" s="204" t="s">
        <v>292</v>
      </c>
    </row>
    <row r="210" s="13" customFormat="1">
      <c r="A210" s="13"/>
      <c r="B210" s="205"/>
      <c r="C210" s="13"/>
      <c r="D210" s="206" t="s">
        <v>148</v>
      </c>
      <c r="E210" s="207" t="s">
        <v>1</v>
      </c>
      <c r="F210" s="208" t="s">
        <v>185</v>
      </c>
      <c r="G210" s="13"/>
      <c r="H210" s="209">
        <v>9</v>
      </c>
      <c r="I210" s="210"/>
      <c r="J210" s="13"/>
      <c r="K210" s="13"/>
      <c r="L210" s="205"/>
      <c r="M210" s="211"/>
      <c r="N210" s="212"/>
      <c r="O210" s="212"/>
      <c r="P210" s="212"/>
      <c r="Q210" s="212"/>
      <c r="R210" s="212"/>
      <c r="S210" s="212"/>
      <c r="T210" s="213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T210" s="207" t="s">
        <v>148</v>
      </c>
      <c r="AU210" s="207" t="s">
        <v>85</v>
      </c>
      <c r="AV210" s="13" t="s">
        <v>85</v>
      </c>
      <c r="AW210" s="13" t="s">
        <v>30</v>
      </c>
      <c r="AX210" s="13" t="s">
        <v>75</v>
      </c>
      <c r="AY210" s="207" t="s">
        <v>140</v>
      </c>
    </row>
    <row r="211" s="14" customFormat="1">
      <c r="A211" s="14"/>
      <c r="B211" s="214"/>
      <c r="C211" s="14"/>
      <c r="D211" s="206" t="s">
        <v>148</v>
      </c>
      <c r="E211" s="215" t="s">
        <v>1</v>
      </c>
      <c r="F211" s="216" t="s">
        <v>150</v>
      </c>
      <c r="G211" s="14"/>
      <c r="H211" s="217">
        <v>9</v>
      </c>
      <c r="I211" s="218"/>
      <c r="J211" s="14"/>
      <c r="K211" s="14"/>
      <c r="L211" s="214"/>
      <c r="M211" s="219"/>
      <c r="N211" s="220"/>
      <c r="O211" s="220"/>
      <c r="P211" s="220"/>
      <c r="Q211" s="220"/>
      <c r="R211" s="220"/>
      <c r="S211" s="220"/>
      <c r="T211" s="221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T211" s="215" t="s">
        <v>148</v>
      </c>
      <c r="AU211" s="215" t="s">
        <v>85</v>
      </c>
      <c r="AV211" s="14" t="s">
        <v>146</v>
      </c>
      <c r="AW211" s="14" t="s">
        <v>30</v>
      </c>
      <c r="AX211" s="14" t="s">
        <v>83</v>
      </c>
      <c r="AY211" s="215" t="s">
        <v>140</v>
      </c>
    </row>
    <row r="212" s="2" customFormat="1" ht="24.15" customHeight="1">
      <c r="A212" s="38"/>
      <c r="B212" s="160"/>
      <c r="C212" s="222" t="s">
        <v>293</v>
      </c>
      <c r="D212" s="222" t="s">
        <v>200</v>
      </c>
      <c r="E212" s="223" t="s">
        <v>294</v>
      </c>
      <c r="F212" s="224" t="s">
        <v>295</v>
      </c>
      <c r="G212" s="225" t="s">
        <v>158</v>
      </c>
      <c r="H212" s="226">
        <v>9</v>
      </c>
      <c r="I212" s="227"/>
      <c r="J212" s="228">
        <f>ROUND(I212*H212,2)</f>
        <v>0</v>
      </c>
      <c r="K212" s="229"/>
      <c r="L212" s="230"/>
      <c r="M212" s="231" t="s">
        <v>1</v>
      </c>
      <c r="N212" s="232" t="s">
        <v>40</v>
      </c>
      <c r="O212" s="77"/>
      <c r="P212" s="202">
        <f>O212*H212</f>
        <v>0</v>
      </c>
      <c r="Q212" s="202">
        <v>0.0035999999999999999</v>
      </c>
      <c r="R212" s="202">
        <f>Q212*H212</f>
        <v>0.032399999999999998</v>
      </c>
      <c r="S212" s="202">
        <v>0</v>
      </c>
      <c r="T212" s="203">
        <f>S212*H212</f>
        <v>0</v>
      </c>
      <c r="U212" s="38"/>
      <c r="V212" s="38"/>
      <c r="W212" s="38"/>
      <c r="X212" s="38"/>
      <c r="Y212" s="38"/>
      <c r="Z212" s="38"/>
      <c r="AA212" s="38"/>
      <c r="AB212" s="38"/>
      <c r="AC212" s="38"/>
      <c r="AD212" s="38"/>
      <c r="AE212" s="38"/>
      <c r="AR212" s="204" t="s">
        <v>180</v>
      </c>
      <c r="AT212" s="204" t="s">
        <v>200</v>
      </c>
      <c r="AU212" s="204" t="s">
        <v>85</v>
      </c>
      <c r="AY212" s="17" t="s">
        <v>140</v>
      </c>
      <c r="BE212" s="123">
        <f>IF(N212="základní",J212,0)</f>
        <v>0</v>
      </c>
      <c r="BF212" s="123">
        <f>IF(N212="snížená",J212,0)</f>
        <v>0</v>
      </c>
      <c r="BG212" s="123">
        <f>IF(N212="zákl. přenesená",J212,0)</f>
        <v>0</v>
      </c>
      <c r="BH212" s="123">
        <f>IF(N212="sníž. přenesená",J212,0)</f>
        <v>0</v>
      </c>
      <c r="BI212" s="123">
        <f>IF(N212="nulová",J212,0)</f>
        <v>0</v>
      </c>
      <c r="BJ212" s="17" t="s">
        <v>83</v>
      </c>
      <c r="BK212" s="123">
        <f>ROUND(I212*H212,2)</f>
        <v>0</v>
      </c>
      <c r="BL212" s="17" t="s">
        <v>146</v>
      </c>
      <c r="BM212" s="204" t="s">
        <v>296</v>
      </c>
    </row>
    <row r="213" s="2" customFormat="1" ht="24.15" customHeight="1">
      <c r="A213" s="38"/>
      <c r="B213" s="160"/>
      <c r="C213" s="192" t="s">
        <v>297</v>
      </c>
      <c r="D213" s="192" t="s">
        <v>142</v>
      </c>
      <c r="E213" s="193" t="s">
        <v>298</v>
      </c>
      <c r="F213" s="194" t="s">
        <v>299</v>
      </c>
      <c r="G213" s="195" t="s">
        <v>300</v>
      </c>
      <c r="H213" s="196">
        <v>1</v>
      </c>
      <c r="I213" s="197"/>
      <c r="J213" s="198">
        <f>ROUND(I213*H213,2)</f>
        <v>0</v>
      </c>
      <c r="K213" s="199"/>
      <c r="L213" s="39"/>
      <c r="M213" s="200" t="s">
        <v>1</v>
      </c>
      <c r="N213" s="201" t="s">
        <v>40</v>
      </c>
      <c r="O213" s="77"/>
      <c r="P213" s="202">
        <f>O213*H213</f>
        <v>0</v>
      </c>
      <c r="Q213" s="202">
        <v>0.34089999999999998</v>
      </c>
      <c r="R213" s="202">
        <f>Q213*H213</f>
        <v>0.34089999999999998</v>
      </c>
      <c r="S213" s="202">
        <v>0</v>
      </c>
      <c r="T213" s="203">
        <f>S213*H213</f>
        <v>0</v>
      </c>
      <c r="U213" s="38"/>
      <c r="V213" s="38"/>
      <c r="W213" s="38"/>
      <c r="X213" s="38"/>
      <c r="Y213" s="38"/>
      <c r="Z213" s="38"/>
      <c r="AA213" s="38"/>
      <c r="AB213" s="38"/>
      <c r="AC213" s="38"/>
      <c r="AD213" s="38"/>
      <c r="AE213" s="38"/>
      <c r="AR213" s="204" t="s">
        <v>146</v>
      </c>
      <c r="AT213" s="204" t="s">
        <v>142</v>
      </c>
      <c r="AU213" s="204" t="s">
        <v>85</v>
      </c>
      <c r="AY213" s="17" t="s">
        <v>140</v>
      </c>
      <c r="BE213" s="123">
        <f>IF(N213="základní",J213,0)</f>
        <v>0</v>
      </c>
      <c r="BF213" s="123">
        <f>IF(N213="snížená",J213,0)</f>
        <v>0</v>
      </c>
      <c r="BG213" s="123">
        <f>IF(N213="zákl. přenesená",J213,0)</f>
        <v>0</v>
      </c>
      <c r="BH213" s="123">
        <f>IF(N213="sníž. přenesená",J213,0)</f>
        <v>0</v>
      </c>
      <c r="BI213" s="123">
        <f>IF(N213="nulová",J213,0)</f>
        <v>0</v>
      </c>
      <c r="BJ213" s="17" t="s">
        <v>83</v>
      </c>
      <c r="BK213" s="123">
        <f>ROUND(I213*H213,2)</f>
        <v>0</v>
      </c>
      <c r="BL213" s="17" t="s">
        <v>146</v>
      </c>
      <c r="BM213" s="204" t="s">
        <v>301</v>
      </c>
    </row>
    <row r="214" s="2" customFormat="1" ht="24.15" customHeight="1">
      <c r="A214" s="38"/>
      <c r="B214" s="160"/>
      <c r="C214" s="192" t="s">
        <v>302</v>
      </c>
      <c r="D214" s="192" t="s">
        <v>142</v>
      </c>
      <c r="E214" s="193" t="s">
        <v>303</v>
      </c>
      <c r="F214" s="194" t="s">
        <v>304</v>
      </c>
      <c r="G214" s="195" t="s">
        <v>300</v>
      </c>
      <c r="H214" s="196">
        <v>1</v>
      </c>
      <c r="I214" s="197"/>
      <c r="J214" s="198">
        <f>ROUND(I214*H214,2)</f>
        <v>0</v>
      </c>
      <c r="K214" s="199"/>
      <c r="L214" s="39"/>
      <c r="M214" s="200" t="s">
        <v>1</v>
      </c>
      <c r="N214" s="201" t="s">
        <v>40</v>
      </c>
      <c r="O214" s="77"/>
      <c r="P214" s="202">
        <f>O214*H214</f>
        <v>0</v>
      </c>
      <c r="Q214" s="202">
        <v>0.42080000000000001</v>
      </c>
      <c r="R214" s="202">
        <f>Q214*H214</f>
        <v>0.42080000000000001</v>
      </c>
      <c r="S214" s="202">
        <v>0</v>
      </c>
      <c r="T214" s="203">
        <f>S214*H214</f>
        <v>0</v>
      </c>
      <c r="U214" s="38"/>
      <c r="V214" s="38"/>
      <c r="W214" s="38"/>
      <c r="X214" s="38"/>
      <c r="Y214" s="38"/>
      <c r="Z214" s="38"/>
      <c r="AA214" s="38"/>
      <c r="AB214" s="38"/>
      <c r="AC214" s="38"/>
      <c r="AD214" s="38"/>
      <c r="AE214" s="38"/>
      <c r="AR214" s="204" t="s">
        <v>146</v>
      </c>
      <c r="AT214" s="204" t="s">
        <v>142</v>
      </c>
      <c r="AU214" s="204" t="s">
        <v>85</v>
      </c>
      <c r="AY214" s="17" t="s">
        <v>140</v>
      </c>
      <c r="BE214" s="123">
        <f>IF(N214="základní",J214,0)</f>
        <v>0</v>
      </c>
      <c r="BF214" s="123">
        <f>IF(N214="snížená",J214,0)</f>
        <v>0</v>
      </c>
      <c r="BG214" s="123">
        <f>IF(N214="zákl. přenesená",J214,0)</f>
        <v>0</v>
      </c>
      <c r="BH214" s="123">
        <f>IF(N214="sníž. přenesená",J214,0)</f>
        <v>0</v>
      </c>
      <c r="BI214" s="123">
        <f>IF(N214="nulová",J214,0)</f>
        <v>0</v>
      </c>
      <c r="BJ214" s="17" t="s">
        <v>83</v>
      </c>
      <c r="BK214" s="123">
        <f>ROUND(I214*H214,2)</f>
        <v>0</v>
      </c>
      <c r="BL214" s="17" t="s">
        <v>146</v>
      </c>
      <c r="BM214" s="204" t="s">
        <v>305</v>
      </c>
    </row>
    <row r="215" s="12" customFormat="1" ht="22.8" customHeight="1">
      <c r="A215" s="12"/>
      <c r="B215" s="179"/>
      <c r="C215" s="12"/>
      <c r="D215" s="180" t="s">
        <v>74</v>
      </c>
      <c r="E215" s="190" t="s">
        <v>185</v>
      </c>
      <c r="F215" s="190" t="s">
        <v>306</v>
      </c>
      <c r="G215" s="12"/>
      <c r="H215" s="12"/>
      <c r="I215" s="182"/>
      <c r="J215" s="191">
        <f>BK215</f>
        <v>0</v>
      </c>
      <c r="K215" s="12"/>
      <c r="L215" s="179"/>
      <c r="M215" s="184"/>
      <c r="N215" s="185"/>
      <c r="O215" s="185"/>
      <c r="P215" s="186">
        <f>SUM(P216:P257)</f>
        <v>0</v>
      </c>
      <c r="Q215" s="185"/>
      <c r="R215" s="186">
        <f>SUM(R216:R257)</f>
        <v>70.89058</v>
      </c>
      <c r="S215" s="185"/>
      <c r="T215" s="187">
        <f>SUM(T216:T257)</f>
        <v>0.0040000000000000001</v>
      </c>
      <c r="U215" s="12"/>
      <c r="V215" s="12"/>
      <c r="W215" s="12"/>
      <c r="X215" s="12"/>
      <c r="Y215" s="12"/>
      <c r="Z215" s="12"/>
      <c r="AA215" s="12"/>
      <c r="AB215" s="12"/>
      <c r="AC215" s="12"/>
      <c r="AD215" s="12"/>
      <c r="AE215" s="12"/>
      <c r="AR215" s="180" t="s">
        <v>83</v>
      </c>
      <c r="AT215" s="188" t="s">
        <v>74</v>
      </c>
      <c r="AU215" s="188" t="s">
        <v>83</v>
      </c>
      <c r="AY215" s="180" t="s">
        <v>140</v>
      </c>
      <c r="BK215" s="189">
        <f>SUM(BK216:BK257)</f>
        <v>0</v>
      </c>
    </row>
    <row r="216" s="2" customFormat="1" ht="24.15" customHeight="1">
      <c r="A216" s="38"/>
      <c r="B216" s="160"/>
      <c r="C216" s="192" t="s">
        <v>307</v>
      </c>
      <c r="D216" s="192" t="s">
        <v>142</v>
      </c>
      <c r="E216" s="193" t="s">
        <v>308</v>
      </c>
      <c r="F216" s="194" t="s">
        <v>309</v>
      </c>
      <c r="G216" s="195" t="s">
        <v>300</v>
      </c>
      <c r="H216" s="196">
        <v>6</v>
      </c>
      <c r="I216" s="197"/>
      <c r="J216" s="198">
        <f>ROUND(I216*H216,2)</f>
        <v>0</v>
      </c>
      <c r="K216" s="199"/>
      <c r="L216" s="39"/>
      <c r="M216" s="200" t="s">
        <v>1</v>
      </c>
      <c r="N216" s="201" t="s">
        <v>40</v>
      </c>
      <c r="O216" s="77"/>
      <c r="P216" s="202">
        <f>O216*H216</f>
        <v>0</v>
      </c>
      <c r="Q216" s="202">
        <v>0.00069999999999999999</v>
      </c>
      <c r="R216" s="202">
        <f>Q216*H216</f>
        <v>0.0041999999999999997</v>
      </c>
      <c r="S216" s="202">
        <v>0</v>
      </c>
      <c r="T216" s="203">
        <f>S216*H216</f>
        <v>0</v>
      </c>
      <c r="U216" s="38"/>
      <c r="V216" s="38"/>
      <c r="W216" s="38"/>
      <c r="X216" s="38"/>
      <c r="Y216" s="38"/>
      <c r="Z216" s="38"/>
      <c r="AA216" s="38"/>
      <c r="AB216" s="38"/>
      <c r="AC216" s="38"/>
      <c r="AD216" s="38"/>
      <c r="AE216" s="38"/>
      <c r="AR216" s="204" t="s">
        <v>146</v>
      </c>
      <c r="AT216" s="204" t="s">
        <v>142</v>
      </c>
      <c r="AU216" s="204" t="s">
        <v>85</v>
      </c>
      <c r="AY216" s="17" t="s">
        <v>140</v>
      </c>
      <c r="BE216" s="123">
        <f>IF(N216="základní",J216,0)</f>
        <v>0</v>
      </c>
      <c r="BF216" s="123">
        <f>IF(N216="snížená",J216,0)</f>
        <v>0</v>
      </c>
      <c r="BG216" s="123">
        <f>IF(N216="zákl. přenesená",J216,0)</f>
        <v>0</v>
      </c>
      <c r="BH216" s="123">
        <f>IF(N216="sníž. přenesená",J216,0)</f>
        <v>0</v>
      </c>
      <c r="BI216" s="123">
        <f>IF(N216="nulová",J216,0)</f>
        <v>0</v>
      </c>
      <c r="BJ216" s="17" t="s">
        <v>83</v>
      </c>
      <c r="BK216" s="123">
        <f>ROUND(I216*H216,2)</f>
        <v>0</v>
      </c>
      <c r="BL216" s="17" t="s">
        <v>146</v>
      </c>
      <c r="BM216" s="204" t="s">
        <v>310</v>
      </c>
    </row>
    <row r="217" s="13" customFormat="1">
      <c r="A217" s="13"/>
      <c r="B217" s="205"/>
      <c r="C217" s="13"/>
      <c r="D217" s="206" t="s">
        <v>148</v>
      </c>
      <c r="E217" s="207" t="s">
        <v>1</v>
      </c>
      <c r="F217" s="208" t="s">
        <v>169</v>
      </c>
      <c r="G217" s="13"/>
      <c r="H217" s="209">
        <v>6</v>
      </c>
      <c r="I217" s="210"/>
      <c r="J217" s="13"/>
      <c r="K217" s="13"/>
      <c r="L217" s="205"/>
      <c r="M217" s="211"/>
      <c r="N217" s="212"/>
      <c r="O217" s="212"/>
      <c r="P217" s="212"/>
      <c r="Q217" s="212"/>
      <c r="R217" s="212"/>
      <c r="S217" s="212"/>
      <c r="T217" s="213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T217" s="207" t="s">
        <v>148</v>
      </c>
      <c r="AU217" s="207" t="s">
        <v>85</v>
      </c>
      <c r="AV217" s="13" t="s">
        <v>85</v>
      </c>
      <c r="AW217" s="13" t="s">
        <v>30</v>
      </c>
      <c r="AX217" s="13" t="s">
        <v>75</v>
      </c>
      <c r="AY217" s="207" t="s">
        <v>140</v>
      </c>
    </row>
    <row r="218" s="14" customFormat="1">
      <c r="A218" s="14"/>
      <c r="B218" s="214"/>
      <c r="C218" s="14"/>
      <c r="D218" s="206" t="s">
        <v>148</v>
      </c>
      <c r="E218" s="215" t="s">
        <v>1</v>
      </c>
      <c r="F218" s="216" t="s">
        <v>150</v>
      </c>
      <c r="G218" s="14"/>
      <c r="H218" s="217">
        <v>6</v>
      </c>
      <c r="I218" s="218"/>
      <c r="J218" s="14"/>
      <c r="K218" s="14"/>
      <c r="L218" s="214"/>
      <c r="M218" s="219"/>
      <c r="N218" s="220"/>
      <c r="O218" s="220"/>
      <c r="P218" s="220"/>
      <c r="Q218" s="220"/>
      <c r="R218" s="220"/>
      <c r="S218" s="220"/>
      <c r="T218" s="221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  <c r="AE218" s="14"/>
      <c r="AT218" s="215" t="s">
        <v>148</v>
      </c>
      <c r="AU218" s="215" t="s">
        <v>85</v>
      </c>
      <c r="AV218" s="14" t="s">
        <v>146</v>
      </c>
      <c r="AW218" s="14" t="s">
        <v>30</v>
      </c>
      <c r="AX218" s="14" t="s">
        <v>83</v>
      </c>
      <c r="AY218" s="215" t="s">
        <v>140</v>
      </c>
    </row>
    <row r="219" s="2" customFormat="1" ht="24.15" customHeight="1">
      <c r="A219" s="38"/>
      <c r="B219" s="160"/>
      <c r="C219" s="222" t="s">
        <v>311</v>
      </c>
      <c r="D219" s="222" t="s">
        <v>200</v>
      </c>
      <c r="E219" s="223" t="s">
        <v>312</v>
      </c>
      <c r="F219" s="224" t="s">
        <v>313</v>
      </c>
      <c r="G219" s="225" t="s">
        <v>300</v>
      </c>
      <c r="H219" s="226">
        <v>6</v>
      </c>
      <c r="I219" s="227"/>
      <c r="J219" s="228">
        <f>ROUND(I219*H219,2)</f>
        <v>0</v>
      </c>
      <c r="K219" s="229"/>
      <c r="L219" s="230"/>
      <c r="M219" s="231" t="s">
        <v>1</v>
      </c>
      <c r="N219" s="232" t="s">
        <v>40</v>
      </c>
      <c r="O219" s="77"/>
      <c r="P219" s="202">
        <f>O219*H219</f>
        <v>0</v>
      </c>
      <c r="Q219" s="202">
        <v>0.0040000000000000001</v>
      </c>
      <c r="R219" s="202">
        <f>Q219*H219</f>
        <v>0.024</v>
      </c>
      <c r="S219" s="202">
        <v>0</v>
      </c>
      <c r="T219" s="203">
        <f>S219*H219</f>
        <v>0</v>
      </c>
      <c r="U219" s="38"/>
      <c r="V219" s="38"/>
      <c r="W219" s="38"/>
      <c r="X219" s="38"/>
      <c r="Y219" s="38"/>
      <c r="Z219" s="38"/>
      <c r="AA219" s="38"/>
      <c r="AB219" s="38"/>
      <c r="AC219" s="38"/>
      <c r="AD219" s="38"/>
      <c r="AE219" s="38"/>
      <c r="AR219" s="204" t="s">
        <v>180</v>
      </c>
      <c r="AT219" s="204" t="s">
        <v>200</v>
      </c>
      <c r="AU219" s="204" t="s">
        <v>85</v>
      </c>
      <c r="AY219" s="17" t="s">
        <v>140</v>
      </c>
      <c r="BE219" s="123">
        <f>IF(N219="základní",J219,0)</f>
        <v>0</v>
      </c>
      <c r="BF219" s="123">
        <f>IF(N219="snížená",J219,0)</f>
        <v>0</v>
      </c>
      <c r="BG219" s="123">
        <f>IF(N219="zákl. přenesená",J219,0)</f>
        <v>0</v>
      </c>
      <c r="BH219" s="123">
        <f>IF(N219="sníž. přenesená",J219,0)</f>
        <v>0</v>
      </c>
      <c r="BI219" s="123">
        <f>IF(N219="nulová",J219,0)</f>
        <v>0</v>
      </c>
      <c r="BJ219" s="17" t="s">
        <v>83</v>
      </c>
      <c r="BK219" s="123">
        <f>ROUND(I219*H219,2)</f>
        <v>0</v>
      </c>
      <c r="BL219" s="17" t="s">
        <v>146</v>
      </c>
      <c r="BM219" s="204" t="s">
        <v>314</v>
      </c>
    </row>
    <row r="220" s="2" customFormat="1" ht="24.15" customHeight="1">
      <c r="A220" s="38"/>
      <c r="B220" s="160"/>
      <c r="C220" s="192" t="s">
        <v>315</v>
      </c>
      <c r="D220" s="192" t="s">
        <v>142</v>
      </c>
      <c r="E220" s="193" t="s">
        <v>316</v>
      </c>
      <c r="F220" s="194" t="s">
        <v>317</v>
      </c>
      <c r="G220" s="195" t="s">
        <v>300</v>
      </c>
      <c r="H220" s="196">
        <v>3</v>
      </c>
      <c r="I220" s="197"/>
      <c r="J220" s="198">
        <f>ROUND(I220*H220,2)</f>
        <v>0</v>
      </c>
      <c r="K220" s="199"/>
      <c r="L220" s="39"/>
      <c r="M220" s="200" t="s">
        <v>1</v>
      </c>
      <c r="N220" s="201" t="s">
        <v>40</v>
      </c>
      <c r="O220" s="77"/>
      <c r="P220" s="202">
        <f>O220*H220</f>
        <v>0</v>
      </c>
      <c r="Q220" s="202">
        <v>0.10940999999999999</v>
      </c>
      <c r="R220" s="202">
        <f>Q220*H220</f>
        <v>0.32822999999999997</v>
      </c>
      <c r="S220" s="202">
        <v>0</v>
      </c>
      <c r="T220" s="203">
        <f>S220*H220</f>
        <v>0</v>
      </c>
      <c r="U220" s="38"/>
      <c r="V220" s="38"/>
      <c r="W220" s="38"/>
      <c r="X220" s="38"/>
      <c r="Y220" s="38"/>
      <c r="Z220" s="38"/>
      <c r="AA220" s="38"/>
      <c r="AB220" s="38"/>
      <c r="AC220" s="38"/>
      <c r="AD220" s="38"/>
      <c r="AE220" s="38"/>
      <c r="AR220" s="204" t="s">
        <v>146</v>
      </c>
      <c r="AT220" s="204" t="s">
        <v>142</v>
      </c>
      <c r="AU220" s="204" t="s">
        <v>85</v>
      </c>
      <c r="AY220" s="17" t="s">
        <v>140</v>
      </c>
      <c r="BE220" s="123">
        <f>IF(N220="základní",J220,0)</f>
        <v>0</v>
      </c>
      <c r="BF220" s="123">
        <f>IF(N220="snížená",J220,0)</f>
        <v>0</v>
      </c>
      <c r="BG220" s="123">
        <f>IF(N220="zákl. přenesená",J220,0)</f>
        <v>0</v>
      </c>
      <c r="BH220" s="123">
        <f>IF(N220="sníž. přenesená",J220,0)</f>
        <v>0</v>
      </c>
      <c r="BI220" s="123">
        <f>IF(N220="nulová",J220,0)</f>
        <v>0</v>
      </c>
      <c r="BJ220" s="17" t="s">
        <v>83</v>
      </c>
      <c r="BK220" s="123">
        <f>ROUND(I220*H220,2)</f>
        <v>0</v>
      </c>
      <c r="BL220" s="17" t="s">
        <v>146</v>
      </c>
      <c r="BM220" s="204" t="s">
        <v>318</v>
      </c>
    </row>
    <row r="221" s="2" customFormat="1" ht="16.5" customHeight="1">
      <c r="A221" s="38"/>
      <c r="B221" s="160"/>
      <c r="C221" s="222" t="s">
        <v>319</v>
      </c>
      <c r="D221" s="222" t="s">
        <v>200</v>
      </c>
      <c r="E221" s="223" t="s">
        <v>320</v>
      </c>
      <c r="F221" s="224" t="s">
        <v>321</v>
      </c>
      <c r="G221" s="225" t="s">
        <v>1</v>
      </c>
      <c r="H221" s="226">
        <v>3</v>
      </c>
      <c r="I221" s="227"/>
      <c r="J221" s="228">
        <f>ROUND(I221*H221,2)</f>
        <v>0</v>
      </c>
      <c r="K221" s="229"/>
      <c r="L221" s="230"/>
      <c r="M221" s="231" t="s">
        <v>1</v>
      </c>
      <c r="N221" s="232" t="s">
        <v>40</v>
      </c>
      <c r="O221" s="77"/>
      <c r="P221" s="202">
        <f>O221*H221</f>
        <v>0</v>
      </c>
      <c r="Q221" s="202">
        <v>0</v>
      </c>
      <c r="R221" s="202">
        <f>Q221*H221</f>
        <v>0</v>
      </c>
      <c r="S221" s="202">
        <v>0</v>
      </c>
      <c r="T221" s="203">
        <f>S221*H221</f>
        <v>0</v>
      </c>
      <c r="U221" s="38"/>
      <c r="V221" s="38"/>
      <c r="W221" s="38"/>
      <c r="X221" s="38"/>
      <c r="Y221" s="38"/>
      <c r="Z221" s="38"/>
      <c r="AA221" s="38"/>
      <c r="AB221" s="38"/>
      <c r="AC221" s="38"/>
      <c r="AD221" s="38"/>
      <c r="AE221" s="38"/>
      <c r="AR221" s="204" t="s">
        <v>180</v>
      </c>
      <c r="AT221" s="204" t="s">
        <v>200</v>
      </c>
      <c r="AU221" s="204" t="s">
        <v>85</v>
      </c>
      <c r="AY221" s="17" t="s">
        <v>140</v>
      </c>
      <c r="BE221" s="123">
        <f>IF(N221="základní",J221,0)</f>
        <v>0</v>
      </c>
      <c r="BF221" s="123">
        <f>IF(N221="snížená",J221,0)</f>
        <v>0</v>
      </c>
      <c r="BG221" s="123">
        <f>IF(N221="zákl. přenesená",J221,0)</f>
        <v>0</v>
      </c>
      <c r="BH221" s="123">
        <f>IF(N221="sníž. přenesená",J221,0)</f>
        <v>0</v>
      </c>
      <c r="BI221" s="123">
        <f>IF(N221="nulová",J221,0)</f>
        <v>0</v>
      </c>
      <c r="BJ221" s="17" t="s">
        <v>83</v>
      </c>
      <c r="BK221" s="123">
        <f>ROUND(I221*H221,2)</f>
        <v>0</v>
      </c>
      <c r="BL221" s="17" t="s">
        <v>146</v>
      </c>
      <c r="BM221" s="204" t="s">
        <v>322</v>
      </c>
    </row>
    <row r="222" s="2" customFormat="1" ht="24.15" customHeight="1">
      <c r="A222" s="38"/>
      <c r="B222" s="160"/>
      <c r="C222" s="192" t="s">
        <v>323</v>
      </c>
      <c r="D222" s="192" t="s">
        <v>142</v>
      </c>
      <c r="E222" s="193" t="s">
        <v>324</v>
      </c>
      <c r="F222" s="194" t="s">
        <v>325</v>
      </c>
      <c r="G222" s="195" t="s">
        <v>158</v>
      </c>
      <c r="H222" s="196">
        <v>85</v>
      </c>
      <c r="I222" s="197"/>
      <c r="J222" s="198">
        <f>ROUND(I222*H222,2)</f>
        <v>0</v>
      </c>
      <c r="K222" s="199"/>
      <c r="L222" s="39"/>
      <c r="M222" s="200" t="s">
        <v>1</v>
      </c>
      <c r="N222" s="201" t="s">
        <v>40</v>
      </c>
      <c r="O222" s="77"/>
      <c r="P222" s="202">
        <f>O222*H222</f>
        <v>0</v>
      </c>
      <c r="Q222" s="202">
        <v>0.00020000000000000001</v>
      </c>
      <c r="R222" s="202">
        <f>Q222*H222</f>
        <v>0.017000000000000001</v>
      </c>
      <c r="S222" s="202">
        <v>0</v>
      </c>
      <c r="T222" s="203">
        <f>S222*H222</f>
        <v>0</v>
      </c>
      <c r="U222" s="38"/>
      <c r="V222" s="38"/>
      <c r="W222" s="38"/>
      <c r="X222" s="38"/>
      <c r="Y222" s="38"/>
      <c r="Z222" s="38"/>
      <c r="AA222" s="38"/>
      <c r="AB222" s="38"/>
      <c r="AC222" s="38"/>
      <c r="AD222" s="38"/>
      <c r="AE222" s="38"/>
      <c r="AR222" s="204" t="s">
        <v>146</v>
      </c>
      <c r="AT222" s="204" t="s">
        <v>142</v>
      </c>
      <c r="AU222" s="204" t="s">
        <v>85</v>
      </c>
      <c r="AY222" s="17" t="s">
        <v>140</v>
      </c>
      <c r="BE222" s="123">
        <f>IF(N222="základní",J222,0)</f>
        <v>0</v>
      </c>
      <c r="BF222" s="123">
        <f>IF(N222="snížená",J222,0)</f>
        <v>0</v>
      </c>
      <c r="BG222" s="123">
        <f>IF(N222="zákl. přenesená",J222,0)</f>
        <v>0</v>
      </c>
      <c r="BH222" s="123">
        <f>IF(N222="sníž. přenesená",J222,0)</f>
        <v>0</v>
      </c>
      <c r="BI222" s="123">
        <f>IF(N222="nulová",J222,0)</f>
        <v>0</v>
      </c>
      <c r="BJ222" s="17" t="s">
        <v>83</v>
      </c>
      <c r="BK222" s="123">
        <f>ROUND(I222*H222,2)</f>
        <v>0</v>
      </c>
      <c r="BL222" s="17" t="s">
        <v>146</v>
      </c>
      <c r="BM222" s="204" t="s">
        <v>326</v>
      </c>
    </row>
    <row r="223" s="13" customFormat="1">
      <c r="A223" s="13"/>
      <c r="B223" s="205"/>
      <c r="C223" s="13"/>
      <c r="D223" s="206" t="s">
        <v>148</v>
      </c>
      <c r="E223" s="207" t="s">
        <v>1</v>
      </c>
      <c r="F223" s="208" t="s">
        <v>327</v>
      </c>
      <c r="G223" s="13"/>
      <c r="H223" s="209">
        <v>85</v>
      </c>
      <c r="I223" s="210"/>
      <c r="J223" s="13"/>
      <c r="K223" s="13"/>
      <c r="L223" s="205"/>
      <c r="M223" s="211"/>
      <c r="N223" s="212"/>
      <c r="O223" s="212"/>
      <c r="P223" s="212"/>
      <c r="Q223" s="212"/>
      <c r="R223" s="212"/>
      <c r="S223" s="212"/>
      <c r="T223" s="2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T223" s="207" t="s">
        <v>148</v>
      </c>
      <c r="AU223" s="207" t="s">
        <v>85</v>
      </c>
      <c r="AV223" s="13" t="s">
        <v>85</v>
      </c>
      <c r="AW223" s="13" t="s">
        <v>30</v>
      </c>
      <c r="AX223" s="13" t="s">
        <v>75</v>
      </c>
      <c r="AY223" s="207" t="s">
        <v>140</v>
      </c>
    </row>
    <row r="224" s="14" customFormat="1">
      <c r="A224" s="14"/>
      <c r="B224" s="214"/>
      <c r="C224" s="14"/>
      <c r="D224" s="206" t="s">
        <v>148</v>
      </c>
      <c r="E224" s="215" t="s">
        <v>1</v>
      </c>
      <c r="F224" s="216" t="s">
        <v>150</v>
      </c>
      <c r="G224" s="14"/>
      <c r="H224" s="217">
        <v>85</v>
      </c>
      <c r="I224" s="218"/>
      <c r="J224" s="14"/>
      <c r="K224" s="14"/>
      <c r="L224" s="214"/>
      <c r="M224" s="219"/>
      <c r="N224" s="220"/>
      <c r="O224" s="220"/>
      <c r="P224" s="220"/>
      <c r="Q224" s="220"/>
      <c r="R224" s="220"/>
      <c r="S224" s="220"/>
      <c r="T224" s="221"/>
      <c r="U224" s="14"/>
      <c r="V224" s="14"/>
      <c r="W224" s="14"/>
      <c r="X224" s="14"/>
      <c r="Y224" s="14"/>
      <c r="Z224" s="14"/>
      <c r="AA224" s="14"/>
      <c r="AB224" s="14"/>
      <c r="AC224" s="14"/>
      <c r="AD224" s="14"/>
      <c r="AE224" s="14"/>
      <c r="AT224" s="215" t="s">
        <v>148</v>
      </c>
      <c r="AU224" s="215" t="s">
        <v>85</v>
      </c>
      <c r="AV224" s="14" t="s">
        <v>146</v>
      </c>
      <c r="AW224" s="14" t="s">
        <v>30</v>
      </c>
      <c r="AX224" s="14" t="s">
        <v>83</v>
      </c>
      <c r="AY224" s="215" t="s">
        <v>140</v>
      </c>
    </row>
    <row r="225" s="2" customFormat="1" ht="24.15" customHeight="1">
      <c r="A225" s="38"/>
      <c r="B225" s="160"/>
      <c r="C225" s="192" t="s">
        <v>328</v>
      </c>
      <c r="D225" s="192" t="s">
        <v>142</v>
      </c>
      <c r="E225" s="193" t="s">
        <v>329</v>
      </c>
      <c r="F225" s="194" t="s">
        <v>330</v>
      </c>
      <c r="G225" s="195" t="s">
        <v>145</v>
      </c>
      <c r="H225" s="196">
        <v>54</v>
      </c>
      <c r="I225" s="197"/>
      <c r="J225" s="198">
        <f>ROUND(I225*H225,2)</f>
        <v>0</v>
      </c>
      <c r="K225" s="199"/>
      <c r="L225" s="39"/>
      <c r="M225" s="200" t="s">
        <v>1</v>
      </c>
      <c r="N225" s="201" t="s">
        <v>40</v>
      </c>
      <c r="O225" s="77"/>
      <c r="P225" s="202">
        <f>O225*H225</f>
        <v>0</v>
      </c>
      <c r="Q225" s="202">
        <v>0.0016000000000000001</v>
      </c>
      <c r="R225" s="202">
        <f>Q225*H225</f>
        <v>0.086400000000000005</v>
      </c>
      <c r="S225" s="202">
        <v>0</v>
      </c>
      <c r="T225" s="203">
        <f>S225*H225</f>
        <v>0</v>
      </c>
      <c r="U225" s="38"/>
      <c r="V225" s="38"/>
      <c r="W225" s="38"/>
      <c r="X225" s="38"/>
      <c r="Y225" s="38"/>
      <c r="Z225" s="38"/>
      <c r="AA225" s="38"/>
      <c r="AB225" s="38"/>
      <c r="AC225" s="38"/>
      <c r="AD225" s="38"/>
      <c r="AE225" s="38"/>
      <c r="AR225" s="204" t="s">
        <v>146</v>
      </c>
      <c r="AT225" s="204" t="s">
        <v>142</v>
      </c>
      <c r="AU225" s="204" t="s">
        <v>85</v>
      </c>
      <c r="AY225" s="17" t="s">
        <v>140</v>
      </c>
      <c r="BE225" s="123">
        <f>IF(N225="základní",J225,0)</f>
        <v>0</v>
      </c>
      <c r="BF225" s="123">
        <f>IF(N225="snížená",J225,0)</f>
        <v>0</v>
      </c>
      <c r="BG225" s="123">
        <f>IF(N225="zákl. přenesená",J225,0)</f>
        <v>0</v>
      </c>
      <c r="BH225" s="123">
        <f>IF(N225="sníž. přenesená",J225,0)</f>
        <v>0</v>
      </c>
      <c r="BI225" s="123">
        <f>IF(N225="nulová",J225,0)</f>
        <v>0</v>
      </c>
      <c r="BJ225" s="17" t="s">
        <v>83</v>
      </c>
      <c r="BK225" s="123">
        <f>ROUND(I225*H225,2)</f>
        <v>0</v>
      </c>
      <c r="BL225" s="17" t="s">
        <v>146</v>
      </c>
      <c r="BM225" s="204" t="s">
        <v>331</v>
      </c>
    </row>
    <row r="226" s="2" customFormat="1" ht="33" customHeight="1">
      <c r="A226" s="38"/>
      <c r="B226" s="160"/>
      <c r="C226" s="192" t="s">
        <v>332</v>
      </c>
      <c r="D226" s="192" t="s">
        <v>142</v>
      </c>
      <c r="E226" s="193" t="s">
        <v>333</v>
      </c>
      <c r="F226" s="194" t="s">
        <v>334</v>
      </c>
      <c r="G226" s="195" t="s">
        <v>158</v>
      </c>
      <c r="H226" s="196">
        <v>280.5</v>
      </c>
      <c r="I226" s="197"/>
      <c r="J226" s="198">
        <f>ROUND(I226*H226,2)</f>
        <v>0</v>
      </c>
      <c r="K226" s="199"/>
      <c r="L226" s="39"/>
      <c r="M226" s="200" t="s">
        <v>1</v>
      </c>
      <c r="N226" s="201" t="s">
        <v>40</v>
      </c>
      <c r="O226" s="77"/>
      <c r="P226" s="202">
        <f>O226*H226</f>
        <v>0</v>
      </c>
      <c r="Q226" s="202">
        <v>0.15540000000000001</v>
      </c>
      <c r="R226" s="202">
        <f>Q226*H226</f>
        <v>43.589700000000001</v>
      </c>
      <c r="S226" s="202">
        <v>0</v>
      </c>
      <c r="T226" s="203">
        <f>S226*H226</f>
        <v>0</v>
      </c>
      <c r="U226" s="38"/>
      <c r="V226" s="38"/>
      <c r="W226" s="38"/>
      <c r="X226" s="38"/>
      <c r="Y226" s="38"/>
      <c r="Z226" s="38"/>
      <c r="AA226" s="38"/>
      <c r="AB226" s="38"/>
      <c r="AC226" s="38"/>
      <c r="AD226" s="38"/>
      <c r="AE226" s="38"/>
      <c r="AR226" s="204" t="s">
        <v>146</v>
      </c>
      <c r="AT226" s="204" t="s">
        <v>142</v>
      </c>
      <c r="AU226" s="204" t="s">
        <v>85</v>
      </c>
      <c r="AY226" s="17" t="s">
        <v>140</v>
      </c>
      <c r="BE226" s="123">
        <f>IF(N226="základní",J226,0)</f>
        <v>0</v>
      </c>
      <c r="BF226" s="123">
        <f>IF(N226="snížená",J226,0)</f>
        <v>0</v>
      </c>
      <c r="BG226" s="123">
        <f>IF(N226="zákl. přenesená",J226,0)</f>
        <v>0</v>
      </c>
      <c r="BH226" s="123">
        <f>IF(N226="sníž. přenesená",J226,0)</f>
        <v>0</v>
      </c>
      <c r="BI226" s="123">
        <f>IF(N226="nulová",J226,0)</f>
        <v>0</v>
      </c>
      <c r="BJ226" s="17" t="s">
        <v>83</v>
      </c>
      <c r="BK226" s="123">
        <f>ROUND(I226*H226,2)</f>
        <v>0</v>
      </c>
      <c r="BL226" s="17" t="s">
        <v>146</v>
      </c>
      <c r="BM226" s="204" t="s">
        <v>335</v>
      </c>
    </row>
    <row r="227" s="13" customFormat="1">
      <c r="A227" s="13"/>
      <c r="B227" s="205"/>
      <c r="C227" s="13"/>
      <c r="D227" s="206" t="s">
        <v>148</v>
      </c>
      <c r="E227" s="207" t="s">
        <v>1</v>
      </c>
      <c r="F227" s="208" t="s">
        <v>336</v>
      </c>
      <c r="G227" s="13"/>
      <c r="H227" s="209">
        <v>280.5</v>
      </c>
      <c r="I227" s="210"/>
      <c r="J227" s="13"/>
      <c r="K227" s="13"/>
      <c r="L227" s="205"/>
      <c r="M227" s="211"/>
      <c r="N227" s="212"/>
      <c r="O227" s="212"/>
      <c r="P227" s="212"/>
      <c r="Q227" s="212"/>
      <c r="R227" s="212"/>
      <c r="S227" s="212"/>
      <c r="T227" s="2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T227" s="207" t="s">
        <v>148</v>
      </c>
      <c r="AU227" s="207" t="s">
        <v>85</v>
      </c>
      <c r="AV227" s="13" t="s">
        <v>85</v>
      </c>
      <c r="AW227" s="13" t="s">
        <v>30</v>
      </c>
      <c r="AX227" s="13" t="s">
        <v>75</v>
      </c>
      <c r="AY227" s="207" t="s">
        <v>140</v>
      </c>
    </row>
    <row r="228" s="14" customFormat="1">
      <c r="A228" s="14"/>
      <c r="B228" s="214"/>
      <c r="C228" s="14"/>
      <c r="D228" s="206" t="s">
        <v>148</v>
      </c>
      <c r="E228" s="215" t="s">
        <v>1</v>
      </c>
      <c r="F228" s="216" t="s">
        <v>150</v>
      </c>
      <c r="G228" s="14"/>
      <c r="H228" s="217">
        <v>280.5</v>
      </c>
      <c r="I228" s="218"/>
      <c r="J228" s="14"/>
      <c r="K228" s="14"/>
      <c r="L228" s="214"/>
      <c r="M228" s="219"/>
      <c r="N228" s="220"/>
      <c r="O228" s="220"/>
      <c r="P228" s="220"/>
      <c r="Q228" s="220"/>
      <c r="R228" s="220"/>
      <c r="S228" s="220"/>
      <c r="T228" s="221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  <c r="AT228" s="215" t="s">
        <v>148</v>
      </c>
      <c r="AU228" s="215" t="s">
        <v>85</v>
      </c>
      <c r="AV228" s="14" t="s">
        <v>146</v>
      </c>
      <c r="AW228" s="14" t="s">
        <v>30</v>
      </c>
      <c r="AX228" s="14" t="s">
        <v>83</v>
      </c>
      <c r="AY228" s="215" t="s">
        <v>140</v>
      </c>
    </row>
    <row r="229" s="2" customFormat="1" ht="16.5" customHeight="1">
      <c r="A229" s="38"/>
      <c r="B229" s="160"/>
      <c r="C229" s="222" t="s">
        <v>337</v>
      </c>
      <c r="D229" s="222" t="s">
        <v>200</v>
      </c>
      <c r="E229" s="223" t="s">
        <v>338</v>
      </c>
      <c r="F229" s="224" t="s">
        <v>339</v>
      </c>
      <c r="G229" s="225" t="s">
        <v>158</v>
      </c>
      <c r="H229" s="226">
        <v>149</v>
      </c>
      <c r="I229" s="227"/>
      <c r="J229" s="228">
        <f>ROUND(I229*H229,2)</f>
        <v>0</v>
      </c>
      <c r="K229" s="229"/>
      <c r="L229" s="230"/>
      <c r="M229" s="231" t="s">
        <v>1</v>
      </c>
      <c r="N229" s="232" t="s">
        <v>40</v>
      </c>
      <c r="O229" s="77"/>
      <c r="P229" s="202">
        <f>O229*H229</f>
        <v>0</v>
      </c>
      <c r="Q229" s="202">
        <v>0.081000000000000003</v>
      </c>
      <c r="R229" s="202">
        <f>Q229*H229</f>
        <v>12.069000000000001</v>
      </c>
      <c r="S229" s="202">
        <v>0</v>
      </c>
      <c r="T229" s="203">
        <f>S229*H229</f>
        <v>0</v>
      </c>
      <c r="U229" s="38"/>
      <c r="V229" s="38"/>
      <c r="W229" s="38"/>
      <c r="X229" s="38"/>
      <c r="Y229" s="38"/>
      <c r="Z229" s="38"/>
      <c r="AA229" s="38"/>
      <c r="AB229" s="38"/>
      <c r="AC229" s="38"/>
      <c r="AD229" s="38"/>
      <c r="AE229" s="38"/>
      <c r="AR229" s="204" t="s">
        <v>180</v>
      </c>
      <c r="AT229" s="204" t="s">
        <v>200</v>
      </c>
      <c r="AU229" s="204" t="s">
        <v>85</v>
      </c>
      <c r="AY229" s="17" t="s">
        <v>140</v>
      </c>
      <c r="BE229" s="123">
        <f>IF(N229="základní",J229,0)</f>
        <v>0</v>
      </c>
      <c r="BF229" s="123">
        <f>IF(N229="snížená",J229,0)</f>
        <v>0</v>
      </c>
      <c r="BG229" s="123">
        <f>IF(N229="zákl. přenesená",J229,0)</f>
        <v>0</v>
      </c>
      <c r="BH229" s="123">
        <f>IF(N229="sníž. přenesená",J229,0)</f>
        <v>0</v>
      </c>
      <c r="BI229" s="123">
        <f>IF(N229="nulová",J229,0)</f>
        <v>0</v>
      </c>
      <c r="BJ229" s="17" t="s">
        <v>83</v>
      </c>
      <c r="BK229" s="123">
        <f>ROUND(I229*H229,2)</f>
        <v>0</v>
      </c>
      <c r="BL229" s="17" t="s">
        <v>146</v>
      </c>
      <c r="BM229" s="204" t="s">
        <v>340</v>
      </c>
    </row>
    <row r="230" s="13" customFormat="1">
      <c r="A230" s="13"/>
      <c r="B230" s="205"/>
      <c r="C230" s="13"/>
      <c r="D230" s="206" t="s">
        <v>148</v>
      </c>
      <c r="E230" s="207" t="s">
        <v>1</v>
      </c>
      <c r="F230" s="208" t="s">
        <v>341</v>
      </c>
      <c r="G230" s="13"/>
      <c r="H230" s="209">
        <v>149</v>
      </c>
      <c r="I230" s="210"/>
      <c r="J230" s="13"/>
      <c r="K230" s="13"/>
      <c r="L230" s="205"/>
      <c r="M230" s="211"/>
      <c r="N230" s="212"/>
      <c r="O230" s="212"/>
      <c r="P230" s="212"/>
      <c r="Q230" s="212"/>
      <c r="R230" s="212"/>
      <c r="S230" s="212"/>
      <c r="T230" s="213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T230" s="207" t="s">
        <v>148</v>
      </c>
      <c r="AU230" s="207" t="s">
        <v>85</v>
      </c>
      <c r="AV230" s="13" t="s">
        <v>85</v>
      </c>
      <c r="AW230" s="13" t="s">
        <v>30</v>
      </c>
      <c r="AX230" s="13" t="s">
        <v>75</v>
      </c>
      <c r="AY230" s="207" t="s">
        <v>140</v>
      </c>
    </row>
    <row r="231" s="14" customFormat="1">
      <c r="A231" s="14"/>
      <c r="B231" s="214"/>
      <c r="C231" s="14"/>
      <c r="D231" s="206" t="s">
        <v>148</v>
      </c>
      <c r="E231" s="215" t="s">
        <v>1</v>
      </c>
      <c r="F231" s="216" t="s">
        <v>150</v>
      </c>
      <c r="G231" s="14"/>
      <c r="H231" s="217">
        <v>149</v>
      </c>
      <c r="I231" s="218"/>
      <c r="J231" s="14"/>
      <c r="K231" s="14"/>
      <c r="L231" s="214"/>
      <c r="M231" s="219"/>
      <c r="N231" s="220"/>
      <c r="O231" s="220"/>
      <c r="P231" s="220"/>
      <c r="Q231" s="220"/>
      <c r="R231" s="220"/>
      <c r="S231" s="220"/>
      <c r="T231" s="221"/>
      <c r="U231" s="14"/>
      <c r="V231" s="14"/>
      <c r="W231" s="14"/>
      <c r="X231" s="14"/>
      <c r="Y231" s="14"/>
      <c r="Z231" s="14"/>
      <c r="AA231" s="14"/>
      <c r="AB231" s="14"/>
      <c r="AC231" s="14"/>
      <c r="AD231" s="14"/>
      <c r="AE231" s="14"/>
      <c r="AT231" s="215" t="s">
        <v>148</v>
      </c>
      <c r="AU231" s="215" t="s">
        <v>85</v>
      </c>
      <c r="AV231" s="14" t="s">
        <v>146</v>
      </c>
      <c r="AW231" s="14" t="s">
        <v>30</v>
      </c>
      <c r="AX231" s="14" t="s">
        <v>83</v>
      </c>
      <c r="AY231" s="215" t="s">
        <v>140</v>
      </c>
    </row>
    <row r="232" s="2" customFormat="1" ht="16.5" customHeight="1">
      <c r="A232" s="38"/>
      <c r="B232" s="160"/>
      <c r="C232" s="222" t="s">
        <v>342</v>
      </c>
      <c r="D232" s="222" t="s">
        <v>200</v>
      </c>
      <c r="E232" s="223" t="s">
        <v>343</v>
      </c>
      <c r="F232" s="224" t="s">
        <v>344</v>
      </c>
      <c r="G232" s="225" t="s">
        <v>158</v>
      </c>
      <c r="H232" s="226">
        <v>15.5</v>
      </c>
      <c r="I232" s="227"/>
      <c r="J232" s="228">
        <f>ROUND(I232*H232,2)</f>
        <v>0</v>
      </c>
      <c r="K232" s="229"/>
      <c r="L232" s="230"/>
      <c r="M232" s="231" t="s">
        <v>1</v>
      </c>
      <c r="N232" s="232" t="s">
        <v>40</v>
      </c>
      <c r="O232" s="77"/>
      <c r="P232" s="202">
        <f>O232*H232</f>
        <v>0</v>
      </c>
      <c r="Q232" s="202">
        <v>0.055</v>
      </c>
      <c r="R232" s="202">
        <f>Q232*H232</f>
        <v>0.85250000000000004</v>
      </c>
      <c r="S232" s="202">
        <v>0</v>
      </c>
      <c r="T232" s="203">
        <f>S232*H232</f>
        <v>0</v>
      </c>
      <c r="U232" s="38"/>
      <c r="V232" s="38"/>
      <c r="W232" s="38"/>
      <c r="X232" s="38"/>
      <c r="Y232" s="38"/>
      <c r="Z232" s="38"/>
      <c r="AA232" s="38"/>
      <c r="AB232" s="38"/>
      <c r="AC232" s="38"/>
      <c r="AD232" s="38"/>
      <c r="AE232" s="38"/>
      <c r="AR232" s="204" t="s">
        <v>180</v>
      </c>
      <c r="AT232" s="204" t="s">
        <v>200</v>
      </c>
      <c r="AU232" s="204" t="s">
        <v>85</v>
      </c>
      <c r="AY232" s="17" t="s">
        <v>140</v>
      </c>
      <c r="BE232" s="123">
        <f>IF(N232="základní",J232,0)</f>
        <v>0</v>
      </c>
      <c r="BF232" s="123">
        <f>IF(N232="snížená",J232,0)</f>
        <v>0</v>
      </c>
      <c r="BG232" s="123">
        <f>IF(N232="zákl. přenesená",J232,0)</f>
        <v>0</v>
      </c>
      <c r="BH232" s="123">
        <f>IF(N232="sníž. přenesená",J232,0)</f>
        <v>0</v>
      </c>
      <c r="BI232" s="123">
        <f>IF(N232="nulová",J232,0)</f>
        <v>0</v>
      </c>
      <c r="BJ232" s="17" t="s">
        <v>83</v>
      </c>
      <c r="BK232" s="123">
        <f>ROUND(I232*H232,2)</f>
        <v>0</v>
      </c>
      <c r="BL232" s="17" t="s">
        <v>146</v>
      </c>
      <c r="BM232" s="204" t="s">
        <v>345</v>
      </c>
    </row>
    <row r="233" s="13" customFormat="1">
      <c r="A233" s="13"/>
      <c r="B233" s="205"/>
      <c r="C233" s="13"/>
      <c r="D233" s="206" t="s">
        <v>148</v>
      </c>
      <c r="E233" s="207" t="s">
        <v>1</v>
      </c>
      <c r="F233" s="208" t="s">
        <v>346</v>
      </c>
      <c r="G233" s="13"/>
      <c r="H233" s="209">
        <v>15.5</v>
      </c>
      <c r="I233" s="210"/>
      <c r="J233" s="13"/>
      <c r="K233" s="13"/>
      <c r="L233" s="205"/>
      <c r="M233" s="211"/>
      <c r="N233" s="212"/>
      <c r="O233" s="212"/>
      <c r="P233" s="212"/>
      <c r="Q233" s="212"/>
      <c r="R233" s="212"/>
      <c r="S233" s="212"/>
      <c r="T233" s="213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T233" s="207" t="s">
        <v>148</v>
      </c>
      <c r="AU233" s="207" t="s">
        <v>85</v>
      </c>
      <c r="AV233" s="13" t="s">
        <v>85</v>
      </c>
      <c r="AW233" s="13" t="s">
        <v>30</v>
      </c>
      <c r="AX233" s="13" t="s">
        <v>75</v>
      </c>
      <c r="AY233" s="207" t="s">
        <v>140</v>
      </c>
    </row>
    <row r="234" s="14" customFormat="1">
      <c r="A234" s="14"/>
      <c r="B234" s="214"/>
      <c r="C234" s="14"/>
      <c r="D234" s="206" t="s">
        <v>148</v>
      </c>
      <c r="E234" s="215" t="s">
        <v>1</v>
      </c>
      <c r="F234" s="216" t="s">
        <v>150</v>
      </c>
      <c r="G234" s="14"/>
      <c r="H234" s="217">
        <v>15.5</v>
      </c>
      <c r="I234" s="218"/>
      <c r="J234" s="14"/>
      <c r="K234" s="14"/>
      <c r="L234" s="214"/>
      <c r="M234" s="219"/>
      <c r="N234" s="220"/>
      <c r="O234" s="220"/>
      <c r="P234" s="220"/>
      <c r="Q234" s="220"/>
      <c r="R234" s="220"/>
      <c r="S234" s="220"/>
      <c r="T234" s="221"/>
      <c r="U234" s="14"/>
      <c r="V234" s="14"/>
      <c r="W234" s="14"/>
      <c r="X234" s="14"/>
      <c r="Y234" s="14"/>
      <c r="Z234" s="14"/>
      <c r="AA234" s="14"/>
      <c r="AB234" s="14"/>
      <c r="AC234" s="14"/>
      <c r="AD234" s="14"/>
      <c r="AE234" s="14"/>
      <c r="AT234" s="215" t="s">
        <v>148</v>
      </c>
      <c r="AU234" s="215" t="s">
        <v>85</v>
      </c>
      <c r="AV234" s="14" t="s">
        <v>146</v>
      </c>
      <c r="AW234" s="14" t="s">
        <v>30</v>
      </c>
      <c r="AX234" s="14" t="s">
        <v>83</v>
      </c>
      <c r="AY234" s="215" t="s">
        <v>140</v>
      </c>
    </row>
    <row r="235" s="2" customFormat="1" ht="16.5" customHeight="1">
      <c r="A235" s="38"/>
      <c r="B235" s="160"/>
      <c r="C235" s="222" t="s">
        <v>347</v>
      </c>
      <c r="D235" s="222" t="s">
        <v>200</v>
      </c>
      <c r="E235" s="223" t="s">
        <v>348</v>
      </c>
      <c r="F235" s="224" t="s">
        <v>349</v>
      </c>
      <c r="G235" s="225" t="s">
        <v>158</v>
      </c>
      <c r="H235" s="226">
        <v>75</v>
      </c>
      <c r="I235" s="227"/>
      <c r="J235" s="228">
        <f>ROUND(I235*H235,2)</f>
        <v>0</v>
      </c>
      <c r="K235" s="229"/>
      <c r="L235" s="230"/>
      <c r="M235" s="231" t="s">
        <v>1</v>
      </c>
      <c r="N235" s="232" t="s">
        <v>40</v>
      </c>
      <c r="O235" s="77"/>
      <c r="P235" s="202">
        <f>O235*H235</f>
        <v>0</v>
      </c>
      <c r="Q235" s="202">
        <v>0.044999999999999998</v>
      </c>
      <c r="R235" s="202">
        <f>Q235*H235</f>
        <v>3.375</v>
      </c>
      <c r="S235" s="202">
        <v>0</v>
      </c>
      <c r="T235" s="203">
        <f>S235*H235</f>
        <v>0</v>
      </c>
      <c r="U235" s="38"/>
      <c r="V235" s="38"/>
      <c r="W235" s="38"/>
      <c r="X235" s="38"/>
      <c r="Y235" s="38"/>
      <c r="Z235" s="38"/>
      <c r="AA235" s="38"/>
      <c r="AB235" s="38"/>
      <c r="AC235" s="38"/>
      <c r="AD235" s="38"/>
      <c r="AE235" s="38"/>
      <c r="AR235" s="204" t="s">
        <v>180</v>
      </c>
      <c r="AT235" s="204" t="s">
        <v>200</v>
      </c>
      <c r="AU235" s="204" t="s">
        <v>85</v>
      </c>
      <c r="AY235" s="17" t="s">
        <v>140</v>
      </c>
      <c r="BE235" s="123">
        <f>IF(N235="základní",J235,0)</f>
        <v>0</v>
      </c>
      <c r="BF235" s="123">
        <f>IF(N235="snížená",J235,0)</f>
        <v>0</v>
      </c>
      <c r="BG235" s="123">
        <f>IF(N235="zákl. přenesená",J235,0)</f>
        <v>0</v>
      </c>
      <c r="BH235" s="123">
        <f>IF(N235="sníž. přenesená",J235,0)</f>
        <v>0</v>
      </c>
      <c r="BI235" s="123">
        <f>IF(N235="nulová",J235,0)</f>
        <v>0</v>
      </c>
      <c r="BJ235" s="17" t="s">
        <v>83</v>
      </c>
      <c r="BK235" s="123">
        <f>ROUND(I235*H235,2)</f>
        <v>0</v>
      </c>
      <c r="BL235" s="17" t="s">
        <v>146</v>
      </c>
      <c r="BM235" s="204" t="s">
        <v>350</v>
      </c>
    </row>
    <row r="236" s="13" customFormat="1">
      <c r="A236" s="13"/>
      <c r="B236" s="205"/>
      <c r="C236" s="13"/>
      <c r="D236" s="206" t="s">
        <v>148</v>
      </c>
      <c r="E236" s="207" t="s">
        <v>1</v>
      </c>
      <c r="F236" s="208" t="s">
        <v>351</v>
      </c>
      <c r="G236" s="13"/>
      <c r="H236" s="209">
        <v>75</v>
      </c>
      <c r="I236" s="210"/>
      <c r="J236" s="13"/>
      <c r="K236" s="13"/>
      <c r="L236" s="205"/>
      <c r="M236" s="211"/>
      <c r="N236" s="212"/>
      <c r="O236" s="212"/>
      <c r="P236" s="212"/>
      <c r="Q236" s="212"/>
      <c r="R236" s="212"/>
      <c r="S236" s="212"/>
      <c r="T236" s="213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T236" s="207" t="s">
        <v>148</v>
      </c>
      <c r="AU236" s="207" t="s">
        <v>85</v>
      </c>
      <c r="AV236" s="13" t="s">
        <v>85</v>
      </c>
      <c r="AW236" s="13" t="s">
        <v>30</v>
      </c>
      <c r="AX236" s="13" t="s">
        <v>75</v>
      </c>
      <c r="AY236" s="207" t="s">
        <v>140</v>
      </c>
    </row>
    <row r="237" s="14" customFormat="1">
      <c r="A237" s="14"/>
      <c r="B237" s="214"/>
      <c r="C237" s="14"/>
      <c r="D237" s="206" t="s">
        <v>148</v>
      </c>
      <c r="E237" s="215" t="s">
        <v>1</v>
      </c>
      <c r="F237" s="216" t="s">
        <v>150</v>
      </c>
      <c r="G237" s="14"/>
      <c r="H237" s="217">
        <v>75</v>
      </c>
      <c r="I237" s="218"/>
      <c r="J237" s="14"/>
      <c r="K237" s="14"/>
      <c r="L237" s="214"/>
      <c r="M237" s="219"/>
      <c r="N237" s="220"/>
      <c r="O237" s="220"/>
      <c r="P237" s="220"/>
      <c r="Q237" s="220"/>
      <c r="R237" s="220"/>
      <c r="S237" s="220"/>
      <c r="T237" s="221"/>
      <c r="U237" s="14"/>
      <c r="V237" s="14"/>
      <c r="W237" s="14"/>
      <c r="X237" s="14"/>
      <c r="Y237" s="14"/>
      <c r="Z237" s="14"/>
      <c r="AA237" s="14"/>
      <c r="AB237" s="14"/>
      <c r="AC237" s="14"/>
      <c r="AD237" s="14"/>
      <c r="AE237" s="14"/>
      <c r="AT237" s="215" t="s">
        <v>148</v>
      </c>
      <c r="AU237" s="215" t="s">
        <v>85</v>
      </c>
      <c r="AV237" s="14" t="s">
        <v>146</v>
      </c>
      <c r="AW237" s="14" t="s">
        <v>30</v>
      </c>
      <c r="AX237" s="14" t="s">
        <v>83</v>
      </c>
      <c r="AY237" s="215" t="s">
        <v>140</v>
      </c>
    </row>
    <row r="238" s="2" customFormat="1" ht="16.5" customHeight="1">
      <c r="A238" s="38"/>
      <c r="B238" s="160"/>
      <c r="C238" s="222" t="s">
        <v>352</v>
      </c>
      <c r="D238" s="222" t="s">
        <v>200</v>
      </c>
      <c r="E238" s="223" t="s">
        <v>353</v>
      </c>
      <c r="F238" s="224" t="s">
        <v>354</v>
      </c>
      <c r="G238" s="225" t="s">
        <v>158</v>
      </c>
      <c r="H238" s="226">
        <v>35</v>
      </c>
      <c r="I238" s="227"/>
      <c r="J238" s="228">
        <f>ROUND(I238*H238,2)</f>
        <v>0</v>
      </c>
      <c r="K238" s="229"/>
      <c r="L238" s="230"/>
      <c r="M238" s="231" t="s">
        <v>1</v>
      </c>
      <c r="N238" s="232" t="s">
        <v>40</v>
      </c>
      <c r="O238" s="77"/>
      <c r="P238" s="202">
        <f>O238*H238</f>
        <v>0</v>
      </c>
      <c r="Q238" s="202">
        <v>0.058000000000000003</v>
      </c>
      <c r="R238" s="202">
        <f>Q238*H238</f>
        <v>2.0300000000000002</v>
      </c>
      <c r="S238" s="202">
        <v>0</v>
      </c>
      <c r="T238" s="203">
        <f>S238*H238</f>
        <v>0</v>
      </c>
      <c r="U238" s="38"/>
      <c r="V238" s="38"/>
      <c r="W238" s="38"/>
      <c r="X238" s="38"/>
      <c r="Y238" s="38"/>
      <c r="Z238" s="38"/>
      <c r="AA238" s="38"/>
      <c r="AB238" s="38"/>
      <c r="AC238" s="38"/>
      <c r="AD238" s="38"/>
      <c r="AE238" s="38"/>
      <c r="AR238" s="204" t="s">
        <v>180</v>
      </c>
      <c r="AT238" s="204" t="s">
        <v>200</v>
      </c>
      <c r="AU238" s="204" t="s">
        <v>85</v>
      </c>
      <c r="AY238" s="17" t="s">
        <v>140</v>
      </c>
      <c r="BE238" s="123">
        <f>IF(N238="základní",J238,0)</f>
        <v>0</v>
      </c>
      <c r="BF238" s="123">
        <f>IF(N238="snížená",J238,0)</f>
        <v>0</v>
      </c>
      <c r="BG238" s="123">
        <f>IF(N238="zákl. přenesená",J238,0)</f>
        <v>0</v>
      </c>
      <c r="BH238" s="123">
        <f>IF(N238="sníž. přenesená",J238,0)</f>
        <v>0</v>
      </c>
      <c r="BI238" s="123">
        <f>IF(N238="nulová",J238,0)</f>
        <v>0</v>
      </c>
      <c r="BJ238" s="17" t="s">
        <v>83</v>
      </c>
      <c r="BK238" s="123">
        <f>ROUND(I238*H238,2)</f>
        <v>0</v>
      </c>
      <c r="BL238" s="17" t="s">
        <v>146</v>
      </c>
      <c r="BM238" s="204" t="s">
        <v>355</v>
      </c>
    </row>
    <row r="239" s="13" customFormat="1">
      <c r="A239" s="13"/>
      <c r="B239" s="205"/>
      <c r="C239" s="13"/>
      <c r="D239" s="206" t="s">
        <v>148</v>
      </c>
      <c r="E239" s="207" t="s">
        <v>1</v>
      </c>
      <c r="F239" s="208" t="s">
        <v>302</v>
      </c>
      <c r="G239" s="13"/>
      <c r="H239" s="209">
        <v>35</v>
      </c>
      <c r="I239" s="210"/>
      <c r="J239" s="13"/>
      <c r="K239" s="13"/>
      <c r="L239" s="205"/>
      <c r="M239" s="211"/>
      <c r="N239" s="212"/>
      <c r="O239" s="212"/>
      <c r="P239" s="212"/>
      <c r="Q239" s="212"/>
      <c r="R239" s="212"/>
      <c r="S239" s="212"/>
      <c r="T239" s="213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T239" s="207" t="s">
        <v>148</v>
      </c>
      <c r="AU239" s="207" t="s">
        <v>85</v>
      </c>
      <c r="AV239" s="13" t="s">
        <v>85</v>
      </c>
      <c r="AW239" s="13" t="s">
        <v>30</v>
      </c>
      <c r="AX239" s="13" t="s">
        <v>75</v>
      </c>
      <c r="AY239" s="207" t="s">
        <v>140</v>
      </c>
    </row>
    <row r="240" s="14" customFormat="1">
      <c r="A240" s="14"/>
      <c r="B240" s="214"/>
      <c r="C240" s="14"/>
      <c r="D240" s="206" t="s">
        <v>148</v>
      </c>
      <c r="E240" s="215" t="s">
        <v>1</v>
      </c>
      <c r="F240" s="216" t="s">
        <v>150</v>
      </c>
      <c r="G240" s="14"/>
      <c r="H240" s="217">
        <v>35</v>
      </c>
      <c r="I240" s="218"/>
      <c r="J240" s="14"/>
      <c r="K240" s="14"/>
      <c r="L240" s="214"/>
      <c r="M240" s="219"/>
      <c r="N240" s="220"/>
      <c r="O240" s="220"/>
      <c r="P240" s="220"/>
      <c r="Q240" s="220"/>
      <c r="R240" s="220"/>
      <c r="S240" s="220"/>
      <c r="T240" s="221"/>
      <c r="U240" s="14"/>
      <c r="V240" s="14"/>
      <c r="W240" s="14"/>
      <c r="X240" s="14"/>
      <c r="Y240" s="14"/>
      <c r="Z240" s="14"/>
      <c r="AA240" s="14"/>
      <c r="AB240" s="14"/>
      <c r="AC240" s="14"/>
      <c r="AD240" s="14"/>
      <c r="AE240" s="14"/>
      <c r="AT240" s="215" t="s">
        <v>148</v>
      </c>
      <c r="AU240" s="215" t="s">
        <v>85</v>
      </c>
      <c r="AV240" s="14" t="s">
        <v>146</v>
      </c>
      <c r="AW240" s="14" t="s">
        <v>30</v>
      </c>
      <c r="AX240" s="14" t="s">
        <v>83</v>
      </c>
      <c r="AY240" s="215" t="s">
        <v>140</v>
      </c>
    </row>
    <row r="241" s="2" customFormat="1" ht="21.75" customHeight="1">
      <c r="A241" s="38"/>
      <c r="B241" s="160"/>
      <c r="C241" s="222" t="s">
        <v>356</v>
      </c>
      <c r="D241" s="222" t="s">
        <v>200</v>
      </c>
      <c r="E241" s="223" t="s">
        <v>357</v>
      </c>
      <c r="F241" s="224" t="s">
        <v>358</v>
      </c>
      <c r="G241" s="225" t="s">
        <v>158</v>
      </c>
      <c r="H241" s="226">
        <v>6</v>
      </c>
      <c r="I241" s="227"/>
      <c r="J241" s="228">
        <f>ROUND(I241*H241,2)</f>
        <v>0</v>
      </c>
      <c r="K241" s="229"/>
      <c r="L241" s="230"/>
      <c r="M241" s="231" t="s">
        <v>1</v>
      </c>
      <c r="N241" s="232" t="s">
        <v>40</v>
      </c>
      <c r="O241" s="77"/>
      <c r="P241" s="202">
        <f>O241*H241</f>
        <v>0</v>
      </c>
      <c r="Q241" s="202">
        <v>0.048399999999999999</v>
      </c>
      <c r="R241" s="202">
        <f>Q241*H241</f>
        <v>0.29039999999999999</v>
      </c>
      <c r="S241" s="202">
        <v>0</v>
      </c>
      <c r="T241" s="203">
        <f>S241*H241</f>
        <v>0</v>
      </c>
      <c r="U241" s="38"/>
      <c r="V241" s="38"/>
      <c r="W241" s="38"/>
      <c r="X241" s="38"/>
      <c r="Y241" s="38"/>
      <c r="Z241" s="38"/>
      <c r="AA241" s="38"/>
      <c r="AB241" s="38"/>
      <c r="AC241" s="38"/>
      <c r="AD241" s="38"/>
      <c r="AE241" s="38"/>
      <c r="AR241" s="204" t="s">
        <v>180</v>
      </c>
      <c r="AT241" s="204" t="s">
        <v>200</v>
      </c>
      <c r="AU241" s="204" t="s">
        <v>85</v>
      </c>
      <c r="AY241" s="17" t="s">
        <v>140</v>
      </c>
      <c r="BE241" s="123">
        <f>IF(N241="základní",J241,0)</f>
        <v>0</v>
      </c>
      <c r="BF241" s="123">
        <f>IF(N241="snížená",J241,0)</f>
        <v>0</v>
      </c>
      <c r="BG241" s="123">
        <f>IF(N241="zákl. přenesená",J241,0)</f>
        <v>0</v>
      </c>
      <c r="BH241" s="123">
        <f>IF(N241="sníž. přenesená",J241,0)</f>
        <v>0</v>
      </c>
      <c r="BI241" s="123">
        <f>IF(N241="nulová",J241,0)</f>
        <v>0</v>
      </c>
      <c r="BJ241" s="17" t="s">
        <v>83</v>
      </c>
      <c r="BK241" s="123">
        <f>ROUND(I241*H241,2)</f>
        <v>0</v>
      </c>
      <c r="BL241" s="17" t="s">
        <v>146</v>
      </c>
      <c r="BM241" s="204" t="s">
        <v>359</v>
      </c>
    </row>
    <row r="242" s="13" customFormat="1">
      <c r="A242" s="13"/>
      <c r="B242" s="205"/>
      <c r="C242" s="13"/>
      <c r="D242" s="206" t="s">
        <v>148</v>
      </c>
      <c r="E242" s="207" t="s">
        <v>1</v>
      </c>
      <c r="F242" s="208" t="s">
        <v>169</v>
      </c>
      <c r="G242" s="13"/>
      <c r="H242" s="209">
        <v>6</v>
      </c>
      <c r="I242" s="210"/>
      <c r="J242" s="13"/>
      <c r="K242" s="13"/>
      <c r="L242" s="205"/>
      <c r="M242" s="211"/>
      <c r="N242" s="212"/>
      <c r="O242" s="212"/>
      <c r="P242" s="212"/>
      <c r="Q242" s="212"/>
      <c r="R242" s="212"/>
      <c r="S242" s="212"/>
      <c r="T242" s="213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T242" s="207" t="s">
        <v>148</v>
      </c>
      <c r="AU242" s="207" t="s">
        <v>85</v>
      </c>
      <c r="AV242" s="13" t="s">
        <v>85</v>
      </c>
      <c r="AW242" s="13" t="s">
        <v>30</v>
      </c>
      <c r="AX242" s="13" t="s">
        <v>75</v>
      </c>
      <c r="AY242" s="207" t="s">
        <v>140</v>
      </c>
    </row>
    <row r="243" s="14" customFormat="1">
      <c r="A243" s="14"/>
      <c r="B243" s="214"/>
      <c r="C243" s="14"/>
      <c r="D243" s="206" t="s">
        <v>148</v>
      </c>
      <c r="E243" s="215" t="s">
        <v>1</v>
      </c>
      <c r="F243" s="216" t="s">
        <v>150</v>
      </c>
      <c r="G243" s="14"/>
      <c r="H243" s="217">
        <v>6</v>
      </c>
      <c r="I243" s="218"/>
      <c r="J243" s="14"/>
      <c r="K243" s="14"/>
      <c r="L243" s="214"/>
      <c r="M243" s="219"/>
      <c r="N243" s="220"/>
      <c r="O243" s="220"/>
      <c r="P243" s="220"/>
      <c r="Q243" s="220"/>
      <c r="R243" s="220"/>
      <c r="S243" s="220"/>
      <c r="T243" s="221"/>
      <c r="U243" s="14"/>
      <c r="V243" s="14"/>
      <c r="W243" s="14"/>
      <c r="X243" s="14"/>
      <c r="Y243" s="14"/>
      <c r="Z243" s="14"/>
      <c r="AA243" s="14"/>
      <c r="AB243" s="14"/>
      <c r="AC243" s="14"/>
      <c r="AD243" s="14"/>
      <c r="AE243" s="14"/>
      <c r="AT243" s="215" t="s">
        <v>148</v>
      </c>
      <c r="AU243" s="215" t="s">
        <v>85</v>
      </c>
      <c r="AV243" s="14" t="s">
        <v>146</v>
      </c>
      <c r="AW243" s="14" t="s">
        <v>30</v>
      </c>
      <c r="AX243" s="14" t="s">
        <v>83</v>
      </c>
      <c r="AY243" s="215" t="s">
        <v>140</v>
      </c>
    </row>
    <row r="244" s="2" customFormat="1" ht="24.15" customHeight="1">
      <c r="A244" s="38"/>
      <c r="B244" s="160"/>
      <c r="C244" s="192" t="s">
        <v>360</v>
      </c>
      <c r="D244" s="192" t="s">
        <v>142</v>
      </c>
      <c r="E244" s="193" t="s">
        <v>361</v>
      </c>
      <c r="F244" s="194" t="s">
        <v>362</v>
      </c>
      <c r="G244" s="195" t="s">
        <v>158</v>
      </c>
      <c r="H244" s="196">
        <v>21</v>
      </c>
      <c r="I244" s="197"/>
      <c r="J244" s="198">
        <f>ROUND(I244*H244,2)</f>
        <v>0</v>
      </c>
      <c r="K244" s="199"/>
      <c r="L244" s="39"/>
      <c r="M244" s="200" t="s">
        <v>1</v>
      </c>
      <c r="N244" s="201" t="s">
        <v>40</v>
      </c>
      <c r="O244" s="77"/>
      <c r="P244" s="202">
        <f>O244*H244</f>
        <v>0</v>
      </c>
      <c r="Q244" s="202">
        <v>0.16849</v>
      </c>
      <c r="R244" s="202">
        <f>Q244*H244</f>
        <v>3.5382899999999999</v>
      </c>
      <c r="S244" s="202">
        <v>0</v>
      </c>
      <c r="T244" s="203">
        <f>S244*H244</f>
        <v>0</v>
      </c>
      <c r="U244" s="38"/>
      <c r="V244" s="38"/>
      <c r="W244" s="38"/>
      <c r="X244" s="38"/>
      <c r="Y244" s="38"/>
      <c r="Z244" s="38"/>
      <c r="AA244" s="38"/>
      <c r="AB244" s="38"/>
      <c r="AC244" s="38"/>
      <c r="AD244" s="38"/>
      <c r="AE244" s="38"/>
      <c r="AR244" s="204" t="s">
        <v>146</v>
      </c>
      <c r="AT244" s="204" t="s">
        <v>142</v>
      </c>
      <c r="AU244" s="204" t="s">
        <v>85</v>
      </c>
      <c r="AY244" s="17" t="s">
        <v>140</v>
      </c>
      <c r="BE244" s="123">
        <f>IF(N244="základní",J244,0)</f>
        <v>0</v>
      </c>
      <c r="BF244" s="123">
        <f>IF(N244="snížená",J244,0)</f>
        <v>0</v>
      </c>
      <c r="BG244" s="123">
        <f>IF(N244="zákl. přenesená",J244,0)</f>
        <v>0</v>
      </c>
      <c r="BH244" s="123">
        <f>IF(N244="sníž. přenesená",J244,0)</f>
        <v>0</v>
      </c>
      <c r="BI244" s="123">
        <f>IF(N244="nulová",J244,0)</f>
        <v>0</v>
      </c>
      <c r="BJ244" s="17" t="s">
        <v>83</v>
      </c>
      <c r="BK244" s="123">
        <f>ROUND(I244*H244,2)</f>
        <v>0</v>
      </c>
      <c r="BL244" s="17" t="s">
        <v>146</v>
      </c>
      <c r="BM244" s="204" t="s">
        <v>363</v>
      </c>
    </row>
    <row r="245" s="13" customFormat="1">
      <c r="A245" s="13"/>
      <c r="B245" s="205"/>
      <c r="C245" s="13"/>
      <c r="D245" s="206" t="s">
        <v>148</v>
      </c>
      <c r="E245" s="207" t="s">
        <v>1</v>
      </c>
      <c r="F245" s="208" t="s">
        <v>364</v>
      </c>
      <c r="G245" s="13"/>
      <c r="H245" s="209">
        <v>21</v>
      </c>
      <c r="I245" s="210"/>
      <c r="J245" s="13"/>
      <c r="K245" s="13"/>
      <c r="L245" s="205"/>
      <c r="M245" s="211"/>
      <c r="N245" s="212"/>
      <c r="O245" s="212"/>
      <c r="P245" s="212"/>
      <c r="Q245" s="212"/>
      <c r="R245" s="212"/>
      <c r="S245" s="212"/>
      <c r="T245" s="213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T245" s="207" t="s">
        <v>148</v>
      </c>
      <c r="AU245" s="207" t="s">
        <v>85</v>
      </c>
      <c r="AV245" s="13" t="s">
        <v>85</v>
      </c>
      <c r="AW245" s="13" t="s">
        <v>30</v>
      </c>
      <c r="AX245" s="13" t="s">
        <v>75</v>
      </c>
      <c r="AY245" s="207" t="s">
        <v>140</v>
      </c>
    </row>
    <row r="246" s="14" customFormat="1">
      <c r="A246" s="14"/>
      <c r="B246" s="214"/>
      <c r="C246" s="14"/>
      <c r="D246" s="206" t="s">
        <v>148</v>
      </c>
      <c r="E246" s="215" t="s">
        <v>1</v>
      </c>
      <c r="F246" s="216" t="s">
        <v>150</v>
      </c>
      <c r="G246" s="14"/>
      <c r="H246" s="217">
        <v>21</v>
      </c>
      <c r="I246" s="218"/>
      <c r="J246" s="14"/>
      <c r="K246" s="14"/>
      <c r="L246" s="214"/>
      <c r="M246" s="219"/>
      <c r="N246" s="220"/>
      <c r="O246" s="220"/>
      <c r="P246" s="220"/>
      <c r="Q246" s="220"/>
      <c r="R246" s="220"/>
      <c r="S246" s="220"/>
      <c r="T246" s="221"/>
      <c r="U246" s="14"/>
      <c r="V246" s="14"/>
      <c r="W246" s="14"/>
      <c r="X246" s="14"/>
      <c r="Y246" s="14"/>
      <c r="Z246" s="14"/>
      <c r="AA246" s="14"/>
      <c r="AB246" s="14"/>
      <c r="AC246" s="14"/>
      <c r="AD246" s="14"/>
      <c r="AE246" s="14"/>
      <c r="AT246" s="215" t="s">
        <v>148</v>
      </c>
      <c r="AU246" s="215" t="s">
        <v>85</v>
      </c>
      <c r="AV246" s="14" t="s">
        <v>146</v>
      </c>
      <c r="AW246" s="14" t="s">
        <v>30</v>
      </c>
      <c r="AX246" s="14" t="s">
        <v>83</v>
      </c>
      <c r="AY246" s="215" t="s">
        <v>140</v>
      </c>
    </row>
    <row r="247" s="2" customFormat="1" ht="16.5" customHeight="1">
      <c r="A247" s="38"/>
      <c r="B247" s="160"/>
      <c r="C247" s="222" t="s">
        <v>365</v>
      </c>
      <c r="D247" s="222" t="s">
        <v>200</v>
      </c>
      <c r="E247" s="223" t="s">
        <v>366</v>
      </c>
      <c r="F247" s="224" t="s">
        <v>367</v>
      </c>
      <c r="G247" s="225" t="s">
        <v>158</v>
      </c>
      <c r="H247" s="226">
        <v>14.699999999999999</v>
      </c>
      <c r="I247" s="227"/>
      <c r="J247" s="228">
        <f>ROUND(I247*H247,2)</f>
        <v>0</v>
      </c>
      <c r="K247" s="229"/>
      <c r="L247" s="230"/>
      <c r="M247" s="231" t="s">
        <v>1</v>
      </c>
      <c r="N247" s="232" t="s">
        <v>40</v>
      </c>
      <c r="O247" s="77"/>
      <c r="P247" s="202">
        <f>O247*H247</f>
        <v>0</v>
      </c>
      <c r="Q247" s="202">
        <v>0.105</v>
      </c>
      <c r="R247" s="202">
        <f>Q247*H247</f>
        <v>1.5434999999999999</v>
      </c>
      <c r="S247" s="202">
        <v>0</v>
      </c>
      <c r="T247" s="203">
        <f>S247*H247</f>
        <v>0</v>
      </c>
      <c r="U247" s="38"/>
      <c r="V247" s="38"/>
      <c r="W247" s="38"/>
      <c r="X247" s="38"/>
      <c r="Y247" s="38"/>
      <c r="Z247" s="38"/>
      <c r="AA247" s="38"/>
      <c r="AB247" s="38"/>
      <c r="AC247" s="38"/>
      <c r="AD247" s="38"/>
      <c r="AE247" s="38"/>
      <c r="AR247" s="204" t="s">
        <v>180</v>
      </c>
      <c r="AT247" s="204" t="s">
        <v>200</v>
      </c>
      <c r="AU247" s="204" t="s">
        <v>85</v>
      </c>
      <c r="AY247" s="17" t="s">
        <v>140</v>
      </c>
      <c r="BE247" s="123">
        <f>IF(N247="základní",J247,0)</f>
        <v>0</v>
      </c>
      <c r="BF247" s="123">
        <f>IF(N247="snížená",J247,0)</f>
        <v>0</v>
      </c>
      <c r="BG247" s="123">
        <f>IF(N247="zákl. přenesená",J247,0)</f>
        <v>0</v>
      </c>
      <c r="BH247" s="123">
        <f>IF(N247="sníž. přenesená",J247,0)</f>
        <v>0</v>
      </c>
      <c r="BI247" s="123">
        <f>IF(N247="nulová",J247,0)</f>
        <v>0</v>
      </c>
      <c r="BJ247" s="17" t="s">
        <v>83</v>
      </c>
      <c r="BK247" s="123">
        <f>ROUND(I247*H247,2)</f>
        <v>0</v>
      </c>
      <c r="BL247" s="17" t="s">
        <v>146</v>
      </c>
      <c r="BM247" s="204" t="s">
        <v>368</v>
      </c>
    </row>
    <row r="248" s="2" customFormat="1" ht="21.75" customHeight="1">
      <c r="A248" s="38"/>
      <c r="B248" s="160"/>
      <c r="C248" s="222" t="s">
        <v>369</v>
      </c>
      <c r="D248" s="222" t="s">
        <v>200</v>
      </c>
      <c r="E248" s="223" t="s">
        <v>370</v>
      </c>
      <c r="F248" s="224" t="s">
        <v>371</v>
      </c>
      <c r="G248" s="225" t="s">
        <v>158</v>
      </c>
      <c r="H248" s="226">
        <v>6.2999999999999998</v>
      </c>
      <c r="I248" s="227"/>
      <c r="J248" s="228">
        <f>ROUND(I248*H248,2)</f>
        <v>0</v>
      </c>
      <c r="K248" s="229"/>
      <c r="L248" s="230"/>
      <c r="M248" s="231" t="s">
        <v>1</v>
      </c>
      <c r="N248" s="232" t="s">
        <v>40</v>
      </c>
      <c r="O248" s="77"/>
      <c r="P248" s="202">
        <f>O248*H248</f>
        <v>0</v>
      </c>
      <c r="Q248" s="202">
        <v>0.105</v>
      </c>
      <c r="R248" s="202">
        <f>Q248*H248</f>
        <v>0.66149999999999998</v>
      </c>
      <c r="S248" s="202">
        <v>0</v>
      </c>
      <c r="T248" s="203">
        <f>S248*H248</f>
        <v>0</v>
      </c>
      <c r="U248" s="38"/>
      <c r="V248" s="38"/>
      <c r="W248" s="38"/>
      <c r="X248" s="38"/>
      <c r="Y248" s="38"/>
      <c r="Z248" s="38"/>
      <c r="AA248" s="38"/>
      <c r="AB248" s="38"/>
      <c r="AC248" s="38"/>
      <c r="AD248" s="38"/>
      <c r="AE248" s="38"/>
      <c r="AR248" s="204" t="s">
        <v>180</v>
      </c>
      <c r="AT248" s="204" t="s">
        <v>200</v>
      </c>
      <c r="AU248" s="204" t="s">
        <v>85</v>
      </c>
      <c r="AY248" s="17" t="s">
        <v>140</v>
      </c>
      <c r="BE248" s="123">
        <f>IF(N248="základní",J248,0)</f>
        <v>0</v>
      </c>
      <c r="BF248" s="123">
        <f>IF(N248="snížená",J248,0)</f>
        <v>0</v>
      </c>
      <c r="BG248" s="123">
        <f>IF(N248="zákl. přenesená",J248,0)</f>
        <v>0</v>
      </c>
      <c r="BH248" s="123">
        <f>IF(N248="sníž. přenesená",J248,0)</f>
        <v>0</v>
      </c>
      <c r="BI248" s="123">
        <f>IF(N248="nulová",J248,0)</f>
        <v>0</v>
      </c>
      <c r="BJ248" s="17" t="s">
        <v>83</v>
      </c>
      <c r="BK248" s="123">
        <f>ROUND(I248*H248,2)</f>
        <v>0</v>
      </c>
      <c r="BL248" s="17" t="s">
        <v>146</v>
      </c>
      <c r="BM248" s="204" t="s">
        <v>372</v>
      </c>
    </row>
    <row r="249" s="13" customFormat="1">
      <c r="A249" s="13"/>
      <c r="B249" s="205"/>
      <c r="C249" s="13"/>
      <c r="D249" s="206" t="s">
        <v>148</v>
      </c>
      <c r="E249" s="207" t="s">
        <v>1</v>
      </c>
      <c r="F249" s="208" t="s">
        <v>373</v>
      </c>
      <c r="G249" s="13"/>
      <c r="H249" s="209">
        <v>6.2999999999999998</v>
      </c>
      <c r="I249" s="210"/>
      <c r="J249" s="13"/>
      <c r="K249" s="13"/>
      <c r="L249" s="205"/>
      <c r="M249" s="211"/>
      <c r="N249" s="212"/>
      <c r="O249" s="212"/>
      <c r="P249" s="212"/>
      <c r="Q249" s="212"/>
      <c r="R249" s="212"/>
      <c r="S249" s="212"/>
      <c r="T249" s="213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T249" s="207" t="s">
        <v>148</v>
      </c>
      <c r="AU249" s="207" t="s">
        <v>85</v>
      </c>
      <c r="AV249" s="13" t="s">
        <v>85</v>
      </c>
      <c r="AW249" s="13" t="s">
        <v>30</v>
      </c>
      <c r="AX249" s="13" t="s">
        <v>75</v>
      </c>
      <c r="AY249" s="207" t="s">
        <v>140</v>
      </c>
    </row>
    <row r="250" s="14" customFormat="1">
      <c r="A250" s="14"/>
      <c r="B250" s="214"/>
      <c r="C250" s="14"/>
      <c r="D250" s="206" t="s">
        <v>148</v>
      </c>
      <c r="E250" s="215" t="s">
        <v>1</v>
      </c>
      <c r="F250" s="216" t="s">
        <v>150</v>
      </c>
      <c r="G250" s="14"/>
      <c r="H250" s="217">
        <v>6.2999999999999998</v>
      </c>
      <c r="I250" s="218"/>
      <c r="J250" s="14"/>
      <c r="K250" s="14"/>
      <c r="L250" s="214"/>
      <c r="M250" s="219"/>
      <c r="N250" s="220"/>
      <c r="O250" s="220"/>
      <c r="P250" s="220"/>
      <c r="Q250" s="220"/>
      <c r="R250" s="220"/>
      <c r="S250" s="220"/>
      <c r="T250" s="221"/>
      <c r="U250" s="14"/>
      <c r="V250" s="14"/>
      <c r="W250" s="14"/>
      <c r="X250" s="14"/>
      <c r="Y250" s="14"/>
      <c r="Z250" s="14"/>
      <c r="AA250" s="14"/>
      <c r="AB250" s="14"/>
      <c r="AC250" s="14"/>
      <c r="AD250" s="14"/>
      <c r="AE250" s="14"/>
      <c r="AT250" s="215" t="s">
        <v>148</v>
      </c>
      <c r="AU250" s="215" t="s">
        <v>85</v>
      </c>
      <c r="AV250" s="14" t="s">
        <v>146</v>
      </c>
      <c r="AW250" s="14" t="s">
        <v>30</v>
      </c>
      <c r="AX250" s="14" t="s">
        <v>83</v>
      </c>
      <c r="AY250" s="215" t="s">
        <v>140</v>
      </c>
    </row>
    <row r="251" s="2" customFormat="1" ht="24.15" customHeight="1">
      <c r="A251" s="38"/>
      <c r="B251" s="160"/>
      <c r="C251" s="192" t="s">
        <v>374</v>
      </c>
      <c r="D251" s="192" t="s">
        <v>142</v>
      </c>
      <c r="E251" s="193" t="s">
        <v>375</v>
      </c>
      <c r="F251" s="194" t="s">
        <v>376</v>
      </c>
      <c r="G251" s="195" t="s">
        <v>158</v>
      </c>
      <c r="H251" s="196">
        <v>335</v>
      </c>
      <c r="I251" s="197"/>
      <c r="J251" s="198">
        <f>ROUND(I251*H251,2)</f>
        <v>0</v>
      </c>
      <c r="K251" s="199"/>
      <c r="L251" s="39"/>
      <c r="M251" s="200" t="s">
        <v>1</v>
      </c>
      <c r="N251" s="201" t="s">
        <v>40</v>
      </c>
      <c r="O251" s="77"/>
      <c r="P251" s="202">
        <f>O251*H251</f>
        <v>0</v>
      </c>
      <c r="Q251" s="202">
        <v>0.00011</v>
      </c>
      <c r="R251" s="202">
        <f>Q251*H251</f>
        <v>0.036850000000000001</v>
      </c>
      <c r="S251" s="202">
        <v>0</v>
      </c>
      <c r="T251" s="203">
        <f>S251*H251</f>
        <v>0</v>
      </c>
      <c r="U251" s="38"/>
      <c r="V251" s="38"/>
      <c r="W251" s="38"/>
      <c r="X251" s="38"/>
      <c r="Y251" s="38"/>
      <c r="Z251" s="38"/>
      <c r="AA251" s="38"/>
      <c r="AB251" s="38"/>
      <c r="AC251" s="38"/>
      <c r="AD251" s="38"/>
      <c r="AE251" s="38"/>
      <c r="AR251" s="204" t="s">
        <v>146</v>
      </c>
      <c r="AT251" s="204" t="s">
        <v>142</v>
      </c>
      <c r="AU251" s="204" t="s">
        <v>85</v>
      </c>
      <c r="AY251" s="17" t="s">
        <v>140</v>
      </c>
      <c r="BE251" s="123">
        <f>IF(N251="základní",J251,0)</f>
        <v>0</v>
      </c>
      <c r="BF251" s="123">
        <f>IF(N251="snížená",J251,0)</f>
        <v>0</v>
      </c>
      <c r="BG251" s="123">
        <f>IF(N251="zákl. přenesená",J251,0)</f>
        <v>0</v>
      </c>
      <c r="BH251" s="123">
        <f>IF(N251="sníž. přenesená",J251,0)</f>
        <v>0</v>
      </c>
      <c r="BI251" s="123">
        <f>IF(N251="nulová",J251,0)</f>
        <v>0</v>
      </c>
      <c r="BJ251" s="17" t="s">
        <v>83</v>
      </c>
      <c r="BK251" s="123">
        <f>ROUND(I251*H251,2)</f>
        <v>0</v>
      </c>
      <c r="BL251" s="17" t="s">
        <v>146</v>
      </c>
      <c r="BM251" s="204" t="s">
        <v>377</v>
      </c>
    </row>
    <row r="252" s="2" customFormat="1" ht="24.15" customHeight="1">
      <c r="A252" s="38"/>
      <c r="B252" s="160"/>
      <c r="C252" s="192" t="s">
        <v>378</v>
      </c>
      <c r="D252" s="192" t="s">
        <v>142</v>
      </c>
      <c r="E252" s="193" t="s">
        <v>379</v>
      </c>
      <c r="F252" s="194" t="s">
        <v>380</v>
      </c>
      <c r="G252" s="195" t="s">
        <v>158</v>
      </c>
      <c r="H252" s="196">
        <v>165</v>
      </c>
      <c r="I252" s="197"/>
      <c r="J252" s="198">
        <f>ROUND(I252*H252,2)</f>
        <v>0</v>
      </c>
      <c r="K252" s="199"/>
      <c r="L252" s="39"/>
      <c r="M252" s="200" t="s">
        <v>1</v>
      </c>
      <c r="N252" s="201" t="s">
        <v>40</v>
      </c>
      <c r="O252" s="77"/>
      <c r="P252" s="202">
        <f>O252*H252</f>
        <v>0</v>
      </c>
      <c r="Q252" s="202">
        <v>0.00060999999999999997</v>
      </c>
      <c r="R252" s="202">
        <f>Q252*H252</f>
        <v>0.10064999999999999</v>
      </c>
      <c r="S252" s="202">
        <v>0</v>
      </c>
      <c r="T252" s="203">
        <f>S252*H252</f>
        <v>0</v>
      </c>
      <c r="U252" s="38"/>
      <c r="V252" s="38"/>
      <c r="W252" s="38"/>
      <c r="X252" s="38"/>
      <c r="Y252" s="38"/>
      <c r="Z252" s="38"/>
      <c r="AA252" s="38"/>
      <c r="AB252" s="38"/>
      <c r="AC252" s="38"/>
      <c r="AD252" s="38"/>
      <c r="AE252" s="38"/>
      <c r="AR252" s="204" t="s">
        <v>146</v>
      </c>
      <c r="AT252" s="204" t="s">
        <v>142</v>
      </c>
      <c r="AU252" s="204" t="s">
        <v>85</v>
      </c>
      <c r="AY252" s="17" t="s">
        <v>140</v>
      </c>
      <c r="BE252" s="123">
        <f>IF(N252="základní",J252,0)</f>
        <v>0</v>
      </c>
      <c r="BF252" s="123">
        <f>IF(N252="snížená",J252,0)</f>
        <v>0</v>
      </c>
      <c r="BG252" s="123">
        <f>IF(N252="zákl. přenesená",J252,0)</f>
        <v>0</v>
      </c>
      <c r="BH252" s="123">
        <f>IF(N252="sníž. přenesená",J252,0)</f>
        <v>0</v>
      </c>
      <c r="BI252" s="123">
        <f>IF(N252="nulová",J252,0)</f>
        <v>0</v>
      </c>
      <c r="BJ252" s="17" t="s">
        <v>83</v>
      </c>
      <c r="BK252" s="123">
        <f>ROUND(I252*H252,2)</f>
        <v>0</v>
      </c>
      <c r="BL252" s="17" t="s">
        <v>146</v>
      </c>
      <c r="BM252" s="204" t="s">
        <v>381</v>
      </c>
    </row>
    <row r="253" s="2" customFormat="1" ht="21.75" customHeight="1">
      <c r="A253" s="38"/>
      <c r="B253" s="160"/>
      <c r="C253" s="192" t="s">
        <v>382</v>
      </c>
      <c r="D253" s="192" t="s">
        <v>142</v>
      </c>
      <c r="E253" s="193" t="s">
        <v>383</v>
      </c>
      <c r="F253" s="194" t="s">
        <v>384</v>
      </c>
      <c r="G253" s="195" t="s">
        <v>158</v>
      </c>
      <c r="H253" s="196">
        <v>165</v>
      </c>
      <c r="I253" s="197"/>
      <c r="J253" s="198">
        <f>ROUND(I253*H253,2)</f>
        <v>0</v>
      </c>
      <c r="K253" s="199"/>
      <c r="L253" s="39"/>
      <c r="M253" s="200" t="s">
        <v>1</v>
      </c>
      <c r="N253" s="201" t="s">
        <v>40</v>
      </c>
      <c r="O253" s="77"/>
      <c r="P253" s="202">
        <f>O253*H253</f>
        <v>0</v>
      </c>
      <c r="Q253" s="202">
        <v>0</v>
      </c>
      <c r="R253" s="202">
        <f>Q253*H253</f>
        <v>0</v>
      </c>
      <c r="S253" s="202">
        <v>0</v>
      </c>
      <c r="T253" s="203">
        <f>S253*H253</f>
        <v>0</v>
      </c>
      <c r="U253" s="38"/>
      <c r="V253" s="38"/>
      <c r="W253" s="38"/>
      <c r="X253" s="38"/>
      <c r="Y253" s="38"/>
      <c r="Z253" s="38"/>
      <c r="AA253" s="38"/>
      <c r="AB253" s="38"/>
      <c r="AC253" s="38"/>
      <c r="AD253" s="38"/>
      <c r="AE253" s="38"/>
      <c r="AR253" s="204" t="s">
        <v>146</v>
      </c>
      <c r="AT253" s="204" t="s">
        <v>142</v>
      </c>
      <c r="AU253" s="204" t="s">
        <v>85</v>
      </c>
      <c r="AY253" s="17" t="s">
        <v>140</v>
      </c>
      <c r="BE253" s="123">
        <f>IF(N253="základní",J253,0)</f>
        <v>0</v>
      </c>
      <c r="BF253" s="123">
        <f>IF(N253="snížená",J253,0)</f>
        <v>0</v>
      </c>
      <c r="BG253" s="123">
        <f>IF(N253="zákl. přenesená",J253,0)</f>
        <v>0</v>
      </c>
      <c r="BH253" s="123">
        <f>IF(N253="sníž. přenesená",J253,0)</f>
        <v>0</v>
      </c>
      <c r="BI253" s="123">
        <f>IF(N253="nulová",J253,0)</f>
        <v>0</v>
      </c>
      <c r="BJ253" s="17" t="s">
        <v>83</v>
      </c>
      <c r="BK253" s="123">
        <f>ROUND(I253*H253,2)</f>
        <v>0</v>
      </c>
      <c r="BL253" s="17" t="s">
        <v>146</v>
      </c>
      <c r="BM253" s="204" t="s">
        <v>385</v>
      </c>
    </row>
    <row r="254" s="2" customFormat="1" ht="24.15" customHeight="1">
      <c r="A254" s="38"/>
      <c r="B254" s="160"/>
      <c r="C254" s="192" t="s">
        <v>386</v>
      </c>
      <c r="D254" s="192" t="s">
        <v>142</v>
      </c>
      <c r="E254" s="193" t="s">
        <v>387</v>
      </c>
      <c r="F254" s="194" t="s">
        <v>388</v>
      </c>
      <c r="G254" s="195" t="s">
        <v>158</v>
      </c>
      <c r="H254" s="196">
        <v>8</v>
      </c>
      <c r="I254" s="197"/>
      <c r="J254" s="198">
        <f>ROUND(I254*H254,2)</f>
        <v>0</v>
      </c>
      <c r="K254" s="199"/>
      <c r="L254" s="39"/>
      <c r="M254" s="200" t="s">
        <v>1</v>
      </c>
      <c r="N254" s="201" t="s">
        <v>40</v>
      </c>
      <c r="O254" s="77"/>
      <c r="P254" s="202">
        <f>O254*H254</f>
        <v>0</v>
      </c>
      <c r="Q254" s="202">
        <v>0.29292000000000001</v>
      </c>
      <c r="R254" s="202">
        <f>Q254*H254</f>
        <v>2.3433600000000001</v>
      </c>
      <c r="S254" s="202">
        <v>0</v>
      </c>
      <c r="T254" s="203">
        <f>S254*H254</f>
        <v>0</v>
      </c>
      <c r="U254" s="38"/>
      <c r="V254" s="38"/>
      <c r="W254" s="38"/>
      <c r="X254" s="38"/>
      <c r="Y254" s="38"/>
      <c r="Z254" s="38"/>
      <c r="AA254" s="38"/>
      <c r="AB254" s="38"/>
      <c r="AC254" s="38"/>
      <c r="AD254" s="38"/>
      <c r="AE254" s="38"/>
      <c r="AR254" s="204" t="s">
        <v>146</v>
      </c>
      <c r="AT254" s="204" t="s">
        <v>142</v>
      </c>
      <c r="AU254" s="204" t="s">
        <v>85</v>
      </c>
      <c r="AY254" s="17" t="s">
        <v>140</v>
      </c>
      <c r="BE254" s="123">
        <f>IF(N254="základní",J254,0)</f>
        <v>0</v>
      </c>
      <c r="BF254" s="123">
        <f>IF(N254="snížená",J254,0)</f>
        <v>0</v>
      </c>
      <c r="BG254" s="123">
        <f>IF(N254="zákl. přenesená",J254,0)</f>
        <v>0</v>
      </c>
      <c r="BH254" s="123">
        <f>IF(N254="sníž. přenesená",J254,0)</f>
        <v>0</v>
      </c>
      <c r="BI254" s="123">
        <f>IF(N254="nulová",J254,0)</f>
        <v>0</v>
      </c>
      <c r="BJ254" s="17" t="s">
        <v>83</v>
      </c>
      <c r="BK254" s="123">
        <f>ROUND(I254*H254,2)</f>
        <v>0</v>
      </c>
      <c r="BL254" s="17" t="s">
        <v>146</v>
      </c>
      <c r="BM254" s="204" t="s">
        <v>389</v>
      </c>
    </row>
    <row r="255" s="13" customFormat="1">
      <c r="A255" s="13"/>
      <c r="B255" s="205"/>
      <c r="C255" s="13"/>
      <c r="D255" s="206" t="s">
        <v>148</v>
      </c>
      <c r="E255" s="207" t="s">
        <v>1</v>
      </c>
      <c r="F255" s="208" t="s">
        <v>180</v>
      </c>
      <c r="G255" s="13"/>
      <c r="H255" s="209">
        <v>8</v>
      </c>
      <c r="I255" s="210"/>
      <c r="J255" s="13"/>
      <c r="K255" s="13"/>
      <c r="L255" s="205"/>
      <c r="M255" s="211"/>
      <c r="N255" s="212"/>
      <c r="O255" s="212"/>
      <c r="P255" s="212"/>
      <c r="Q255" s="212"/>
      <c r="R255" s="212"/>
      <c r="S255" s="212"/>
      <c r="T255" s="213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  <c r="AE255" s="13"/>
      <c r="AT255" s="207" t="s">
        <v>148</v>
      </c>
      <c r="AU255" s="207" t="s">
        <v>85</v>
      </c>
      <c r="AV255" s="13" t="s">
        <v>85</v>
      </c>
      <c r="AW255" s="13" t="s">
        <v>30</v>
      </c>
      <c r="AX255" s="13" t="s">
        <v>75</v>
      </c>
      <c r="AY255" s="207" t="s">
        <v>140</v>
      </c>
    </row>
    <row r="256" s="14" customFormat="1">
      <c r="A256" s="14"/>
      <c r="B256" s="214"/>
      <c r="C256" s="14"/>
      <c r="D256" s="206" t="s">
        <v>148</v>
      </c>
      <c r="E256" s="215" t="s">
        <v>1</v>
      </c>
      <c r="F256" s="216" t="s">
        <v>150</v>
      </c>
      <c r="G256" s="14"/>
      <c r="H256" s="217">
        <v>8</v>
      </c>
      <c r="I256" s="218"/>
      <c r="J256" s="14"/>
      <c r="K256" s="14"/>
      <c r="L256" s="214"/>
      <c r="M256" s="219"/>
      <c r="N256" s="220"/>
      <c r="O256" s="220"/>
      <c r="P256" s="220"/>
      <c r="Q256" s="220"/>
      <c r="R256" s="220"/>
      <c r="S256" s="220"/>
      <c r="T256" s="221"/>
      <c r="U256" s="14"/>
      <c r="V256" s="14"/>
      <c r="W256" s="14"/>
      <c r="X256" s="14"/>
      <c r="Y256" s="14"/>
      <c r="Z256" s="14"/>
      <c r="AA256" s="14"/>
      <c r="AB256" s="14"/>
      <c r="AC256" s="14"/>
      <c r="AD256" s="14"/>
      <c r="AE256" s="14"/>
      <c r="AT256" s="215" t="s">
        <v>148</v>
      </c>
      <c r="AU256" s="215" t="s">
        <v>85</v>
      </c>
      <c r="AV256" s="14" t="s">
        <v>146</v>
      </c>
      <c r="AW256" s="14" t="s">
        <v>30</v>
      </c>
      <c r="AX256" s="14" t="s">
        <v>83</v>
      </c>
      <c r="AY256" s="215" t="s">
        <v>140</v>
      </c>
    </row>
    <row r="257" s="2" customFormat="1" ht="24.15" customHeight="1">
      <c r="A257" s="38"/>
      <c r="B257" s="160"/>
      <c r="C257" s="192" t="s">
        <v>390</v>
      </c>
      <c r="D257" s="192" t="s">
        <v>142</v>
      </c>
      <c r="E257" s="193" t="s">
        <v>391</v>
      </c>
      <c r="F257" s="194" t="s">
        <v>392</v>
      </c>
      <c r="G257" s="195" t="s">
        <v>300</v>
      </c>
      <c r="H257" s="196">
        <v>1</v>
      </c>
      <c r="I257" s="197"/>
      <c r="J257" s="198">
        <f>ROUND(I257*H257,2)</f>
        <v>0</v>
      </c>
      <c r="K257" s="199"/>
      <c r="L257" s="39"/>
      <c r="M257" s="200" t="s">
        <v>1</v>
      </c>
      <c r="N257" s="201" t="s">
        <v>40</v>
      </c>
      <c r="O257" s="77"/>
      <c r="P257" s="202">
        <f>O257*H257</f>
        <v>0</v>
      </c>
      <c r="Q257" s="202">
        <v>0</v>
      </c>
      <c r="R257" s="202">
        <f>Q257*H257</f>
        <v>0</v>
      </c>
      <c r="S257" s="202">
        <v>0.0040000000000000001</v>
      </c>
      <c r="T257" s="203">
        <f>S257*H257</f>
        <v>0.0040000000000000001</v>
      </c>
      <c r="U257" s="38"/>
      <c r="V257" s="38"/>
      <c r="W257" s="38"/>
      <c r="X257" s="38"/>
      <c r="Y257" s="38"/>
      <c r="Z257" s="38"/>
      <c r="AA257" s="38"/>
      <c r="AB257" s="38"/>
      <c r="AC257" s="38"/>
      <c r="AD257" s="38"/>
      <c r="AE257" s="38"/>
      <c r="AR257" s="204" t="s">
        <v>146</v>
      </c>
      <c r="AT257" s="204" t="s">
        <v>142</v>
      </c>
      <c r="AU257" s="204" t="s">
        <v>85</v>
      </c>
      <c r="AY257" s="17" t="s">
        <v>140</v>
      </c>
      <c r="BE257" s="123">
        <f>IF(N257="základní",J257,0)</f>
        <v>0</v>
      </c>
      <c r="BF257" s="123">
        <f>IF(N257="snížená",J257,0)</f>
        <v>0</v>
      </c>
      <c r="BG257" s="123">
        <f>IF(N257="zákl. přenesená",J257,0)</f>
        <v>0</v>
      </c>
      <c r="BH257" s="123">
        <f>IF(N257="sníž. přenesená",J257,0)</f>
        <v>0</v>
      </c>
      <c r="BI257" s="123">
        <f>IF(N257="nulová",J257,0)</f>
        <v>0</v>
      </c>
      <c r="BJ257" s="17" t="s">
        <v>83</v>
      </c>
      <c r="BK257" s="123">
        <f>ROUND(I257*H257,2)</f>
        <v>0</v>
      </c>
      <c r="BL257" s="17" t="s">
        <v>146</v>
      </c>
      <c r="BM257" s="204" t="s">
        <v>393</v>
      </c>
    </row>
    <row r="258" s="12" customFormat="1" ht="22.8" customHeight="1">
      <c r="A258" s="12"/>
      <c r="B258" s="179"/>
      <c r="C258" s="12"/>
      <c r="D258" s="180" t="s">
        <v>74</v>
      </c>
      <c r="E258" s="190" t="s">
        <v>394</v>
      </c>
      <c r="F258" s="190" t="s">
        <v>395</v>
      </c>
      <c r="G258" s="12"/>
      <c r="H258" s="12"/>
      <c r="I258" s="182"/>
      <c r="J258" s="191">
        <f>BK258</f>
        <v>0</v>
      </c>
      <c r="K258" s="12"/>
      <c r="L258" s="179"/>
      <c r="M258" s="184"/>
      <c r="N258" s="185"/>
      <c r="O258" s="185"/>
      <c r="P258" s="186">
        <f>SUM(P259:P267)</f>
        <v>0</v>
      </c>
      <c r="Q258" s="185"/>
      <c r="R258" s="186">
        <f>SUM(R259:R267)</f>
        <v>0</v>
      </c>
      <c r="S258" s="185"/>
      <c r="T258" s="187">
        <f>SUM(T259:T267)</f>
        <v>0</v>
      </c>
      <c r="U258" s="12"/>
      <c r="V258" s="12"/>
      <c r="W258" s="12"/>
      <c r="X258" s="12"/>
      <c r="Y258" s="12"/>
      <c r="Z258" s="12"/>
      <c r="AA258" s="12"/>
      <c r="AB258" s="12"/>
      <c r="AC258" s="12"/>
      <c r="AD258" s="12"/>
      <c r="AE258" s="12"/>
      <c r="AR258" s="180" t="s">
        <v>83</v>
      </c>
      <c r="AT258" s="188" t="s">
        <v>74</v>
      </c>
      <c r="AU258" s="188" t="s">
        <v>83</v>
      </c>
      <c r="AY258" s="180" t="s">
        <v>140</v>
      </c>
      <c r="BK258" s="189">
        <f>SUM(BK259:BK267)</f>
        <v>0</v>
      </c>
    </row>
    <row r="259" s="2" customFormat="1" ht="16.5" customHeight="1">
      <c r="A259" s="38"/>
      <c r="B259" s="160"/>
      <c r="C259" s="192" t="s">
        <v>396</v>
      </c>
      <c r="D259" s="192" t="s">
        <v>142</v>
      </c>
      <c r="E259" s="193" t="s">
        <v>397</v>
      </c>
      <c r="F259" s="194" t="s">
        <v>398</v>
      </c>
      <c r="G259" s="195" t="s">
        <v>188</v>
      </c>
      <c r="H259" s="196">
        <v>45.442</v>
      </c>
      <c r="I259" s="197"/>
      <c r="J259" s="198">
        <f>ROUND(I259*H259,2)</f>
        <v>0</v>
      </c>
      <c r="K259" s="199"/>
      <c r="L259" s="39"/>
      <c r="M259" s="200" t="s">
        <v>1</v>
      </c>
      <c r="N259" s="201" t="s">
        <v>40</v>
      </c>
      <c r="O259" s="77"/>
      <c r="P259" s="202">
        <f>O259*H259</f>
        <v>0</v>
      </c>
      <c r="Q259" s="202">
        <v>0</v>
      </c>
      <c r="R259" s="202">
        <f>Q259*H259</f>
        <v>0</v>
      </c>
      <c r="S259" s="202">
        <v>0</v>
      </c>
      <c r="T259" s="203">
        <f>S259*H259</f>
        <v>0</v>
      </c>
      <c r="U259" s="38"/>
      <c r="V259" s="38"/>
      <c r="W259" s="38"/>
      <c r="X259" s="38"/>
      <c r="Y259" s="38"/>
      <c r="Z259" s="38"/>
      <c r="AA259" s="38"/>
      <c r="AB259" s="38"/>
      <c r="AC259" s="38"/>
      <c r="AD259" s="38"/>
      <c r="AE259" s="38"/>
      <c r="AR259" s="204" t="s">
        <v>146</v>
      </c>
      <c r="AT259" s="204" t="s">
        <v>142</v>
      </c>
      <c r="AU259" s="204" t="s">
        <v>85</v>
      </c>
      <c r="AY259" s="17" t="s">
        <v>140</v>
      </c>
      <c r="BE259" s="123">
        <f>IF(N259="základní",J259,0)</f>
        <v>0</v>
      </c>
      <c r="BF259" s="123">
        <f>IF(N259="snížená",J259,0)</f>
        <v>0</v>
      </c>
      <c r="BG259" s="123">
        <f>IF(N259="zákl. přenesená",J259,0)</f>
        <v>0</v>
      </c>
      <c r="BH259" s="123">
        <f>IF(N259="sníž. přenesená",J259,0)</f>
        <v>0</v>
      </c>
      <c r="BI259" s="123">
        <f>IF(N259="nulová",J259,0)</f>
        <v>0</v>
      </c>
      <c r="BJ259" s="17" t="s">
        <v>83</v>
      </c>
      <c r="BK259" s="123">
        <f>ROUND(I259*H259,2)</f>
        <v>0</v>
      </c>
      <c r="BL259" s="17" t="s">
        <v>146</v>
      </c>
      <c r="BM259" s="204" t="s">
        <v>399</v>
      </c>
    </row>
    <row r="260" s="13" customFormat="1">
      <c r="A260" s="13"/>
      <c r="B260" s="205"/>
      <c r="C260" s="13"/>
      <c r="D260" s="206" t="s">
        <v>148</v>
      </c>
      <c r="E260" s="207" t="s">
        <v>1</v>
      </c>
      <c r="F260" s="208" t="s">
        <v>400</v>
      </c>
      <c r="G260" s="13"/>
      <c r="H260" s="209">
        <v>45.442</v>
      </c>
      <c r="I260" s="210"/>
      <c r="J260" s="13"/>
      <c r="K260" s="13"/>
      <c r="L260" s="205"/>
      <c r="M260" s="211"/>
      <c r="N260" s="212"/>
      <c r="O260" s="212"/>
      <c r="P260" s="212"/>
      <c r="Q260" s="212"/>
      <c r="R260" s="212"/>
      <c r="S260" s="212"/>
      <c r="T260" s="213"/>
      <c r="U260" s="13"/>
      <c r="V260" s="13"/>
      <c r="W260" s="13"/>
      <c r="X260" s="13"/>
      <c r="Y260" s="13"/>
      <c r="Z260" s="13"/>
      <c r="AA260" s="13"/>
      <c r="AB260" s="13"/>
      <c r="AC260" s="13"/>
      <c r="AD260" s="13"/>
      <c r="AE260" s="13"/>
      <c r="AT260" s="207" t="s">
        <v>148</v>
      </c>
      <c r="AU260" s="207" t="s">
        <v>85</v>
      </c>
      <c r="AV260" s="13" t="s">
        <v>85</v>
      </c>
      <c r="AW260" s="13" t="s">
        <v>30</v>
      </c>
      <c r="AX260" s="13" t="s">
        <v>75</v>
      </c>
      <c r="AY260" s="207" t="s">
        <v>140</v>
      </c>
    </row>
    <row r="261" s="14" customFormat="1">
      <c r="A261" s="14"/>
      <c r="B261" s="214"/>
      <c r="C261" s="14"/>
      <c r="D261" s="206" t="s">
        <v>148</v>
      </c>
      <c r="E261" s="215" t="s">
        <v>1</v>
      </c>
      <c r="F261" s="216" t="s">
        <v>150</v>
      </c>
      <c r="G261" s="14"/>
      <c r="H261" s="217">
        <v>45.442</v>
      </c>
      <c r="I261" s="218"/>
      <c r="J261" s="14"/>
      <c r="K261" s="14"/>
      <c r="L261" s="214"/>
      <c r="M261" s="219"/>
      <c r="N261" s="220"/>
      <c r="O261" s="220"/>
      <c r="P261" s="220"/>
      <c r="Q261" s="220"/>
      <c r="R261" s="220"/>
      <c r="S261" s="220"/>
      <c r="T261" s="221"/>
      <c r="U261" s="14"/>
      <c r="V261" s="14"/>
      <c r="W261" s="14"/>
      <c r="X261" s="14"/>
      <c r="Y261" s="14"/>
      <c r="Z261" s="14"/>
      <c r="AA261" s="14"/>
      <c r="AB261" s="14"/>
      <c r="AC261" s="14"/>
      <c r="AD261" s="14"/>
      <c r="AE261" s="14"/>
      <c r="AT261" s="215" t="s">
        <v>148</v>
      </c>
      <c r="AU261" s="215" t="s">
        <v>85</v>
      </c>
      <c r="AV261" s="14" t="s">
        <v>146</v>
      </c>
      <c r="AW261" s="14" t="s">
        <v>30</v>
      </c>
      <c r="AX261" s="14" t="s">
        <v>83</v>
      </c>
      <c r="AY261" s="215" t="s">
        <v>140</v>
      </c>
    </row>
    <row r="262" s="2" customFormat="1" ht="24.15" customHeight="1">
      <c r="A262" s="38"/>
      <c r="B262" s="160"/>
      <c r="C262" s="192" t="s">
        <v>401</v>
      </c>
      <c r="D262" s="192" t="s">
        <v>142</v>
      </c>
      <c r="E262" s="193" t="s">
        <v>402</v>
      </c>
      <c r="F262" s="194" t="s">
        <v>403</v>
      </c>
      <c r="G262" s="195" t="s">
        <v>188</v>
      </c>
      <c r="H262" s="196">
        <v>45.442</v>
      </c>
      <c r="I262" s="197"/>
      <c r="J262" s="198">
        <f>ROUND(I262*H262,2)</f>
        <v>0</v>
      </c>
      <c r="K262" s="199"/>
      <c r="L262" s="39"/>
      <c r="M262" s="200" t="s">
        <v>1</v>
      </c>
      <c r="N262" s="201" t="s">
        <v>40</v>
      </c>
      <c r="O262" s="77"/>
      <c r="P262" s="202">
        <f>O262*H262</f>
        <v>0</v>
      </c>
      <c r="Q262" s="202">
        <v>0</v>
      </c>
      <c r="R262" s="202">
        <f>Q262*H262</f>
        <v>0</v>
      </c>
      <c r="S262" s="202">
        <v>0</v>
      </c>
      <c r="T262" s="203">
        <f>S262*H262</f>
        <v>0</v>
      </c>
      <c r="U262" s="38"/>
      <c r="V262" s="38"/>
      <c r="W262" s="38"/>
      <c r="X262" s="38"/>
      <c r="Y262" s="38"/>
      <c r="Z262" s="38"/>
      <c r="AA262" s="38"/>
      <c r="AB262" s="38"/>
      <c r="AC262" s="38"/>
      <c r="AD262" s="38"/>
      <c r="AE262" s="38"/>
      <c r="AR262" s="204" t="s">
        <v>146</v>
      </c>
      <c r="AT262" s="204" t="s">
        <v>142</v>
      </c>
      <c r="AU262" s="204" t="s">
        <v>85</v>
      </c>
      <c r="AY262" s="17" t="s">
        <v>140</v>
      </c>
      <c r="BE262" s="123">
        <f>IF(N262="základní",J262,0)</f>
        <v>0</v>
      </c>
      <c r="BF262" s="123">
        <f>IF(N262="snížená",J262,0)</f>
        <v>0</v>
      </c>
      <c r="BG262" s="123">
        <f>IF(N262="zákl. přenesená",J262,0)</f>
        <v>0</v>
      </c>
      <c r="BH262" s="123">
        <f>IF(N262="sníž. přenesená",J262,0)</f>
        <v>0</v>
      </c>
      <c r="BI262" s="123">
        <f>IF(N262="nulová",J262,0)</f>
        <v>0</v>
      </c>
      <c r="BJ262" s="17" t="s">
        <v>83</v>
      </c>
      <c r="BK262" s="123">
        <f>ROUND(I262*H262,2)</f>
        <v>0</v>
      </c>
      <c r="BL262" s="17" t="s">
        <v>146</v>
      </c>
      <c r="BM262" s="204" t="s">
        <v>404</v>
      </c>
    </row>
    <row r="263" s="13" customFormat="1">
      <c r="A263" s="13"/>
      <c r="B263" s="205"/>
      <c r="C263" s="13"/>
      <c r="D263" s="206" t="s">
        <v>148</v>
      </c>
      <c r="E263" s="207" t="s">
        <v>1</v>
      </c>
      <c r="F263" s="208" t="s">
        <v>400</v>
      </c>
      <c r="G263" s="13"/>
      <c r="H263" s="209">
        <v>45.442</v>
      </c>
      <c r="I263" s="210"/>
      <c r="J263" s="13"/>
      <c r="K263" s="13"/>
      <c r="L263" s="205"/>
      <c r="M263" s="211"/>
      <c r="N263" s="212"/>
      <c r="O263" s="212"/>
      <c r="P263" s="212"/>
      <c r="Q263" s="212"/>
      <c r="R263" s="212"/>
      <c r="S263" s="212"/>
      <c r="T263" s="213"/>
      <c r="U263" s="13"/>
      <c r="V263" s="13"/>
      <c r="W263" s="13"/>
      <c r="X263" s="13"/>
      <c r="Y263" s="13"/>
      <c r="Z263" s="13"/>
      <c r="AA263" s="13"/>
      <c r="AB263" s="13"/>
      <c r="AC263" s="13"/>
      <c r="AD263" s="13"/>
      <c r="AE263" s="13"/>
      <c r="AT263" s="207" t="s">
        <v>148</v>
      </c>
      <c r="AU263" s="207" t="s">
        <v>85</v>
      </c>
      <c r="AV263" s="13" t="s">
        <v>85</v>
      </c>
      <c r="AW263" s="13" t="s">
        <v>30</v>
      </c>
      <c r="AX263" s="13" t="s">
        <v>75</v>
      </c>
      <c r="AY263" s="207" t="s">
        <v>140</v>
      </c>
    </row>
    <row r="264" s="14" customFormat="1">
      <c r="A264" s="14"/>
      <c r="B264" s="214"/>
      <c r="C264" s="14"/>
      <c r="D264" s="206" t="s">
        <v>148</v>
      </c>
      <c r="E264" s="215" t="s">
        <v>1</v>
      </c>
      <c r="F264" s="216" t="s">
        <v>150</v>
      </c>
      <c r="G264" s="14"/>
      <c r="H264" s="217">
        <v>45.442</v>
      </c>
      <c r="I264" s="218"/>
      <c r="J264" s="14"/>
      <c r="K264" s="14"/>
      <c r="L264" s="214"/>
      <c r="M264" s="219"/>
      <c r="N264" s="220"/>
      <c r="O264" s="220"/>
      <c r="P264" s="220"/>
      <c r="Q264" s="220"/>
      <c r="R264" s="220"/>
      <c r="S264" s="220"/>
      <c r="T264" s="221"/>
      <c r="U264" s="14"/>
      <c r="V264" s="14"/>
      <c r="W264" s="14"/>
      <c r="X264" s="14"/>
      <c r="Y264" s="14"/>
      <c r="Z264" s="14"/>
      <c r="AA264" s="14"/>
      <c r="AB264" s="14"/>
      <c r="AC264" s="14"/>
      <c r="AD264" s="14"/>
      <c r="AE264" s="14"/>
      <c r="AT264" s="215" t="s">
        <v>148</v>
      </c>
      <c r="AU264" s="215" t="s">
        <v>85</v>
      </c>
      <c r="AV264" s="14" t="s">
        <v>146</v>
      </c>
      <c r="AW264" s="14" t="s">
        <v>30</v>
      </c>
      <c r="AX264" s="14" t="s">
        <v>83</v>
      </c>
      <c r="AY264" s="215" t="s">
        <v>140</v>
      </c>
    </row>
    <row r="265" s="2" customFormat="1" ht="24.15" customHeight="1">
      <c r="A265" s="38"/>
      <c r="B265" s="160"/>
      <c r="C265" s="192" t="s">
        <v>405</v>
      </c>
      <c r="D265" s="192" t="s">
        <v>142</v>
      </c>
      <c r="E265" s="193" t="s">
        <v>406</v>
      </c>
      <c r="F265" s="194" t="s">
        <v>407</v>
      </c>
      <c r="G265" s="195" t="s">
        <v>188</v>
      </c>
      <c r="H265" s="196">
        <v>45.442</v>
      </c>
      <c r="I265" s="197"/>
      <c r="J265" s="198">
        <f>ROUND(I265*H265,2)</f>
        <v>0</v>
      </c>
      <c r="K265" s="199"/>
      <c r="L265" s="39"/>
      <c r="M265" s="200" t="s">
        <v>1</v>
      </c>
      <c r="N265" s="201" t="s">
        <v>40</v>
      </c>
      <c r="O265" s="77"/>
      <c r="P265" s="202">
        <f>O265*H265</f>
        <v>0</v>
      </c>
      <c r="Q265" s="202">
        <v>0</v>
      </c>
      <c r="R265" s="202">
        <f>Q265*H265</f>
        <v>0</v>
      </c>
      <c r="S265" s="202">
        <v>0</v>
      </c>
      <c r="T265" s="203">
        <f>S265*H265</f>
        <v>0</v>
      </c>
      <c r="U265" s="38"/>
      <c r="V265" s="38"/>
      <c r="W265" s="38"/>
      <c r="X265" s="38"/>
      <c r="Y265" s="38"/>
      <c r="Z265" s="38"/>
      <c r="AA265" s="38"/>
      <c r="AB265" s="38"/>
      <c r="AC265" s="38"/>
      <c r="AD265" s="38"/>
      <c r="AE265" s="38"/>
      <c r="AR265" s="204" t="s">
        <v>146</v>
      </c>
      <c r="AT265" s="204" t="s">
        <v>142</v>
      </c>
      <c r="AU265" s="204" t="s">
        <v>85</v>
      </c>
      <c r="AY265" s="17" t="s">
        <v>140</v>
      </c>
      <c r="BE265" s="123">
        <f>IF(N265="základní",J265,0)</f>
        <v>0</v>
      </c>
      <c r="BF265" s="123">
        <f>IF(N265="snížená",J265,0)</f>
        <v>0</v>
      </c>
      <c r="BG265" s="123">
        <f>IF(N265="zákl. přenesená",J265,0)</f>
        <v>0</v>
      </c>
      <c r="BH265" s="123">
        <f>IF(N265="sníž. přenesená",J265,0)</f>
        <v>0</v>
      </c>
      <c r="BI265" s="123">
        <f>IF(N265="nulová",J265,0)</f>
        <v>0</v>
      </c>
      <c r="BJ265" s="17" t="s">
        <v>83</v>
      </c>
      <c r="BK265" s="123">
        <f>ROUND(I265*H265,2)</f>
        <v>0</v>
      </c>
      <c r="BL265" s="17" t="s">
        <v>146</v>
      </c>
      <c r="BM265" s="204" t="s">
        <v>408</v>
      </c>
    </row>
    <row r="266" s="13" customFormat="1">
      <c r="A266" s="13"/>
      <c r="B266" s="205"/>
      <c r="C266" s="13"/>
      <c r="D266" s="206" t="s">
        <v>148</v>
      </c>
      <c r="E266" s="207" t="s">
        <v>1</v>
      </c>
      <c r="F266" s="208" t="s">
        <v>400</v>
      </c>
      <c r="G266" s="13"/>
      <c r="H266" s="209">
        <v>45.442</v>
      </c>
      <c r="I266" s="210"/>
      <c r="J266" s="13"/>
      <c r="K266" s="13"/>
      <c r="L266" s="205"/>
      <c r="M266" s="211"/>
      <c r="N266" s="212"/>
      <c r="O266" s="212"/>
      <c r="P266" s="212"/>
      <c r="Q266" s="212"/>
      <c r="R266" s="212"/>
      <c r="S266" s="212"/>
      <c r="T266" s="213"/>
      <c r="U266" s="13"/>
      <c r="V266" s="13"/>
      <c r="W266" s="13"/>
      <c r="X266" s="13"/>
      <c r="Y266" s="13"/>
      <c r="Z266" s="13"/>
      <c r="AA266" s="13"/>
      <c r="AB266" s="13"/>
      <c r="AC266" s="13"/>
      <c r="AD266" s="13"/>
      <c r="AE266" s="13"/>
      <c r="AT266" s="207" t="s">
        <v>148</v>
      </c>
      <c r="AU266" s="207" t="s">
        <v>85</v>
      </c>
      <c r="AV266" s="13" t="s">
        <v>85</v>
      </c>
      <c r="AW266" s="13" t="s">
        <v>30</v>
      </c>
      <c r="AX266" s="13" t="s">
        <v>75</v>
      </c>
      <c r="AY266" s="207" t="s">
        <v>140</v>
      </c>
    </row>
    <row r="267" s="14" customFormat="1">
      <c r="A267" s="14"/>
      <c r="B267" s="214"/>
      <c r="C267" s="14"/>
      <c r="D267" s="206" t="s">
        <v>148</v>
      </c>
      <c r="E267" s="215" t="s">
        <v>1</v>
      </c>
      <c r="F267" s="216" t="s">
        <v>150</v>
      </c>
      <c r="G267" s="14"/>
      <c r="H267" s="217">
        <v>45.442</v>
      </c>
      <c r="I267" s="218"/>
      <c r="J267" s="14"/>
      <c r="K267" s="14"/>
      <c r="L267" s="214"/>
      <c r="M267" s="219"/>
      <c r="N267" s="220"/>
      <c r="O267" s="220"/>
      <c r="P267" s="220"/>
      <c r="Q267" s="220"/>
      <c r="R267" s="220"/>
      <c r="S267" s="220"/>
      <c r="T267" s="221"/>
      <c r="U267" s="14"/>
      <c r="V267" s="14"/>
      <c r="W267" s="14"/>
      <c r="X267" s="14"/>
      <c r="Y267" s="14"/>
      <c r="Z267" s="14"/>
      <c r="AA267" s="14"/>
      <c r="AB267" s="14"/>
      <c r="AC267" s="14"/>
      <c r="AD267" s="14"/>
      <c r="AE267" s="14"/>
      <c r="AT267" s="215" t="s">
        <v>148</v>
      </c>
      <c r="AU267" s="215" t="s">
        <v>85</v>
      </c>
      <c r="AV267" s="14" t="s">
        <v>146</v>
      </c>
      <c r="AW267" s="14" t="s">
        <v>30</v>
      </c>
      <c r="AX267" s="14" t="s">
        <v>83</v>
      </c>
      <c r="AY267" s="215" t="s">
        <v>140</v>
      </c>
    </row>
    <row r="268" s="12" customFormat="1" ht="22.8" customHeight="1">
      <c r="A268" s="12"/>
      <c r="B268" s="179"/>
      <c r="C268" s="12"/>
      <c r="D268" s="180" t="s">
        <v>74</v>
      </c>
      <c r="E268" s="190" t="s">
        <v>409</v>
      </c>
      <c r="F268" s="190" t="s">
        <v>410</v>
      </c>
      <c r="G268" s="12"/>
      <c r="H268" s="12"/>
      <c r="I268" s="182"/>
      <c r="J268" s="191">
        <f>BK268</f>
        <v>0</v>
      </c>
      <c r="K268" s="12"/>
      <c r="L268" s="179"/>
      <c r="M268" s="184"/>
      <c r="N268" s="185"/>
      <c r="O268" s="185"/>
      <c r="P268" s="186">
        <f>SUM(P269:P274)</f>
        <v>0</v>
      </c>
      <c r="Q268" s="185"/>
      <c r="R268" s="186">
        <f>SUM(R269:R274)</f>
        <v>0</v>
      </c>
      <c r="S268" s="185"/>
      <c r="T268" s="187">
        <f>SUM(T269:T274)</f>
        <v>0</v>
      </c>
      <c r="U268" s="12"/>
      <c r="V268" s="12"/>
      <c r="W268" s="12"/>
      <c r="X268" s="12"/>
      <c r="Y268" s="12"/>
      <c r="Z268" s="12"/>
      <c r="AA268" s="12"/>
      <c r="AB268" s="12"/>
      <c r="AC268" s="12"/>
      <c r="AD268" s="12"/>
      <c r="AE268" s="12"/>
      <c r="AR268" s="180" t="s">
        <v>83</v>
      </c>
      <c r="AT268" s="188" t="s">
        <v>74</v>
      </c>
      <c r="AU268" s="188" t="s">
        <v>83</v>
      </c>
      <c r="AY268" s="180" t="s">
        <v>140</v>
      </c>
      <c r="BK268" s="189">
        <f>SUM(BK269:BK274)</f>
        <v>0</v>
      </c>
    </row>
    <row r="269" s="2" customFormat="1" ht="33" customHeight="1">
      <c r="A269" s="38"/>
      <c r="B269" s="160"/>
      <c r="C269" s="192" t="s">
        <v>411</v>
      </c>
      <c r="D269" s="192" t="s">
        <v>142</v>
      </c>
      <c r="E269" s="193" t="s">
        <v>412</v>
      </c>
      <c r="F269" s="194" t="s">
        <v>413</v>
      </c>
      <c r="G269" s="195" t="s">
        <v>188</v>
      </c>
      <c r="H269" s="196">
        <v>237.66499999999999</v>
      </c>
      <c r="I269" s="197"/>
      <c r="J269" s="198">
        <f>ROUND(I269*H269,2)</f>
        <v>0</v>
      </c>
      <c r="K269" s="199"/>
      <c r="L269" s="39"/>
      <c r="M269" s="200" t="s">
        <v>1</v>
      </c>
      <c r="N269" s="201" t="s">
        <v>40</v>
      </c>
      <c r="O269" s="77"/>
      <c r="P269" s="202">
        <f>O269*H269</f>
        <v>0</v>
      </c>
      <c r="Q269" s="202">
        <v>0</v>
      </c>
      <c r="R269" s="202">
        <f>Q269*H269</f>
        <v>0</v>
      </c>
      <c r="S269" s="202">
        <v>0</v>
      </c>
      <c r="T269" s="203">
        <f>S269*H269</f>
        <v>0</v>
      </c>
      <c r="U269" s="38"/>
      <c r="V269" s="38"/>
      <c r="W269" s="38"/>
      <c r="X269" s="38"/>
      <c r="Y269" s="38"/>
      <c r="Z269" s="38"/>
      <c r="AA269" s="38"/>
      <c r="AB269" s="38"/>
      <c r="AC269" s="38"/>
      <c r="AD269" s="38"/>
      <c r="AE269" s="38"/>
      <c r="AR269" s="204" t="s">
        <v>146</v>
      </c>
      <c r="AT269" s="204" t="s">
        <v>142</v>
      </c>
      <c r="AU269" s="204" t="s">
        <v>85</v>
      </c>
      <c r="AY269" s="17" t="s">
        <v>140</v>
      </c>
      <c r="BE269" s="123">
        <f>IF(N269="základní",J269,0)</f>
        <v>0</v>
      </c>
      <c r="BF269" s="123">
        <f>IF(N269="snížená",J269,0)</f>
        <v>0</v>
      </c>
      <c r="BG269" s="123">
        <f>IF(N269="zákl. přenesená",J269,0)</f>
        <v>0</v>
      </c>
      <c r="BH269" s="123">
        <f>IF(N269="sníž. přenesená",J269,0)</f>
        <v>0</v>
      </c>
      <c r="BI269" s="123">
        <f>IF(N269="nulová",J269,0)</f>
        <v>0</v>
      </c>
      <c r="BJ269" s="17" t="s">
        <v>83</v>
      </c>
      <c r="BK269" s="123">
        <f>ROUND(I269*H269,2)</f>
        <v>0</v>
      </c>
      <c r="BL269" s="17" t="s">
        <v>146</v>
      </c>
      <c r="BM269" s="204" t="s">
        <v>414</v>
      </c>
    </row>
    <row r="270" s="13" customFormat="1">
      <c r="A270" s="13"/>
      <c r="B270" s="205"/>
      <c r="C270" s="13"/>
      <c r="D270" s="206" t="s">
        <v>148</v>
      </c>
      <c r="E270" s="207" t="s">
        <v>1</v>
      </c>
      <c r="F270" s="208" t="s">
        <v>415</v>
      </c>
      <c r="G270" s="13"/>
      <c r="H270" s="209">
        <v>237.66499999999999</v>
      </c>
      <c r="I270" s="210"/>
      <c r="J270" s="13"/>
      <c r="K270" s="13"/>
      <c r="L270" s="205"/>
      <c r="M270" s="211"/>
      <c r="N270" s="212"/>
      <c r="O270" s="212"/>
      <c r="P270" s="212"/>
      <c r="Q270" s="212"/>
      <c r="R270" s="212"/>
      <c r="S270" s="212"/>
      <c r="T270" s="213"/>
      <c r="U270" s="13"/>
      <c r="V270" s="13"/>
      <c r="W270" s="13"/>
      <c r="X270" s="13"/>
      <c r="Y270" s="13"/>
      <c r="Z270" s="13"/>
      <c r="AA270" s="13"/>
      <c r="AB270" s="13"/>
      <c r="AC270" s="13"/>
      <c r="AD270" s="13"/>
      <c r="AE270" s="13"/>
      <c r="AT270" s="207" t="s">
        <v>148</v>
      </c>
      <c r="AU270" s="207" t="s">
        <v>85</v>
      </c>
      <c r="AV270" s="13" t="s">
        <v>85</v>
      </c>
      <c r="AW270" s="13" t="s">
        <v>30</v>
      </c>
      <c r="AX270" s="13" t="s">
        <v>75</v>
      </c>
      <c r="AY270" s="207" t="s">
        <v>140</v>
      </c>
    </row>
    <row r="271" s="14" customFormat="1">
      <c r="A271" s="14"/>
      <c r="B271" s="214"/>
      <c r="C271" s="14"/>
      <c r="D271" s="206" t="s">
        <v>148</v>
      </c>
      <c r="E271" s="215" t="s">
        <v>1</v>
      </c>
      <c r="F271" s="216" t="s">
        <v>150</v>
      </c>
      <c r="G271" s="14"/>
      <c r="H271" s="217">
        <v>237.66499999999999</v>
      </c>
      <c r="I271" s="218"/>
      <c r="J271" s="14"/>
      <c r="K271" s="14"/>
      <c r="L271" s="214"/>
      <c r="M271" s="219"/>
      <c r="N271" s="220"/>
      <c r="O271" s="220"/>
      <c r="P271" s="220"/>
      <c r="Q271" s="220"/>
      <c r="R271" s="220"/>
      <c r="S271" s="220"/>
      <c r="T271" s="221"/>
      <c r="U271" s="14"/>
      <c r="V271" s="14"/>
      <c r="W271" s="14"/>
      <c r="X271" s="14"/>
      <c r="Y271" s="14"/>
      <c r="Z271" s="14"/>
      <c r="AA271" s="14"/>
      <c r="AB271" s="14"/>
      <c r="AC271" s="14"/>
      <c r="AD271" s="14"/>
      <c r="AE271" s="14"/>
      <c r="AT271" s="215" t="s">
        <v>148</v>
      </c>
      <c r="AU271" s="215" t="s">
        <v>85</v>
      </c>
      <c r="AV271" s="14" t="s">
        <v>146</v>
      </c>
      <c r="AW271" s="14" t="s">
        <v>30</v>
      </c>
      <c r="AX271" s="14" t="s">
        <v>83</v>
      </c>
      <c r="AY271" s="215" t="s">
        <v>140</v>
      </c>
    </row>
    <row r="272" s="2" customFormat="1" ht="33" customHeight="1">
      <c r="A272" s="38"/>
      <c r="B272" s="160"/>
      <c r="C272" s="192" t="s">
        <v>416</v>
      </c>
      <c r="D272" s="192" t="s">
        <v>142</v>
      </c>
      <c r="E272" s="193" t="s">
        <v>417</v>
      </c>
      <c r="F272" s="194" t="s">
        <v>418</v>
      </c>
      <c r="G272" s="195" t="s">
        <v>188</v>
      </c>
      <c r="H272" s="196">
        <v>37.399999999999999</v>
      </c>
      <c r="I272" s="197"/>
      <c r="J272" s="198">
        <f>ROUND(I272*H272,2)</f>
        <v>0</v>
      </c>
      <c r="K272" s="199"/>
      <c r="L272" s="39"/>
      <c r="M272" s="200" t="s">
        <v>1</v>
      </c>
      <c r="N272" s="201" t="s">
        <v>40</v>
      </c>
      <c r="O272" s="77"/>
      <c r="P272" s="202">
        <f>O272*H272</f>
        <v>0</v>
      </c>
      <c r="Q272" s="202">
        <v>0</v>
      </c>
      <c r="R272" s="202">
        <f>Q272*H272</f>
        <v>0</v>
      </c>
      <c r="S272" s="202">
        <v>0</v>
      </c>
      <c r="T272" s="203">
        <f>S272*H272</f>
        <v>0</v>
      </c>
      <c r="U272" s="38"/>
      <c r="V272" s="38"/>
      <c r="W272" s="38"/>
      <c r="X272" s="38"/>
      <c r="Y272" s="38"/>
      <c r="Z272" s="38"/>
      <c r="AA272" s="38"/>
      <c r="AB272" s="38"/>
      <c r="AC272" s="38"/>
      <c r="AD272" s="38"/>
      <c r="AE272" s="38"/>
      <c r="AR272" s="204" t="s">
        <v>146</v>
      </c>
      <c r="AT272" s="204" t="s">
        <v>142</v>
      </c>
      <c r="AU272" s="204" t="s">
        <v>85</v>
      </c>
      <c r="AY272" s="17" t="s">
        <v>140</v>
      </c>
      <c r="BE272" s="123">
        <f>IF(N272="základní",J272,0)</f>
        <v>0</v>
      </c>
      <c r="BF272" s="123">
        <f>IF(N272="snížená",J272,0)</f>
        <v>0</v>
      </c>
      <c r="BG272" s="123">
        <f>IF(N272="zákl. přenesená",J272,0)</f>
        <v>0</v>
      </c>
      <c r="BH272" s="123">
        <f>IF(N272="sníž. přenesená",J272,0)</f>
        <v>0</v>
      </c>
      <c r="BI272" s="123">
        <f>IF(N272="nulová",J272,0)</f>
        <v>0</v>
      </c>
      <c r="BJ272" s="17" t="s">
        <v>83</v>
      </c>
      <c r="BK272" s="123">
        <f>ROUND(I272*H272,2)</f>
        <v>0</v>
      </c>
      <c r="BL272" s="17" t="s">
        <v>146</v>
      </c>
      <c r="BM272" s="204" t="s">
        <v>419</v>
      </c>
    </row>
    <row r="273" s="13" customFormat="1">
      <c r="A273" s="13"/>
      <c r="B273" s="205"/>
      <c r="C273" s="13"/>
      <c r="D273" s="206" t="s">
        <v>148</v>
      </c>
      <c r="E273" s="207" t="s">
        <v>1</v>
      </c>
      <c r="F273" s="208" t="s">
        <v>420</v>
      </c>
      <c r="G273" s="13"/>
      <c r="H273" s="209">
        <v>37.399999999999999</v>
      </c>
      <c r="I273" s="210"/>
      <c r="J273" s="13"/>
      <c r="K273" s="13"/>
      <c r="L273" s="205"/>
      <c r="M273" s="211"/>
      <c r="N273" s="212"/>
      <c r="O273" s="212"/>
      <c r="P273" s="212"/>
      <c r="Q273" s="212"/>
      <c r="R273" s="212"/>
      <c r="S273" s="212"/>
      <c r="T273" s="213"/>
      <c r="U273" s="13"/>
      <c r="V273" s="13"/>
      <c r="W273" s="13"/>
      <c r="X273" s="13"/>
      <c r="Y273" s="13"/>
      <c r="Z273" s="13"/>
      <c r="AA273" s="13"/>
      <c r="AB273" s="13"/>
      <c r="AC273" s="13"/>
      <c r="AD273" s="13"/>
      <c r="AE273" s="13"/>
      <c r="AT273" s="207" t="s">
        <v>148</v>
      </c>
      <c r="AU273" s="207" t="s">
        <v>85</v>
      </c>
      <c r="AV273" s="13" t="s">
        <v>85</v>
      </c>
      <c r="AW273" s="13" t="s">
        <v>30</v>
      </c>
      <c r="AX273" s="13" t="s">
        <v>75</v>
      </c>
      <c r="AY273" s="207" t="s">
        <v>140</v>
      </c>
    </row>
    <row r="274" s="14" customFormat="1">
      <c r="A274" s="14"/>
      <c r="B274" s="214"/>
      <c r="C274" s="14"/>
      <c r="D274" s="206" t="s">
        <v>148</v>
      </c>
      <c r="E274" s="215" t="s">
        <v>1</v>
      </c>
      <c r="F274" s="216" t="s">
        <v>150</v>
      </c>
      <c r="G274" s="14"/>
      <c r="H274" s="217">
        <v>37.399999999999999</v>
      </c>
      <c r="I274" s="218"/>
      <c r="J274" s="14"/>
      <c r="K274" s="14"/>
      <c r="L274" s="214"/>
      <c r="M274" s="219"/>
      <c r="N274" s="220"/>
      <c r="O274" s="220"/>
      <c r="P274" s="220"/>
      <c r="Q274" s="220"/>
      <c r="R274" s="220"/>
      <c r="S274" s="220"/>
      <c r="T274" s="221"/>
      <c r="U274" s="14"/>
      <c r="V274" s="14"/>
      <c r="W274" s="14"/>
      <c r="X274" s="14"/>
      <c r="Y274" s="14"/>
      <c r="Z274" s="14"/>
      <c r="AA274" s="14"/>
      <c r="AB274" s="14"/>
      <c r="AC274" s="14"/>
      <c r="AD274" s="14"/>
      <c r="AE274" s="14"/>
      <c r="AT274" s="215" t="s">
        <v>148</v>
      </c>
      <c r="AU274" s="215" t="s">
        <v>85</v>
      </c>
      <c r="AV274" s="14" t="s">
        <v>146</v>
      </c>
      <c r="AW274" s="14" t="s">
        <v>30</v>
      </c>
      <c r="AX274" s="14" t="s">
        <v>83</v>
      </c>
      <c r="AY274" s="215" t="s">
        <v>140</v>
      </c>
    </row>
    <row r="275" s="12" customFormat="1" ht="25.92" customHeight="1">
      <c r="A275" s="12"/>
      <c r="B275" s="179"/>
      <c r="C275" s="12"/>
      <c r="D275" s="180" t="s">
        <v>74</v>
      </c>
      <c r="E275" s="181" t="s">
        <v>118</v>
      </c>
      <c r="F275" s="181" t="s">
        <v>421</v>
      </c>
      <c r="G275" s="12"/>
      <c r="H275" s="12"/>
      <c r="I275" s="182"/>
      <c r="J275" s="183">
        <f>BK275</f>
        <v>0</v>
      </c>
      <c r="K275" s="12"/>
      <c r="L275" s="179"/>
      <c r="M275" s="184"/>
      <c r="N275" s="185"/>
      <c r="O275" s="185"/>
      <c r="P275" s="186">
        <f>P276+P279+P282</f>
        <v>0</v>
      </c>
      <c r="Q275" s="185"/>
      <c r="R275" s="186">
        <f>R276+R279+R282</f>
        <v>0</v>
      </c>
      <c r="S275" s="185"/>
      <c r="T275" s="187">
        <f>T276+T279+T282</f>
        <v>0</v>
      </c>
      <c r="U275" s="12"/>
      <c r="V275" s="12"/>
      <c r="W275" s="12"/>
      <c r="X275" s="12"/>
      <c r="Y275" s="12"/>
      <c r="Z275" s="12"/>
      <c r="AA275" s="12"/>
      <c r="AB275" s="12"/>
      <c r="AC275" s="12"/>
      <c r="AD275" s="12"/>
      <c r="AE275" s="12"/>
      <c r="AR275" s="180" t="s">
        <v>165</v>
      </c>
      <c r="AT275" s="188" t="s">
        <v>74</v>
      </c>
      <c r="AU275" s="188" t="s">
        <v>75</v>
      </c>
      <c r="AY275" s="180" t="s">
        <v>140</v>
      </c>
      <c r="BK275" s="189">
        <f>BK276+BK279+BK282</f>
        <v>0</v>
      </c>
    </row>
    <row r="276" s="12" customFormat="1" ht="22.8" customHeight="1">
      <c r="A276" s="12"/>
      <c r="B276" s="179"/>
      <c r="C276" s="12"/>
      <c r="D276" s="180" t="s">
        <v>74</v>
      </c>
      <c r="E276" s="190" t="s">
        <v>422</v>
      </c>
      <c r="F276" s="190" t="s">
        <v>423</v>
      </c>
      <c r="G276" s="12"/>
      <c r="H276" s="12"/>
      <c r="I276" s="182"/>
      <c r="J276" s="191">
        <f>BK276</f>
        <v>0</v>
      </c>
      <c r="K276" s="12"/>
      <c r="L276" s="179"/>
      <c r="M276" s="184"/>
      <c r="N276" s="185"/>
      <c r="O276" s="185"/>
      <c r="P276" s="186">
        <f>SUM(P277:P278)</f>
        <v>0</v>
      </c>
      <c r="Q276" s="185"/>
      <c r="R276" s="186">
        <f>SUM(R277:R278)</f>
        <v>0</v>
      </c>
      <c r="S276" s="185"/>
      <c r="T276" s="187">
        <f>SUM(T277:T278)</f>
        <v>0</v>
      </c>
      <c r="U276" s="12"/>
      <c r="V276" s="12"/>
      <c r="W276" s="12"/>
      <c r="X276" s="12"/>
      <c r="Y276" s="12"/>
      <c r="Z276" s="12"/>
      <c r="AA276" s="12"/>
      <c r="AB276" s="12"/>
      <c r="AC276" s="12"/>
      <c r="AD276" s="12"/>
      <c r="AE276" s="12"/>
      <c r="AR276" s="180" t="s">
        <v>165</v>
      </c>
      <c r="AT276" s="188" t="s">
        <v>74</v>
      </c>
      <c r="AU276" s="188" t="s">
        <v>83</v>
      </c>
      <c r="AY276" s="180" t="s">
        <v>140</v>
      </c>
      <c r="BK276" s="189">
        <f>SUM(BK277:BK278)</f>
        <v>0</v>
      </c>
    </row>
    <row r="277" s="2" customFormat="1" ht="16.5" customHeight="1">
      <c r="A277" s="38"/>
      <c r="B277" s="160"/>
      <c r="C277" s="192" t="s">
        <v>424</v>
      </c>
      <c r="D277" s="192" t="s">
        <v>142</v>
      </c>
      <c r="E277" s="193" t="s">
        <v>425</v>
      </c>
      <c r="F277" s="194" t="s">
        <v>426</v>
      </c>
      <c r="G277" s="195" t="s">
        <v>427</v>
      </c>
      <c r="H277" s="196">
        <v>1</v>
      </c>
      <c r="I277" s="197"/>
      <c r="J277" s="198">
        <f>ROUND(I277*H277,2)</f>
        <v>0</v>
      </c>
      <c r="K277" s="199"/>
      <c r="L277" s="39"/>
      <c r="M277" s="200" t="s">
        <v>1</v>
      </c>
      <c r="N277" s="201" t="s">
        <v>40</v>
      </c>
      <c r="O277" s="77"/>
      <c r="P277" s="202">
        <f>O277*H277</f>
        <v>0</v>
      </c>
      <c r="Q277" s="202">
        <v>0</v>
      </c>
      <c r="R277" s="202">
        <f>Q277*H277</f>
        <v>0</v>
      </c>
      <c r="S277" s="202">
        <v>0</v>
      </c>
      <c r="T277" s="203">
        <f>S277*H277</f>
        <v>0</v>
      </c>
      <c r="U277" s="38"/>
      <c r="V277" s="38"/>
      <c r="W277" s="38"/>
      <c r="X277" s="38"/>
      <c r="Y277" s="38"/>
      <c r="Z277" s="38"/>
      <c r="AA277" s="38"/>
      <c r="AB277" s="38"/>
      <c r="AC277" s="38"/>
      <c r="AD277" s="38"/>
      <c r="AE277" s="38"/>
      <c r="AR277" s="204" t="s">
        <v>428</v>
      </c>
      <c r="AT277" s="204" t="s">
        <v>142</v>
      </c>
      <c r="AU277" s="204" t="s">
        <v>85</v>
      </c>
      <c r="AY277" s="17" t="s">
        <v>140</v>
      </c>
      <c r="BE277" s="123">
        <f>IF(N277="základní",J277,0)</f>
        <v>0</v>
      </c>
      <c r="BF277" s="123">
        <f>IF(N277="snížená",J277,0)</f>
        <v>0</v>
      </c>
      <c r="BG277" s="123">
        <f>IF(N277="zákl. přenesená",J277,0)</f>
        <v>0</v>
      </c>
      <c r="BH277" s="123">
        <f>IF(N277="sníž. přenesená",J277,0)</f>
        <v>0</v>
      </c>
      <c r="BI277" s="123">
        <f>IF(N277="nulová",J277,0)</f>
        <v>0</v>
      </c>
      <c r="BJ277" s="17" t="s">
        <v>83</v>
      </c>
      <c r="BK277" s="123">
        <f>ROUND(I277*H277,2)</f>
        <v>0</v>
      </c>
      <c r="BL277" s="17" t="s">
        <v>428</v>
      </c>
      <c r="BM277" s="204" t="s">
        <v>429</v>
      </c>
    </row>
    <row r="278" s="2" customFormat="1" ht="24.15" customHeight="1">
      <c r="A278" s="38"/>
      <c r="B278" s="160"/>
      <c r="C278" s="192" t="s">
        <v>430</v>
      </c>
      <c r="D278" s="192" t="s">
        <v>142</v>
      </c>
      <c r="E278" s="193" t="s">
        <v>431</v>
      </c>
      <c r="F278" s="194" t="s">
        <v>432</v>
      </c>
      <c r="G278" s="195" t="s">
        <v>427</v>
      </c>
      <c r="H278" s="196">
        <v>1</v>
      </c>
      <c r="I278" s="197"/>
      <c r="J278" s="198">
        <f>ROUND(I278*H278,2)</f>
        <v>0</v>
      </c>
      <c r="K278" s="199"/>
      <c r="L278" s="39"/>
      <c r="M278" s="200" t="s">
        <v>1</v>
      </c>
      <c r="N278" s="201" t="s">
        <v>40</v>
      </c>
      <c r="O278" s="77"/>
      <c r="P278" s="202">
        <f>O278*H278</f>
        <v>0</v>
      </c>
      <c r="Q278" s="202">
        <v>0</v>
      </c>
      <c r="R278" s="202">
        <f>Q278*H278</f>
        <v>0</v>
      </c>
      <c r="S278" s="202">
        <v>0</v>
      </c>
      <c r="T278" s="203">
        <f>S278*H278</f>
        <v>0</v>
      </c>
      <c r="U278" s="38"/>
      <c r="V278" s="38"/>
      <c r="W278" s="38"/>
      <c r="X278" s="38"/>
      <c r="Y278" s="38"/>
      <c r="Z278" s="38"/>
      <c r="AA278" s="38"/>
      <c r="AB278" s="38"/>
      <c r="AC278" s="38"/>
      <c r="AD278" s="38"/>
      <c r="AE278" s="38"/>
      <c r="AR278" s="204" t="s">
        <v>428</v>
      </c>
      <c r="AT278" s="204" t="s">
        <v>142</v>
      </c>
      <c r="AU278" s="204" t="s">
        <v>85</v>
      </c>
      <c r="AY278" s="17" t="s">
        <v>140</v>
      </c>
      <c r="BE278" s="123">
        <f>IF(N278="základní",J278,0)</f>
        <v>0</v>
      </c>
      <c r="BF278" s="123">
        <f>IF(N278="snížená",J278,0)</f>
        <v>0</v>
      </c>
      <c r="BG278" s="123">
        <f>IF(N278="zákl. přenesená",J278,0)</f>
        <v>0</v>
      </c>
      <c r="BH278" s="123">
        <f>IF(N278="sníž. přenesená",J278,0)</f>
        <v>0</v>
      </c>
      <c r="BI278" s="123">
        <f>IF(N278="nulová",J278,0)</f>
        <v>0</v>
      </c>
      <c r="BJ278" s="17" t="s">
        <v>83</v>
      </c>
      <c r="BK278" s="123">
        <f>ROUND(I278*H278,2)</f>
        <v>0</v>
      </c>
      <c r="BL278" s="17" t="s">
        <v>428</v>
      </c>
      <c r="BM278" s="204" t="s">
        <v>433</v>
      </c>
    </row>
    <row r="279" s="12" customFormat="1" ht="22.8" customHeight="1">
      <c r="A279" s="12"/>
      <c r="B279" s="179"/>
      <c r="C279" s="12"/>
      <c r="D279" s="180" t="s">
        <v>74</v>
      </c>
      <c r="E279" s="190" t="s">
        <v>434</v>
      </c>
      <c r="F279" s="190" t="s">
        <v>117</v>
      </c>
      <c r="G279" s="12"/>
      <c r="H279" s="12"/>
      <c r="I279" s="182"/>
      <c r="J279" s="191">
        <f>BK279</f>
        <v>0</v>
      </c>
      <c r="K279" s="12"/>
      <c r="L279" s="179"/>
      <c r="M279" s="184"/>
      <c r="N279" s="185"/>
      <c r="O279" s="185"/>
      <c r="P279" s="186">
        <f>SUM(P280:P281)</f>
        <v>0</v>
      </c>
      <c r="Q279" s="185"/>
      <c r="R279" s="186">
        <f>SUM(R280:R281)</f>
        <v>0</v>
      </c>
      <c r="S279" s="185"/>
      <c r="T279" s="187">
        <f>SUM(T280:T281)</f>
        <v>0</v>
      </c>
      <c r="U279" s="12"/>
      <c r="V279" s="12"/>
      <c r="W279" s="12"/>
      <c r="X279" s="12"/>
      <c r="Y279" s="12"/>
      <c r="Z279" s="12"/>
      <c r="AA279" s="12"/>
      <c r="AB279" s="12"/>
      <c r="AC279" s="12"/>
      <c r="AD279" s="12"/>
      <c r="AE279" s="12"/>
      <c r="AR279" s="180" t="s">
        <v>165</v>
      </c>
      <c r="AT279" s="188" t="s">
        <v>74</v>
      </c>
      <c r="AU279" s="188" t="s">
        <v>83</v>
      </c>
      <c r="AY279" s="180" t="s">
        <v>140</v>
      </c>
      <c r="BK279" s="189">
        <f>SUM(BK280:BK281)</f>
        <v>0</v>
      </c>
    </row>
    <row r="280" s="2" customFormat="1" ht="16.5" customHeight="1">
      <c r="A280" s="38"/>
      <c r="B280" s="160"/>
      <c r="C280" s="192" t="s">
        <v>435</v>
      </c>
      <c r="D280" s="192" t="s">
        <v>142</v>
      </c>
      <c r="E280" s="193" t="s">
        <v>436</v>
      </c>
      <c r="F280" s="194" t="s">
        <v>437</v>
      </c>
      <c r="G280" s="195" t="s">
        <v>438</v>
      </c>
      <c r="H280" s="196">
        <v>1</v>
      </c>
      <c r="I280" s="197"/>
      <c r="J280" s="198">
        <f>ROUND(I280*H280,2)</f>
        <v>0</v>
      </c>
      <c r="K280" s="199"/>
      <c r="L280" s="39"/>
      <c r="M280" s="200" t="s">
        <v>1</v>
      </c>
      <c r="N280" s="201" t="s">
        <v>40</v>
      </c>
      <c r="O280" s="77"/>
      <c r="P280" s="202">
        <f>O280*H280</f>
        <v>0</v>
      </c>
      <c r="Q280" s="202">
        <v>0</v>
      </c>
      <c r="R280" s="202">
        <f>Q280*H280</f>
        <v>0</v>
      </c>
      <c r="S280" s="202">
        <v>0</v>
      </c>
      <c r="T280" s="203">
        <f>S280*H280</f>
        <v>0</v>
      </c>
      <c r="U280" s="38"/>
      <c r="V280" s="38"/>
      <c r="W280" s="38"/>
      <c r="X280" s="38"/>
      <c r="Y280" s="38"/>
      <c r="Z280" s="38"/>
      <c r="AA280" s="38"/>
      <c r="AB280" s="38"/>
      <c r="AC280" s="38"/>
      <c r="AD280" s="38"/>
      <c r="AE280" s="38"/>
      <c r="AR280" s="204" t="s">
        <v>428</v>
      </c>
      <c r="AT280" s="204" t="s">
        <v>142</v>
      </c>
      <c r="AU280" s="204" t="s">
        <v>85</v>
      </c>
      <c r="AY280" s="17" t="s">
        <v>140</v>
      </c>
      <c r="BE280" s="123">
        <f>IF(N280="základní",J280,0)</f>
        <v>0</v>
      </c>
      <c r="BF280" s="123">
        <f>IF(N280="snížená",J280,0)</f>
        <v>0</v>
      </c>
      <c r="BG280" s="123">
        <f>IF(N280="zákl. přenesená",J280,0)</f>
        <v>0</v>
      </c>
      <c r="BH280" s="123">
        <f>IF(N280="sníž. přenesená",J280,0)</f>
        <v>0</v>
      </c>
      <c r="BI280" s="123">
        <f>IF(N280="nulová",J280,0)</f>
        <v>0</v>
      </c>
      <c r="BJ280" s="17" t="s">
        <v>83</v>
      </c>
      <c r="BK280" s="123">
        <f>ROUND(I280*H280,2)</f>
        <v>0</v>
      </c>
      <c r="BL280" s="17" t="s">
        <v>428</v>
      </c>
      <c r="BM280" s="204" t="s">
        <v>439</v>
      </c>
    </row>
    <row r="281" s="2" customFormat="1" ht="16.5" customHeight="1">
      <c r="A281" s="38"/>
      <c r="B281" s="160"/>
      <c r="C281" s="192" t="s">
        <v>440</v>
      </c>
      <c r="D281" s="192" t="s">
        <v>142</v>
      </c>
      <c r="E281" s="193" t="s">
        <v>441</v>
      </c>
      <c r="F281" s="194" t="s">
        <v>442</v>
      </c>
      <c r="G281" s="195" t="s">
        <v>427</v>
      </c>
      <c r="H281" s="196">
        <v>1</v>
      </c>
      <c r="I281" s="197"/>
      <c r="J281" s="198">
        <f>ROUND(I281*H281,2)</f>
        <v>0</v>
      </c>
      <c r="K281" s="199"/>
      <c r="L281" s="39"/>
      <c r="M281" s="200" t="s">
        <v>1</v>
      </c>
      <c r="N281" s="201" t="s">
        <v>40</v>
      </c>
      <c r="O281" s="77"/>
      <c r="P281" s="202">
        <f>O281*H281</f>
        <v>0</v>
      </c>
      <c r="Q281" s="202">
        <v>0</v>
      </c>
      <c r="R281" s="202">
        <f>Q281*H281</f>
        <v>0</v>
      </c>
      <c r="S281" s="202">
        <v>0</v>
      </c>
      <c r="T281" s="203">
        <f>S281*H281</f>
        <v>0</v>
      </c>
      <c r="U281" s="38"/>
      <c r="V281" s="38"/>
      <c r="W281" s="38"/>
      <c r="X281" s="38"/>
      <c r="Y281" s="38"/>
      <c r="Z281" s="38"/>
      <c r="AA281" s="38"/>
      <c r="AB281" s="38"/>
      <c r="AC281" s="38"/>
      <c r="AD281" s="38"/>
      <c r="AE281" s="38"/>
      <c r="AR281" s="204" t="s">
        <v>428</v>
      </c>
      <c r="AT281" s="204" t="s">
        <v>142</v>
      </c>
      <c r="AU281" s="204" t="s">
        <v>85</v>
      </c>
      <c r="AY281" s="17" t="s">
        <v>140</v>
      </c>
      <c r="BE281" s="123">
        <f>IF(N281="základní",J281,0)</f>
        <v>0</v>
      </c>
      <c r="BF281" s="123">
        <f>IF(N281="snížená",J281,0)</f>
        <v>0</v>
      </c>
      <c r="BG281" s="123">
        <f>IF(N281="zákl. přenesená",J281,0)</f>
        <v>0</v>
      </c>
      <c r="BH281" s="123">
        <f>IF(N281="sníž. přenesená",J281,0)</f>
        <v>0</v>
      </c>
      <c r="BI281" s="123">
        <f>IF(N281="nulová",J281,0)</f>
        <v>0</v>
      </c>
      <c r="BJ281" s="17" t="s">
        <v>83</v>
      </c>
      <c r="BK281" s="123">
        <f>ROUND(I281*H281,2)</f>
        <v>0</v>
      </c>
      <c r="BL281" s="17" t="s">
        <v>428</v>
      </c>
      <c r="BM281" s="204" t="s">
        <v>443</v>
      </c>
    </row>
    <row r="282" s="12" customFormat="1" ht="22.8" customHeight="1">
      <c r="A282" s="12"/>
      <c r="B282" s="179"/>
      <c r="C282" s="12"/>
      <c r="D282" s="180" t="s">
        <v>74</v>
      </c>
      <c r="E282" s="190" t="s">
        <v>444</v>
      </c>
      <c r="F282" s="190" t="s">
        <v>445</v>
      </c>
      <c r="G282" s="12"/>
      <c r="H282" s="12"/>
      <c r="I282" s="182"/>
      <c r="J282" s="191">
        <f>BK282</f>
        <v>0</v>
      </c>
      <c r="K282" s="12"/>
      <c r="L282" s="179"/>
      <c r="M282" s="184"/>
      <c r="N282" s="185"/>
      <c r="O282" s="185"/>
      <c r="P282" s="186">
        <f>P283</f>
        <v>0</v>
      </c>
      <c r="Q282" s="185"/>
      <c r="R282" s="186">
        <f>R283</f>
        <v>0</v>
      </c>
      <c r="S282" s="185"/>
      <c r="T282" s="187">
        <f>T283</f>
        <v>0</v>
      </c>
      <c r="U282" s="12"/>
      <c r="V282" s="12"/>
      <c r="W282" s="12"/>
      <c r="X282" s="12"/>
      <c r="Y282" s="12"/>
      <c r="Z282" s="12"/>
      <c r="AA282" s="12"/>
      <c r="AB282" s="12"/>
      <c r="AC282" s="12"/>
      <c r="AD282" s="12"/>
      <c r="AE282" s="12"/>
      <c r="AR282" s="180" t="s">
        <v>165</v>
      </c>
      <c r="AT282" s="188" t="s">
        <v>74</v>
      </c>
      <c r="AU282" s="188" t="s">
        <v>83</v>
      </c>
      <c r="AY282" s="180" t="s">
        <v>140</v>
      </c>
      <c r="BK282" s="189">
        <f>BK283</f>
        <v>0</v>
      </c>
    </row>
    <row r="283" s="2" customFormat="1" ht="16.5" customHeight="1">
      <c r="A283" s="38"/>
      <c r="B283" s="160"/>
      <c r="C283" s="192" t="s">
        <v>446</v>
      </c>
      <c r="D283" s="192" t="s">
        <v>142</v>
      </c>
      <c r="E283" s="193" t="s">
        <v>447</v>
      </c>
      <c r="F283" s="194" t="s">
        <v>448</v>
      </c>
      <c r="G283" s="195" t="s">
        <v>449</v>
      </c>
      <c r="H283" s="196">
        <v>2</v>
      </c>
      <c r="I283" s="197"/>
      <c r="J283" s="198">
        <f>ROUND(I283*H283,2)</f>
        <v>0</v>
      </c>
      <c r="K283" s="199"/>
      <c r="L283" s="39"/>
      <c r="M283" s="233" t="s">
        <v>1</v>
      </c>
      <c r="N283" s="234" t="s">
        <v>40</v>
      </c>
      <c r="O283" s="235"/>
      <c r="P283" s="236">
        <f>O283*H283</f>
        <v>0</v>
      </c>
      <c r="Q283" s="236">
        <v>0</v>
      </c>
      <c r="R283" s="236">
        <f>Q283*H283</f>
        <v>0</v>
      </c>
      <c r="S283" s="236">
        <v>0</v>
      </c>
      <c r="T283" s="237">
        <f>S283*H283</f>
        <v>0</v>
      </c>
      <c r="U283" s="38"/>
      <c r="V283" s="38"/>
      <c r="W283" s="38"/>
      <c r="X283" s="38"/>
      <c r="Y283" s="38"/>
      <c r="Z283" s="38"/>
      <c r="AA283" s="38"/>
      <c r="AB283" s="38"/>
      <c r="AC283" s="38"/>
      <c r="AD283" s="38"/>
      <c r="AE283" s="38"/>
      <c r="AR283" s="204" t="s">
        <v>428</v>
      </c>
      <c r="AT283" s="204" t="s">
        <v>142</v>
      </c>
      <c r="AU283" s="204" t="s">
        <v>85</v>
      </c>
      <c r="AY283" s="17" t="s">
        <v>140</v>
      </c>
      <c r="BE283" s="123">
        <f>IF(N283="základní",J283,0)</f>
        <v>0</v>
      </c>
      <c r="BF283" s="123">
        <f>IF(N283="snížená",J283,0)</f>
        <v>0</v>
      </c>
      <c r="BG283" s="123">
        <f>IF(N283="zákl. přenesená",J283,0)</f>
        <v>0</v>
      </c>
      <c r="BH283" s="123">
        <f>IF(N283="sníž. přenesená",J283,0)</f>
        <v>0</v>
      </c>
      <c r="BI283" s="123">
        <f>IF(N283="nulová",J283,0)</f>
        <v>0</v>
      </c>
      <c r="BJ283" s="17" t="s">
        <v>83</v>
      </c>
      <c r="BK283" s="123">
        <f>ROUND(I283*H283,2)</f>
        <v>0</v>
      </c>
      <c r="BL283" s="17" t="s">
        <v>428</v>
      </c>
      <c r="BM283" s="204" t="s">
        <v>450</v>
      </c>
    </row>
    <row r="284" s="2" customFormat="1" ht="6.96" customHeight="1">
      <c r="A284" s="38"/>
      <c r="B284" s="60"/>
      <c r="C284" s="61"/>
      <c r="D284" s="61"/>
      <c r="E284" s="61"/>
      <c r="F284" s="61"/>
      <c r="G284" s="61"/>
      <c r="H284" s="61"/>
      <c r="I284" s="61"/>
      <c r="J284" s="61"/>
      <c r="K284" s="61"/>
      <c r="L284" s="39"/>
      <c r="M284" s="38"/>
      <c r="O284" s="38"/>
      <c r="P284" s="38"/>
      <c r="Q284" s="38"/>
      <c r="R284" s="38"/>
      <c r="S284" s="38"/>
      <c r="T284" s="38"/>
      <c r="U284" s="38"/>
      <c r="V284" s="38"/>
      <c r="W284" s="38"/>
      <c r="X284" s="38"/>
      <c r="Y284" s="38"/>
      <c r="Z284" s="38"/>
      <c r="AA284" s="38"/>
      <c r="AB284" s="38"/>
      <c r="AC284" s="38"/>
      <c r="AD284" s="38"/>
      <c r="AE284" s="38"/>
    </row>
  </sheetData>
  <autoFilter ref="C137:K283"/>
  <mergeCells count="14">
    <mergeCell ref="E7:H7"/>
    <mergeCell ref="E9:H9"/>
    <mergeCell ref="E18:H18"/>
    <mergeCell ref="E27:H27"/>
    <mergeCell ref="E85:H85"/>
    <mergeCell ref="E87:H87"/>
    <mergeCell ref="D112:F112"/>
    <mergeCell ref="D113:F113"/>
    <mergeCell ref="D114:F114"/>
    <mergeCell ref="D115:F115"/>
    <mergeCell ref="D116:F116"/>
    <mergeCell ref="E128:H128"/>
    <mergeCell ref="E130:H130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DESKTOP-9F8OPBB\MSI</dc:creator>
  <cp:lastModifiedBy>DESKTOP-9F8OPBB\MSI</cp:lastModifiedBy>
  <dcterms:created xsi:type="dcterms:W3CDTF">2023-03-16T12:54:23Z</dcterms:created>
  <dcterms:modified xsi:type="dcterms:W3CDTF">2023-03-16T12:54:28Z</dcterms:modified>
</cp:coreProperties>
</file>