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tsvr2\tntdata2\Ústecký kraj\Rok 2019\Ctiněves\VŘ\"/>
    </mc:Choice>
  </mc:AlternateContent>
  <bookViews>
    <workbookView xWindow="0" yWindow="0" windowWidth="18555" windowHeight="11010" activeTab="1"/>
  </bookViews>
  <sheets>
    <sheet name="Rekapitulace stavby" sheetId="1" r:id="rId1"/>
    <sheet name="SO_01 - komunikace" sheetId="2" r:id="rId2"/>
  </sheets>
  <definedNames>
    <definedName name="_xlnm._FilterDatabase" localSheetId="1" hidden="1">'SO_01 - komunikace'!$C$131:$K$149</definedName>
    <definedName name="_xlnm.Print_Titles" localSheetId="0">'Rekapitulace stavby'!$92:$92</definedName>
    <definedName name="_xlnm.Print_Titles" localSheetId="1">'SO_01 - komunikace'!$131:$131</definedName>
    <definedName name="_xlnm.Print_Area" localSheetId="0">'Rekapitulace stavby'!$D$4:$AO$76,'Rekapitulace stavby'!$C$82:$AQ$103</definedName>
    <definedName name="_xlnm.Print_Area" localSheetId="1">'SO_01 - komunikace'!$C$4:$J$76,'SO_01 - komunikace'!$C$82:$J$113,'SO_01 - komunikace'!$C$119:$K$149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P145" i="2" s="1"/>
  <c r="BI144" i="2"/>
  <c r="BH144" i="2"/>
  <c r="BG144" i="2"/>
  <c r="BF144" i="2"/>
  <c r="T144" i="2"/>
  <c r="T143" i="2" s="1"/>
  <c r="R144" i="2"/>
  <c r="R143" i="2" s="1"/>
  <c r="P144" i="2"/>
  <c r="P143" i="2" s="1"/>
  <c r="BI142" i="2"/>
  <c r="BH142" i="2"/>
  <c r="BG142" i="2"/>
  <c r="BF142" i="2"/>
  <c r="T142" i="2"/>
  <c r="T141" i="2" s="1"/>
  <c r="R142" i="2"/>
  <c r="R141" i="2" s="1"/>
  <c r="P142" i="2"/>
  <c r="P141" i="2" s="1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T134" i="2" s="1"/>
  <c r="R135" i="2"/>
  <c r="R134" i="2" s="1"/>
  <c r="P135" i="2"/>
  <c r="P134" i="2" s="1"/>
  <c r="J129" i="2"/>
  <c r="J128" i="2"/>
  <c r="F126" i="2"/>
  <c r="E124" i="2"/>
  <c r="BI111" i="2"/>
  <c r="BH111" i="2"/>
  <c r="BG111" i="2"/>
  <c r="BF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J92" i="2"/>
  <c r="J91" i="2"/>
  <c r="F89" i="2"/>
  <c r="E87" i="2"/>
  <c r="J18" i="2"/>
  <c r="E18" i="2"/>
  <c r="F129" i="2" s="1"/>
  <c r="J17" i="2"/>
  <c r="J15" i="2"/>
  <c r="E15" i="2"/>
  <c r="F91" i="2" s="1"/>
  <c r="J14" i="2"/>
  <c r="J12" i="2"/>
  <c r="J126" i="2" s="1"/>
  <c r="E7" i="2"/>
  <c r="E122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J148" i="2"/>
  <c r="J147" i="2"/>
  <c r="J146" i="2"/>
  <c r="BK142" i="2"/>
  <c r="J140" i="2"/>
  <c r="J139" i="2"/>
  <c r="BK148" i="2"/>
  <c r="BK147" i="2"/>
  <c r="J142" i="2"/>
  <c r="BK140" i="2"/>
  <c r="BK139" i="2"/>
  <c r="BK138" i="2"/>
  <c r="J137" i="2"/>
  <c r="BK146" i="2"/>
  <c r="BK144" i="2"/>
  <c r="J138" i="2"/>
  <c r="BK135" i="2"/>
  <c r="AS94" i="1"/>
  <c r="J144" i="2"/>
  <c r="BK137" i="2"/>
  <c r="J135" i="2"/>
  <c r="BK145" i="2" l="1"/>
  <c r="J145" i="2"/>
  <c r="J102" i="2" s="1"/>
  <c r="P136" i="2"/>
  <c r="P133" i="2" s="1"/>
  <c r="P132" i="2" s="1"/>
  <c r="AU95" i="1" s="1"/>
  <c r="AU94" i="1" s="1"/>
  <c r="R136" i="2"/>
  <c r="R133" i="2" s="1"/>
  <c r="R132" i="2" s="1"/>
  <c r="R145" i="2"/>
  <c r="BK136" i="2"/>
  <c r="J136" i="2" s="1"/>
  <c r="J99" i="2" s="1"/>
  <c r="T136" i="2"/>
  <c r="T145" i="2"/>
  <c r="T133" i="2" s="1"/>
  <c r="T132" i="2" s="1"/>
  <c r="F92" i="2"/>
  <c r="BE137" i="2"/>
  <c r="BE146" i="2"/>
  <c r="E85" i="2"/>
  <c r="J89" i="2"/>
  <c r="F128" i="2"/>
  <c r="BE138" i="2"/>
  <c r="BE139" i="2"/>
  <c r="BE142" i="2"/>
  <c r="BE144" i="2"/>
  <c r="BE135" i="2"/>
  <c r="BE140" i="2"/>
  <c r="BE147" i="2"/>
  <c r="BE148" i="2"/>
  <c r="BK134" i="2"/>
  <c r="BK141" i="2"/>
  <c r="J141" i="2" s="1"/>
  <c r="J100" i="2" s="1"/>
  <c r="BK143" i="2"/>
  <c r="J143" i="2"/>
  <c r="J101" i="2" s="1"/>
  <c r="J36" i="2"/>
  <c r="AW95" i="1" s="1"/>
  <c r="F38" i="2"/>
  <c r="BC95" i="1" s="1"/>
  <c r="BC94" i="1" s="1"/>
  <c r="W35" i="1" s="1"/>
  <c r="F36" i="2"/>
  <c r="BA95" i="1" s="1"/>
  <c r="BA94" i="1" s="1"/>
  <c r="W33" i="1" s="1"/>
  <c r="F39" i="2"/>
  <c r="BD95" i="1" s="1"/>
  <c r="BD94" i="1" s="1"/>
  <c r="W36" i="1" s="1"/>
  <c r="F37" i="2"/>
  <c r="BB95" i="1" s="1"/>
  <c r="BB94" i="1" s="1"/>
  <c r="W34" i="1" s="1"/>
  <c r="BK133" i="2" l="1"/>
  <c r="BK132" i="2" s="1"/>
  <c r="J132" i="2" s="1"/>
  <c r="J96" i="2" s="1"/>
  <c r="J30" i="2" s="1"/>
  <c r="J134" i="2"/>
  <c r="J98" i="2" s="1"/>
  <c r="AW94" i="1"/>
  <c r="AK33" i="1" s="1"/>
  <c r="AX94" i="1"/>
  <c r="AY94" i="1"/>
  <c r="J133" i="2" l="1"/>
  <c r="J97" i="2" s="1"/>
  <c r="J111" i="2"/>
  <c r="J105" i="2" s="1"/>
  <c r="J31" i="2" s="1"/>
  <c r="J32" i="2" s="1"/>
  <c r="AG95" i="1" s="1"/>
  <c r="BE111" i="2" l="1"/>
  <c r="J113" i="2"/>
  <c r="AG94" i="1"/>
  <c r="AK26" i="1" s="1"/>
  <c r="F35" i="2"/>
  <c r="AZ95" i="1" s="1"/>
  <c r="AZ94" i="1" s="1"/>
  <c r="AG99" i="1" l="1"/>
  <c r="AV99" i="1" s="1"/>
  <c r="BY99" i="1" s="1"/>
  <c r="AG98" i="1"/>
  <c r="AV98" i="1" s="1"/>
  <c r="BY98" i="1" s="1"/>
  <c r="AV94" i="1"/>
  <c r="AG100" i="1"/>
  <c r="AV100" i="1" s="1"/>
  <c r="BY100" i="1" s="1"/>
  <c r="J35" i="2"/>
  <c r="AV95" i="1"/>
  <c r="AT95" i="1" s="1"/>
  <c r="AG101" i="1"/>
  <c r="CD101" i="1" s="1"/>
  <c r="CD98" i="1" l="1"/>
  <c r="CD99" i="1"/>
  <c r="CD100" i="1"/>
  <c r="J41" i="2"/>
  <c r="AN95" i="1"/>
  <c r="AN98" i="1"/>
  <c r="AN100" i="1"/>
  <c r="AN99" i="1"/>
  <c r="AT94" i="1"/>
  <c r="AN94" i="1" s="1"/>
  <c r="AV101" i="1"/>
  <c r="BY101" i="1" s="1"/>
  <c r="AG97" i="1"/>
  <c r="AK27" i="1" s="1"/>
  <c r="W32" i="1" l="1"/>
  <c r="AK29" i="1"/>
  <c r="AK32" i="1"/>
  <c r="AN101" i="1"/>
  <c r="AN97" i="1" s="1"/>
  <c r="AG103" i="1"/>
  <c r="AK38" i="1" l="1"/>
  <c r="AN103" i="1"/>
</calcChain>
</file>

<file path=xl/sharedStrings.xml><?xml version="1.0" encoding="utf-8"?>
<sst xmlns="http://schemas.openxmlformats.org/spreadsheetml/2006/main" count="491" uniqueCount="189">
  <si>
    <t>Export Komplet</t>
  </si>
  <si>
    <t/>
  </si>
  <si>
    <t>2.0</t>
  </si>
  <si>
    <t>ZAMOK</t>
  </si>
  <si>
    <t>False</t>
  </si>
  <si>
    <t>{9841c868-e5d4-4e96-9340-6237783f17b1}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</si>
  <si>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</si>
  <si>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</si>
  <si>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</si>
  <si>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</si>
  <si>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</si>
  <si>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</si>
  <si>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</si>
  <si>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</si>
  <si>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2020/079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</si>
  <si>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</si>
  <si>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</si>
  <si>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- Ctíněves</t>
  </si>
  <si>
    <t>0,1</t>
  </si>
  <si>
    <t>KSO:</t>
  </si>
  <si>
    <t>CC-CZ:</t>
  </si>
  <si>
    <t>1</t>
  </si>
  <si>
    <t>Místo:</t>
  </si>
  <si>
    <t>Ctíněves</t>
  </si>
  <si>
    <t>Datum: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</si>
  <si>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</si>
  <si>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</si>
  <si>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</si>
  <si>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</si>
  <si>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</si>
  <si>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</si>
  <si>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</si>
  <si>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</si>
  <si>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</si>
  <si>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KFJ s.r.o.</t>
  </si>
  <si>
    <t>True</t>
  </si>
  <si>
    <t>Zpracovatel:</t>
  </si>
  <si>
    <t>Kadeřábek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</si>
  <si>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</si>
  <si>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</si>
  <si>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</si>
  <si>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</si>
  <si>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</si>
  <si>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</si>
  <si>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</si>
  <si>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</si>
  <si>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</si>
  <si>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</si>
  <si>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</si>
  <si>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</si>
  <si>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</si>
  <si>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</si>
  <si>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</si>
  <si>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</si>
  <si>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</si>
  <si>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</si>
  <si>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</si>
  <si>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</si>
  <si>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</si>
  <si>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</si>
  <si>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</si>
  <si>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</si>
  <si>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</si>
  <si>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</si>
  <si>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</si>
  <si>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</si>
  <si>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</si>
  <si>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</si>
  <si>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</si>
  <si>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</si>
  <si>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</si>
  <si>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</si>
  <si>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</si>
  <si>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</si>
  <si>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</si>
  <si>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</si>
  <si>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</si>
  <si>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</si>
  <si>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</si>
  <si>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</si>
  <si>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</si>
  <si>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</si>
  <si>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</si>
  <si>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</si>
  <si>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</si>
  <si>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</si>
  <si>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SO_01</t>
  </si>
  <si>
    <t>komunikace</t>
  </si>
  <si>
    <t>STA</t>
  </si>
  <si>
    <t>{f4a48356-32fd-499f-91da-4af23d8c6671}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</si>
  <si>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</si>
  <si>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</si>
  <si>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</si>
  <si>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</si>
  <si>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</si>
  <si>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</si>
  <si>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</si>
  <si>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</si>
  <si>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</si>
  <si>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</si>
  <si>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</si>
  <si>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</si>
  <si>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SO_01 - komunikace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</si>
  <si>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</si>
  <si>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</si>
  <si>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</si>
  <si>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</si>
  <si>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</si>
  <si>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</si>
  <si>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</si>
  <si>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</si>
  <si>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</si>
  <si>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</si>
  <si>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</si>
  <si>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</si>
  <si>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</si>
  <si>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</si>
  <si>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</si>
  <si>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</si>
  <si>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</si>
  <si>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</si>
  <si>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</si>
  <si>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</si>
  <si>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</si>
  <si>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</si>
  <si>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</si>
  <si>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</si>
  <si>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</si>
  <si>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</si>
  <si>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</si>
  <si>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</si>
  <si>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</si>
  <si>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</si>
  <si>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</si>
  <si>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</si>
  <si>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</si>
  <si>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</si>
  <si>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</si>
  <si>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</si>
  <si>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</si>
  <si>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</si>
  <si>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</si>
  <si>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113154223</t>
  </si>
  <si>
    <t>Frézování živičného krytu tl 50 mm pruh š 1 m pl do 1000 m2 bez překážek v trase</t>
  </si>
  <si>
    <t>m2</t>
  </si>
  <si>
    <t>4</t>
  </si>
  <si>
    <t>-210345978</t>
  </si>
  <si>
    <t>5</t>
  </si>
  <si>
    <t>Komunikace pozemní</t>
  </si>
  <si>
    <t>564752111</t>
  </si>
  <si>
    <t>Podklad z vibrovaného štěrku VŠ tl 150 mm - doplnění - 10% plochy</t>
  </si>
  <si>
    <t>-1846260136</t>
  </si>
  <si>
    <t>3</t>
  </si>
  <si>
    <t>573111112</t>
  </si>
  <si>
    <t>Postřik živičný infiltrační s posypem z asfaltu množství 1 kg/m2</t>
  </si>
  <si>
    <t>2048377992</t>
  </si>
  <si>
    <t>577143111</t>
  </si>
  <si>
    <t>Asfaltový beton vrstva obrusná ACO 8 (ABJ) tl 50 mm š do 3 m z nemodifikovaného asfaltu - vyrovnání, spádování, doplnění - 10% plochy</t>
  </si>
  <si>
    <t>-1651554789</t>
  </si>
  <si>
    <t>577143121</t>
  </si>
  <si>
    <t>Asfaltový beton vrstva obrusná ACO 8 (ABJ) tl 50 mm š přes 3 m z nemodifikovaného asfaltu</t>
  </si>
  <si>
    <t>-953861249</t>
  </si>
  <si>
    <t>8</t>
  </si>
  <si>
    <t>Trubní vedení</t>
  </si>
  <si>
    <t>6</t>
  </si>
  <si>
    <t>899431111</t>
  </si>
  <si>
    <t>Výšková úprava uličního vstupu nebo vpusti do 200 mm zvýšením krycího hrnce, šoupěte nebo hydrantu</t>
  </si>
  <si>
    <t>kus</t>
  </si>
  <si>
    <t>895181538</t>
  </si>
  <si>
    <t>9</t>
  </si>
  <si>
    <t>Ostatní konstrukce a práce, bourání</t>
  </si>
  <si>
    <t>7</t>
  </si>
  <si>
    <t>938908411</t>
  </si>
  <si>
    <t>Čištění vozovek splachováním vodou</t>
  </si>
  <si>
    <t>1275565008</t>
  </si>
  <si>
    <t>997</t>
  </si>
  <si>
    <t>Přesun sutě</t>
  </si>
  <si>
    <t>997002611</t>
  </si>
  <si>
    <t>Nakládání suti a vybouraných hmot</t>
  </si>
  <si>
    <t>t</t>
  </si>
  <si>
    <t>-639113532</t>
  </si>
  <si>
    <t>997013501</t>
  </si>
  <si>
    <t>Odvoz suti a vybouraných hmot na skládku nebo meziskládku do 1 km se složením</t>
  </si>
  <si>
    <t>1423756206</t>
  </si>
  <si>
    <t>997013509</t>
  </si>
  <si>
    <t>Příplatek k odvozu suti a vybouraných hmot na skládku ZKD 1 km přes 1 km</t>
  </si>
  <si>
    <t>-287784331</t>
  </si>
  <si>
    <t>VV</t>
  </si>
  <si>
    <t>131,72*4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</si>
</sst>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7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73" t="s">
        <v>14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0"/>
      <c r="AQ5" s="20"/>
      <c r="AR5" s="18"/>
      <c r="BE5" s="270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75" t="s">
        <v>17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0"/>
      <c r="AQ6" s="20"/>
      <c r="AR6" s="18"/>
      <c r="BE6" s="271"/>
      <c r="BS6" s="15" t="s">
        <v>18</v>
      </c>
    </row>
    <row r="7" spans="1:74" s="1" customFormat="1" ht="12" customHeight="1">
      <c r="B7" s="19"/>
      <c r="C7" s="20"/>
      <c r="D7" s="27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1</v>
      </c>
      <c r="AO7" s="20"/>
      <c r="AP7" s="20"/>
      <c r="AQ7" s="20"/>
      <c r="AR7" s="18"/>
      <c r="BE7" s="271"/>
      <c r="BS7" s="15" t="s">
        <v>21</v>
      </c>
    </row>
    <row r="8" spans="1:74" s="1" customFormat="1" ht="12" customHeight="1">
      <c r="B8" s="19"/>
      <c r="C8" s="20"/>
      <c r="D8" s="27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24</v>
      </c>
      <c r="AL8" s="20"/>
      <c r="AM8" s="20"/>
      <c r="AN8" s="28"/>
      <c r="AO8" s="20"/>
      <c r="AP8" s="20"/>
      <c r="AQ8" s="20"/>
      <c r="AR8" s="18"/>
      <c r="BE8" s="271"/>
      <c r="BS8" s="15" t="s">
        <v>25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71"/>
      <c r="BS9" s="15" t="s">
        <v>26</v>
      </c>
    </row>
    <row r="10" spans="1:74" s="1" customFormat="1" ht="12" customHeight="1">
      <c r="B10" s="19"/>
      <c r="C10" s="20"/>
      <c r="D10" s="27" t="s">
        <v>27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28</v>
      </c>
      <c r="AL10" s="20"/>
      <c r="AM10" s="20"/>
      <c r="AN10" s="25" t="s">
        <v>1</v>
      </c>
      <c r="AO10" s="20"/>
      <c r="AP10" s="20"/>
      <c r="AQ10" s="20"/>
      <c r="AR10" s="18"/>
      <c r="BE10" s="271"/>
      <c r="BS10" s="15" t="s">
        <v>18</v>
      </c>
    </row>
    <row r="11" spans="1:74" s="1" customFormat="1" ht="18.399999999999999" customHeight="1">
      <c r="B11" s="19"/>
      <c r="C11" s="20"/>
      <c r="D11" s="20"/>
      <c r="E11" s="25" t="s">
        <v>29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30</v>
      </c>
      <c r="AL11" s="20"/>
      <c r="AM11" s="20"/>
      <c r="AN11" s="25" t="s">
        <v>1</v>
      </c>
      <c r="AO11" s="20"/>
      <c r="AP11" s="20"/>
      <c r="AQ11" s="20"/>
      <c r="AR11" s="18"/>
      <c r="BE11" s="271"/>
      <c r="BS11" s="15" t="s">
        <v>18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71"/>
      <c r="BS12" s="15" t="s">
        <v>18</v>
      </c>
    </row>
    <row r="13" spans="1:74" s="1" customFormat="1" ht="12" customHeight="1">
      <c r="B13" s="19"/>
      <c r="C13" s="20"/>
      <c r="D13" s="27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28</v>
      </c>
      <c r="AL13" s="20"/>
      <c r="AM13" s="20"/>
      <c r="AN13" s="29" t="s">
        <v>32</v>
      </c>
      <c r="AO13" s="20"/>
      <c r="AP13" s="20"/>
      <c r="AQ13" s="20"/>
      <c r="AR13" s="18"/>
      <c r="BE13" s="271"/>
      <c r="BS13" s="15" t="s">
        <v>18</v>
      </c>
    </row>
    <row r="14" spans="1:74" ht="12.75">
      <c r="B14" s="19"/>
      <c r="C14" s="20"/>
      <c r="D14" s="20"/>
      <c r="E14" s="276" t="s">
        <v>32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" t="s">
        <v>30</v>
      </c>
      <c r="AL14" s="20"/>
      <c r="AM14" s="20"/>
      <c r="AN14" s="29" t="s">
        <v>32</v>
      </c>
      <c r="AO14" s="20"/>
      <c r="AP14" s="20"/>
      <c r="AQ14" s="20"/>
      <c r="AR14" s="18"/>
      <c r="BE14" s="271"/>
      <c r="BS14" s="15" t="s">
        <v>18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71"/>
      <c r="BS15" s="15" t="s">
        <v>4</v>
      </c>
    </row>
    <row r="16" spans="1:74" s="1" customFormat="1" ht="12" customHeight="1">
      <c r="B16" s="19"/>
      <c r="C16" s="20"/>
      <c r="D16" s="27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28</v>
      </c>
      <c r="AL16" s="20"/>
      <c r="AM16" s="20"/>
      <c r="AN16" s="25" t="s">
        <v>1</v>
      </c>
      <c r="AO16" s="20"/>
      <c r="AP16" s="20"/>
      <c r="AQ16" s="20"/>
      <c r="AR16" s="18"/>
      <c r="BE16" s="271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30</v>
      </c>
      <c r="AL17" s="20"/>
      <c r="AM17" s="20"/>
      <c r="AN17" s="25" t="s">
        <v>1</v>
      </c>
      <c r="AO17" s="20"/>
      <c r="AP17" s="20"/>
      <c r="AQ17" s="20"/>
      <c r="AR17" s="18"/>
      <c r="BE17" s="271"/>
      <c r="BS17" s="15" t="s">
        <v>35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71"/>
      <c r="BS18" s="15" t="s">
        <v>6</v>
      </c>
    </row>
    <row r="19" spans="1:71" s="1" customFormat="1" ht="12" customHeight="1">
      <c r="B19" s="19"/>
      <c r="C19" s="20"/>
      <c r="D19" s="27" t="s">
        <v>36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28</v>
      </c>
      <c r="AL19" s="20"/>
      <c r="AM19" s="20"/>
      <c r="AN19" s="25" t="s">
        <v>1</v>
      </c>
      <c r="AO19" s="20"/>
      <c r="AP19" s="20"/>
      <c r="AQ19" s="20"/>
      <c r="AR19" s="18"/>
      <c r="BE19" s="271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30</v>
      </c>
      <c r="AL20" s="20"/>
      <c r="AM20" s="20"/>
      <c r="AN20" s="25" t="s">
        <v>1</v>
      </c>
      <c r="AO20" s="20"/>
      <c r="AP20" s="20"/>
      <c r="AQ20" s="20"/>
      <c r="AR20" s="18"/>
      <c r="BE20" s="271"/>
      <c r="BS20" s="15" t="s">
        <v>35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71"/>
    </row>
    <row r="22" spans="1:71" s="1" customFormat="1" ht="12" customHeight="1">
      <c r="B22" s="19"/>
      <c r="C22" s="20"/>
      <c r="D22" s="27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71"/>
    </row>
    <row r="23" spans="1:71" s="1" customFormat="1" ht="16.5" customHeight="1">
      <c r="B23" s="19"/>
      <c r="C23" s="20"/>
      <c r="D23" s="20"/>
      <c r="E23" s="278" t="s">
        <v>1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0"/>
      <c r="AP23" s="20"/>
      <c r="AQ23" s="20"/>
      <c r="AR23" s="18"/>
      <c r="BE23" s="271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71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71"/>
    </row>
    <row r="26" spans="1:71" s="1" customFormat="1" ht="14.45" customHeight="1">
      <c r="B26" s="19"/>
      <c r="C26" s="20"/>
      <c r="D26" s="32" t="s">
        <v>39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79">
        <f>ROUND(AG94,2)</f>
        <v>0</v>
      </c>
      <c r="AL26" s="274"/>
      <c r="AM26" s="274"/>
      <c r="AN26" s="274"/>
      <c r="AO26" s="274"/>
      <c r="AP26" s="20"/>
      <c r="AQ26" s="20"/>
      <c r="AR26" s="18"/>
      <c r="BE26" s="271"/>
    </row>
    <row r="27" spans="1:71" s="1" customFormat="1" ht="14.45" customHeight="1">
      <c r="B27" s="19"/>
      <c r="C27" s="20"/>
      <c r="D27" s="32" t="s">
        <v>40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79">
        <f>ROUND(AG97, 2)</f>
        <v>0</v>
      </c>
      <c r="AL27" s="279"/>
      <c r="AM27" s="279"/>
      <c r="AN27" s="279"/>
      <c r="AO27" s="279"/>
      <c r="AP27" s="20"/>
      <c r="AQ27" s="20"/>
      <c r="AR27" s="18"/>
      <c r="BE27" s="271"/>
    </row>
    <row r="28" spans="1:71" s="2" customFormat="1" ht="6.95" customHeight="1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71"/>
    </row>
    <row r="29" spans="1:71" s="2" customFormat="1" ht="25.9" customHeight="1">
      <c r="A29" s="33"/>
      <c r="B29" s="34"/>
      <c r="C29" s="35"/>
      <c r="D29" s="37" t="s">
        <v>41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80">
        <f>ROUND(AK26 + AK27, 2)</f>
        <v>0</v>
      </c>
      <c r="AL29" s="281"/>
      <c r="AM29" s="281"/>
      <c r="AN29" s="281"/>
      <c r="AO29" s="281"/>
      <c r="AP29" s="35"/>
      <c r="AQ29" s="35"/>
      <c r="AR29" s="36"/>
      <c r="BE29" s="271"/>
    </row>
    <row r="30" spans="1:71" s="2" customFormat="1" ht="6.95" customHeight="1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71"/>
    </row>
    <row r="31" spans="1:71" s="2" customFormat="1" ht="12.7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282" t="s">
        <v>42</v>
      </c>
      <c r="M31" s="282"/>
      <c r="N31" s="282"/>
      <c r="O31" s="282"/>
      <c r="P31" s="282"/>
      <c r="Q31" s="35"/>
      <c r="R31" s="35"/>
      <c r="S31" s="35"/>
      <c r="T31" s="35"/>
      <c r="U31" s="35"/>
      <c r="V31" s="35"/>
      <c r="W31" s="282" t="s">
        <v>43</v>
      </c>
      <c r="X31" s="282"/>
      <c r="Y31" s="282"/>
      <c r="Z31" s="282"/>
      <c r="AA31" s="282"/>
      <c r="AB31" s="282"/>
      <c r="AC31" s="282"/>
      <c r="AD31" s="282"/>
      <c r="AE31" s="282"/>
      <c r="AF31" s="35"/>
      <c r="AG31" s="35"/>
      <c r="AH31" s="35"/>
      <c r="AI31" s="35"/>
      <c r="AJ31" s="35"/>
      <c r="AK31" s="282" t="s">
        <v>44</v>
      </c>
      <c r="AL31" s="282"/>
      <c r="AM31" s="282"/>
      <c r="AN31" s="282"/>
      <c r="AO31" s="282"/>
      <c r="AP31" s="35"/>
      <c r="AQ31" s="35"/>
      <c r="AR31" s="36"/>
      <c r="BE31" s="271"/>
    </row>
    <row r="32" spans="1:71" s="3" customFormat="1" ht="14.45" customHeight="1">
      <c r="B32" s="39"/>
      <c r="C32" s="40"/>
      <c r="D32" s="27" t="s">
        <v>45</v>
      </c>
      <c r="E32" s="40"/>
      <c r="F32" s="27" t="s">
        <v>46</v>
      </c>
      <c r="G32" s="40"/>
      <c r="H32" s="40"/>
      <c r="I32" s="40"/>
      <c r="J32" s="40"/>
      <c r="K32" s="40"/>
      <c r="L32" s="283">
        <v>0.21</v>
      </c>
      <c r="M32" s="284"/>
      <c r="N32" s="284"/>
      <c r="O32" s="284"/>
      <c r="P32" s="284"/>
      <c r="Q32" s="40"/>
      <c r="R32" s="40"/>
      <c r="S32" s="40"/>
      <c r="T32" s="40"/>
      <c r="U32" s="40"/>
      <c r="V32" s="40"/>
      <c r="W32" s="285">
        <f>ROUND(AZ94 + SUM(CD97:CD101), 2)</f>
        <v>0</v>
      </c>
      <c r="X32" s="284"/>
      <c r="Y32" s="284"/>
      <c r="Z32" s="284"/>
      <c r="AA32" s="284"/>
      <c r="AB32" s="284"/>
      <c r="AC32" s="284"/>
      <c r="AD32" s="284"/>
      <c r="AE32" s="284"/>
      <c r="AF32" s="40"/>
      <c r="AG32" s="40"/>
      <c r="AH32" s="40"/>
      <c r="AI32" s="40"/>
      <c r="AJ32" s="40"/>
      <c r="AK32" s="285">
        <f>ROUND(AV94 + SUM(BY97:BY101), 2)</f>
        <v>0</v>
      </c>
      <c r="AL32" s="284"/>
      <c r="AM32" s="284"/>
      <c r="AN32" s="284"/>
      <c r="AO32" s="284"/>
      <c r="AP32" s="40"/>
      <c r="AQ32" s="40"/>
      <c r="AR32" s="41"/>
      <c r="BE32" s="272"/>
    </row>
    <row r="33" spans="1:57" s="3" customFormat="1" ht="14.45" customHeight="1">
      <c r="B33" s="39"/>
      <c r="C33" s="40"/>
      <c r="D33" s="40"/>
      <c r="E33" s="40"/>
      <c r="F33" s="27" t="s">
        <v>47</v>
      </c>
      <c r="G33" s="40"/>
      <c r="H33" s="40"/>
      <c r="I33" s="40"/>
      <c r="J33" s="40"/>
      <c r="K33" s="40"/>
      <c r="L33" s="283">
        <v>0.15</v>
      </c>
      <c r="M33" s="284"/>
      <c r="N33" s="284"/>
      <c r="O33" s="284"/>
      <c r="P33" s="284"/>
      <c r="Q33" s="40"/>
      <c r="R33" s="40"/>
      <c r="S33" s="40"/>
      <c r="T33" s="40"/>
      <c r="U33" s="40"/>
      <c r="V33" s="40"/>
      <c r="W33" s="285">
        <f>ROUND(BA94 + SUM(CE97:CE101), 2)</f>
        <v>0</v>
      </c>
      <c r="X33" s="284"/>
      <c r="Y33" s="284"/>
      <c r="Z33" s="284"/>
      <c r="AA33" s="284"/>
      <c r="AB33" s="284"/>
      <c r="AC33" s="284"/>
      <c r="AD33" s="284"/>
      <c r="AE33" s="284"/>
      <c r="AF33" s="40"/>
      <c r="AG33" s="40"/>
      <c r="AH33" s="40"/>
      <c r="AI33" s="40"/>
      <c r="AJ33" s="40"/>
      <c r="AK33" s="285">
        <f>ROUND(AW94 + SUM(BZ97:BZ101), 2)</f>
        <v>0</v>
      </c>
      <c r="AL33" s="284"/>
      <c r="AM33" s="284"/>
      <c r="AN33" s="284"/>
      <c r="AO33" s="284"/>
      <c r="AP33" s="40"/>
      <c r="AQ33" s="40"/>
      <c r="AR33" s="41"/>
      <c r="BE33" s="272"/>
    </row>
    <row r="34" spans="1:57" s="3" customFormat="1" ht="14.45" hidden="1" customHeight="1">
      <c r="B34" s="39"/>
      <c r="C34" s="40"/>
      <c r="D34" s="40"/>
      <c r="E34" s="40"/>
      <c r="F34" s="27" t="s">
        <v>48</v>
      </c>
      <c r="G34" s="40"/>
      <c r="H34" s="40"/>
      <c r="I34" s="40"/>
      <c r="J34" s="40"/>
      <c r="K34" s="40"/>
      <c r="L34" s="283">
        <v>0.21</v>
      </c>
      <c r="M34" s="284"/>
      <c r="N34" s="284"/>
      <c r="O34" s="284"/>
      <c r="P34" s="284"/>
      <c r="Q34" s="40"/>
      <c r="R34" s="40"/>
      <c r="S34" s="40"/>
      <c r="T34" s="40"/>
      <c r="U34" s="40"/>
      <c r="V34" s="40"/>
      <c r="W34" s="285">
        <f>ROUND(BB94 + SUM(CF97:CF101), 2)</f>
        <v>0</v>
      </c>
      <c r="X34" s="284"/>
      <c r="Y34" s="284"/>
      <c r="Z34" s="284"/>
      <c r="AA34" s="284"/>
      <c r="AB34" s="284"/>
      <c r="AC34" s="284"/>
      <c r="AD34" s="284"/>
      <c r="AE34" s="284"/>
      <c r="AF34" s="40"/>
      <c r="AG34" s="40"/>
      <c r="AH34" s="40"/>
      <c r="AI34" s="40"/>
      <c r="AJ34" s="40"/>
      <c r="AK34" s="285">
        <v>0</v>
      </c>
      <c r="AL34" s="284"/>
      <c r="AM34" s="284"/>
      <c r="AN34" s="284"/>
      <c r="AO34" s="284"/>
      <c r="AP34" s="40"/>
      <c r="AQ34" s="40"/>
      <c r="AR34" s="41"/>
      <c r="BE34" s="272"/>
    </row>
    <row r="35" spans="1:57" s="3" customFormat="1" ht="14.45" hidden="1" customHeight="1">
      <c r="B35" s="39"/>
      <c r="C35" s="40"/>
      <c r="D35" s="40"/>
      <c r="E35" s="40"/>
      <c r="F35" s="27" t="s">
        <v>49</v>
      </c>
      <c r="G35" s="40"/>
      <c r="H35" s="40"/>
      <c r="I35" s="40"/>
      <c r="J35" s="40"/>
      <c r="K35" s="40"/>
      <c r="L35" s="283">
        <v>0.15</v>
      </c>
      <c r="M35" s="284"/>
      <c r="N35" s="284"/>
      <c r="O35" s="284"/>
      <c r="P35" s="284"/>
      <c r="Q35" s="40"/>
      <c r="R35" s="40"/>
      <c r="S35" s="40"/>
      <c r="T35" s="40"/>
      <c r="U35" s="40"/>
      <c r="V35" s="40"/>
      <c r="W35" s="285">
        <f>ROUND(BC94 + SUM(CG97:CG101), 2)</f>
        <v>0</v>
      </c>
      <c r="X35" s="284"/>
      <c r="Y35" s="284"/>
      <c r="Z35" s="284"/>
      <c r="AA35" s="284"/>
      <c r="AB35" s="284"/>
      <c r="AC35" s="284"/>
      <c r="AD35" s="284"/>
      <c r="AE35" s="284"/>
      <c r="AF35" s="40"/>
      <c r="AG35" s="40"/>
      <c r="AH35" s="40"/>
      <c r="AI35" s="40"/>
      <c r="AJ35" s="40"/>
      <c r="AK35" s="285">
        <v>0</v>
      </c>
      <c r="AL35" s="284"/>
      <c r="AM35" s="284"/>
      <c r="AN35" s="284"/>
      <c r="AO35" s="284"/>
      <c r="AP35" s="40"/>
      <c r="AQ35" s="40"/>
      <c r="AR35" s="41"/>
    </row>
    <row r="36" spans="1:57" s="3" customFormat="1" ht="14.45" hidden="1" customHeight="1">
      <c r="B36" s="39"/>
      <c r="C36" s="40"/>
      <c r="D36" s="40"/>
      <c r="E36" s="40"/>
      <c r="F36" s="27" t="s">
        <v>50</v>
      </c>
      <c r="G36" s="40"/>
      <c r="H36" s="40"/>
      <c r="I36" s="40"/>
      <c r="J36" s="40"/>
      <c r="K36" s="40"/>
      <c r="L36" s="283">
        <v>0</v>
      </c>
      <c r="M36" s="284"/>
      <c r="N36" s="284"/>
      <c r="O36" s="284"/>
      <c r="P36" s="284"/>
      <c r="Q36" s="40"/>
      <c r="R36" s="40"/>
      <c r="S36" s="40"/>
      <c r="T36" s="40"/>
      <c r="U36" s="40"/>
      <c r="V36" s="40"/>
      <c r="W36" s="285">
        <f>ROUND(BD94 + SUM(CH97:CH101), 2)</f>
        <v>0</v>
      </c>
      <c r="X36" s="284"/>
      <c r="Y36" s="284"/>
      <c r="Z36" s="284"/>
      <c r="AA36" s="284"/>
      <c r="AB36" s="284"/>
      <c r="AC36" s="284"/>
      <c r="AD36" s="284"/>
      <c r="AE36" s="284"/>
      <c r="AF36" s="40"/>
      <c r="AG36" s="40"/>
      <c r="AH36" s="40"/>
      <c r="AI36" s="40"/>
      <c r="AJ36" s="40"/>
      <c r="AK36" s="285">
        <v>0</v>
      </c>
      <c r="AL36" s="284"/>
      <c r="AM36" s="284"/>
      <c r="AN36" s="284"/>
      <c r="AO36" s="284"/>
      <c r="AP36" s="40"/>
      <c r="AQ36" s="40"/>
      <c r="AR36" s="41"/>
    </row>
    <row r="37" spans="1:57" s="2" customFormat="1" ht="6.9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3"/>
    </row>
    <row r="38" spans="1:57" s="2" customFormat="1" ht="25.9" customHeight="1">
      <c r="A38" s="33"/>
      <c r="B38" s="34"/>
      <c r="C38" s="42"/>
      <c r="D38" s="43" t="s">
        <v>51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52</v>
      </c>
      <c r="U38" s="44"/>
      <c r="V38" s="44"/>
      <c r="W38" s="44"/>
      <c r="X38" s="286" t="s">
        <v>53</v>
      </c>
      <c r="Y38" s="287"/>
      <c r="Z38" s="287"/>
      <c r="AA38" s="287"/>
      <c r="AB38" s="287"/>
      <c r="AC38" s="44"/>
      <c r="AD38" s="44"/>
      <c r="AE38" s="44"/>
      <c r="AF38" s="44"/>
      <c r="AG38" s="44"/>
      <c r="AH38" s="44"/>
      <c r="AI38" s="44"/>
      <c r="AJ38" s="44"/>
      <c r="AK38" s="288">
        <f>SUM(AK29:AK36)</f>
        <v>0</v>
      </c>
      <c r="AL38" s="287"/>
      <c r="AM38" s="287"/>
      <c r="AN38" s="287"/>
      <c r="AO38" s="289"/>
      <c r="AP38" s="42"/>
      <c r="AQ38" s="42"/>
      <c r="AR38" s="36"/>
      <c r="BE38" s="33"/>
    </row>
    <row r="39" spans="1:57" s="2" customFormat="1" ht="6.95" customHeight="1">
      <c r="A39" s="33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3"/>
    </row>
    <row r="40" spans="1:57" s="2" customFormat="1" ht="14.45" customHeight="1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3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6"/>
      <c r="C49" s="47"/>
      <c r="D49" s="48" t="s">
        <v>54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55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3"/>
      <c r="B60" s="34"/>
      <c r="C60" s="35"/>
      <c r="D60" s="51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1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1" t="s">
        <v>56</v>
      </c>
      <c r="AI60" s="38"/>
      <c r="AJ60" s="38"/>
      <c r="AK60" s="38"/>
      <c r="AL60" s="38"/>
      <c r="AM60" s="51" t="s">
        <v>57</v>
      </c>
      <c r="AN60" s="38"/>
      <c r="AO60" s="38"/>
      <c r="AP60" s="35"/>
      <c r="AQ60" s="35"/>
      <c r="AR60" s="36"/>
      <c r="BE60" s="33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3"/>
      <c r="B64" s="34"/>
      <c r="C64" s="35"/>
      <c r="D64" s="48" t="s">
        <v>58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59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6"/>
      <c r="BE64" s="33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3"/>
      <c r="B75" s="34"/>
      <c r="C75" s="35"/>
      <c r="D75" s="51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1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1" t="s">
        <v>56</v>
      </c>
      <c r="AI75" s="38"/>
      <c r="AJ75" s="38"/>
      <c r="AK75" s="38"/>
      <c r="AL75" s="38"/>
      <c r="AM75" s="51" t="s">
        <v>57</v>
      </c>
      <c r="AN75" s="38"/>
      <c r="AO75" s="38"/>
      <c r="AP75" s="35"/>
      <c r="AQ75" s="35"/>
      <c r="AR75" s="36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6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6"/>
      <c r="BE81" s="33"/>
    </row>
    <row r="82" spans="1:91" s="2" customFormat="1" ht="24.95" customHeight="1">
      <c r="A82" s="33"/>
      <c r="B82" s="34"/>
      <c r="C82" s="21" t="s">
        <v>60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3"/>
    </row>
    <row r="84" spans="1:91" s="4" customFormat="1" ht="12" customHeight="1">
      <c r="B84" s="57"/>
      <c r="C84" s="27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2020/079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44" t="str">
        <f>K6</f>
        <v>Oprava komunikace - Ctíněves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3"/>
    </row>
    <row r="87" spans="1:91" s="2" customFormat="1" ht="12" customHeight="1">
      <c r="A87" s="33"/>
      <c r="B87" s="34"/>
      <c r="C87" s="27" t="s">
        <v>22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Ctíněves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7" t="s">
        <v>24</v>
      </c>
      <c r="AJ87" s="35"/>
      <c r="AK87" s="35"/>
      <c r="AL87" s="35"/>
      <c r="AM87" s="246" t="str">
        <f>IF(AN8= "","",AN8)</f>
        <v/>
      </c>
      <c r="AN87" s="246"/>
      <c r="AO87" s="35"/>
      <c r="AP87" s="35"/>
      <c r="AQ87" s="35"/>
      <c r="AR87" s="36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3"/>
    </row>
    <row r="89" spans="1:91" s="2" customFormat="1" ht="15.2" customHeight="1">
      <c r="A89" s="33"/>
      <c r="B89" s="34"/>
      <c r="C89" s="27" t="s">
        <v>27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7" t="s">
        <v>33</v>
      </c>
      <c r="AJ89" s="35"/>
      <c r="AK89" s="35"/>
      <c r="AL89" s="35"/>
      <c r="AM89" s="253" t="str">
        <f>IF(E17="","",E17)</f>
        <v>KFJ s.r.o.</v>
      </c>
      <c r="AN89" s="254"/>
      <c r="AO89" s="254"/>
      <c r="AP89" s="254"/>
      <c r="AQ89" s="35"/>
      <c r="AR89" s="36"/>
      <c r="AS89" s="247" t="s">
        <v>61</v>
      </c>
      <c r="AT89" s="248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7" t="s">
        <v>31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7" t="s">
        <v>36</v>
      </c>
      <c r="AJ90" s="35"/>
      <c r="AK90" s="35"/>
      <c r="AL90" s="35"/>
      <c r="AM90" s="253" t="str">
        <f>IF(E20="","",E20)</f>
        <v>Kadeřábek</v>
      </c>
      <c r="AN90" s="254"/>
      <c r="AO90" s="254"/>
      <c r="AP90" s="254"/>
      <c r="AQ90" s="35"/>
      <c r="AR90" s="36"/>
      <c r="AS90" s="249"/>
      <c r="AT90" s="250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51"/>
      <c r="AT91" s="252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58" t="s">
        <v>62</v>
      </c>
      <c r="D92" s="256"/>
      <c r="E92" s="256"/>
      <c r="F92" s="256"/>
      <c r="G92" s="256"/>
      <c r="H92" s="72"/>
      <c r="I92" s="255" t="s">
        <v>63</v>
      </c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9" t="s">
        <v>64</v>
      </c>
      <c r="AH92" s="256"/>
      <c r="AI92" s="256"/>
      <c r="AJ92" s="256"/>
      <c r="AK92" s="256"/>
      <c r="AL92" s="256"/>
      <c r="AM92" s="256"/>
      <c r="AN92" s="255" t="s">
        <v>65</v>
      </c>
      <c r="AO92" s="256"/>
      <c r="AP92" s="257"/>
      <c r="AQ92" s="73" t="s">
        <v>66</v>
      </c>
      <c r="AR92" s="36"/>
      <c r="AS92" s="74" t="s">
        <v>67</v>
      </c>
      <c r="AT92" s="75" t="s">
        <v>68</v>
      </c>
      <c r="AU92" s="75" t="s">
        <v>69</v>
      </c>
      <c r="AV92" s="75" t="s">
        <v>70</v>
      </c>
      <c r="AW92" s="75" t="s">
        <v>71</v>
      </c>
      <c r="AX92" s="75" t="s">
        <v>72</v>
      </c>
      <c r="AY92" s="75" t="s">
        <v>73</v>
      </c>
      <c r="AZ92" s="75" t="s">
        <v>74</v>
      </c>
      <c r="BA92" s="75" t="s">
        <v>75</v>
      </c>
      <c r="BB92" s="75" t="s">
        <v>76</v>
      </c>
      <c r="BC92" s="75" t="s">
        <v>77</v>
      </c>
      <c r="BD92" s="76" t="s">
        <v>78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79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67">
        <f>ROUND(AG95,2)</f>
        <v>0</v>
      </c>
      <c r="AH94" s="267"/>
      <c r="AI94" s="267"/>
      <c r="AJ94" s="267"/>
      <c r="AK94" s="267"/>
      <c r="AL94" s="267"/>
      <c r="AM94" s="267"/>
      <c r="AN94" s="268">
        <f>SUM(AG94,AT94)</f>
        <v>0</v>
      </c>
      <c r="AO94" s="268"/>
      <c r="AP94" s="268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ROUND(AZ94*L32,2)</f>
        <v>0</v>
      </c>
      <c r="AW94" s="87">
        <f>ROUND(BA94*L33,2)</f>
        <v>0</v>
      </c>
      <c r="AX94" s="87">
        <f>ROUND(BB94*L32,2)</f>
        <v>0</v>
      </c>
      <c r="AY94" s="87">
        <f>ROUND(BC94*L33,2)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80</v>
      </c>
      <c r="BT94" s="90" t="s">
        <v>81</v>
      </c>
      <c r="BU94" s="91" t="s">
        <v>82</v>
      </c>
      <c r="BV94" s="90" t="s">
        <v>83</v>
      </c>
      <c r="BW94" s="90" t="s">
        <v>5</v>
      </c>
      <c r="BX94" s="90" t="s">
        <v>84</v>
      </c>
      <c r="CL94" s="90" t="s">
        <v>1</v>
      </c>
    </row>
    <row r="95" spans="1:91" s="7" customFormat="1" ht="16.5" customHeight="1">
      <c r="A95" s="92" t="s">
        <v>85</v>
      </c>
      <c r="B95" s="93"/>
      <c r="C95" s="94"/>
      <c r="D95" s="260" t="s">
        <v>86</v>
      </c>
      <c r="E95" s="260"/>
      <c r="F95" s="260"/>
      <c r="G95" s="260"/>
      <c r="H95" s="260"/>
      <c r="I95" s="95"/>
      <c r="J95" s="260" t="s">
        <v>87</v>
      </c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1">
        <f>'SO_01 - komunikace'!J32</f>
        <v>0</v>
      </c>
      <c r="AH95" s="262"/>
      <c r="AI95" s="262"/>
      <c r="AJ95" s="262"/>
      <c r="AK95" s="262"/>
      <c r="AL95" s="262"/>
      <c r="AM95" s="262"/>
      <c r="AN95" s="261">
        <f>SUM(AG95,AT95)</f>
        <v>0</v>
      </c>
      <c r="AO95" s="262"/>
      <c r="AP95" s="262"/>
      <c r="AQ95" s="96" t="s">
        <v>88</v>
      </c>
      <c r="AR95" s="97"/>
      <c r="AS95" s="98">
        <v>0</v>
      </c>
      <c r="AT95" s="99">
        <f>ROUND(SUM(AV95:AW95),2)</f>
        <v>0</v>
      </c>
      <c r="AU95" s="100">
        <f>'SO_01 - komunikace'!P132</f>
        <v>0</v>
      </c>
      <c r="AV95" s="99">
        <f>'SO_01 - komunikace'!J35</f>
        <v>0</v>
      </c>
      <c r="AW95" s="99">
        <f>'SO_01 - komunikace'!J36</f>
        <v>0</v>
      </c>
      <c r="AX95" s="99">
        <f>'SO_01 - komunikace'!J37</f>
        <v>0</v>
      </c>
      <c r="AY95" s="99">
        <f>'SO_01 - komunikace'!J38</f>
        <v>0</v>
      </c>
      <c r="AZ95" s="99">
        <f>'SO_01 - komunikace'!F35</f>
        <v>0</v>
      </c>
      <c r="BA95" s="99">
        <f>'SO_01 - komunikace'!F36</f>
        <v>0</v>
      </c>
      <c r="BB95" s="99">
        <f>'SO_01 - komunikace'!F37</f>
        <v>0</v>
      </c>
      <c r="BC95" s="99">
        <f>'SO_01 - komunikace'!F38</f>
        <v>0</v>
      </c>
      <c r="BD95" s="101">
        <f>'SO_01 - komunikace'!F39</f>
        <v>0</v>
      </c>
      <c r="BT95" s="102" t="s">
        <v>21</v>
      </c>
      <c r="BV95" s="102" t="s">
        <v>83</v>
      </c>
      <c r="BW95" s="102" t="s">
        <v>89</v>
      </c>
      <c r="BX95" s="102" t="s">
        <v>5</v>
      </c>
      <c r="CL95" s="102" t="s">
        <v>1</v>
      </c>
      <c r="CM95" s="102" t="s">
        <v>90</v>
      </c>
    </row>
    <row r="96" spans="1:91" ht="11.25"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18"/>
    </row>
    <row r="97" spans="1:89" s="2" customFormat="1" ht="30" customHeight="1">
      <c r="A97" s="33"/>
      <c r="B97" s="34"/>
      <c r="C97" s="81" t="s">
        <v>91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68">
        <f>ROUND(SUM(AG98:AG101), 2)</f>
        <v>0</v>
      </c>
      <c r="AH97" s="268"/>
      <c r="AI97" s="268"/>
      <c r="AJ97" s="268"/>
      <c r="AK97" s="268"/>
      <c r="AL97" s="268"/>
      <c r="AM97" s="268"/>
      <c r="AN97" s="268">
        <f>ROUND(SUM(AN98:AN101), 2)</f>
        <v>0</v>
      </c>
      <c r="AO97" s="268"/>
      <c r="AP97" s="268"/>
      <c r="AQ97" s="103"/>
      <c r="AR97" s="36"/>
      <c r="AS97" s="74" t="s">
        <v>92</v>
      </c>
      <c r="AT97" s="75" t="s">
        <v>93</v>
      </c>
      <c r="AU97" s="75" t="s">
        <v>45</v>
      </c>
      <c r="AV97" s="76" t="s">
        <v>68</v>
      </c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89" s="2" customFormat="1" ht="19.899999999999999" customHeight="1">
      <c r="A98" s="33"/>
      <c r="B98" s="34"/>
      <c r="C98" s="35"/>
      <c r="D98" s="265" t="s">
        <v>94</v>
      </c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35"/>
      <c r="AD98" s="35"/>
      <c r="AE98" s="35"/>
      <c r="AF98" s="35"/>
      <c r="AG98" s="263">
        <f>ROUND(AG94 * AS98, 2)</f>
        <v>0</v>
      </c>
      <c r="AH98" s="264"/>
      <c r="AI98" s="264"/>
      <c r="AJ98" s="264"/>
      <c r="AK98" s="264"/>
      <c r="AL98" s="264"/>
      <c r="AM98" s="264"/>
      <c r="AN98" s="264">
        <f>ROUND(AG98 + AV98, 2)</f>
        <v>0</v>
      </c>
      <c r="AO98" s="264"/>
      <c r="AP98" s="264"/>
      <c r="AQ98" s="35"/>
      <c r="AR98" s="36"/>
      <c r="AS98" s="106">
        <v>0</v>
      </c>
      <c r="AT98" s="107" t="s">
        <v>95</v>
      </c>
      <c r="AU98" s="107" t="s">
        <v>46</v>
      </c>
      <c r="AV98" s="108">
        <f>ROUND(IF(AU98="základní",AG98*L32,IF(AU98="snížená",AG98*L33,0)), 2)</f>
        <v>0</v>
      </c>
      <c r="AW98" s="33"/>
      <c r="AX98" s="33"/>
      <c r="AY98" s="33"/>
      <c r="AZ98" s="33"/>
      <c r="BA98" s="33"/>
      <c r="BB98" s="33"/>
      <c r="BC98" s="33"/>
      <c r="BD98" s="33"/>
      <c r="BE98" s="33"/>
      <c r="BV98" s="15" t="s">
        <v>96</v>
      </c>
      <c r="BY98" s="109">
        <f>IF(AU98="základní",AV98,0)</f>
        <v>0</v>
      </c>
      <c r="BZ98" s="109">
        <f>IF(AU98="snížená",AV98,0)</f>
        <v>0</v>
      </c>
      <c r="CA98" s="109">
        <v>0</v>
      </c>
      <c r="CB98" s="109">
        <v>0</v>
      </c>
      <c r="CC98" s="109">
        <v>0</v>
      </c>
      <c r="CD98" s="109">
        <f>IF(AU98="základní",AG98,0)</f>
        <v>0</v>
      </c>
      <c r="CE98" s="109">
        <f>IF(AU98="snížená",AG98,0)</f>
        <v>0</v>
      </c>
      <c r="CF98" s="109">
        <f>IF(AU98="zákl. přenesená",AG98,0)</f>
        <v>0</v>
      </c>
      <c r="CG98" s="109">
        <f>IF(AU98="sníž. přenesená",AG98,0)</f>
        <v>0</v>
      </c>
      <c r="CH98" s="109">
        <f>IF(AU98="nulová",AG98,0)</f>
        <v>0</v>
      </c>
      <c r="CI98" s="15">
        <f>IF(AU98="základní",1,IF(AU98="snížená",2,IF(AU98="zákl. přenesená",4,IF(AU98="sníž. přenesená",5,3))))</f>
        <v>1</v>
      </c>
      <c r="CJ98" s="15">
        <f>IF(AT98="stavební čast",1,IF(AT98="investiční čast",2,3))</f>
        <v>1</v>
      </c>
      <c r="CK98" s="15" t="str">
        <f>IF(D98="Vyplň vlastní","","x")</f>
        <v>x</v>
      </c>
    </row>
    <row r="99" spans="1:89" s="2" customFormat="1" ht="19.899999999999999" customHeight="1">
      <c r="A99" s="33"/>
      <c r="B99" s="34"/>
      <c r="C99" s="35"/>
      <c r="D99" s="266" t="s">
        <v>97</v>
      </c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35"/>
      <c r="AD99" s="35"/>
      <c r="AE99" s="35"/>
      <c r="AF99" s="35"/>
      <c r="AG99" s="263">
        <f>ROUND(AG94 * AS99, 2)</f>
        <v>0</v>
      </c>
      <c r="AH99" s="264"/>
      <c r="AI99" s="264"/>
      <c r="AJ99" s="264"/>
      <c r="AK99" s="264"/>
      <c r="AL99" s="264"/>
      <c r="AM99" s="264"/>
      <c r="AN99" s="264">
        <f>ROUND(AG99 + AV99, 2)</f>
        <v>0</v>
      </c>
      <c r="AO99" s="264"/>
      <c r="AP99" s="264"/>
      <c r="AQ99" s="35"/>
      <c r="AR99" s="36"/>
      <c r="AS99" s="106">
        <v>0</v>
      </c>
      <c r="AT99" s="107" t="s">
        <v>95</v>
      </c>
      <c r="AU99" s="107" t="s">
        <v>46</v>
      </c>
      <c r="AV99" s="108">
        <f>ROUND(IF(AU99="základní",AG99*L32,IF(AU99="snížená",AG99*L33,0)), 2)</f>
        <v>0</v>
      </c>
      <c r="AW99" s="33"/>
      <c r="AX99" s="33"/>
      <c r="AY99" s="33"/>
      <c r="AZ99" s="33"/>
      <c r="BA99" s="33"/>
      <c r="BB99" s="33"/>
      <c r="BC99" s="33"/>
      <c r="BD99" s="33"/>
      <c r="BE99" s="33"/>
      <c r="BV99" s="15" t="s">
        <v>98</v>
      </c>
      <c r="BY99" s="109">
        <f>IF(AU99="základní",AV99,0)</f>
        <v>0</v>
      </c>
      <c r="BZ99" s="109">
        <f>IF(AU99="snížená",AV99,0)</f>
        <v>0</v>
      </c>
      <c r="CA99" s="109">
        <v>0</v>
      </c>
      <c r="CB99" s="109">
        <v>0</v>
      </c>
      <c r="CC99" s="109">
        <v>0</v>
      </c>
      <c r="CD99" s="109">
        <f>IF(AU99="základní",AG99,0)</f>
        <v>0</v>
      </c>
      <c r="CE99" s="109">
        <f>IF(AU99="snížená",AG99,0)</f>
        <v>0</v>
      </c>
      <c r="CF99" s="109">
        <f>IF(AU99="zákl. přenesená",AG99,0)</f>
        <v>0</v>
      </c>
      <c r="CG99" s="109">
        <f>IF(AU99="sníž. přenesená",AG99,0)</f>
        <v>0</v>
      </c>
      <c r="CH99" s="109">
        <f>IF(AU99="nulová",AG99,0)</f>
        <v>0</v>
      </c>
      <c r="CI99" s="15">
        <f>IF(AU99="základní",1,IF(AU99="snížená",2,IF(AU99="zákl. přenesená",4,IF(AU99="sníž. přenesená",5,3))))</f>
        <v>1</v>
      </c>
      <c r="CJ99" s="15">
        <f>IF(AT99="stavební čast",1,IF(AT99="investiční čast",2,3))</f>
        <v>1</v>
      </c>
      <c r="CK99" s="15" t="str">
        <f>IF(D99="Vyplň vlastní","","x")</f>
        <v/>
      </c>
    </row>
    <row r="100" spans="1:89" s="2" customFormat="1" ht="19.899999999999999" customHeight="1">
      <c r="A100" s="33"/>
      <c r="B100" s="34"/>
      <c r="C100" s="35"/>
      <c r="D100" s="266" t="s">
        <v>97</v>
      </c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35"/>
      <c r="AD100" s="35"/>
      <c r="AE100" s="35"/>
      <c r="AF100" s="35"/>
      <c r="AG100" s="263">
        <f>ROUND(AG94 * AS100, 2)</f>
        <v>0</v>
      </c>
      <c r="AH100" s="264"/>
      <c r="AI100" s="264"/>
      <c r="AJ100" s="264"/>
      <c r="AK100" s="264"/>
      <c r="AL100" s="264"/>
      <c r="AM100" s="264"/>
      <c r="AN100" s="264">
        <f>ROUND(AG100 + AV100, 2)</f>
        <v>0</v>
      </c>
      <c r="AO100" s="264"/>
      <c r="AP100" s="264"/>
      <c r="AQ100" s="35"/>
      <c r="AR100" s="36"/>
      <c r="AS100" s="106">
        <v>0</v>
      </c>
      <c r="AT100" s="107" t="s">
        <v>95</v>
      </c>
      <c r="AU100" s="107" t="s">
        <v>46</v>
      </c>
      <c r="AV100" s="108">
        <f>ROUND(IF(AU100="základní",AG100*L32,IF(AU100="snížená",AG100*L33,0)), 2)</f>
        <v>0</v>
      </c>
      <c r="AW100" s="33"/>
      <c r="AX100" s="33"/>
      <c r="AY100" s="33"/>
      <c r="AZ100" s="33"/>
      <c r="BA100" s="33"/>
      <c r="BB100" s="33"/>
      <c r="BC100" s="33"/>
      <c r="BD100" s="33"/>
      <c r="BE100" s="33"/>
      <c r="BV100" s="15" t="s">
        <v>98</v>
      </c>
      <c r="BY100" s="109">
        <f>IF(AU100="základní",AV100,0)</f>
        <v>0</v>
      </c>
      <c r="BZ100" s="109">
        <f>IF(AU100="snížená",AV100,0)</f>
        <v>0</v>
      </c>
      <c r="CA100" s="109">
        <v>0</v>
      </c>
      <c r="CB100" s="109">
        <v>0</v>
      </c>
      <c r="CC100" s="109">
        <v>0</v>
      </c>
      <c r="CD100" s="109">
        <f>IF(AU100="základní",AG100,0)</f>
        <v>0</v>
      </c>
      <c r="CE100" s="109">
        <f>IF(AU100="snížená",AG100,0)</f>
        <v>0</v>
      </c>
      <c r="CF100" s="109">
        <f>IF(AU100="zákl. přenesená",AG100,0)</f>
        <v>0</v>
      </c>
      <c r="CG100" s="109">
        <f>IF(AU100="sníž. přenesená",AG100,0)</f>
        <v>0</v>
      </c>
      <c r="CH100" s="109">
        <f>IF(AU100="nulová",AG100,0)</f>
        <v>0</v>
      </c>
      <c r="CI100" s="15">
        <f>IF(AU100="základní",1,IF(AU100="snížená",2,IF(AU100="zákl. přenesená",4,IF(AU100="sníž. přenesená",5,3))))</f>
        <v>1</v>
      </c>
      <c r="CJ100" s="15">
        <f>IF(AT100="stavební čast",1,IF(AT100="investiční čast",2,3))</f>
        <v>1</v>
      </c>
      <c r="CK100" s="15" t="str">
        <f>IF(D100="Vyplň vlastní","","x")</f>
        <v/>
      </c>
    </row>
    <row r="101" spans="1:89" s="2" customFormat="1" ht="19.899999999999999" customHeight="1">
      <c r="A101" s="33"/>
      <c r="B101" s="34"/>
      <c r="C101" s="35"/>
      <c r="D101" s="266" t="s">
        <v>97</v>
      </c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35"/>
      <c r="AD101" s="35"/>
      <c r="AE101" s="35"/>
      <c r="AF101" s="35"/>
      <c r="AG101" s="263">
        <f>ROUND(AG94 * AS101, 2)</f>
        <v>0</v>
      </c>
      <c r="AH101" s="264"/>
      <c r="AI101" s="264"/>
      <c r="AJ101" s="264"/>
      <c r="AK101" s="264"/>
      <c r="AL101" s="264"/>
      <c r="AM101" s="264"/>
      <c r="AN101" s="264">
        <f>ROUND(AG101 + AV101, 2)</f>
        <v>0</v>
      </c>
      <c r="AO101" s="264"/>
      <c r="AP101" s="264"/>
      <c r="AQ101" s="35"/>
      <c r="AR101" s="36"/>
      <c r="AS101" s="110">
        <v>0</v>
      </c>
      <c r="AT101" s="111" t="s">
        <v>95</v>
      </c>
      <c r="AU101" s="111" t="s">
        <v>46</v>
      </c>
      <c r="AV101" s="112">
        <f>ROUND(IF(AU101="základní",AG101*L32,IF(AU101="snížená",AG101*L33,0)), 2)</f>
        <v>0</v>
      </c>
      <c r="AW101" s="33"/>
      <c r="AX101" s="33"/>
      <c r="AY101" s="33"/>
      <c r="AZ101" s="33"/>
      <c r="BA101" s="33"/>
      <c r="BB101" s="33"/>
      <c r="BC101" s="33"/>
      <c r="BD101" s="33"/>
      <c r="BE101" s="33"/>
      <c r="BV101" s="15" t="s">
        <v>98</v>
      </c>
      <c r="BY101" s="109">
        <f>IF(AU101="základní",AV101,0)</f>
        <v>0</v>
      </c>
      <c r="BZ101" s="109">
        <f>IF(AU101="snížená",AV101,0)</f>
        <v>0</v>
      </c>
      <c r="CA101" s="109">
        <v>0</v>
      </c>
      <c r="CB101" s="109">
        <v>0</v>
      </c>
      <c r="CC101" s="109">
        <v>0</v>
      </c>
      <c r="CD101" s="109">
        <f>IF(AU101="základní",AG101,0)</f>
        <v>0</v>
      </c>
      <c r="CE101" s="109">
        <f>IF(AU101="snížená",AG101,0)</f>
        <v>0</v>
      </c>
      <c r="CF101" s="109">
        <f>IF(AU101="zákl. přenesená",AG101,0)</f>
        <v>0</v>
      </c>
      <c r="CG101" s="109">
        <f>IF(AU101="sníž. přenesená",AG101,0)</f>
        <v>0</v>
      </c>
      <c r="CH101" s="109">
        <f>IF(AU101="nulová",AG101,0)</f>
        <v>0</v>
      </c>
      <c r="CI101" s="15">
        <f>IF(AU101="základní",1,IF(AU101="snížená",2,IF(AU101="zákl. přenesená",4,IF(AU101="sníž. přenesená",5,3))))</f>
        <v>1</v>
      </c>
      <c r="CJ101" s="15">
        <f>IF(AT101="stavební čast",1,IF(AT101="investiční čast",2,3))</f>
        <v>1</v>
      </c>
      <c r="CK101" s="15" t="str">
        <f>IF(D101="Vyplň vlastní","","x")</f>
        <v/>
      </c>
    </row>
    <row r="102" spans="1:89" s="2" customFormat="1" ht="10.9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6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89" s="2" customFormat="1" ht="30" customHeight="1">
      <c r="A103" s="33"/>
      <c r="B103" s="34"/>
      <c r="C103" s="113" t="s">
        <v>99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269">
        <f>ROUND(AG94 + AG97, 2)</f>
        <v>0</v>
      </c>
      <c r="AH103" s="269"/>
      <c r="AI103" s="269"/>
      <c r="AJ103" s="269"/>
      <c r="AK103" s="269"/>
      <c r="AL103" s="269"/>
      <c r="AM103" s="269"/>
      <c r="AN103" s="269">
        <f>ROUND(AN94 + AN97, 2)</f>
        <v>0</v>
      </c>
      <c r="AO103" s="269"/>
      <c r="AP103" s="269"/>
      <c r="AQ103" s="114"/>
      <c r="AR103" s="36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89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36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</sheetData>
  <sheetProtection algorithmName="SHA-512" hashValue="JauYO2o+GCjTB3sO4PAnKSJwbD43iQh8Zm87NwHnppA3JKKI0xSFJNptbrXyiJyYKJII896+Znjmj1pb92/Xxw==" saltValue="89ZtzsMIwXHpths3Pyez6fxTTe8mo41n6ovVc3KN4g06lOOdjTSa0cGqzuzm3PGYKXxhT7aSTVxAg/SO7vtSKw==" spinCount="100000" sheet="1" objects="1" scenarios="1" formatColumns="0" formatRows="0"/>
  <mergeCells count="60"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SO_01 - komunika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tabSelected="1" topLeftCell="A124" workbookViewId="0">
      <selection activeCell="I135" sqref="I13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5" t="s">
        <v>89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18"/>
      <c r="AT3" s="15" t="s">
        <v>90</v>
      </c>
    </row>
    <row r="4" spans="1:46" s="1" customFormat="1" ht="24.95" customHeight="1">
      <c r="B4" s="18"/>
      <c r="D4" s="120" t="s">
        <v>100</v>
      </c>
      <c r="I4" s="116"/>
      <c r="L4" s="18"/>
      <c r="M4" s="121" t="s">
        <v>10</v>
      </c>
      <c r="AT4" s="15" t="s">
        <v>4</v>
      </c>
    </row>
    <row r="5" spans="1:46" s="1" customFormat="1" ht="6.95" customHeight="1">
      <c r="B5" s="18"/>
      <c r="I5" s="116"/>
      <c r="L5" s="18"/>
    </row>
    <row r="6" spans="1:46" s="1" customFormat="1" ht="12" customHeight="1">
      <c r="B6" s="18"/>
      <c r="D6" s="122" t="s">
        <v>16</v>
      </c>
      <c r="I6" s="116"/>
      <c r="L6" s="18"/>
    </row>
    <row r="7" spans="1:46" s="1" customFormat="1" ht="16.5" customHeight="1">
      <c r="B7" s="18"/>
      <c r="E7" s="291" t="str">
        <f>'Rekapitulace stavby'!K6</f>
        <v>Oprava komunikace - Ctíněves</v>
      </c>
      <c r="F7" s="292"/>
      <c r="G7" s="292"/>
      <c r="H7" s="292"/>
      <c r="I7" s="116"/>
      <c r="L7" s="18"/>
    </row>
    <row r="8" spans="1:46" s="2" customFormat="1" ht="12" customHeight="1">
      <c r="A8" s="33"/>
      <c r="B8" s="36"/>
      <c r="C8" s="33"/>
      <c r="D8" s="122" t="s">
        <v>101</v>
      </c>
      <c r="E8" s="33"/>
      <c r="F8" s="33"/>
      <c r="G8" s="33"/>
      <c r="H8" s="33"/>
      <c r="I8" s="12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6"/>
      <c r="C9" s="33"/>
      <c r="D9" s="33"/>
      <c r="E9" s="293" t="s">
        <v>102</v>
      </c>
      <c r="F9" s="294"/>
      <c r="G9" s="294"/>
      <c r="H9" s="294"/>
      <c r="I9" s="12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6"/>
      <c r="C10" s="33"/>
      <c r="D10" s="33"/>
      <c r="E10" s="33"/>
      <c r="F10" s="33"/>
      <c r="G10" s="33"/>
      <c r="H10" s="33"/>
      <c r="I10" s="12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6"/>
      <c r="C11" s="33"/>
      <c r="D11" s="122" t="s">
        <v>19</v>
      </c>
      <c r="E11" s="33"/>
      <c r="F11" s="124" t="s">
        <v>1</v>
      </c>
      <c r="G11" s="33"/>
      <c r="H11" s="33"/>
      <c r="I11" s="125" t="s">
        <v>20</v>
      </c>
      <c r="J11" s="124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6"/>
      <c r="C12" s="33"/>
      <c r="D12" s="122" t="s">
        <v>22</v>
      </c>
      <c r="E12" s="33"/>
      <c r="F12" s="124" t="s">
        <v>23</v>
      </c>
      <c r="G12" s="33"/>
      <c r="H12" s="33"/>
      <c r="I12" s="125" t="s">
        <v>24</v>
      </c>
      <c r="J12" s="126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6"/>
      <c r="C13" s="33"/>
      <c r="D13" s="33"/>
      <c r="E13" s="33"/>
      <c r="F13" s="33"/>
      <c r="G13" s="33"/>
      <c r="H13" s="33"/>
      <c r="I13" s="12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6"/>
      <c r="C14" s="33"/>
      <c r="D14" s="122" t="s">
        <v>27</v>
      </c>
      <c r="E14" s="33"/>
      <c r="F14" s="33"/>
      <c r="G14" s="33"/>
      <c r="H14" s="33"/>
      <c r="I14" s="125" t="s">
        <v>28</v>
      </c>
      <c r="J14" s="124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6"/>
      <c r="C15" s="33"/>
      <c r="D15" s="33"/>
      <c r="E15" s="124" t="str">
        <f>IF('Rekapitulace stavby'!E11="","",'Rekapitulace stavby'!E11)</f>
        <v xml:space="preserve"> </v>
      </c>
      <c r="F15" s="33"/>
      <c r="G15" s="33"/>
      <c r="H15" s="33"/>
      <c r="I15" s="125" t="s">
        <v>30</v>
      </c>
      <c r="J15" s="124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6"/>
      <c r="C16" s="33"/>
      <c r="D16" s="33"/>
      <c r="E16" s="33"/>
      <c r="F16" s="33"/>
      <c r="G16" s="33"/>
      <c r="H16" s="33"/>
      <c r="I16" s="12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6"/>
      <c r="C17" s="33"/>
      <c r="D17" s="122" t="s">
        <v>31</v>
      </c>
      <c r="E17" s="33"/>
      <c r="F17" s="33"/>
      <c r="G17" s="33"/>
      <c r="H17" s="33"/>
      <c r="I17" s="125" t="s">
        <v>28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6"/>
      <c r="C18" s="33"/>
      <c r="D18" s="33"/>
      <c r="E18" s="295" t="str">
        <f>'Rekapitulace stavby'!E14</f>
        <v>Vyplň údaj</v>
      </c>
      <c r="F18" s="296"/>
      <c r="G18" s="296"/>
      <c r="H18" s="296"/>
      <c r="I18" s="125" t="s">
        <v>30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6"/>
      <c r="C19" s="33"/>
      <c r="D19" s="33"/>
      <c r="E19" s="33"/>
      <c r="F19" s="33"/>
      <c r="G19" s="33"/>
      <c r="H19" s="33"/>
      <c r="I19" s="12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6"/>
      <c r="C20" s="33"/>
      <c r="D20" s="122" t="s">
        <v>33</v>
      </c>
      <c r="E20" s="33"/>
      <c r="F20" s="33"/>
      <c r="G20" s="33"/>
      <c r="H20" s="33"/>
      <c r="I20" s="125" t="s">
        <v>28</v>
      </c>
      <c r="J20" s="124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6"/>
      <c r="C21" s="33"/>
      <c r="D21" s="33"/>
      <c r="E21" s="124" t="s">
        <v>34</v>
      </c>
      <c r="F21" s="33"/>
      <c r="G21" s="33"/>
      <c r="H21" s="33"/>
      <c r="I21" s="125" t="s">
        <v>30</v>
      </c>
      <c r="J21" s="124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6"/>
      <c r="C22" s="33"/>
      <c r="D22" s="33"/>
      <c r="E22" s="33"/>
      <c r="F22" s="33"/>
      <c r="G22" s="33"/>
      <c r="H22" s="33"/>
      <c r="I22" s="12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6"/>
      <c r="C23" s="33"/>
      <c r="D23" s="122" t="s">
        <v>36</v>
      </c>
      <c r="E23" s="33"/>
      <c r="F23" s="33"/>
      <c r="G23" s="33"/>
      <c r="H23" s="33"/>
      <c r="I23" s="125" t="s">
        <v>28</v>
      </c>
      <c r="J23" s="124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6"/>
      <c r="C24" s="33"/>
      <c r="D24" s="33"/>
      <c r="E24" s="124" t="s">
        <v>37</v>
      </c>
      <c r="F24" s="33"/>
      <c r="G24" s="33"/>
      <c r="H24" s="33"/>
      <c r="I24" s="125" t="s">
        <v>30</v>
      </c>
      <c r="J24" s="124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6"/>
      <c r="C25" s="33"/>
      <c r="D25" s="33"/>
      <c r="E25" s="33"/>
      <c r="F25" s="33"/>
      <c r="G25" s="33"/>
      <c r="H25" s="33"/>
      <c r="I25" s="12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6"/>
      <c r="C26" s="33"/>
      <c r="D26" s="122" t="s">
        <v>38</v>
      </c>
      <c r="E26" s="33"/>
      <c r="F26" s="33"/>
      <c r="G26" s="33"/>
      <c r="H26" s="33"/>
      <c r="I26" s="12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27"/>
      <c r="B27" s="128"/>
      <c r="C27" s="127"/>
      <c r="D27" s="127"/>
      <c r="E27" s="297" t="s">
        <v>1</v>
      </c>
      <c r="F27" s="297"/>
      <c r="G27" s="297"/>
      <c r="H27" s="297"/>
      <c r="I27" s="129"/>
      <c r="J27" s="127"/>
      <c r="K27" s="127"/>
      <c r="L27" s="130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pans="1:31" s="2" customFormat="1" ht="6.95" customHeight="1">
      <c r="A28" s="33"/>
      <c r="B28" s="36"/>
      <c r="C28" s="33"/>
      <c r="D28" s="33"/>
      <c r="E28" s="33"/>
      <c r="F28" s="33"/>
      <c r="G28" s="33"/>
      <c r="H28" s="33"/>
      <c r="I28" s="12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6"/>
      <c r="C29" s="33"/>
      <c r="D29" s="131"/>
      <c r="E29" s="131"/>
      <c r="F29" s="131"/>
      <c r="G29" s="131"/>
      <c r="H29" s="131"/>
      <c r="I29" s="132"/>
      <c r="J29" s="131"/>
      <c r="K29" s="131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6"/>
      <c r="C30" s="33"/>
      <c r="D30" s="124" t="s">
        <v>103</v>
      </c>
      <c r="E30" s="33"/>
      <c r="F30" s="33"/>
      <c r="G30" s="33"/>
      <c r="H30" s="33"/>
      <c r="I30" s="123"/>
      <c r="J30" s="133">
        <f>J96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6"/>
      <c r="C31" s="33"/>
      <c r="D31" s="134" t="s">
        <v>94</v>
      </c>
      <c r="E31" s="33"/>
      <c r="F31" s="33"/>
      <c r="G31" s="33"/>
      <c r="H31" s="33"/>
      <c r="I31" s="123"/>
      <c r="J31" s="133">
        <f>J105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6"/>
      <c r="C32" s="33"/>
      <c r="D32" s="135" t="s">
        <v>41</v>
      </c>
      <c r="E32" s="33"/>
      <c r="F32" s="33"/>
      <c r="G32" s="33"/>
      <c r="H32" s="33"/>
      <c r="I32" s="123"/>
      <c r="J32" s="136">
        <f>ROUND(J30 + J31,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6"/>
      <c r="C33" s="33"/>
      <c r="D33" s="131"/>
      <c r="E33" s="131"/>
      <c r="F33" s="131"/>
      <c r="G33" s="131"/>
      <c r="H33" s="131"/>
      <c r="I33" s="132"/>
      <c r="J33" s="131"/>
      <c r="K33" s="131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6"/>
      <c r="C34" s="33"/>
      <c r="D34" s="33"/>
      <c r="E34" s="33"/>
      <c r="F34" s="137" t="s">
        <v>43</v>
      </c>
      <c r="G34" s="33"/>
      <c r="H34" s="33"/>
      <c r="I34" s="138" t="s">
        <v>42</v>
      </c>
      <c r="J34" s="137" t="s">
        <v>44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6"/>
      <c r="C35" s="33"/>
      <c r="D35" s="139" t="s">
        <v>45</v>
      </c>
      <c r="E35" s="122" t="s">
        <v>46</v>
      </c>
      <c r="F35" s="140">
        <f>ROUND((SUM(BE105:BE112) + SUM(BE132:BE149)),  2)</f>
        <v>0</v>
      </c>
      <c r="G35" s="33"/>
      <c r="H35" s="33"/>
      <c r="I35" s="141">
        <v>0.21</v>
      </c>
      <c r="J35" s="140">
        <f>ROUND(((SUM(BE105:BE112) + SUM(BE132:BE149))*I35),  2)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6"/>
      <c r="C36" s="33"/>
      <c r="D36" s="33"/>
      <c r="E36" s="122" t="s">
        <v>47</v>
      </c>
      <c r="F36" s="140">
        <f>ROUND((SUM(BF105:BF112) + SUM(BF132:BF149)),  2)</f>
        <v>0</v>
      </c>
      <c r="G36" s="33"/>
      <c r="H36" s="33"/>
      <c r="I36" s="141">
        <v>0.15</v>
      </c>
      <c r="J36" s="140">
        <f>ROUND(((SUM(BF105:BF112) + SUM(BF132:BF149))*I36),  2)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6"/>
      <c r="C37" s="33"/>
      <c r="D37" s="33"/>
      <c r="E37" s="122" t="s">
        <v>48</v>
      </c>
      <c r="F37" s="140">
        <f>ROUND((SUM(BG105:BG112) + SUM(BG132:BG149)),  2)</f>
        <v>0</v>
      </c>
      <c r="G37" s="33"/>
      <c r="H37" s="33"/>
      <c r="I37" s="141">
        <v>0.21</v>
      </c>
      <c r="J37" s="140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6"/>
      <c r="C38" s="33"/>
      <c r="D38" s="33"/>
      <c r="E38" s="122" t="s">
        <v>49</v>
      </c>
      <c r="F38" s="140">
        <f>ROUND((SUM(BH105:BH112) + SUM(BH132:BH149)),  2)</f>
        <v>0</v>
      </c>
      <c r="G38" s="33"/>
      <c r="H38" s="33"/>
      <c r="I38" s="141">
        <v>0.15</v>
      </c>
      <c r="J38" s="140">
        <f>0</f>
        <v>0</v>
      </c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6"/>
      <c r="C39" s="33"/>
      <c r="D39" s="33"/>
      <c r="E39" s="122" t="s">
        <v>50</v>
      </c>
      <c r="F39" s="140">
        <f>ROUND((SUM(BI105:BI112) + SUM(BI132:BI149)),  2)</f>
        <v>0</v>
      </c>
      <c r="G39" s="33"/>
      <c r="H39" s="33"/>
      <c r="I39" s="141">
        <v>0</v>
      </c>
      <c r="J39" s="140">
        <f>0</f>
        <v>0</v>
      </c>
      <c r="K39" s="33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6"/>
      <c r="C40" s="33"/>
      <c r="D40" s="33"/>
      <c r="E40" s="33"/>
      <c r="F40" s="33"/>
      <c r="G40" s="33"/>
      <c r="H40" s="33"/>
      <c r="I40" s="12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6"/>
      <c r="C41" s="142"/>
      <c r="D41" s="143" t="s">
        <v>51</v>
      </c>
      <c r="E41" s="144"/>
      <c r="F41" s="144"/>
      <c r="G41" s="145" t="s">
        <v>52</v>
      </c>
      <c r="H41" s="146" t="s">
        <v>53</v>
      </c>
      <c r="I41" s="147"/>
      <c r="J41" s="148">
        <f>SUM(J32:J39)</f>
        <v>0</v>
      </c>
      <c r="K41" s="149"/>
      <c r="L41" s="50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6"/>
      <c r="C42" s="33"/>
      <c r="D42" s="33"/>
      <c r="E42" s="33"/>
      <c r="F42" s="33"/>
      <c r="G42" s="33"/>
      <c r="H42" s="33"/>
      <c r="I42" s="123"/>
      <c r="J42" s="33"/>
      <c r="K42" s="33"/>
      <c r="L42" s="50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8"/>
      <c r="I43" s="116"/>
      <c r="L43" s="18"/>
    </row>
    <row r="44" spans="1:31" s="1" customFormat="1" ht="14.45" customHeight="1">
      <c r="B44" s="18"/>
      <c r="I44" s="116"/>
      <c r="L44" s="18"/>
    </row>
    <row r="45" spans="1:31" s="1" customFormat="1" ht="14.45" customHeight="1">
      <c r="B45" s="18"/>
      <c r="I45" s="116"/>
      <c r="L45" s="18"/>
    </row>
    <row r="46" spans="1:31" s="1" customFormat="1" ht="14.45" customHeight="1">
      <c r="B46" s="18"/>
      <c r="I46" s="116"/>
      <c r="L46" s="18"/>
    </row>
    <row r="47" spans="1:31" s="1" customFormat="1" ht="14.45" customHeight="1">
      <c r="B47" s="18"/>
      <c r="I47" s="116"/>
      <c r="L47" s="18"/>
    </row>
    <row r="48" spans="1:31" s="1" customFormat="1" ht="14.45" customHeight="1">
      <c r="B48" s="18"/>
      <c r="I48" s="116"/>
      <c r="L48" s="18"/>
    </row>
    <row r="49" spans="1:31" s="1" customFormat="1" ht="14.45" customHeight="1">
      <c r="B49" s="18"/>
      <c r="I49" s="116"/>
      <c r="L49" s="18"/>
    </row>
    <row r="50" spans="1:31" s="2" customFormat="1" ht="14.45" customHeight="1">
      <c r="B50" s="50"/>
      <c r="D50" s="150" t="s">
        <v>54</v>
      </c>
      <c r="E50" s="151"/>
      <c r="F50" s="151"/>
      <c r="G50" s="150" t="s">
        <v>55</v>
      </c>
      <c r="H50" s="151"/>
      <c r="I50" s="152"/>
      <c r="J50" s="151"/>
      <c r="K50" s="151"/>
      <c r="L50" s="50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3"/>
      <c r="B61" s="36"/>
      <c r="C61" s="33"/>
      <c r="D61" s="153" t="s">
        <v>56</v>
      </c>
      <c r="E61" s="154"/>
      <c r="F61" s="155" t="s">
        <v>57</v>
      </c>
      <c r="G61" s="153" t="s">
        <v>56</v>
      </c>
      <c r="H61" s="154"/>
      <c r="I61" s="156"/>
      <c r="J61" s="157" t="s">
        <v>57</v>
      </c>
      <c r="K61" s="15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3"/>
      <c r="B65" s="36"/>
      <c r="C65" s="33"/>
      <c r="D65" s="150" t="s">
        <v>58</v>
      </c>
      <c r="E65" s="158"/>
      <c r="F65" s="158"/>
      <c r="G65" s="150" t="s">
        <v>59</v>
      </c>
      <c r="H65" s="158"/>
      <c r="I65" s="159"/>
      <c r="J65" s="158"/>
      <c r="K65" s="158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3"/>
      <c r="B76" s="36"/>
      <c r="C76" s="33"/>
      <c r="D76" s="153" t="s">
        <v>56</v>
      </c>
      <c r="E76" s="154"/>
      <c r="F76" s="155" t="s">
        <v>57</v>
      </c>
      <c r="G76" s="153" t="s">
        <v>56</v>
      </c>
      <c r="H76" s="154"/>
      <c r="I76" s="156"/>
      <c r="J76" s="157" t="s">
        <v>57</v>
      </c>
      <c r="K76" s="15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60"/>
      <c r="C77" s="161"/>
      <c r="D77" s="161"/>
      <c r="E77" s="161"/>
      <c r="F77" s="161"/>
      <c r="G77" s="161"/>
      <c r="H77" s="161"/>
      <c r="I77" s="162"/>
      <c r="J77" s="161"/>
      <c r="K77" s="161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63"/>
      <c r="C81" s="164"/>
      <c r="D81" s="164"/>
      <c r="E81" s="164"/>
      <c r="F81" s="164"/>
      <c r="G81" s="164"/>
      <c r="H81" s="164"/>
      <c r="I81" s="165"/>
      <c r="J81" s="164"/>
      <c r="K81" s="164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104</v>
      </c>
      <c r="D82" s="35"/>
      <c r="E82" s="35"/>
      <c r="F82" s="35"/>
      <c r="G82" s="35"/>
      <c r="H82" s="35"/>
      <c r="I82" s="123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123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16</v>
      </c>
      <c r="D84" s="35"/>
      <c r="E84" s="35"/>
      <c r="F84" s="35"/>
      <c r="G84" s="35"/>
      <c r="H84" s="35"/>
      <c r="I84" s="123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8" t="str">
        <f>E7</f>
        <v>Oprava komunikace - Ctíněves</v>
      </c>
      <c r="F85" s="299"/>
      <c r="G85" s="299"/>
      <c r="H85" s="299"/>
      <c r="I85" s="123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101</v>
      </c>
      <c r="D86" s="35"/>
      <c r="E86" s="35"/>
      <c r="F86" s="35"/>
      <c r="G86" s="35"/>
      <c r="H86" s="35"/>
      <c r="I86" s="123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44" t="str">
        <f>E9</f>
        <v>SO_01 - komunikace</v>
      </c>
      <c r="F87" s="300"/>
      <c r="G87" s="300"/>
      <c r="H87" s="300"/>
      <c r="I87" s="123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123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22</v>
      </c>
      <c r="D89" s="35"/>
      <c r="E89" s="35"/>
      <c r="F89" s="25" t="str">
        <f>F12</f>
        <v>Ctíněves</v>
      </c>
      <c r="G89" s="35"/>
      <c r="H89" s="35"/>
      <c r="I89" s="125" t="s">
        <v>24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123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27</v>
      </c>
      <c r="D91" s="35"/>
      <c r="E91" s="35"/>
      <c r="F91" s="25" t="str">
        <f>E15</f>
        <v xml:space="preserve"> </v>
      </c>
      <c r="G91" s="35"/>
      <c r="H91" s="35"/>
      <c r="I91" s="125" t="s">
        <v>33</v>
      </c>
      <c r="J91" s="30" t="str">
        <f>E21</f>
        <v>KFJ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31</v>
      </c>
      <c r="D92" s="35"/>
      <c r="E92" s="35"/>
      <c r="F92" s="25" t="str">
        <f>IF(E18="","",E18)</f>
        <v>Vyplň údaj</v>
      </c>
      <c r="G92" s="35"/>
      <c r="H92" s="35"/>
      <c r="I92" s="125" t="s">
        <v>36</v>
      </c>
      <c r="J92" s="30" t="str">
        <f>E24</f>
        <v>Kadeřábek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123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66" t="s">
        <v>105</v>
      </c>
      <c r="D94" s="114"/>
      <c r="E94" s="114"/>
      <c r="F94" s="114"/>
      <c r="G94" s="114"/>
      <c r="H94" s="114"/>
      <c r="I94" s="167"/>
      <c r="J94" s="168" t="s">
        <v>106</v>
      </c>
      <c r="K94" s="114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123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69" t="s">
        <v>107</v>
      </c>
      <c r="D96" s="35"/>
      <c r="E96" s="35"/>
      <c r="F96" s="35"/>
      <c r="G96" s="35"/>
      <c r="H96" s="35"/>
      <c r="I96" s="123"/>
      <c r="J96" s="83">
        <f>J132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5" t="s">
        <v>108</v>
      </c>
    </row>
    <row r="97" spans="1:65" s="9" customFormat="1" ht="24.95" customHeight="1">
      <c r="B97" s="170"/>
      <c r="C97" s="171"/>
      <c r="D97" s="172" t="s">
        <v>109</v>
      </c>
      <c r="E97" s="173"/>
      <c r="F97" s="173"/>
      <c r="G97" s="173"/>
      <c r="H97" s="173"/>
      <c r="I97" s="174"/>
      <c r="J97" s="175">
        <f>J133</f>
        <v>0</v>
      </c>
      <c r="K97" s="171"/>
      <c r="L97" s="176"/>
    </row>
    <row r="98" spans="1:65" s="10" customFormat="1" ht="19.899999999999999" customHeight="1">
      <c r="B98" s="177"/>
      <c r="C98" s="178"/>
      <c r="D98" s="179" t="s">
        <v>110</v>
      </c>
      <c r="E98" s="180"/>
      <c r="F98" s="180"/>
      <c r="G98" s="180"/>
      <c r="H98" s="180"/>
      <c r="I98" s="181"/>
      <c r="J98" s="182">
        <f>J134</f>
        <v>0</v>
      </c>
      <c r="K98" s="178"/>
      <c r="L98" s="183"/>
    </row>
    <row r="99" spans="1:65" s="10" customFormat="1" ht="19.899999999999999" customHeight="1">
      <c r="B99" s="177"/>
      <c r="C99" s="178"/>
      <c r="D99" s="179" t="s">
        <v>111</v>
      </c>
      <c r="E99" s="180"/>
      <c r="F99" s="180"/>
      <c r="G99" s="180"/>
      <c r="H99" s="180"/>
      <c r="I99" s="181"/>
      <c r="J99" s="182">
        <f>J136</f>
        <v>0</v>
      </c>
      <c r="K99" s="178"/>
      <c r="L99" s="183"/>
    </row>
    <row r="100" spans="1:65" s="10" customFormat="1" ht="19.899999999999999" customHeight="1">
      <c r="B100" s="177"/>
      <c r="C100" s="178"/>
      <c r="D100" s="179" t="s">
        <v>112</v>
      </c>
      <c r="E100" s="180"/>
      <c r="F100" s="180"/>
      <c r="G100" s="180"/>
      <c r="H100" s="180"/>
      <c r="I100" s="181"/>
      <c r="J100" s="182">
        <f>J141</f>
        <v>0</v>
      </c>
      <c r="K100" s="178"/>
      <c r="L100" s="183"/>
    </row>
    <row r="101" spans="1:65" s="10" customFormat="1" ht="19.899999999999999" customHeight="1">
      <c r="B101" s="177"/>
      <c r="C101" s="178"/>
      <c r="D101" s="179" t="s">
        <v>113</v>
      </c>
      <c r="E101" s="180"/>
      <c r="F101" s="180"/>
      <c r="G101" s="180"/>
      <c r="H101" s="180"/>
      <c r="I101" s="181"/>
      <c r="J101" s="182">
        <f>J143</f>
        <v>0</v>
      </c>
      <c r="K101" s="178"/>
      <c r="L101" s="183"/>
    </row>
    <row r="102" spans="1:65" s="10" customFormat="1" ht="19.899999999999999" customHeight="1">
      <c r="B102" s="177"/>
      <c r="C102" s="178"/>
      <c r="D102" s="179" t="s">
        <v>114</v>
      </c>
      <c r="E102" s="180"/>
      <c r="F102" s="180"/>
      <c r="G102" s="180"/>
      <c r="H102" s="180"/>
      <c r="I102" s="181"/>
      <c r="J102" s="182">
        <f>J145</f>
        <v>0</v>
      </c>
      <c r="K102" s="178"/>
      <c r="L102" s="183"/>
    </row>
    <row r="103" spans="1:65" s="2" customFormat="1" ht="21.75" customHeight="1">
      <c r="A103" s="33"/>
      <c r="B103" s="34"/>
      <c r="C103" s="35"/>
      <c r="D103" s="35"/>
      <c r="E103" s="35"/>
      <c r="F103" s="35"/>
      <c r="G103" s="35"/>
      <c r="H103" s="35"/>
      <c r="I103" s="123"/>
      <c r="J103" s="35"/>
      <c r="K103" s="35"/>
      <c r="L103" s="50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6.95" customHeight="1">
      <c r="A104" s="33"/>
      <c r="B104" s="34"/>
      <c r="C104" s="35"/>
      <c r="D104" s="35"/>
      <c r="E104" s="35"/>
      <c r="F104" s="35"/>
      <c r="G104" s="35"/>
      <c r="H104" s="35"/>
      <c r="I104" s="123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29.25" customHeight="1">
      <c r="A105" s="33"/>
      <c r="B105" s="34"/>
      <c r="C105" s="169" t="s">
        <v>115</v>
      </c>
      <c r="D105" s="35"/>
      <c r="E105" s="35"/>
      <c r="F105" s="35"/>
      <c r="G105" s="35"/>
      <c r="H105" s="35"/>
      <c r="I105" s="123"/>
      <c r="J105" s="184">
        <f>ROUND(J106 + J107 + J108 + J109 + J110 + J111,2)</f>
        <v>0</v>
      </c>
      <c r="K105" s="35"/>
      <c r="L105" s="50"/>
      <c r="N105" s="185" t="s">
        <v>45</v>
      </c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18" customHeight="1">
      <c r="A106" s="33"/>
      <c r="B106" s="34"/>
      <c r="C106" s="35"/>
      <c r="D106" s="266" t="s">
        <v>116</v>
      </c>
      <c r="E106" s="265"/>
      <c r="F106" s="265"/>
      <c r="G106" s="35"/>
      <c r="H106" s="35"/>
      <c r="I106" s="123"/>
      <c r="J106" s="105">
        <v>0</v>
      </c>
      <c r="K106" s="35"/>
      <c r="L106" s="186"/>
      <c r="M106" s="187"/>
      <c r="N106" s="188" t="s">
        <v>46</v>
      </c>
      <c r="O106" s="187"/>
      <c r="P106" s="187"/>
      <c r="Q106" s="187"/>
      <c r="R106" s="187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9" t="s">
        <v>117</v>
      </c>
      <c r="AZ106" s="187"/>
      <c r="BA106" s="187"/>
      <c r="BB106" s="187"/>
      <c r="BC106" s="187"/>
      <c r="BD106" s="187"/>
      <c r="BE106" s="190">
        <f t="shared" ref="BE106:BE111" si="0">IF(N106="základní",J106,0)</f>
        <v>0</v>
      </c>
      <c r="BF106" s="190">
        <f t="shared" ref="BF106:BF111" si="1">IF(N106="snížená",J106,0)</f>
        <v>0</v>
      </c>
      <c r="BG106" s="190">
        <f t="shared" ref="BG106:BG111" si="2">IF(N106="zákl. přenesená",J106,0)</f>
        <v>0</v>
      </c>
      <c r="BH106" s="190">
        <f t="shared" ref="BH106:BH111" si="3">IF(N106="sníž. přenesená",J106,0)</f>
        <v>0</v>
      </c>
      <c r="BI106" s="190">
        <f t="shared" ref="BI106:BI111" si="4">IF(N106="nulová",J106,0)</f>
        <v>0</v>
      </c>
      <c r="BJ106" s="189" t="s">
        <v>21</v>
      </c>
      <c r="BK106" s="187"/>
      <c r="BL106" s="187"/>
      <c r="BM106" s="187"/>
    </row>
    <row r="107" spans="1:65" s="2" customFormat="1" ht="18" customHeight="1">
      <c r="A107" s="33"/>
      <c r="B107" s="34"/>
      <c r="C107" s="35"/>
      <c r="D107" s="266" t="s">
        <v>118</v>
      </c>
      <c r="E107" s="265"/>
      <c r="F107" s="265"/>
      <c r="G107" s="35"/>
      <c r="H107" s="35"/>
      <c r="I107" s="123"/>
      <c r="J107" s="105">
        <v>0</v>
      </c>
      <c r="K107" s="35"/>
      <c r="L107" s="186"/>
      <c r="M107" s="187"/>
      <c r="N107" s="188" t="s">
        <v>46</v>
      </c>
      <c r="O107" s="187"/>
      <c r="P107" s="187"/>
      <c r="Q107" s="187"/>
      <c r="R107" s="187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9" t="s">
        <v>117</v>
      </c>
      <c r="AZ107" s="187"/>
      <c r="BA107" s="187"/>
      <c r="BB107" s="187"/>
      <c r="BC107" s="187"/>
      <c r="BD107" s="187"/>
      <c r="BE107" s="190">
        <f t="shared" si="0"/>
        <v>0</v>
      </c>
      <c r="BF107" s="190">
        <f t="shared" si="1"/>
        <v>0</v>
      </c>
      <c r="BG107" s="190">
        <f t="shared" si="2"/>
        <v>0</v>
      </c>
      <c r="BH107" s="190">
        <f t="shared" si="3"/>
        <v>0</v>
      </c>
      <c r="BI107" s="190">
        <f t="shared" si="4"/>
        <v>0</v>
      </c>
      <c r="BJ107" s="189" t="s">
        <v>21</v>
      </c>
      <c r="BK107" s="187"/>
      <c r="BL107" s="187"/>
      <c r="BM107" s="187"/>
    </row>
    <row r="108" spans="1:65" s="2" customFormat="1" ht="18" customHeight="1">
      <c r="A108" s="33"/>
      <c r="B108" s="34"/>
      <c r="C108" s="35"/>
      <c r="D108" s="266" t="s">
        <v>119</v>
      </c>
      <c r="E108" s="265"/>
      <c r="F108" s="265"/>
      <c r="G108" s="35"/>
      <c r="H108" s="35"/>
      <c r="I108" s="123"/>
      <c r="J108" s="105">
        <v>0</v>
      </c>
      <c r="K108" s="35"/>
      <c r="L108" s="186"/>
      <c r="M108" s="187"/>
      <c r="N108" s="188" t="s">
        <v>46</v>
      </c>
      <c r="O108" s="187"/>
      <c r="P108" s="187"/>
      <c r="Q108" s="187"/>
      <c r="R108" s="187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9" t="s">
        <v>117</v>
      </c>
      <c r="AZ108" s="187"/>
      <c r="BA108" s="187"/>
      <c r="BB108" s="187"/>
      <c r="BC108" s="187"/>
      <c r="BD108" s="187"/>
      <c r="BE108" s="190">
        <f t="shared" si="0"/>
        <v>0</v>
      </c>
      <c r="BF108" s="190">
        <f t="shared" si="1"/>
        <v>0</v>
      </c>
      <c r="BG108" s="190">
        <f t="shared" si="2"/>
        <v>0</v>
      </c>
      <c r="BH108" s="190">
        <f t="shared" si="3"/>
        <v>0</v>
      </c>
      <c r="BI108" s="190">
        <f t="shared" si="4"/>
        <v>0</v>
      </c>
      <c r="BJ108" s="189" t="s">
        <v>21</v>
      </c>
      <c r="BK108" s="187"/>
      <c r="BL108" s="187"/>
      <c r="BM108" s="187"/>
    </row>
    <row r="109" spans="1:65" s="2" customFormat="1" ht="18" customHeight="1">
      <c r="A109" s="33"/>
      <c r="B109" s="34"/>
      <c r="C109" s="35"/>
      <c r="D109" s="266" t="s">
        <v>120</v>
      </c>
      <c r="E109" s="265"/>
      <c r="F109" s="265"/>
      <c r="G109" s="35"/>
      <c r="H109" s="35"/>
      <c r="I109" s="123"/>
      <c r="J109" s="105">
        <v>0</v>
      </c>
      <c r="K109" s="35"/>
      <c r="L109" s="186"/>
      <c r="M109" s="187"/>
      <c r="N109" s="188" t="s">
        <v>46</v>
      </c>
      <c r="O109" s="187"/>
      <c r="P109" s="187"/>
      <c r="Q109" s="187"/>
      <c r="R109" s="187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  <c r="AV109" s="187"/>
      <c r="AW109" s="187"/>
      <c r="AX109" s="187"/>
      <c r="AY109" s="189" t="s">
        <v>117</v>
      </c>
      <c r="AZ109" s="187"/>
      <c r="BA109" s="187"/>
      <c r="BB109" s="187"/>
      <c r="BC109" s="187"/>
      <c r="BD109" s="187"/>
      <c r="BE109" s="190">
        <f t="shared" si="0"/>
        <v>0</v>
      </c>
      <c r="BF109" s="190">
        <f t="shared" si="1"/>
        <v>0</v>
      </c>
      <c r="BG109" s="190">
        <f t="shared" si="2"/>
        <v>0</v>
      </c>
      <c r="BH109" s="190">
        <f t="shared" si="3"/>
        <v>0</v>
      </c>
      <c r="BI109" s="190">
        <f t="shared" si="4"/>
        <v>0</v>
      </c>
      <c r="BJ109" s="189" t="s">
        <v>21</v>
      </c>
      <c r="BK109" s="187"/>
      <c r="BL109" s="187"/>
      <c r="BM109" s="187"/>
    </row>
    <row r="110" spans="1:65" s="2" customFormat="1" ht="18" customHeight="1">
      <c r="A110" s="33"/>
      <c r="B110" s="34"/>
      <c r="C110" s="35"/>
      <c r="D110" s="266" t="s">
        <v>121</v>
      </c>
      <c r="E110" s="265"/>
      <c r="F110" s="265"/>
      <c r="G110" s="35"/>
      <c r="H110" s="35"/>
      <c r="I110" s="123"/>
      <c r="J110" s="105">
        <v>0</v>
      </c>
      <c r="K110" s="35"/>
      <c r="L110" s="186"/>
      <c r="M110" s="187"/>
      <c r="N110" s="188" t="s">
        <v>46</v>
      </c>
      <c r="O110" s="187"/>
      <c r="P110" s="187"/>
      <c r="Q110" s="187"/>
      <c r="R110" s="187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  <c r="AV110" s="187"/>
      <c r="AW110" s="187"/>
      <c r="AX110" s="187"/>
      <c r="AY110" s="189" t="s">
        <v>117</v>
      </c>
      <c r="AZ110" s="187"/>
      <c r="BA110" s="187"/>
      <c r="BB110" s="187"/>
      <c r="BC110" s="187"/>
      <c r="BD110" s="187"/>
      <c r="BE110" s="190">
        <f t="shared" si="0"/>
        <v>0</v>
      </c>
      <c r="BF110" s="190">
        <f t="shared" si="1"/>
        <v>0</v>
      </c>
      <c r="BG110" s="190">
        <f t="shared" si="2"/>
        <v>0</v>
      </c>
      <c r="BH110" s="190">
        <f t="shared" si="3"/>
        <v>0</v>
      </c>
      <c r="BI110" s="190">
        <f t="shared" si="4"/>
        <v>0</v>
      </c>
      <c r="BJ110" s="189" t="s">
        <v>21</v>
      </c>
      <c r="BK110" s="187"/>
      <c r="BL110" s="187"/>
      <c r="BM110" s="187"/>
    </row>
    <row r="111" spans="1:65" s="2" customFormat="1" ht="18" customHeight="1">
      <c r="A111" s="33"/>
      <c r="B111" s="34"/>
      <c r="C111" s="35"/>
      <c r="D111" s="104" t="s">
        <v>122</v>
      </c>
      <c r="E111" s="35"/>
      <c r="F111" s="35"/>
      <c r="G111" s="35"/>
      <c r="H111" s="35"/>
      <c r="I111" s="123"/>
      <c r="J111" s="105">
        <f>ROUND(J30*T111,2)</f>
        <v>0</v>
      </c>
      <c r="K111" s="35"/>
      <c r="L111" s="186"/>
      <c r="M111" s="187"/>
      <c r="N111" s="188" t="s">
        <v>46</v>
      </c>
      <c r="O111" s="187"/>
      <c r="P111" s="187"/>
      <c r="Q111" s="187"/>
      <c r="R111" s="187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9" t="s">
        <v>123</v>
      </c>
      <c r="AZ111" s="187"/>
      <c r="BA111" s="187"/>
      <c r="BB111" s="187"/>
      <c r="BC111" s="187"/>
      <c r="BD111" s="187"/>
      <c r="BE111" s="190">
        <f t="shared" si="0"/>
        <v>0</v>
      </c>
      <c r="BF111" s="190">
        <f t="shared" si="1"/>
        <v>0</v>
      </c>
      <c r="BG111" s="190">
        <f t="shared" si="2"/>
        <v>0</v>
      </c>
      <c r="BH111" s="190">
        <f t="shared" si="3"/>
        <v>0</v>
      </c>
      <c r="BI111" s="190">
        <f t="shared" si="4"/>
        <v>0</v>
      </c>
      <c r="BJ111" s="189" t="s">
        <v>21</v>
      </c>
      <c r="BK111" s="187"/>
      <c r="BL111" s="187"/>
      <c r="BM111" s="187"/>
    </row>
    <row r="112" spans="1:65" s="2" customFormat="1" ht="11.25">
      <c r="A112" s="33"/>
      <c r="B112" s="34"/>
      <c r="C112" s="35"/>
      <c r="D112" s="35"/>
      <c r="E112" s="35"/>
      <c r="F112" s="35"/>
      <c r="G112" s="35"/>
      <c r="H112" s="35"/>
      <c r="I112" s="123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9.25" customHeight="1">
      <c r="A113" s="33"/>
      <c r="B113" s="34"/>
      <c r="C113" s="113" t="s">
        <v>99</v>
      </c>
      <c r="D113" s="114"/>
      <c r="E113" s="114"/>
      <c r="F113" s="114"/>
      <c r="G113" s="114"/>
      <c r="H113" s="114"/>
      <c r="I113" s="167"/>
      <c r="J113" s="115">
        <f>ROUND(J96+J105,2)</f>
        <v>0</v>
      </c>
      <c r="K113" s="114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162"/>
      <c r="J114" s="54"/>
      <c r="K114" s="54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5"/>
      <c r="C118" s="56"/>
      <c r="D118" s="56"/>
      <c r="E118" s="56"/>
      <c r="F118" s="56"/>
      <c r="G118" s="56"/>
      <c r="H118" s="56"/>
      <c r="I118" s="165"/>
      <c r="J118" s="56"/>
      <c r="K118" s="56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1" t="s">
        <v>124</v>
      </c>
      <c r="D119" s="35"/>
      <c r="E119" s="35"/>
      <c r="F119" s="35"/>
      <c r="G119" s="35"/>
      <c r="H119" s="35"/>
      <c r="I119" s="123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123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7" t="s">
        <v>16</v>
      </c>
      <c r="D121" s="35"/>
      <c r="E121" s="35"/>
      <c r="F121" s="35"/>
      <c r="G121" s="35"/>
      <c r="H121" s="35"/>
      <c r="I121" s="123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5"/>
      <c r="D122" s="35"/>
      <c r="E122" s="298" t="str">
        <f>E7</f>
        <v>Oprava komunikace - Ctíněves</v>
      </c>
      <c r="F122" s="299"/>
      <c r="G122" s="299"/>
      <c r="H122" s="299"/>
      <c r="I122" s="123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7" t="s">
        <v>101</v>
      </c>
      <c r="D123" s="35"/>
      <c r="E123" s="35"/>
      <c r="F123" s="35"/>
      <c r="G123" s="35"/>
      <c r="H123" s="35"/>
      <c r="I123" s="123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5"/>
      <c r="D124" s="35"/>
      <c r="E124" s="244" t="str">
        <f>E9</f>
        <v>SO_01 - komunikace</v>
      </c>
      <c r="F124" s="300"/>
      <c r="G124" s="300"/>
      <c r="H124" s="300"/>
      <c r="I124" s="123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5"/>
      <c r="D125" s="35"/>
      <c r="E125" s="35"/>
      <c r="F125" s="35"/>
      <c r="G125" s="35"/>
      <c r="H125" s="35"/>
      <c r="I125" s="123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7" t="s">
        <v>22</v>
      </c>
      <c r="D126" s="35"/>
      <c r="E126" s="35"/>
      <c r="F126" s="25" t="str">
        <f>F12</f>
        <v>Ctíněves</v>
      </c>
      <c r="G126" s="35"/>
      <c r="H126" s="35"/>
      <c r="I126" s="125" t="s">
        <v>24</v>
      </c>
      <c r="J126" s="65">
        <f>IF(J12="","",J12)</f>
        <v>0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5"/>
      <c r="D127" s="35"/>
      <c r="E127" s="35"/>
      <c r="F127" s="35"/>
      <c r="G127" s="35"/>
      <c r="H127" s="35"/>
      <c r="I127" s="123"/>
      <c r="J127" s="35"/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7" t="s">
        <v>27</v>
      </c>
      <c r="D128" s="35"/>
      <c r="E128" s="35"/>
      <c r="F128" s="25" t="str">
        <f>E15</f>
        <v xml:space="preserve"> </v>
      </c>
      <c r="G128" s="35"/>
      <c r="H128" s="35"/>
      <c r="I128" s="125" t="s">
        <v>33</v>
      </c>
      <c r="J128" s="30" t="str">
        <f>E21</f>
        <v>KFJ s.r.o.</v>
      </c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7" t="s">
        <v>31</v>
      </c>
      <c r="D129" s="35"/>
      <c r="E129" s="35"/>
      <c r="F129" s="25" t="str">
        <f>IF(E18="","",E18)</f>
        <v>Vyplň údaj</v>
      </c>
      <c r="G129" s="35"/>
      <c r="H129" s="35"/>
      <c r="I129" s="125" t="s">
        <v>36</v>
      </c>
      <c r="J129" s="30" t="str">
        <f>E24</f>
        <v>Kadeřábek</v>
      </c>
      <c r="K129" s="35"/>
      <c r="L129" s="50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5"/>
      <c r="D130" s="35"/>
      <c r="E130" s="35"/>
      <c r="F130" s="35"/>
      <c r="G130" s="35"/>
      <c r="H130" s="35"/>
      <c r="I130" s="123"/>
      <c r="J130" s="35"/>
      <c r="K130" s="35"/>
      <c r="L130" s="50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91"/>
      <c r="B131" s="192"/>
      <c r="C131" s="193" t="s">
        <v>125</v>
      </c>
      <c r="D131" s="194" t="s">
        <v>66</v>
      </c>
      <c r="E131" s="194" t="s">
        <v>62</v>
      </c>
      <c r="F131" s="194" t="s">
        <v>63</v>
      </c>
      <c r="G131" s="194" t="s">
        <v>126</v>
      </c>
      <c r="H131" s="194" t="s">
        <v>127</v>
      </c>
      <c r="I131" s="195" t="s">
        <v>128</v>
      </c>
      <c r="J131" s="196" t="s">
        <v>106</v>
      </c>
      <c r="K131" s="197" t="s">
        <v>129</v>
      </c>
      <c r="L131" s="198"/>
      <c r="M131" s="74" t="s">
        <v>1</v>
      </c>
      <c r="N131" s="75" t="s">
        <v>45</v>
      </c>
      <c r="O131" s="75" t="s">
        <v>130</v>
      </c>
      <c r="P131" s="75" t="s">
        <v>131</v>
      </c>
      <c r="Q131" s="75" t="s">
        <v>132</v>
      </c>
      <c r="R131" s="75" t="s">
        <v>133</v>
      </c>
      <c r="S131" s="75" t="s">
        <v>134</v>
      </c>
      <c r="T131" s="76" t="s">
        <v>135</v>
      </c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</row>
    <row r="132" spans="1:65" s="2" customFormat="1" ht="22.9" customHeight="1">
      <c r="A132" s="33"/>
      <c r="B132" s="34"/>
      <c r="C132" s="81" t="s">
        <v>136</v>
      </c>
      <c r="D132" s="35"/>
      <c r="E132" s="35"/>
      <c r="F132" s="35"/>
      <c r="G132" s="35"/>
      <c r="H132" s="35"/>
      <c r="I132" s="123"/>
      <c r="J132" s="199">
        <f>BK132</f>
        <v>0</v>
      </c>
      <c r="K132" s="35"/>
      <c r="L132" s="36"/>
      <c r="M132" s="77"/>
      <c r="N132" s="200"/>
      <c r="O132" s="78"/>
      <c r="P132" s="201">
        <f>P133</f>
        <v>0</v>
      </c>
      <c r="Q132" s="78"/>
      <c r="R132" s="201">
        <f>R133</f>
        <v>7.2598799999999999</v>
      </c>
      <c r="S132" s="78"/>
      <c r="T132" s="202">
        <f>T133</f>
        <v>131.72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5" t="s">
        <v>80</v>
      </c>
      <c r="AU132" s="15" t="s">
        <v>108</v>
      </c>
      <c r="BK132" s="203">
        <f>BK133</f>
        <v>0</v>
      </c>
    </row>
    <row r="133" spans="1:65" s="12" customFormat="1" ht="25.9" customHeight="1">
      <c r="B133" s="204"/>
      <c r="C133" s="205"/>
      <c r="D133" s="206" t="s">
        <v>80</v>
      </c>
      <c r="E133" s="207" t="s">
        <v>137</v>
      </c>
      <c r="F133" s="207" t="s">
        <v>138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P134+P136+P141+P143+P145</f>
        <v>0</v>
      </c>
      <c r="Q133" s="212"/>
      <c r="R133" s="213">
        <f>R134+R136+R141+R143+R145</f>
        <v>7.2598799999999999</v>
      </c>
      <c r="S133" s="212"/>
      <c r="T133" s="214">
        <f>T134+T136+T141+T143+T145</f>
        <v>131.72</v>
      </c>
      <c r="AR133" s="215" t="s">
        <v>21</v>
      </c>
      <c r="AT133" s="216" t="s">
        <v>80</v>
      </c>
      <c r="AU133" s="216" t="s">
        <v>81</v>
      </c>
      <c r="AY133" s="215" t="s">
        <v>139</v>
      </c>
      <c r="BK133" s="217">
        <f>BK134+BK136+BK141+BK143+BK145</f>
        <v>0</v>
      </c>
    </row>
    <row r="134" spans="1:65" s="12" customFormat="1" ht="22.9" customHeight="1">
      <c r="B134" s="204"/>
      <c r="C134" s="205"/>
      <c r="D134" s="206" t="s">
        <v>80</v>
      </c>
      <c r="E134" s="218" t="s">
        <v>21</v>
      </c>
      <c r="F134" s="218" t="s">
        <v>140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P135</f>
        <v>0</v>
      </c>
      <c r="Q134" s="212"/>
      <c r="R134" s="213">
        <f>R135</f>
        <v>4.4500000000000005E-2</v>
      </c>
      <c r="S134" s="212"/>
      <c r="T134" s="214">
        <f>T135</f>
        <v>113.92</v>
      </c>
      <c r="AR134" s="215" t="s">
        <v>21</v>
      </c>
      <c r="AT134" s="216" t="s">
        <v>80</v>
      </c>
      <c r="AU134" s="216" t="s">
        <v>21</v>
      </c>
      <c r="AY134" s="215" t="s">
        <v>139</v>
      </c>
      <c r="BK134" s="217">
        <f>BK135</f>
        <v>0</v>
      </c>
    </row>
    <row r="135" spans="1:65" s="2" customFormat="1" ht="21.75" customHeight="1">
      <c r="A135" s="33"/>
      <c r="B135" s="34"/>
      <c r="C135" s="220" t="s">
        <v>21</v>
      </c>
      <c r="D135" s="220" t="s">
        <v>141</v>
      </c>
      <c r="E135" s="221" t="s">
        <v>142</v>
      </c>
      <c r="F135" s="222" t="s">
        <v>143</v>
      </c>
      <c r="G135" s="223" t="s">
        <v>144</v>
      </c>
      <c r="H135" s="224">
        <v>890</v>
      </c>
      <c r="I135" s="225"/>
      <c r="J135" s="226">
        <f>ROUND(I135*H135,2)</f>
        <v>0</v>
      </c>
      <c r="K135" s="227"/>
      <c r="L135" s="36"/>
      <c r="M135" s="228" t="s">
        <v>1</v>
      </c>
      <c r="N135" s="229" t="s">
        <v>46</v>
      </c>
      <c r="O135" s="70"/>
      <c r="P135" s="230">
        <f>O135*H135</f>
        <v>0</v>
      </c>
      <c r="Q135" s="230">
        <v>5.0000000000000002E-5</v>
      </c>
      <c r="R135" s="230">
        <f>Q135*H135</f>
        <v>4.4500000000000005E-2</v>
      </c>
      <c r="S135" s="230">
        <v>0.128</v>
      </c>
      <c r="T135" s="231">
        <f>S135*H135</f>
        <v>113.92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32" t="s">
        <v>145</v>
      </c>
      <c r="AT135" s="232" t="s">
        <v>141</v>
      </c>
      <c r="AU135" s="232" t="s">
        <v>90</v>
      </c>
      <c r="AY135" s="15" t="s">
        <v>139</v>
      </c>
      <c r="BE135" s="109">
        <f>IF(N135="základní",J135,0)</f>
        <v>0</v>
      </c>
      <c r="BF135" s="109">
        <f>IF(N135="snížená",J135,0)</f>
        <v>0</v>
      </c>
      <c r="BG135" s="109">
        <f>IF(N135="zákl. přenesená",J135,0)</f>
        <v>0</v>
      </c>
      <c r="BH135" s="109">
        <f>IF(N135="sníž. přenesená",J135,0)</f>
        <v>0</v>
      </c>
      <c r="BI135" s="109">
        <f>IF(N135="nulová",J135,0)</f>
        <v>0</v>
      </c>
      <c r="BJ135" s="15" t="s">
        <v>21</v>
      </c>
      <c r="BK135" s="109">
        <f>ROUND(I135*H135,2)</f>
        <v>0</v>
      </c>
      <c r="BL135" s="15" t="s">
        <v>145</v>
      </c>
      <c r="BM135" s="232" t="s">
        <v>146</v>
      </c>
    </row>
    <row r="136" spans="1:65" s="12" customFormat="1" ht="22.9" customHeight="1">
      <c r="B136" s="204"/>
      <c r="C136" s="205"/>
      <c r="D136" s="206" t="s">
        <v>80</v>
      </c>
      <c r="E136" s="218" t="s">
        <v>147</v>
      </c>
      <c r="F136" s="218" t="s">
        <v>148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SUM(P137:P140)</f>
        <v>0</v>
      </c>
      <c r="Q136" s="212"/>
      <c r="R136" s="213">
        <f>SUM(R137:R140)</f>
        <v>5.3488999999999995</v>
      </c>
      <c r="S136" s="212"/>
      <c r="T136" s="214">
        <f>SUM(T137:T140)</f>
        <v>0</v>
      </c>
      <c r="AR136" s="215" t="s">
        <v>21</v>
      </c>
      <c r="AT136" s="216" t="s">
        <v>80</v>
      </c>
      <c r="AU136" s="216" t="s">
        <v>21</v>
      </c>
      <c r="AY136" s="215" t="s">
        <v>139</v>
      </c>
      <c r="BK136" s="217">
        <f>SUM(BK137:BK140)</f>
        <v>0</v>
      </c>
    </row>
    <row r="137" spans="1:65" s="2" customFormat="1" ht="21.75" customHeight="1">
      <c r="A137" s="33"/>
      <c r="B137" s="34"/>
      <c r="C137" s="220" t="s">
        <v>90</v>
      </c>
      <c r="D137" s="220" t="s">
        <v>141</v>
      </c>
      <c r="E137" s="221" t="s">
        <v>149</v>
      </c>
      <c r="F137" s="222" t="s">
        <v>150</v>
      </c>
      <c r="G137" s="223" t="s">
        <v>144</v>
      </c>
      <c r="H137" s="224">
        <v>89</v>
      </c>
      <c r="I137" s="225"/>
      <c r="J137" s="226">
        <f>ROUND(I137*H137,2)</f>
        <v>0</v>
      </c>
      <c r="K137" s="227"/>
      <c r="L137" s="36"/>
      <c r="M137" s="228" t="s">
        <v>1</v>
      </c>
      <c r="N137" s="229" t="s">
        <v>46</v>
      </c>
      <c r="O137" s="70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32" t="s">
        <v>145</v>
      </c>
      <c r="AT137" s="232" t="s">
        <v>141</v>
      </c>
      <c r="AU137" s="232" t="s">
        <v>90</v>
      </c>
      <c r="AY137" s="15" t="s">
        <v>139</v>
      </c>
      <c r="BE137" s="109">
        <f>IF(N137="základní",J137,0)</f>
        <v>0</v>
      </c>
      <c r="BF137" s="109">
        <f>IF(N137="snížená",J137,0)</f>
        <v>0</v>
      </c>
      <c r="BG137" s="109">
        <f>IF(N137="zákl. přenesená",J137,0)</f>
        <v>0</v>
      </c>
      <c r="BH137" s="109">
        <f>IF(N137="sníž. přenesená",J137,0)</f>
        <v>0</v>
      </c>
      <c r="BI137" s="109">
        <f>IF(N137="nulová",J137,0)</f>
        <v>0</v>
      </c>
      <c r="BJ137" s="15" t="s">
        <v>21</v>
      </c>
      <c r="BK137" s="109">
        <f>ROUND(I137*H137,2)</f>
        <v>0</v>
      </c>
      <c r="BL137" s="15" t="s">
        <v>145</v>
      </c>
      <c r="BM137" s="232" t="s">
        <v>151</v>
      </c>
    </row>
    <row r="138" spans="1:65" s="2" customFormat="1" ht="21.75" customHeight="1">
      <c r="A138" s="33"/>
      <c r="B138" s="34"/>
      <c r="C138" s="220" t="s">
        <v>152</v>
      </c>
      <c r="D138" s="220" t="s">
        <v>141</v>
      </c>
      <c r="E138" s="221" t="s">
        <v>153</v>
      </c>
      <c r="F138" s="222" t="s">
        <v>154</v>
      </c>
      <c r="G138" s="223" t="s">
        <v>144</v>
      </c>
      <c r="H138" s="224">
        <v>890</v>
      </c>
      <c r="I138" s="225"/>
      <c r="J138" s="226">
        <f>ROUND(I138*H138,2)</f>
        <v>0</v>
      </c>
      <c r="K138" s="227"/>
      <c r="L138" s="36"/>
      <c r="M138" s="228" t="s">
        <v>1</v>
      </c>
      <c r="N138" s="229" t="s">
        <v>46</v>
      </c>
      <c r="O138" s="70"/>
      <c r="P138" s="230">
        <f>O138*H138</f>
        <v>0</v>
      </c>
      <c r="Q138" s="230">
        <v>6.0099999999999997E-3</v>
      </c>
      <c r="R138" s="230">
        <f>Q138*H138</f>
        <v>5.3488999999999995</v>
      </c>
      <c r="S138" s="230">
        <v>0</v>
      </c>
      <c r="T138" s="23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32" t="s">
        <v>145</v>
      </c>
      <c r="AT138" s="232" t="s">
        <v>141</v>
      </c>
      <c r="AU138" s="232" t="s">
        <v>90</v>
      </c>
      <c r="AY138" s="15" t="s">
        <v>139</v>
      </c>
      <c r="BE138" s="109">
        <f>IF(N138="základní",J138,0)</f>
        <v>0</v>
      </c>
      <c r="BF138" s="109">
        <f>IF(N138="snížená",J138,0)</f>
        <v>0</v>
      </c>
      <c r="BG138" s="109">
        <f>IF(N138="zákl. přenesená",J138,0)</f>
        <v>0</v>
      </c>
      <c r="BH138" s="109">
        <f>IF(N138="sníž. přenesená",J138,0)</f>
        <v>0</v>
      </c>
      <c r="BI138" s="109">
        <f>IF(N138="nulová",J138,0)</f>
        <v>0</v>
      </c>
      <c r="BJ138" s="15" t="s">
        <v>21</v>
      </c>
      <c r="BK138" s="109">
        <f>ROUND(I138*H138,2)</f>
        <v>0</v>
      </c>
      <c r="BL138" s="15" t="s">
        <v>145</v>
      </c>
      <c r="BM138" s="232" t="s">
        <v>155</v>
      </c>
    </row>
    <row r="139" spans="1:65" s="2" customFormat="1" ht="33" customHeight="1">
      <c r="A139" s="33"/>
      <c r="B139" s="34"/>
      <c r="C139" s="220" t="s">
        <v>145</v>
      </c>
      <c r="D139" s="220" t="s">
        <v>141</v>
      </c>
      <c r="E139" s="221" t="s">
        <v>156</v>
      </c>
      <c r="F139" s="222" t="s">
        <v>157</v>
      </c>
      <c r="G139" s="223" t="s">
        <v>144</v>
      </c>
      <c r="H139" s="224">
        <v>89</v>
      </c>
      <c r="I139" s="225"/>
      <c r="J139" s="226">
        <f>ROUND(I139*H139,2)</f>
        <v>0</v>
      </c>
      <c r="K139" s="227"/>
      <c r="L139" s="36"/>
      <c r="M139" s="228" t="s">
        <v>1</v>
      </c>
      <c r="N139" s="229" t="s">
        <v>46</v>
      </c>
      <c r="O139" s="70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32" t="s">
        <v>145</v>
      </c>
      <c r="AT139" s="232" t="s">
        <v>141</v>
      </c>
      <c r="AU139" s="232" t="s">
        <v>90</v>
      </c>
      <c r="AY139" s="15" t="s">
        <v>139</v>
      </c>
      <c r="BE139" s="109">
        <f>IF(N139="základní",J139,0)</f>
        <v>0</v>
      </c>
      <c r="BF139" s="109">
        <f>IF(N139="snížená",J139,0)</f>
        <v>0</v>
      </c>
      <c r="BG139" s="109">
        <f>IF(N139="zákl. přenesená",J139,0)</f>
        <v>0</v>
      </c>
      <c r="BH139" s="109">
        <f>IF(N139="sníž. přenesená",J139,0)</f>
        <v>0</v>
      </c>
      <c r="BI139" s="109">
        <f>IF(N139="nulová",J139,0)</f>
        <v>0</v>
      </c>
      <c r="BJ139" s="15" t="s">
        <v>21</v>
      </c>
      <c r="BK139" s="109">
        <f>ROUND(I139*H139,2)</f>
        <v>0</v>
      </c>
      <c r="BL139" s="15" t="s">
        <v>145</v>
      </c>
      <c r="BM139" s="232" t="s">
        <v>158</v>
      </c>
    </row>
    <row r="140" spans="1:65" s="2" customFormat="1" ht="21.75" customHeight="1">
      <c r="A140" s="33"/>
      <c r="B140" s="34"/>
      <c r="C140" s="220" t="s">
        <v>147</v>
      </c>
      <c r="D140" s="220" t="s">
        <v>141</v>
      </c>
      <c r="E140" s="221" t="s">
        <v>159</v>
      </c>
      <c r="F140" s="222" t="s">
        <v>160</v>
      </c>
      <c r="G140" s="223" t="s">
        <v>144</v>
      </c>
      <c r="H140" s="224">
        <v>890</v>
      </c>
      <c r="I140" s="225"/>
      <c r="J140" s="226">
        <f>ROUND(I140*H140,2)</f>
        <v>0</v>
      </c>
      <c r="K140" s="227"/>
      <c r="L140" s="36"/>
      <c r="M140" s="228" t="s">
        <v>1</v>
      </c>
      <c r="N140" s="229" t="s">
        <v>46</v>
      </c>
      <c r="O140" s="70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32" t="s">
        <v>145</v>
      </c>
      <c r="AT140" s="232" t="s">
        <v>141</v>
      </c>
      <c r="AU140" s="232" t="s">
        <v>90</v>
      </c>
      <c r="AY140" s="15" t="s">
        <v>139</v>
      </c>
      <c r="BE140" s="109">
        <f>IF(N140="základní",J140,0)</f>
        <v>0</v>
      </c>
      <c r="BF140" s="109">
        <f>IF(N140="snížená",J140,0)</f>
        <v>0</v>
      </c>
      <c r="BG140" s="109">
        <f>IF(N140="zákl. přenesená",J140,0)</f>
        <v>0</v>
      </c>
      <c r="BH140" s="109">
        <f>IF(N140="sníž. přenesená",J140,0)</f>
        <v>0</v>
      </c>
      <c r="BI140" s="109">
        <f>IF(N140="nulová",J140,0)</f>
        <v>0</v>
      </c>
      <c r="BJ140" s="15" t="s">
        <v>21</v>
      </c>
      <c r="BK140" s="109">
        <f>ROUND(I140*H140,2)</f>
        <v>0</v>
      </c>
      <c r="BL140" s="15" t="s">
        <v>145</v>
      </c>
      <c r="BM140" s="232" t="s">
        <v>161</v>
      </c>
    </row>
    <row r="141" spans="1:65" s="12" customFormat="1" ht="22.9" customHeight="1">
      <c r="B141" s="204"/>
      <c r="C141" s="205"/>
      <c r="D141" s="206" t="s">
        <v>80</v>
      </c>
      <c r="E141" s="218" t="s">
        <v>162</v>
      </c>
      <c r="F141" s="218" t="s">
        <v>163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P142</f>
        <v>0</v>
      </c>
      <c r="Q141" s="212"/>
      <c r="R141" s="213">
        <f>R142</f>
        <v>1.8664800000000001</v>
      </c>
      <c r="S141" s="212"/>
      <c r="T141" s="214">
        <f>T142</f>
        <v>0</v>
      </c>
      <c r="AR141" s="215" t="s">
        <v>21</v>
      </c>
      <c r="AT141" s="216" t="s">
        <v>80</v>
      </c>
      <c r="AU141" s="216" t="s">
        <v>21</v>
      </c>
      <c r="AY141" s="215" t="s">
        <v>139</v>
      </c>
      <c r="BK141" s="217">
        <f>BK142</f>
        <v>0</v>
      </c>
    </row>
    <row r="142" spans="1:65" s="2" customFormat="1" ht="21.75" customHeight="1">
      <c r="A142" s="33"/>
      <c r="B142" s="34"/>
      <c r="C142" s="220" t="s">
        <v>164</v>
      </c>
      <c r="D142" s="220" t="s">
        <v>141</v>
      </c>
      <c r="E142" s="221" t="s">
        <v>165</v>
      </c>
      <c r="F142" s="222" t="s">
        <v>166</v>
      </c>
      <c r="G142" s="223" t="s">
        <v>167</v>
      </c>
      <c r="H142" s="224">
        <v>6</v>
      </c>
      <c r="I142" s="225"/>
      <c r="J142" s="226">
        <f>ROUND(I142*H142,2)</f>
        <v>0</v>
      </c>
      <c r="K142" s="227"/>
      <c r="L142" s="36"/>
      <c r="M142" s="228" t="s">
        <v>1</v>
      </c>
      <c r="N142" s="229" t="s">
        <v>46</v>
      </c>
      <c r="O142" s="70"/>
      <c r="P142" s="230">
        <f>O142*H142</f>
        <v>0</v>
      </c>
      <c r="Q142" s="230">
        <v>0.31108000000000002</v>
      </c>
      <c r="R142" s="230">
        <f>Q142*H142</f>
        <v>1.8664800000000001</v>
      </c>
      <c r="S142" s="230">
        <v>0</v>
      </c>
      <c r="T142" s="23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32" t="s">
        <v>145</v>
      </c>
      <c r="AT142" s="232" t="s">
        <v>141</v>
      </c>
      <c r="AU142" s="232" t="s">
        <v>90</v>
      </c>
      <c r="AY142" s="15" t="s">
        <v>139</v>
      </c>
      <c r="BE142" s="109">
        <f>IF(N142="základní",J142,0)</f>
        <v>0</v>
      </c>
      <c r="BF142" s="109">
        <f>IF(N142="snížená",J142,0)</f>
        <v>0</v>
      </c>
      <c r="BG142" s="109">
        <f>IF(N142="zákl. přenesená",J142,0)</f>
        <v>0</v>
      </c>
      <c r="BH142" s="109">
        <f>IF(N142="sníž. přenesená",J142,0)</f>
        <v>0</v>
      </c>
      <c r="BI142" s="109">
        <f>IF(N142="nulová",J142,0)</f>
        <v>0</v>
      </c>
      <c r="BJ142" s="15" t="s">
        <v>21</v>
      </c>
      <c r="BK142" s="109">
        <f>ROUND(I142*H142,2)</f>
        <v>0</v>
      </c>
      <c r="BL142" s="15" t="s">
        <v>145</v>
      </c>
      <c r="BM142" s="232" t="s">
        <v>168</v>
      </c>
    </row>
    <row r="143" spans="1:65" s="12" customFormat="1" ht="22.9" customHeight="1">
      <c r="B143" s="204"/>
      <c r="C143" s="205"/>
      <c r="D143" s="206" t="s">
        <v>80</v>
      </c>
      <c r="E143" s="218" t="s">
        <v>169</v>
      </c>
      <c r="F143" s="218" t="s">
        <v>170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P144</f>
        <v>0</v>
      </c>
      <c r="Q143" s="212"/>
      <c r="R143" s="213">
        <f>R144</f>
        <v>0</v>
      </c>
      <c r="S143" s="212"/>
      <c r="T143" s="214">
        <f>T144</f>
        <v>17.8</v>
      </c>
      <c r="AR143" s="215" t="s">
        <v>21</v>
      </c>
      <c r="AT143" s="216" t="s">
        <v>80</v>
      </c>
      <c r="AU143" s="216" t="s">
        <v>21</v>
      </c>
      <c r="AY143" s="215" t="s">
        <v>139</v>
      </c>
      <c r="BK143" s="217">
        <f>BK144</f>
        <v>0</v>
      </c>
    </row>
    <row r="144" spans="1:65" s="2" customFormat="1" ht="16.5" customHeight="1">
      <c r="A144" s="33"/>
      <c r="B144" s="34"/>
      <c r="C144" s="220" t="s">
        <v>171</v>
      </c>
      <c r="D144" s="220" t="s">
        <v>141</v>
      </c>
      <c r="E144" s="221" t="s">
        <v>172</v>
      </c>
      <c r="F144" s="222" t="s">
        <v>173</v>
      </c>
      <c r="G144" s="223" t="s">
        <v>144</v>
      </c>
      <c r="H144" s="224">
        <v>890</v>
      </c>
      <c r="I144" s="225"/>
      <c r="J144" s="226">
        <f>ROUND(I144*H144,2)</f>
        <v>0</v>
      </c>
      <c r="K144" s="227"/>
      <c r="L144" s="36"/>
      <c r="M144" s="228" t="s">
        <v>1</v>
      </c>
      <c r="N144" s="229" t="s">
        <v>46</v>
      </c>
      <c r="O144" s="70"/>
      <c r="P144" s="230">
        <f>O144*H144</f>
        <v>0</v>
      </c>
      <c r="Q144" s="230">
        <v>0</v>
      </c>
      <c r="R144" s="230">
        <f>Q144*H144</f>
        <v>0</v>
      </c>
      <c r="S144" s="230">
        <v>0.02</v>
      </c>
      <c r="T144" s="231">
        <f>S144*H144</f>
        <v>17.8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232" t="s">
        <v>145</v>
      </c>
      <c r="AT144" s="232" t="s">
        <v>141</v>
      </c>
      <c r="AU144" s="232" t="s">
        <v>90</v>
      </c>
      <c r="AY144" s="15" t="s">
        <v>139</v>
      </c>
      <c r="BE144" s="109">
        <f>IF(N144="základní",J144,0)</f>
        <v>0</v>
      </c>
      <c r="BF144" s="109">
        <f>IF(N144="snížená",J144,0)</f>
        <v>0</v>
      </c>
      <c r="BG144" s="109">
        <f>IF(N144="zákl. přenesená",J144,0)</f>
        <v>0</v>
      </c>
      <c r="BH144" s="109">
        <f>IF(N144="sníž. přenesená",J144,0)</f>
        <v>0</v>
      </c>
      <c r="BI144" s="109">
        <f>IF(N144="nulová",J144,0)</f>
        <v>0</v>
      </c>
      <c r="BJ144" s="15" t="s">
        <v>21</v>
      </c>
      <c r="BK144" s="109">
        <f>ROUND(I144*H144,2)</f>
        <v>0</v>
      </c>
      <c r="BL144" s="15" t="s">
        <v>145</v>
      </c>
      <c r="BM144" s="232" t="s">
        <v>174</v>
      </c>
    </row>
    <row r="145" spans="1:65" s="12" customFormat="1" ht="22.9" customHeight="1">
      <c r="B145" s="204"/>
      <c r="C145" s="205"/>
      <c r="D145" s="206" t="s">
        <v>80</v>
      </c>
      <c r="E145" s="218" t="s">
        <v>175</v>
      </c>
      <c r="F145" s="218" t="s">
        <v>176</v>
      </c>
      <c r="G145" s="205"/>
      <c r="H145" s="205"/>
      <c r="I145" s="208"/>
      <c r="J145" s="219">
        <f>BK145</f>
        <v>0</v>
      </c>
      <c r="K145" s="205"/>
      <c r="L145" s="210"/>
      <c r="M145" s="211"/>
      <c r="N145" s="212"/>
      <c r="O145" s="212"/>
      <c r="P145" s="213">
        <f>SUM(P146:P149)</f>
        <v>0</v>
      </c>
      <c r="Q145" s="212"/>
      <c r="R145" s="213">
        <f>SUM(R146:R149)</f>
        <v>0</v>
      </c>
      <c r="S145" s="212"/>
      <c r="T145" s="214">
        <f>SUM(T146:T149)</f>
        <v>0</v>
      </c>
      <c r="AR145" s="215" t="s">
        <v>21</v>
      </c>
      <c r="AT145" s="216" t="s">
        <v>80</v>
      </c>
      <c r="AU145" s="216" t="s">
        <v>21</v>
      </c>
      <c r="AY145" s="215" t="s">
        <v>139</v>
      </c>
      <c r="BK145" s="217">
        <f>SUM(BK146:BK149)</f>
        <v>0</v>
      </c>
    </row>
    <row r="146" spans="1:65" s="2" customFormat="1" ht="16.5" customHeight="1">
      <c r="A146" s="33"/>
      <c r="B146" s="34"/>
      <c r="C146" s="220" t="s">
        <v>162</v>
      </c>
      <c r="D146" s="220" t="s">
        <v>141</v>
      </c>
      <c r="E146" s="221" t="s">
        <v>177</v>
      </c>
      <c r="F146" s="222" t="s">
        <v>178</v>
      </c>
      <c r="G146" s="223" t="s">
        <v>179</v>
      </c>
      <c r="H146" s="224">
        <v>131.72</v>
      </c>
      <c r="I146" s="225"/>
      <c r="J146" s="226">
        <f>ROUND(I146*H146,2)</f>
        <v>0</v>
      </c>
      <c r="K146" s="227"/>
      <c r="L146" s="36"/>
      <c r="M146" s="228" t="s">
        <v>1</v>
      </c>
      <c r="N146" s="229" t="s">
        <v>46</v>
      </c>
      <c r="O146" s="70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232" t="s">
        <v>145</v>
      </c>
      <c r="AT146" s="232" t="s">
        <v>141</v>
      </c>
      <c r="AU146" s="232" t="s">
        <v>90</v>
      </c>
      <c r="AY146" s="15" t="s">
        <v>139</v>
      </c>
      <c r="BE146" s="109">
        <f>IF(N146="základní",J146,0)</f>
        <v>0</v>
      </c>
      <c r="BF146" s="109">
        <f>IF(N146="snížená",J146,0)</f>
        <v>0</v>
      </c>
      <c r="BG146" s="109">
        <f>IF(N146="zákl. přenesená",J146,0)</f>
        <v>0</v>
      </c>
      <c r="BH146" s="109">
        <f>IF(N146="sníž. přenesená",J146,0)</f>
        <v>0</v>
      </c>
      <c r="BI146" s="109">
        <f>IF(N146="nulová",J146,0)</f>
        <v>0</v>
      </c>
      <c r="BJ146" s="15" t="s">
        <v>21</v>
      </c>
      <c r="BK146" s="109">
        <f>ROUND(I146*H146,2)</f>
        <v>0</v>
      </c>
      <c r="BL146" s="15" t="s">
        <v>145</v>
      </c>
      <c r="BM146" s="232" t="s">
        <v>180</v>
      </c>
    </row>
    <row r="147" spans="1:65" s="2" customFormat="1" ht="21.75" customHeight="1">
      <c r="A147" s="33"/>
      <c r="B147" s="34"/>
      <c r="C147" s="220" t="s">
        <v>169</v>
      </c>
      <c r="D147" s="220" t="s">
        <v>141</v>
      </c>
      <c r="E147" s="221" t="s">
        <v>181</v>
      </c>
      <c r="F147" s="222" t="s">
        <v>182</v>
      </c>
      <c r="G147" s="223" t="s">
        <v>179</v>
      </c>
      <c r="H147" s="224">
        <v>131.72</v>
      </c>
      <c r="I147" s="225"/>
      <c r="J147" s="226">
        <f>ROUND(I147*H147,2)</f>
        <v>0</v>
      </c>
      <c r="K147" s="227"/>
      <c r="L147" s="36"/>
      <c r="M147" s="228" t="s">
        <v>1</v>
      </c>
      <c r="N147" s="229" t="s">
        <v>46</v>
      </c>
      <c r="O147" s="70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32" t="s">
        <v>145</v>
      </c>
      <c r="AT147" s="232" t="s">
        <v>141</v>
      </c>
      <c r="AU147" s="232" t="s">
        <v>90</v>
      </c>
      <c r="AY147" s="15" t="s">
        <v>139</v>
      </c>
      <c r="BE147" s="109">
        <f>IF(N147="základní",J147,0)</f>
        <v>0</v>
      </c>
      <c r="BF147" s="109">
        <f>IF(N147="snížená",J147,0)</f>
        <v>0</v>
      </c>
      <c r="BG147" s="109">
        <f>IF(N147="zákl. přenesená",J147,0)</f>
        <v>0</v>
      </c>
      <c r="BH147" s="109">
        <f>IF(N147="sníž. přenesená",J147,0)</f>
        <v>0</v>
      </c>
      <c r="BI147" s="109">
        <f>IF(N147="nulová",J147,0)</f>
        <v>0</v>
      </c>
      <c r="BJ147" s="15" t="s">
        <v>21</v>
      </c>
      <c r="BK147" s="109">
        <f>ROUND(I147*H147,2)</f>
        <v>0</v>
      </c>
      <c r="BL147" s="15" t="s">
        <v>145</v>
      </c>
      <c r="BM147" s="232" t="s">
        <v>183</v>
      </c>
    </row>
    <row r="148" spans="1:65" s="2" customFormat="1" ht="21.75" customHeight="1">
      <c r="A148" s="33"/>
      <c r="B148" s="34"/>
      <c r="C148" s="220" t="s">
        <v>25</v>
      </c>
      <c r="D148" s="220" t="s">
        <v>141</v>
      </c>
      <c r="E148" s="221" t="s">
        <v>184</v>
      </c>
      <c r="F148" s="222" t="s">
        <v>185</v>
      </c>
      <c r="G148" s="223" t="s">
        <v>179</v>
      </c>
      <c r="H148" s="224">
        <v>526.88</v>
      </c>
      <c r="I148" s="225"/>
      <c r="J148" s="226">
        <f>ROUND(I148*H148,2)</f>
        <v>0</v>
      </c>
      <c r="K148" s="227"/>
      <c r="L148" s="36"/>
      <c r="M148" s="228" t="s">
        <v>1</v>
      </c>
      <c r="N148" s="229" t="s">
        <v>46</v>
      </c>
      <c r="O148" s="70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32" t="s">
        <v>145</v>
      </c>
      <c r="AT148" s="232" t="s">
        <v>141</v>
      </c>
      <c r="AU148" s="232" t="s">
        <v>90</v>
      </c>
      <c r="AY148" s="15" t="s">
        <v>139</v>
      </c>
      <c r="BE148" s="109">
        <f>IF(N148="základní",J148,0)</f>
        <v>0</v>
      </c>
      <c r="BF148" s="109">
        <f>IF(N148="snížená",J148,0)</f>
        <v>0</v>
      </c>
      <c r="BG148" s="109">
        <f>IF(N148="zákl. přenesená",J148,0)</f>
        <v>0</v>
      </c>
      <c r="BH148" s="109">
        <f>IF(N148="sníž. přenesená",J148,0)</f>
        <v>0</v>
      </c>
      <c r="BI148" s="109">
        <f>IF(N148="nulová",J148,0)</f>
        <v>0</v>
      </c>
      <c r="BJ148" s="15" t="s">
        <v>21</v>
      </c>
      <c r="BK148" s="109">
        <f>ROUND(I148*H148,2)</f>
        <v>0</v>
      </c>
      <c r="BL148" s="15" t="s">
        <v>145</v>
      </c>
      <c r="BM148" s="232" t="s">
        <v>186</v>
      </c>
    </row>
    <row r="149" spans="1:65" s="13" customFormat="1" ht="11.25">
      <c r="B149" s="233"/>
      <c r="C149" s="234"/>
      <c r="D149" s="235" t="s">
        <v>187</v>
      </c>
      <c r="E149" s="234"/>
      <c r="F149" s="236" t="s">
        <v>188</v>
      </c>
      <c r="G149" s="234"/>
      <c r="H149" s="237">
        <v>526.88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AT149" s="243" t="s">
        <v>187</v>
      </c>
      <c r="AU149" s="243" t="s">
        <v>90</v>
      </c>
      <c r="AV149" s="13" t="s">
        <v>90</v>
      </c>
      <c r="AW149" s="13" t="s">
        <v>4</v>
      </c>
      <c r="AX149" s="13" t="s">
        <v>21</v>
      </c>
      <c r="AY149" s="243" t="s">
        <v>139</v>
      </c>
    </row>
    <row r="150" spans="1:65" s="2" customFormat="1" ht="6.95" customHeight="1">
      <c r="A150" s="33"/>
      <c r="B150" s="53"/>
      <c r="C150" s="54"/>
      <c r="D150" s="54"/>
      <c r="E150" s="54"/>
      <c r="F150" s="54"/>
      <c r="G150" s="54"/>
      <c r="H150" s="54"/>
      <c r="I150" s="162"/>
      <c r="J150" s="54"/>
      <c r="K150" s="54"/>
      <c r="L150" s="36"/>
      <c r="M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</sheetData>
  <sheetProtection algorithmName="SHA-512" hashValue="ocmLkGIIRoyzE7okYhbVn/orCoo9TPj7oZxPk3i5gDpUIc59TnWChO8CEbSOztg2qOT24DCweYNN+xH0JB1rxQ==" saltValue="aD03VmOW4POox+FO2FUFSy/8O+ae9jtxOML/0rlWDbKcMnMVn+aywie1BkMI+ONKYaDB3ilhm2Xbv0bzZOYDng==" spinCount="100000" sheet="1" objects="1" scenarios="1" formatColumns="0" formatRows="0" autoFilter="0"/>
  <autoFilter ref="C131:K149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SO_01 - komunikace</vt:lpstr>
      <vt:lpstr>'Rekapitulace stavby'!Názvy_tisku</vt:lpstr>
      <vt:lpstr>'SO_01 - komunikace'!Názvy_tisku</vt:lpstr>
      <vt:lpstr>'Rekapitulace stavby'!Oblast_tisku</vt:lpstr>
      <vt:lpstr>'SO_01 - komunikace'!Oblast_tisku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MKADERABEK\Martin</dc:creator>
  <cp:lastModifiedBy>Zbyšek Čelikovský</cp:lastModifiedBy>
  <dcterms:created xsi:type="dcterms:W3CDTF">2020-06-01T14:30:04Z</dcterms:created>
  <dcterms:modified xsi:type="dcterms:W3CDTF">2020-06-02T06:12:21Z</dcterms:modified>
</cp:coreProperties>
</file>