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28455" windowHeight="12210" activeTab="0"/>
  </bookViews>
  <sheets>
    <sheet name="Rekapitulace stavby" sheetId="1" r:id="rId1"/>
    <sheet name="00 - Vedlejší rozpočtové ..." sheetId="2" r:id="rId2"/>
    <sheet name="01-00 - Přípravné a zemní..." sheetId="3" r:id="rId3"/>
    <sheet name="01-01 - Opěrná zeď OZ 1" sheetId="4" r:id="rId4"/>
    <sheet name="01-02 - Opěrná zeď OZ 2" sheetId="5" r:id="rId5"/>
    <sheet name="01-03 - Opěrná zeď OZ 3" sheetId="6" r:id="rId6"/>
    <sheet name="01-04-01 - Přeložení chod..." sheetId="7" r:id="rId7"/>
    <sheet name="01-04-02 - Doplnění chodn..." sheetId="8" r:id="rId8"/>
    <sheet name="01-04-03 - Přeložení kons..." sheetId="9" r:id="rId9"/>
    <sheet name="01-04-04 - Ostatní konstr..." sheetId="10" r:id="rId10"/>
    <sheet name="02-01 - Stavební práce" sheetId="11" r:id="rId11"/>
    <sheet name="SO 03 - Veřejné osvětlení" sheetId="12" r:id="rId12"/>
  </sheets>
  <definedNames>
    <definedName name="_xlnm._FilterDatabase" localSheetId="1" hidden="1">'00 - Vedlejší rozpočtové ...'!$C$83:$K$101</definedName>
    <definedName name="_xlnm._FilterDatabase" localSheetId="2" hidden="1">'01-00 - Přípravné a zemní...'!$C$88:$K$114</definedName>
    <definedName name="_xlnm._FilterDatabase" localSheetId="3" hidden="1">'01-01 - Opěrná zeď OZ 1'!$C$91:$K$167</definedName>
    <definedName name="_xlnm._FilterDatabase" localSheetId="4" hidden="1">'01-02 - Opěrná zeď OZ 2'!$C$89:$K$123</definedName>
    <definedName name="_xlnm._FilterDatabase" localSheetId="5" hidden="1">'01-03 - Opěrná zeď OZ 3'!$C$88:$K$110</definedName>
    <definedName name="_xlnm._FilterDatabase" localSheetId="6" hidden="1">'01-04-01 - Přeložení chod...'!$C$96:$K$115</definedName>
    <definedName name="_xlnm._FilterDatabase" localSheetId="7" hidden="1">'01-04-02 - Doplnění chodn...'!$C$95:$K$106</definedName>
    <definedName name="_xlnm._FilterDatabase" localSheetId="8" hidden="1">'01-04-03 - Přeložení kons...'!$C$96:$K$118</definedName>
    <definedName name="_xlnm._FilterDatabase" localSheetId="9" hidden="1">'01-04-04 - Ostatní konstr...'!$C$96:$K$132</definedName>
    <definedName name="_xlnm._FilterDatabase" localSheetId="10" hidden="1">'02-01 - Stavební práce'!$C$93:$K$154</definedName>
    <definedName name="_xlnm._FilterDatabase" localSheetId="11" hidden="1">'SO 03 - Veřejné osvětlení'!$C$83:$K$141</definedName>
    <definedName name="_xlnm.Print_Titles" localSheetId="1">'00 - Vedlejší rozpočtové ...'!$83:$83</definedName>
    <definedName name="_xlnm.Print_Titles" localSheetId="2">'01-00 - Přípravné a zemní...'!$88:$88</definedName>
    <definedName name="_xlnm.Print_Titles" localSheetId="3">'01-01 - Opěrná zeď OZ 1'!$91:$91</definedName>
    <definedName name="_xlnm.Print_Titles" localSheetId="4">'01-02 - Opěrná zeď OZ 2'!$89:$89</definedName>
    <definedName name="_xlnm.Print_Titles" localSheetId="5">'01-03 - Opěrná zeď OZ 3'!$88:$88</definedName>
    <definedName name="_xlnm.Print_Titles" localSheetId="6">'01-04-01 - Přeložení chod...'!$96:$96</definedName>
    <definedName name="_xlnm.Print_Titles" localSheetId="7">'01-04-02 - Doplnění chodn...'!$95:$95</definedName>
    <definedName name="_xlnm.Print_Titles" localSheetId="8">'01-04-03 - Přeložení kons...'!$96:$96</definedName>
    <definedName name="_xlnm.Print_Titles" localSheetId="9">'01-04-04 - Ostatní konstr...'!$96:$96</definedName>
    <definedName name="_xlnm.Print_Titles" localSheetId="10">'02-01 - Stavební práce'!$93:$93</definedName>
    <definedName name="_xlnm.Print_Titles" localSheetId="0">'Rekapitulace stavby'!$52:$52</definedName>
    <definedName name="_xlnm.Print_Titles" localSheetId="11">'SO 03 - Veřejné osvětlení'!$83:$83</definedName>
    <definedName name="_xlnm.Print_Area" localSheetId="1">'00 - Vedlejší rozpočtové ...'!$C$4:$J$39,'00 - Vedlejší rozpočtové ...'!$C$45:$J$65,'00 - Vedlejší rozpočtové ...'!$C$71:$K$101</definedName>
    <definedName name="_xlnm.Print_Area" localSheetId="2">'01-00 - Přípravné a zemní...'!$C$4:$J$41,'01-00 - Přípravné a zemní...'!$C$47:$J$68,'01-00 - Přípravné a zemní...'!$C$74:$K$114</definedName>
    <definedName name="_xlnm.Print_Area" localSheetId="3">'01-01 - Opěrná zeď OZ 1'!$C$4:$J$41,'01-01 - Opěrná zeď OZ 1'!$C$47:$J$71,'01-01 - Opěrná zeď OZ 1'!$C$77:$K$167</definedName>
    <definedName name="_xlnm.Print_Area" localSheetId="4">'01-02 - Opěrná zeď OZ 2'!$C$4:$J$41,'01-02 - Opěrná zeď OZ 2'!$C$47:$J$69,'01-02 - Opěrná zeď OZ 2'!$C$75:$K$123</definedName>
    <definedName name="_xlnm.Print_Area" localSheetId="5">'01-03 - Opěrná zeď OZ 3'!$C$4:$J$41,'01-03 - Opěrná zeď OZ 3'!$C$47:$J$68,'01-03 - Opěrná zeď OZ 3'!$C$74:$K$110</definedName>
    <definedName name="_xlnm.Print_Area" localSheetId="6">'01-04-01 - Přeložení chod...'!$C$4:$J$43,'01-04-01 - Přeložení chod...'!$C$49:$J$74,'01-04-01 - Přeložení chod...'!$C$80:$K$115</definedName>
    <definedName name="_xlnm.Print_Area" localSheetId="7">'01-04-02 - Doplnění chodn...'!$C$4:$J$43,'01-04-02 - Doplnění chodn...'!$C$49:$J$73,'01-04-02 - Doplnění chodn...'!$C$79:$K$106</definedName>
    <definedName name="_xlnm.Print_Area" localSheetId="8">'01-04-03 - Přeložení kons...'!$C$4:$J$43,'01-04-03 - Přeložení kons...'!$C$49:$J$74,'01-04-03 - Přeložení kons...'!$C$80:$K$118</definedName>
    <definedName name="_xlnm.Print_Area" localSheetId="9">'01-04-04 - Ostatní konstr...'!$C$4:$J$43,'01-04-04 - Ostatní konstr...'!$C$49:$J$74,'01-04-04 - Ostatní konstr...'!$C$80:$K$132</definedName>
    <definedName name="_xlnm.Print_Area" localSheetId="10">'02-01 - Stavební práce'!$C$4:$J$41,'02-01 - Stavební práce'!$C$47:$J$73,'02-01 - Stavební práce'!$C$79:$K$154</definedName>
    <definedName name="_xlnm.Print_Area" localSheetId="0">'Rekapitulace stavby'!$D$4:$AO$36,'Rekapitulace stavby'!$C$42:$AQ$69</definedName>
    <definedName name="_xlnm.Print_Area" localSheetId="11">'SO 03 - Veřejné osvětlení'!$C$4:$J$39,'SO 03 - Veřejné osvětlení'!$C$45:$J$65,'SO 03 - Veřejné osvětlení'!$C$71:$K$141</definedName>
  </definedNames>
  <calcPr fullCalcOnLoad="1"/>
</workbook>
</file>

<file path=xl/sharedStrings.xml><?xml version="1.0" encoding="utf-8"?>
<sst xmlns="http://schemas.openxmlformats.org/spreadsheetml/2006/main" count="5860" uniqueCount="877">
  <si>
    <t>Export Komplet</t>
  </si>
  <si>
    <t>VZ</t>
  </si>
  <si>
    <t>2.0</t>
  </si>
  <si>
    <t/>
  </si>
  <si>
    <t>False</t>
  </si>
  <si>
    <t>{22a17298-6686-4bf9-ae07-fc19ee2cf775}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</si>
  <si>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</si>
  <si>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</si>
  <si>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</si>
  <si>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</si>
  <si>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</si>
  <si>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</si>
  <si>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</si>
  <si>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</si>
  <si>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</si>
  <si>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</si>
  <si>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</si>
  <si>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</si>
  <si>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OZ na pozemku  p.č. 494 v Táboře</t>
  </si>
  <si>
    <t>KSO:</t>
  </si>
  <si>
    <t>CC-CZ:</t>
  </si>
  <si>
    <t>Místo:</t>
  </si>
  <si>
    <t xml:space="preserve"> </t>
  </si>
  <si>
    <t>Datum:</t>
  </si>
  <si>
    <t>2. 9. 2018</t>
  </si>
  <si>
    <t>Zadavatel:</t>
  </si>
  <si>
    <t>IČ:</t>
  </si>
  <si>
    <t>Město Tábor</t>
  </si>
  <si>
    <t>DIČ:</t>
  </si>
  <si>
    <t>Uchazeč:</t>
  </si>
  <si>
    <t>Vyplň údaj</t>
  </si>
  <si>
    <t>Projektant:</t>
  </si>
  <si>
    <t>72173831</t>
  </si>
  <si>
    <t xml:space="preserve"> Ing. Vít Semrád, SV-statika,projekce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</si>
  <si>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</si>
  <si>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</si>
  <si>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</si>
  <si>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</si>
  <si>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</si>
  <si>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</si>
  <si>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</si>
  <si>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</si>
  <si>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</si>
  <si>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</si>
  <si>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</si>
  <si>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</si>
  <si>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</si>
  <si>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</si>
  <si>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</si>
  <si>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</si>
  <si>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</si>
  <si>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</si>
  <si>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</si>
  <si>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</si>
  <si>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</si>
  <si>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</si>
  <si>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</si>
  <si>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</si>
  <si>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</si>
  <si>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</si>
  <si>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</si>
  <si>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</si>
  <si>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</si>
  <si>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</si>
  <si>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</si>
  <si>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</si>
  <si>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</si>
  <si>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</si>
  <si>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</si>
  <si>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</si>
  <si>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</si>
  <si>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</si>
  <si>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</si>
  <si>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</si>
  <si>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</si>
  <si>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</si>
  <si>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</si>
  <si>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rozpočtové náklady</t>
  </si>
  <si>
    <t>STA</t>
  </si>
  <si>
    <t>1</t>
  </si>
  <si>
    <t>{2662a721-0968-42e4-9b9c-6beb57bbd58f}</t>
  </si>
  <si>
    <t>2</t>
  </si>
  <si>
    <t>SO 01</t>
  </si>
  <si>
    <t>Opěrné zdi</t>
  </si>
  <si>
    <t>{72ee4d45-443a-4906-81d2-4b93ee530ee9}</t>
  </si>
  <si>
    <t>01-00</t>
  </si>
  <si>
    <t>Přípravné a zemní práce</t>
  </si>
  <si>
    <t>Soupis</t>
  </si>
  <si>
    <t>{1d3bef39-932e-4813-b9b1-793d88d70920}</t>
  </si>
  <si>
    <t>01-01</t>
  </si>
  <si>
    <t>Opěrná zeď OZ 1</t>
  </si>
  <si>
    <t>{0a933132-5b9f-4bf4-97f6-04b6decd64f9}</t>
  </si>
  <si>
    <t>01-02</t>
  </si>
  <si>
    <t>Opěrná zeď OZ 2</t>
  </si>
  <si>
    <t>{45a3e05f-fbc2-498d-8554-7df8f2cb26b6}</t>
  </si>
  <si>
    <t>01-03</t>
  </si>
  <si>
    <t>Opěrná zeď OZ 3</t>
  </si>
  <si>
    <t>{b6fda67d-108d-47be-b0c6-1f45eedad1a2}</t>
  </si>
  <si>
    <t>01-04</t>
  </si>
  <si>
    <t>Dokončovací práce - komunikace atd.</t>
  </si>
  <si>
    <t>{dacfc8fe-2b1e-4313-b8ed-cbf606d67bc1}</t>
  </si>
  <si>
    <t>01-04-01</t>
  </si>
  <si>
    <t>Přeložení chodníku   kamen dl 80 mm</t>
  </si>
  <si>
    <t>3</t>
  </si>
  <si>
    <t>{e4c38708-02e7-453f-a736-9685b8b094aa}</t>
  </si>
  <si>
    <t>01-04-02</t>
  </si>
  <si>
    <t>Doplnění chodníku stávajícího 26 m2</t>
  </si>
  <si>
    <t>{c7261c1a-3544-4903-952a-874818a7c490}</t>
  </si>
  <si>
    <t>01-04-03</t>
  </si>
  <si>
    <t xml:space="preserve">Přeložení konstrukce  vozovky    Pod Tržním nám. </t>
  </si>
  <si>
    <t>{ee464808-d655-4707-82ff-f31932750355}</t>
  </si>
  <si>
    <t>01-04-04</t>
  </si>
  <si>
    <t>Ostatní konstrukce</t>
  </si>
  <si>
    <t>{715d71be-cc48-493e-9ece-f81cb85e7d8c}</t>
  </si>
  <si>
    <t>SO 02</t>
  </si>
  <si>
    <t xml:space="preserve">Výklenková kaple </t>
  </si>
  <si>
    <t>{2208b16d-8292-4abf-aeff-0e9b08ecf9a8}</t>
  </si>
  <si>
    <t>02-01</t>
  </si>
  <si>
    <t>Stavební práce</t>
  </si>
  <si>
    <t>{7c2d3349-2a22-4008-af1e-9ff5fa555b04}</t>
  </si>
  <si>
    <t>SO 03</t>
  </si>
  <si>
    <t>Veřejné osvětlení</t>
  </si>
  <si>
    <t>{8facdd10-317a-43cb-9760-3689e7f87798}</t>
  </si>
  <si>
    <t>KRYCÍ LIST SOUPISU PRACÍ</t>
  </si>
  <si>
    <t>Objekt:</t>
  </si>
  <si>
    <t>00 -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</si>
  <si>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</si>
  <si>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</si>
  <si>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</si>
  <si>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</si>
  <si>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</si>
  <si>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</si>
  <si>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</si>
  <si>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</si>
  <si>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</si>
  <si>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</si>
  <si>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</si>
  <si>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</si>
  <si>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</si>
  <si>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</si>
  <si>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</si>
  <si>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</si>
  <si>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</si>
  <si>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</si>
  <si>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</si>
  <si>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</si>
  <si>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</si>
  <si>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</si>
  <si>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</si>
  <si>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</si>
  <si>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</si>
  <si>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</si>
  <si>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</si>
  <si>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</si>
  <si>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011002000</t>
  </si>
  <si>
    <t>Průzkumné práce</t>
  </si>
  <si>
    <t>kpl</t>
  </si>
  <si>
    <t>CS ÚRS 2019 01</t>
  </si>
  <si>
    <t>1024</t>
  </si>
  <si>
    <t>82864372</t>
  </si>
  <si>
    <t>14</t>
  </si>
  <si>
    <t>012002000</t>
  </si>
  <si>
    <t>Geodetické práce - zaměření zákl. spáry</t>
  </si>
  <si>
    <t>CS ÚRS 2020 01</t>
  </si>
  <si>
    <t>-810765311</t>
  </si>
  <si>
    <t>012002000A</t>
  </si>
  <si>
    <t>Geodetické práce - skutečného stavu</t>
  </si>
  <si>
    <t>-411636088</t>
  </si>
  <si>
    <t>VRN3</t>
  </si>
  <si>
    <t>Zařízení staveniště</t>
  </si>
  <si>
    <t>6</t>
  </si>
  <si>
    <t>032103000</t>
  </si>
  <si>
    <t>Náklady na stavební buňky</t>
  </si>
  <si>
    <t>602475978</t>
  </si>
  <si>
    <t>7</t>
  </si>
  <si>
    <t>033203000</t>
  </si>
  <si>
    <t>Energie pro zařízení staveniště</t>
  </si>
  <si>
    <t>-1436385526</t>
  </si>
  <si>
    <t>8</t>
  </si>
  <si>
    <t>034103000</t>
  </si>
  <si>
    <t>Oplocení staveniště</t>
  </si>
  <si>
    <t>-1726154121</t>
  </si>
  <si>
    <t>9</t>
  </si>
  <si>
    <t>034303000</t>
  </si>
  <si>
    <t>Dopravní značení na staveništi</t>
  </si>
  <si>
    <t>423672950</t>
  </si>
  <si>
    <t>10</t>
  </si>
  <si>
    <t>034403000</t>
  </si>
  <si>
    <t>Osvětlení staveniště</t>
  </si>
  <si>
    <t>416064323</t>
  </si>
  <si>
    <t>11</t>
  </si>
  <si>
    <t>039103000</t>
  </si>
  <si>
    <t>Rozebrání, bourání a odvoz zařízení staveniště</t>
  </si>
  <si>
    <t>-15770958</t>
  </si>
  <si>
    <t>VRN6</t>
  </si>
  <si>
    <t>Územní vlivy</t>
  </si>
  <si>
    <t>12</t>
  </si>
  <si>
    <t>062503000</t>
  </si>
  <si>
    <t>Složitý terén staveniště</t>
  </si>
  <si>
    <t>-2086134108</t>
  </si>
  <si>
    <t>VRN7</t>
  </si>
  <si>
    <t>Provozní vlivy</t>
  </si>
  <si>
    <t>13</t>
  </si>
  <si>
    <t>071203000</t>
  </si>
  <si>
    <t>Provoz dalšího subjektu</t>
  </si>
  <si>
    <t>2043423999</t>
  </si>
  <si>
    <t>18</t>
  </si>
  <si>
    <t>072103011A</t>
  </si>
  <si>
    <t xml:space="preserve">Zajištění DIO komunikace </t>
  </si>
  <si>
    <t>-825039046</t>
  </si>
  <si>
    <t>SO 01 - Opěrné zdi</t>
  </si>
  <si>
    <t>Soupis:</t>
  </si>
  <si>
    <t>01-00 - Přípravné a zemní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</si>
  <si>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</si>
  <si>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</si>
  <si>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</si>
  <si>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</si>
  <si>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</si>
  <si>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</si>
  <si>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</si>
  <si>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20</t>
  </si>
  <si>
    <t>122301102</t>
  </si>
  <si>
    <t>Odkopávky a prokopávky nezapažené s přehozením výkopku na vzdálenost do 3 m nebo s naložením na dopravní prostředek v hornině tř. 4 přes 100 do 1 000 m3</t>
  </si>
  <si>
    <t>m3</t>
  </si>
  <si>
    <t>CS ÚRS 2018 01</t>
  </si>
  <si>
    <t>4</t>
  </si>
  <si>
    <t>413165789</t>
  </si>
  <si>
    <t>19</t>
  </si>
  <si>
    <t>122501102</t>
  </si>
  <si>
    <t>Odkopávky a prokopávky nezapažené s přehozením výkopku na vzdálenost do 3 m nebo s naložením na dopravní prostředek v hornině tř. 6 přes 100 do 1 000 m3</t>
  </si>
  <si>
    <t>-1453849973</t>
  </si>
  <si>
    <t>VV</t>
  </si>
  <si>
    <t>76,5*2*2</t>
  </si>
  <si>
    <t>122601102</t>
  </si>
  <si>
    <t>Odkopávky a prokopávky nezapažené s přehozením výkopku na vzdálenost do 3 m nebo s naložením na dopravní prostředek v hornině tř. 7 přes 100 do 1 000 m3</t>
  </si>
  <si>
    <t>-129695702</t>
  </si>
  <si>
    <t>74,5*1,5*1,5</t>
  </si>
  <si>
    <t>161101154</t>
  </si>
  <si>
    <t>Svislé přemístění výkopku bez naložení do dopravní nádoby avšak s vyprázdněním dopravní nádoby na hromadu nebo do dopravního prostředku z horniny tř. 5 až 7, při hloubce výkopu přes 6 do 8 m</t>
  </si>
  <si>
    <t>965780542</t>
  </si>
  <si>
    <t>306*2+167,625</t>
  </si>
  <si>
    <t>22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</si>
  <si>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</si>
  <si>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</si>
  <si>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-2129215038</t>
  </si>
  <si>
    <t>162701155</t>
  </si>
  <si>
    <t>Vodorovné přemístění výkopku nebo sypaniny po suchu na obvyklém dopravním prostředku, bez naložení výkopku, avšak se složením bez rozhrnutí z horniny tř. 5 až 7 na vzdálenost přes 9 000 do 10 000 m</t>
  </si>
  <si>
    <t>69434197</t>
  </si>
  <si>
    <t>162701159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</si>
  <si>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</si>
  <si>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-609996524</t>
  </si>
  <si>
    <t>171201201</t>
  </si>
  <si>
    <t>Uložení sypaniny na skládky</t>
  </si>
  <si>
    <t>-1376434800</t>
  </si>
  <si>
    <t>171201211</t>
  </si>
  <si>
    <t>Poplatek za uložení stavebního odpadu na skládce (skládkovné) zeminy a kameniva zatříděného do Katalogu odpadů pod kódem 170 504</t>
  </si>
  <si>
    <t>t</t>
  </si>
  <si>
    <t>-2022762322</t>
  </si>
  <si>
    <t>779,625*2</t>
  </si>
  <si>
    <t>Ostatní konstrukce a práce, bourání</t>
  </si>
  <si>
    <t>962022491A</t>
  </si>
  <si>
    <t>Bourání zdiva nadzákladového kamenného nebo smíšeného kamenného na maltu cementovou, objemu přes 1 m3</t>
  </si>
  <si>
    <t>-502276104</t>
  </si>
  <si>
    <t>646/2*(0,5+0,7+0,25+0,7)/2+74,5*0,5*1,2</t>
  </si>
  <si>
    <t>16</t>
  </si>
  <si>
    <t>985111233A</t>
  </si>
  <si>
    <t>Otlučení nebo odsekání vrstev betonu rubu kleneb a podlah, tloušťka odsekané vrstvy přes 100 do 150 mm</t>
  </si>
  <si>
    <t>m2</t>
  </si>
  <si>
    <t>-936460872</t>
  </si>
  <si>
    <t>74,5*1,5</t>
  </si>
  <si>
    <t>997</t>
  </si>
  <si>
    <t>Přesun sutě</t>
  </si>
  <si>
    <t>997013501</t>
  </si>
  <si>
    <t>Odvoz suti a vybouraných hmot na skládku nebo meziskládku se složením, na vzdálenost do 1 km</t>
  </si>
  <si>
    <t>-1133359521</t>
  </si>
  <si>
    <t>997013509</t>
  </si>
  <si>
    <t>Odvoz suti a vybouraných hmot na skládku nebo meziskládku se složením, na vzdálenost Příplatek k ceně za každý další i započatý 1 km přes 1 km</t>
  </si>
  <si>
    <t>87598623</t>
  </si>
  <si>
    <t>1019,484*19 "Přepočtené koeficientem množství</t>
  </si>
  <si>
    <t>997013801</t>
  </si>
  <si>
    <t>Poplatek za uložení stavebního odpadu na skládce (skládkovné) z prostého betonu zatříděného do Katalogu odpadů pod kódem 170 101</t>
  </si>
  <si>
    <t>2041654525</t>
  </si>
  <si>
    <t>01-01 - Opěrná zeď OZ 1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</si>
  <si>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</si>
  <si>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</si>
  <si>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</si>
  <si>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</si>
  <si>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</si>
  <si>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</si>
  <si>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-1861491139</t>
  </si>
  <si>
    <t>586,688-119,2/2</t>
  </si>
  <si>
    <t>167101102</t>
  </si>
  <si>
    <t>Nakládání, skládání a překládání neulehlého výkopku nebo sypaniny nakládání, množství přes 100 m3, z hornin tř. 1 až 4</t>
  </si>
  <si>
    <t>-2113597534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</si>
  <si>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</si>
  <si>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</si>
  <si>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1778479138</t>
  </si>
  <si>
    <t>74,5*(1,5+3)/2*3,5</t>
  </si>
  <si>
    <t>23</t>
  </si>
  <si>
    <t>M</t>
  </si>
  <si>
    <t>58343916</t>
  </si>
  <si>
    <t>kamenivo drcené hrubé frakce 11-22 MN</t>
  </si>
  <si>
    <t>-1594752309</t>
  </si>
  <si>
    <t>74,5*1*0,8*2</t>
  </si>
  <si>
    <t>Zakládání</t>
  </si>
  <si>
    <t>24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</si>
  <si>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</si>
  <si>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</si>
  <si>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-1023424091</t>
  </si>
  <si>
    <t>74,5*(0,5+0,8+1+1,5)</t>
  </si>
  <si>
    <t>25</t>
  </si>
  <si>
    <t>69311006A</t>
  </si>
  <si>
    <t>geotextilie tkaná PP 15kN/m</t>
  </si>
  <si>
    <t>-1342842874</t>
  </si>
  <si>
    <t>26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</si>
  <si>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</si>
  <si>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</si>
  <si>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m</t>
  </si>
  <si>
    <t>1142305214</t>
  </si>
  <si>
    <t>Svislé a kompletní konstrukce</t>
  </si>
  <si>
    <t>327211221</t>
  </si>
  <si>
    <t>Zdivo nadzákladové opěrných zdí a valů z lomového kamene štípaného nebo ručně vybíraného na maltu z pravidelných kamenů (na vazbu) objemu 1 kusu kamene přes 0,02 m3, šířka spáry do 4 mm</t>
  </si>
  <si>
    <t>1997997718</t>
  </si>
  <si>
    <t>646,14/2*0,25</t>
  </si>
  <si>
    <t>74,5*0,5*1,25</t>
  </si>
  <si>
    <t>Součet</t>
  </si>
  <si>
    <t>327211912</t>
  </si>
  <si>
    <t>Zdivo nadzákladové opěrných zdí a valů z lomového kamene štípaného nebo ručně vybíraného na maltu Příplatek k cenám za lícování zdiva oboustranné</t>
  </si>
  <si>
    <t>-1814058473</t>
  </si>
  <si>
    <t>327211922</t>
  </si>
  <si>
    <t>Zdivo nadzákladové opěrných zdí a valů z lomového kamene štípaného nebo ručně vybíraného na maltu Příplatek k cenám za vytvoření hrany nároží</t>
  </si>
  <si>
    <t>-9957407</t>
  </si>
  <si>
    <t>74,5*2+1,5*4</t>
  </si>
  <si>
    <t>327324128</t>
  </si>
  <si>
    <t>Opěrné zdi a valy z betonu železového odolný proti agresivnímu prostředí tř. C 30/37</t>
  </si>
  <si>
    <t>-440771927</t>
  </si>
  <si>
    <t>0,7*2,1*1,5+0,25*0,6*1,5</t>
  </si>
  <si>
    <t>1,5*1,5*0,65*19+0,6*1,5*0,2*19</t>
  </si>
  <si>
    <t>0,4*1,05*1,5*3+0,2*04*1,5*3</t>
  </si>
  <si>
    <t>1,5*0,65*(4,8+4,6+4,7)+0,6*1,5*0,2*3</t>
  </si>
  <si>
    <t>2,4*1,5*0,65*5+0,6*1,5*0,2*5</t>
  </si>
  <si>
    <t>3,85*1,5*0,65+0,6*1,5*0,2</t>
  </si>
  <si>
    <t>3,4*1,5*0,65*3+0,6*1,5*0,2*3</t>
  </si>
  <si>
    <t>2,15*0,65*1,5</t>
  </si>
  <si>
    <t>0,5*(3,4+4,4)/2*(4,2+4,8)</t>
  </si>
  <si>
    <t>0,5*4,4*(1+1,9+3*1,1+5,6*3)</t>
  </si>
  <si>
    <t>0,5*(5,4+0,8)/2*(25,2+0,5+5,6*3)</t>
  </si>
  <si>
    <t>327351211</t>
  </si>
  <si>
    <t>Bednění opěrných zdí a valů svislých i skloněných, výšky do 20 m zřízení</t>
  </si>
  <si>
    <t>-22203755</t>
  </si>
  <si>
    <t>0,7*2,1*2+0,25*0,6*2</t>
  </si>
  <si>
    <t>2*1,5*0,65*19+0,6*2*0,2*19</t>
  </si>
  <si>
    <t>0,4*1,05*2*3+0,2*04*2*3</t>
  </si>
  <si>
    <t>2*0,65*(4,8+4,6+4,7)+0,6*2*0,2*3</t>
  </si>
  <si>
    <t>2,4*2*0,65*5+0,6*2*0,2*5</t>
  </si>
  <si>
    <t>3,85*2*0,65+0,6*2*0,2</t>
  </si>
  <si>
    <t>3,4*2*0,65*3+0,6*2*0,2*3</t>
  </si>
  <si>
    <t>2,15*0,65*2</t>
  </si>
  <si>
    <t>2*(3,4+4,4)/2*(4,2+4,8)</t>
  </si>
  <si>
    <t>2*4,4*(1+1,9+3*1,1+5,6*3)</t>
  </si>
  <si>
    <t>2*(5,4+0,8)/2*(25,2+0,5+5,6*3)</t>
  </si>
  <si>
    <t>327351221</t>
  </si>
  <si>
    <t>Bednění opěrných zdí a valů svislých i skloněných, výšky do 20 m odstranění</t>
  </si>
  <si>
    <t>-1886676765</t>
  </si>
  <si>
    <t>327361006</t>
  </si>
  <si>
    <t>Výztuž opěrných zdí a valů průměru do 12 mm, z oceli 10 505 (R) nebo BSt 500</t>
  </si>
  <si>
    <t>1085896104</t>
  </si>
  <si>
    <t>216,556*0,15</t>
  </si>
  <si>
    <t>Úpravy povrchů, podlahy a osazování výplní</t>
  </si>
  <si>
    <t>628631211</t>
  </si>
  <si>
    <t>Spárování zdiva opěrných zdí a valů cementovou maltou hloubky spárování do 30 mm, zdiva z lomového kamene</t>
  </si>
  <si>
    <t>796670990</t>
  </si>
  <si>
    <t>646,14/2</t>
  </si>
  <si>
    <t>74,5*0,5+74,5*1,25*2</t>
  </si>
  <si>
    <t>900000001</t>
  </si>
  <si>
    <t>Kotvení kamenného zdiva k OZ</t>
  </si>
  <si>
    <t>1220914998</t>
  </si>
  <si>
    <t>646,1/2</t>
  </si>
  <si>
    <t>900000002</t>
  </si>
  <si>
    <t>kus</t>
  </si>
  <si>
    <t>1552399674</t>
  </si>
  <si>
    <t>900000003</t>
  </si>
  <si>
    <t>914930719</t>
  </si>
  <si>
    <t>27</t>
  </si>
  <si>
    <t>900000004</t>
  </si>
  <si>
    <t>1377532743</t>
  </si>
  <si>
    <t>28</t>
  </si>
  <si>
    <t>900000005</t>
  </si>
  <si>
    <t>1397440785</t>
  </si>
  <si>
    <t>943111111</t>
  </si>
  <si>
    <t>Montáž lešení prostorového trubkového lehkého pracovního bez podlah s provozním zatížením tř. 3 do 200 kg/m2, výšky do 10 m</t>
  </si>
  <si>
    <t>844140910</t>
  </si>
  <si>
    <t>5*5*74,5/2</t>
  </si>
  <si>
    <t>943111211</t>
  </si>
  <si>
    <t>Montáž lešení prostorového trubkového lehkého pracovního bez podlah Příplatek za první a každý další den použití lešení k ceně -1111</t>
  </si>
  <si>
    <t>1286571854</t>
  </si>
  <si>
    <t>931,25*90</t>
  </si>
  <si>
    <t>943111811</t>
  </si>
  <si>
    <t>Demontáž lešení prostorového trubkového lehkého pracovního bez podlah s provozním zatížením tř. 3 do 200 kg/m2, výšky do 10 m</t>
  </si>
  <si>
    <t>-743819751</t>
  </si>
  <si>
    <t>17</t>
  </si>
  <si>
    <t>949211111</t>
  </si>
  <si>
    <t>Montáž lešeňové podlahy pro trubková lešení z fošen, prken nebo dřevěných sbíjených lešeňových dílců s příčníky nebo podélníky, ve výšce do 10 m</t>
  </si>
  <si>
    <t>1053777692</t>
  </si>
  <si>
    <t>5*74,5</t>
  </si>
  <si>
    <t>949211211</t>
  </si>
  <si>
    <t>Montáž lešeňové podlahy pro trubková lešení Příplatek za první a každý další den použití lešení k ceně -1111 nebo -1112</t>
  </si>
  <si>
    <t>-2127794946</t>
  </si>
  <si>
    <t>372*90</t>
  </si>
  <si>
    <t>949211811</t>
  </si>
  <si>
    <t>Demontáž lešeňové podlahy pro trubková lešení z fošen, prken nebo dřevěných sbíjených lešeňových dílců s příčníky nebo podélníky, ve výšce do 10 m</t>
  </si>
  <si>
    <t>-1747817208</t>
  </si>
  <si>
    <t>998</t>
  </si>
  <si>
    <t>Přesun hmot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</si>
  <si>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</si>
  <si>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</si>
  <si>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208909915</t>
  </si>
  <si>
    <t>01-02 - Opěrná zeď OZ 2</t>
  </si>
  <si>
    <t>-1169612024</t>
  </si>
  <si>
    <t>(0,15+0,3)/2*36,3*0,7</t>
  </si>
  <si>
    <t>0,2*1,25*36,3*2</t>
  </si>
  <si>
    <t>-498418332</t>
  </si>
  <si>
    <t>-1430995929</t>
  </si>
  <si>
    <t>0,7*2+36,2*2+1,7*4</t>
  </si>
  <si>
    <t>-48719963</t>
  </si>
  <si>
    <t>1,4*0,6*(1,1+1,3*14+1,5*3+1,3*9)</t>
  </si>
  <si>
    <t>0,2*0,7*0,6*26</t>
  </si>
  <si>
    <t>1,25*0,3*(0,6+0,85+1,1*9+0,9+1,05*5+0,95*8+0,85*2+0,95*11+0,5+0,9)</t>
  </si>
  <si>
    <t>0,4*0,2*0,3*26</t>
  </si>
  <si>
    <t>2087395454</t>
  </si>
  <si>
    <t>1,4*2*(1,1+1,3*14+1,5*3+1,3*9)</t>
  </si>
  <si>
    <t>0,2*0,7*2*26</t>
  </si>
  <si>
    <t>1,25*2*(0,6+0,85+1,1*9+0,9+1,05*5+0,95*8+0,85*2+0,95*11+0,5+0,9)</t>
  </si>
  <si>
    <t>0,4*0,2*2*26</t>
  </si>
  <si>
    <t>327351219</t>
  </si>
  <si>
    <t>Bednění opěrných zdí a valů svislých i skloněných, výšky do 20 m Příplatek k ceně -1211 za zakřivení zdi o poloměru do 20 m</t>
  </si>
  <si>
    <t>604255450</t>
  </si>
  <si>
    <t>-1124407105</t>
  </si>
  <si>
    <t>900633006</t>
  </si>
  <si>
    <t>47,122*0,15</t>
  </si>
  <si>
    <t>-1854034217</t>
  </si>
  <si>
    <t>0,7*36,3+1,5*2*0,7+1,5*36,3*2</t>
  </si>
  <si>
    <t>2050680957</t>
  </si>
  <si>
    <t>1,25*36,3*2</t>
  </si>
  <si>
    <t>-1056029739</t>
  </si>
  <si>
    <t>01-03 - Opěrná zeď OZ 3</t>
  </si>
  <si>
    <t>-1023268609</t>
  </si>
  <si>
    <t>0,5*(0,45*0,7+0,75*0,7+1,05*0,7+1,4*1,35+1*1,65)</t>
  </si>
  <si>
    <t>33193940</t>
  </si>
  <si>
    <t>-937195396</t>
  </si>
  <si>
    <t>0,5+4,5*2+1,7*2</t>
  </si>
  <si>
    <t>327324128A</t>
  </si>
  <si>
    <t>1104015304</t>
  </si>
  <si>
    <t>0,9*(0,7*1,1*3)+0,9*0,7*0,8+0,9*1,1*0,7+1*0,9*0,8</t>
  </si>
  <si>
    <t>327351211A</t>
  </si>
  <si>
    <t>-132785046</t>
  </si>
  <si>
    <t>2*(0,7*1,1*3)+2*0,7*0,8+2*1,1*0,7+2*1*0,8</t>
  </si>
  <si>
    <t>603024968</t>
  </si>
  <si>
    <t>327361006A</t>
  </si>
  <si>
    <t>-283983493</t>
  </si>
  <si>
    <t>3,996*0,15</t>
  </si>
  <si>
    <t>-226029111</t>
  </si>
  <si>
    <t>(0,45*0,7+0,75*0,7+1,05*0,7+1,4*1,35+1*1,65)*2+0,5*4,5</t>
  </si>
  <si>
    <t>1855558952</t>
  </si>
  <si>
    <t>01-04 - Dokončovací práce - komunikace atd.</t>
  </si>
  <si>
    <t>Úroveň 3:</t>
  </si>
  <si>
    <t>01-04-01 - Přeložení chodníku   kamen dl 80 mm</t>
  </si>
  <si>
    <t xml:space="preserve">    5 - Komunikace pozemní</t>
  </si>
  <si>
    <t>113106161</t>
  </si>
  <si>
    <t>Rozebrání dlažeb a dílců vozovek a ploch s přemístěním hmot na skládku na vzdálenost do 3 m nebo s naložením na dopravní prostředek, s jakoukoliv výplní spár ručně z drobných kostek nebo odseků s ložem z kameniva</t>
  </si>
  <si>
    <t>1442856750</t>
  </si>
  <si>
    <t>113107313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</si>
  <si>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</si>
  <si>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>-539581425</t>
  </si>
  <si>
    <t>Komunikace pozemní</t>
  </si>
  <si>
    <t>564211112</t>
  </si>
  <si>
    <t>Podklad nebo podsyp ze štěrkopísku ŠP s rozprostřením, vlhčením a zhutněním, po zhutnění tl. 60 mm</t>
  </si>
  <si>
    <t>738747157</t>
  </si>
  <si>
    <t>564251111</t>
  </si>
  <si>
    <t>Podklad nebo podsyp ze štěrkopísku ŠP s rozprostřením, vlhčením a zhutněním, po zhutnění tl. 150 mm</t>
  </si>
  <si>
    <t>-314262216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</si>
  <si>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</si>
  <si>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</si>
  <si>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-6861150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</si>
  <si>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</si>
  <si>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</si>
  <si>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1188927656</t>
  </si>
  <si>
    <t>997221551</t>
  </si>
  <si>
    <t>Vodorovná doprava suti bez naložení, ale se složením a s hrubým urovnáním ze sypkých materiálů, na vzdálenost do 1 km</t>
  </si>
  <si>
    <t>-1546607513</t>
  </si>
  <si>
    <t>997221559</t>
  </si>
  <si>
    <t>Vodorovná doprava suti bez naložení, ale se složením a s hrubým urovnáním Příplatek k ceně za každý další i započatý 1 km přes 1 km</t>
  </si>
  <si>
    <t>-1694298056</t>
  </si>
  <si>
    <t>76,26*19 "Přepočtené koeficientem množství</t>
  </si>
  <si>
    <t>997221611</t>
  </si>
  <si>
    <t>Nakládání na dopravní prostředky pro vodorovnou dopravu suti</t>
  </si>
  <si>
    <t>-1376444056</t>
  </si>
  <si>
    <t>997221855</t>
  </si>
  <si>
    <t>-2141025608</t>
  </si>
  <si>
    <t>998223011</t>
  </si>
  <si>
    <t>Přesun hmot pro pozemní komunikace s krytem dlážděným dopravní vzdálenost do 200 m jakékoliv délky objektu</t>
  </si>
  <si>
    <t>-1945862772</t>
  </si>
  <si>
    <t>01-04-02 - Doplnění chodníku stávajícího 26 m2</t>
  </si>
  <si>
    <t>181951102</t>
  </si>
  <si>
    <t>Úprava pláně vyrovnáním výškových rozdílů v hornině tř. 1 až 4 se zhutněním</t>
  </si>
  <si>
    <t>643657436</t>
  </si>
  <si>
    <t>439757559</t>
  </si>
  <si>
    <t>1555589465</t>
  </si>
  <si>
    <t>-902210861</t>
  </si>
  <si>
    <t>744428416</t>
  </si>
  <si>
    <t xml:space="preserve">01-04-03 - Přeložení konstrukce  vozovky    Pod Tržním nám. </t>
  </si>
  <si>
    <t>113106151</t>
  </si>
  <si>
    <t>Rozebrání dlažeb a dílců vozovek a ploch s přemístěním hmot na skládku na vzdálenost do 3 m nebo s naložením na dopravní prostředek, s jakoukoliv výplní spár ručně z velkých kostek s ložem z kameniva</t>
  </si>
  <si>
    <t>698921344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</si>
  <si>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</si>
  <si>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</si>
  <si>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1368597213</t>
  </si>
  <si>
    <t>-169567189</t>
  </si>
  <si>
    <t>275691968</t>
  </si>
  <si>
    <t>1011067496</t>
  </si>
  <si>
    <t>564742111</t>
  </si>
  <si>
    <t>Podklad nebo kryt z vibrovaného štěrku VŠ s rozprostřením, vlhčením a zhutněním, po zhutnění tl. 120 mm</t>
  </si>
  <si>
    <t>-1958785579</t>
  </si>
  <si>
    <t>567120114</t>
  </si>
  <si>
    <t>Podklad ze směsi stmelené cementem SC bez dilatačních spár, s rozprostřením a zhutněním SC C 1,5/2,0 (SC II), po zhutnění tl. 150 mm</t>
  </si>
  <si>
    <t>-1041642291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</si>
  <si>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</si>
  <si>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</si>
  <si>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-814575129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</si>
  <si>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</si>
  <si>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</si>
  <si>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-1146422734</t>
  </si>
  <si>
    <t>1799367317</t>
  </si>
  <si>
    <t>1502301046</t>
  </si>
  <si>
    <t>64,185*19 "Přepočtené koeficientem množství</t>
  </si>
  <si>
    <t>79851244</t>
  </si>
  <si>
    <t>-1672961159</t>
  </si>
  <si>
    <t>-1898096785</t>
  </si>
  <si>
    <t>01-04-04 - Ostatní konstrukce</t>
  </si>
  <si>
    <t>555714805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</si>
  <si>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</si>
  <si>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</si>
  <si>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232654355</t>
  </si>
  <si>
    <t>162306112</t>
  </si>
  <si>
    <t>Vodorovné přemístění do 1000 m bez naložení výkopku ze zemin schopných zúrodnění</t>
  </si>
  <si>
    <t>461871569</t>
  </si>
  <si>
    <t>35*0,15</t>
  </si>
  <si>
    <t>167103101</t>
  </si>
  <si>
    <t>Nakládání výkopku ze zemin schopných zúrodnění</t>
  </si>
  <si>
    <t>1133584511</t>
  </si>
  <si>
    <t>181301102</t>
  </si>
  <si>
    <t>Rozprostření ornice tl vrstvy do 150 mm pl do 500 m2 v rovině nebo ve svahu do 1:5</t>
  </si>
  <si>
    <t>636521727</t>
  </si>
  <si>
    <t>181411131</t>
  </si>
  <si>
    <t>Založení parkového trávníku výsevem plochy do 1000 m2 v rovině a ve svahu do 1:5</t>
  </si>
  <si>
    <t>1425178476</t>
  </si>
  <si>
    <t>005724100</t>
  </si>
  <si>
    <t>osivo směs travní parková</t>
  </si>
  <si>
    <t>kg</t>
  </si>
  <si>
    <t>-741091154</t>
  </si>
  <si>
    <t>35*0,1</t>
  </si>
  <si>
    <t>251913271</t>
  </si>
  <si>
    <t>185804312</t>
  </si>
  <si>
    <t>Zalití rostlin vodou plocha přes 20 m2</t>
  </si>
  <si>
    <t>-1962376653</t>
  </si>
  <si>
    <t>564261111</t>
  </si>
  <si>
    <t>Podklad nebo podsyp ze štěrkopísku ŠP s rozprostřením, vlhčením a zhutněním, po zhutnění tl. 200 mm</t>
  </si>
  <si>
    <t>1199333479</t>
  </si>
  <si>
    <t>564972111</t>
  </si>
  <si>
    <t>Podklad z mechanicky zpevněného kameniva MZK (minerální beton) s rozprostřením a s hutněním, po zhutnění tl. 250 mm</t>
  </si>
  <si>
    <t>-2012123977</t>
  </si>
  <si>
    <t>577145111</t>
  </si>
  <si>
    <t>Asfaltový beton vrstva obrusná ACO 16 (ABH) s rozprostřením a zhutněním z nemodifikovaného asfaltu, po zhutnění v pruhu šířky do 3 m tl. 50 mm</t>
  </si>
  <si>
    <t>-501046695</t>
  </si>
  <si>
    <t>577165131</t>
  </si>
  <si>
    <t>Asfaltový beton vrstva obrusná ACO 16 (ABH) s rozprostřením a zhutněním z modifikovaného asfaltu, po zhutnění v pruhu šířky do 3 m tl. 70 mm</t>
  </si>
  <si>
    <t>-1118311666</t>
  </si>
  <si>
    <t>Přeložení schodů dle PD</t>
  </si>
  <si>
    <t>-881802905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</si>
  <si>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</si>
  <si>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</si>
  <si>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1549491398</t>
  </si>
  <si>
    <t>59217034</t>
  </si>
  <si>
    <t>obrubník betonový silniční 100x15x30 cm</t>
  </si>
  <si>
    <t>1176025734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</si>
  <si>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</si>
  <si>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</si>
  <si>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1448960112</t>
  </si>
  <si>
    <t>59217017</t>
  </si>
  <si>
    <t>obrubník betonový chodníkový 100x10x25 cm</t>
  </si>
  <si>
    <t>-662585065</t>
  </si>
  <si>
    <t>11,8811881188119*1,01 "Přepočtené koeficientem množství</t>
  </si>
  <si>
    <t>916991121</t>
  </si>
  <si>
    <t>Lože pod obrubníky, krajníky nebo obruby z dlažebních kostek z betonu prostého tř. C 16/20</t>
  </si>
  <si>
    <t>304528386</t>
  </si>
  <si>
    <t>(12+77)*0,2*0,3</t>
  </si>
  <si>
    <t>789332446</t>
  </si>
  <si>
    <t>-1938611148</t>
  </si>
  <si>
    <t>11,726*19 "Přepočtené koeficientem množství</t>
  </si>
  <si>
    <t>748716168</t>
  </si>
  <si>
    <t>997221845</t>
  </si>
  <si>
    <t>Poplatek za uložení stavebního odpadu na skládce (skládkovné) asfaltového bez obsahu dehtu zatříděného do Katalogu odpadů pod kódem 170 302</t>
  </si>
  <si>
    <t>994442822</t>
  </si>
  <si>
    <t>1755068226</t>
  </si>
  <si>
    <t xml:space="preserve">SO 02 - Výklenková kaple </t>
  </si>
  <si>
    <t>02-01 - Stavební práce</t>
  </si>
  <si>
    <t xml:space="preserve">    4 - Vodorovné konstrukce</t>
  </si>
  <si>
    <t>PSV - Práce a dodávky PSV</t>
  </si>
  <si>
    <t xml:space="preserve">    767 - Konstrukce zámečnické</t>
  </si>
  <si>
    <t>139811101A</t>
  </si>
  <si>
    <t>Vykopávka v uzavřených prostorách s naložením výkopku na dopravní prostředek v hornině tř. 5 až 7</t>
  </si>
  <si>
    <t>387280829</t>
  </si>
  <si>
    <t>0,4*0,8*(1,175*2+1+0,85+0,85)</t>
  </si>
  <si>
    <t>139811101B</t>
  </si>
  <si>
    <t>-1757686231</t>
  </si>
  <si>
    <t>1*0,3*0,8</t>
  </si>
  <si>
    <t>139811101C</t>
  </si>
  <si>
    <t>2242148</t>
  </si>
  <si>
    <t>(0,3+0,5)/2*1*9</t>
  </si>
  <si>
    <t>161101551</t>
  </si>
  <si>
    <t>Svislé přemístění výkopku nošením bez naložení, avšak s vyprázdněním nádoby na hromady nebo do dopravního prostředku, na každých, třeba i započatých 3 m výšky z horniny tř. 5 až 7</t>
  </si>
  <si>
    <t>1317217599</t>
  </si>
  <si>
    <t>1,616+0,24+3,6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</si>
  <si>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</si>
  <si>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</si>
  <si>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-215861079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</si>
  <si>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</si>
  <si>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</si>
  <si>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-702069807</t>
  </si>
  <si>
    <t>31</t>
  </si>
  <si>
    <t>1098645397</t>
  </si>
  <si>
    <t>32</t>
  </si>
  <si>
    <t>804702287</t>
  </si>
  <si>
    <t>33</t>
  </si>
  <si>
    <t>367581040</t>
  </si>
  <si>
    <t>34</t>
  </si>
  <si>
    <t>354721994</t>
  </si>
  <si>
    <t>5,456*2</t>
  </si>
  <si>
    <t>274211411A</t>
  </si>
  <si>
    <t>Zdivo základových pásů z lomového kamene nelícované na maltu cementovou</t>
  </si>
  <si>
    <t>1670092448</t>
  </si>
  <si>
    <t>1*(1+0,3)/2*4</t>
  </si>
  <si>
    <t>274313711</t>
  </si>
  <si>
    <t>Základy z betonu prostého pasy betonu kamenem neprokládaného tř. C 20/25</t>
  </si>
  <si>
    <t>-987411605</t>
  </si>
  <si>
    <t>279113142A</t>
  </si>
  <si>
    <t>Základové zdi z tvárnic ztraceného bednění včetně výplně z betonu bez zvláštních nároků na vliv prostředí třídy C 20/25, tloušťky zdiva přes 150 do 200 mm</t>
  </si>
  <si>
    <t>1977163075</t>
  </si>
  <si>
    <t>1,5*(0,85+1,175+1,175+1+0,72)</t>
  </si>
  <si>
    <t>279311115A</t>
  </si>
  <si>
    <t>Postupné podbetonování základového zdiva jakékoliv tloušťky, bez výkopu, bez zapažení a bednění, prostým betonem tř. C 20/25</t>
  </si>
  <si>
    <t>-1004590795</t>
  </si>
  <si>
    <t>1,5*0,2*(0,6+1,175+1,175+1+0,7)*1,5</t>
  </si>
  <si>
    <t>Vodorovné konstrukce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</si>
  <si>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</si>
  <si>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</si>
  <si>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-1873607832</t>
  </si>
  <si>
    <t>400000001</t>
  </si>
  <si>
    <t xml:space="preserve">Dodávka kamenného stupně dle PD </t>
  </si>
  <si>
    <t>2004782062</t>
  </si>
  <si>
    <t>400000002</t>
  </si>
  <si>
    <t>-1327136003</t>
  </si>
  <si>
    <t>400000003</t>
  </si>
  <si>
    <t>-246358109</t>
  </si>
  <si>
    <t>-179365108</t>
  </si>
  <si>
    <t>3*3*3,5</t>
  </si>
  <si>
    <t>610380874</t>
  </si>
  <si>
    <t>31,5*30</t>
  </si>
  <si>
    <t>-1184145921</t>
  </si>
  <si>
    <t>-1959328381</t>
  </si>
  <si>
    <t>3*3</t>
  </si>
  <si>
    <t>-1290157720</t>
  </si>
  <si>
    <t>9*30</t>
  </si>
  <si>
    <t>-823289215</t>
  </si>
  <si>
    <t>953961114A</t>
  </si>
  <si>
    <t>Kotvy chemické s vyvrtáním otvoru do betonu, železobetonu nebo tvrdého kamene tmel, velikost M 16, hloubka 125 mm</t>
  </si>
  <si>
    <t>917652315</t>
  </si>
  <si>
    <t>3*9</t>
  </si>
  <si>
    <t>961044111</t>
  </si>
  <si>
    <t>Bourání základů z betonu prostého</t>
  </si>
  <si>
    <t>-1259439136</t>
  </si>
  <si>
    <t>0,4*0,5*(0,85+0,775+0,775+1+0,72)</t>
  </si>
  <si>
    <t>-1524820185</t>
  </si>
  <si>
    <t>1,5*3,5</t>
  </si>
  <si>
    <t>36</t>
  </si>
  <si>
    <t>-503641147</t>
  </si>
  <si>
    <t>37</t>
  </si>
  <si>
    <t>-1423850837</t>
  </si>
  <si>
    <t>3,512*19 "Přepočtené koeficientem množství</t>
  </si>
  <si>
    <t>35</t>
  </si>
  <si>
    <t>-2083394812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</si>
  <si>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</si>
  <si>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</si>
  <si>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-878770459</t>
  </si>
  <si>
    <t>PSV</t>
  </si>
  <si>
    <t>Práce a dodávky PSV</t>
  </si>
  <si>
    <t>767</t>
  </si>
  <si>
    <t>Konstrukce zámečnické</t>
  </si>
  <si>
    <t>767000001</t>
  </si>
  <si>
    <t xml:space="preserve">Zábradlí kované dle PD </t>
  </si>
  <si>
    <t>895960885</t>
  </si>
  <si>
    <t>767000002</t>
  </si>
  <si>
    <t>1817480738</t>
  </si>
  <si>
    <t>998767201</t>
  </si>
  <si>
    <t>Přesun hmot pro zámečnické konstrukce stanovený procentní sazbou (%) z ceny vodorovná dopravní vzdálenost do 50 m v objektech výšky do 6 m</t>
  </si>
  <si>
    <t>.%</t>
  </si>
  <si>
    <t>-714175086</t>
  </si>
  <si>
    <t>SO 03 - Veřejné osvětlení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</si>
  <si>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</si>
  <si>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</si>
  <si>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</si>
  <si>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</si>
  <si>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741</t>
  </si>
  <si>
    <t>Elektroinstalace - silnoproud</t>
  </si>
  <si>
    <t>741110312</t>
  </si>
  <si>
    <t>Montáž trubek ochranných s nasunutím nebo našroubováním do krabic plastových tuhých, uložených volně, vnitřního D přes 40 do 90 mm</t>
  </si>
  <si>
    <t>CS ÚRS 2017 01</t>
  </si>
  <si>
    <t>858513713</t>
  </si>
  <si>
    <t>345713520</t>
  </si>
  <si>
    <t>trubka elektroinstalační ohebná dvouplášťová korugovaná D 52/63 mm, HDPE+LDPE</t>
  </si>
  <si>
    <t>695676315</t>
  </si>
  <si>
    <t>741122211</t>
  </si>
  <si>
    <t>Montáž kabelů měděných bez ukončení uložených volně nebo v liště plných kulatých (CYKY) počtu a průřezu žil 3x1,5 až 6 mm2</t>
  </si>
  <si>
    <t>-2091437863</t>
  </si>
  <si>
    <t>341110300</t>
  </si>
  <si>
    <t>kabel silový s Cu jádrem CYKY 3x1,5 mm2</t>
  </si>
  <si>
    <t>128</t>
  </si>
  <si>
    <t>66894972</t>
  </si>
  <si>
    <t>741122222</t>
  </si>
  <si>
    <t>Montáž kabelů měděných bez ukončení uložených volně nebo v liště plných kulatých (CYKY) počtu a průřezu žil 4x10 mm2</t>
  </si>
  <si>
    <t>-1714651776</t>
  </si>
  <si>
    <t>341110760</t>
  </si>
  <si>
    <t>kabely silové s měděným jádrem pro jmenovité napětí 750 V CYKY   PN-KV-061-00 4 x 10 RE  TP-KK-134/01</t>
  </si>
  <si>
    <t>1715230891</t>
  </si>
  <si>
    <t>741132103</t>
  </si>
  <si>
    <t>Ukončení kabelů smršťovací záklopkou nebo páskou se zapojením bez letování, počtu a průřezu žil 3x1,5 až 4 mm2</t>
  </si>
  <si>
    <t>-1060290542</t>
  </si>
  <si>
    <t>741132132</t>
  </si>
  <si>
    <t>Ukončení kabelů smršťovací záklopkou nebo páskou se zapojením bez letování, počtu a průřezu žil 4x10 mm2</t>
  </si>
  <si>
    <t>2034214043</t>
  </si>
  <si>
    <t>741136001</t>
  </si>
  <si>
    <t>Propojení kabelů nebo vodičů spojkou venkovní teplem smršťovací kabelů celoplastových , počtu a průřezu žil 4x10 až 16 mm2</t>
  </si>
  <si>
    <t>1045044565</t>
  </si>
  <si>
    <t>345234150</t>
  </si>
  <si>
    <t>vložka pojistková E27 normální 2410 6A</t>
  </si>
  <si>
    <t>1492894947</t>
  </si>
  <si>
    <t>354360230</t>
  </si>
  <si>
    <t>spojka kabelová smršťovaná přímé do 1kV 91ah-22s 4 x 16 - 50mm</t>
  </si>
  <si>
    <t>256</t>
  </si>
  <si>
    <t>64</t>
  </si>
  <si>
    <t>-1309300107</t>
  </si>
  <si>
    <t>741320041</t>
  </si>
  <si>
    <t>Montáž pojistek se zapojením vodičů pojistkových částí patron do 60 A se styčným kroužkem</t>
  </si>
  <si>
    <t>-2083293961</t>
  </si>
  <si>
    <t>345236010</t>
  </si>
  <si>
    <t>kroužek styčný porcelánový E27 2510 6A</t>
  </si>
  <si>
    <t>239715100</t>
  </si>
  <si>
    <t>741372151</t>
  </si>
  <si>
    <t>Montáž svítidel LED se zapojením vodičů průmyslových závěsných lamp</t>
  </si>
  <si>
    <t>949357387</t>
  </si>
  <si>
    <t>VD6</t>
  </si>
  <si>
    <t>svítidlo venkovní se zdrojem LED sloupové (např.SITECO  CITY-LIGHT PLUS LED Module 540, 25W, Basic, 3000K, symetrická )
- chromatičnost 3000 K - teplá bílá
- zdroj 25 W
- 1920 lm
- IP54svítidlo venkovní se zdrojem LED sloupové (např.SITECO  CITY-LIGHT PLUS LED Module 540, 25W, Basic, 3000K, symetrická )
- chromatičnost 3000 K - teplá bílá
- zdroj 25 W
- 1920 lm
- IP54svítidlo venkovní se zdrojem LED sloupové (např.SITECO  CITY-LIGHT PLUS LED Module 540, 25W, Basic, 3000K, symetrická )
- chromatičnost 3000 K - teplá bílá
- zdroj 25 W
- 1920 lm
- IP54</t>
  </si>
  <si>
    <t>-1008427709</t>
  </si>
  <si>
    <t>741410021</t>
  </si>
  <si>
    <t>Montáž uzemňovacího vedení s upevněním, propojením a připojením pomocí svorek v zemi s izolací spojů pásku průřezu do 120 mm2 v městské zástavbě</t>
  </si>
  <si>
    <t>1297362279</t>
  </si>
  <si>
    <t>354420620</t>
  </si>
  <si>
    <t>páska zemnící 30 x 4 mm FeZn</t>
  </si>
  <si>
    <t>-310120425</t>
  </si>
  <si>
    <t>741410041</t>
  </si>
  <si>
    <t>Montáž uzemňovacího vedení s upevněním, propojením a připojením pomocí svorek v zemi s izolací spojů drátu nebo lana D do 10 mm v městské zástavbě</t>
  </si>
  <si>
    <t>-1730242865</t>
  </si>
  <si>
    <t>354410730</t>
  </si>
  <si>
    <t>drát průměr 10 mm FeZn</t>
  </si>
  <si>
    <t>-182985771</t>
  </si>
  <si>
    <t>741420022</t>
  </si>
  <si>
    <t>Montáž hromosvodného vedení svorek se 3 a více šrouby</t>
  </si>
  <si>
    <t>-135524992</t>
  </si>
  <si>
    <t>354419960</t>
  </si>
  <si>
    <t>svorka odbočovací a spojovací pro spojování kruhových a páskových vodičů, FeZn</t>
  </si>
  <si>
    <t>-177112585</t>
  </si>
  <si>
    <t>354418950</t>
  </si>
  <si>
    <t>svorka připojovací SP1 k připojení kovových částí</t>
  </si>
  <si>
    <t>1450046551</t>
  </si>
  <si>
    <t>354419860</t>
  </si>
  <si>
    <t>svorka odbočovací a spojovací SR 2a pro pásek 30x4 mm    FeZn</t>
  </si>
  <si>
    <t>-768261419</t>
  </si>
  <si>
    <t>54</t>
  </si>
  <si>
    <t>741810001</t>
  </si>
  <si>
    <t>Zkoušky a prohlídky elektrických rozvodů a zařízení celková prohlídka a vyhotovení revizní zprávy pro objem montážních prací do 100 tis. Kč</t>
  </si>
  <si>
    <t>1022675360</t>
  </si>
  <si>
    <t>Práce a dodávky M</t>
  </si>
  <si>
    <t>21-M</t>
  </si>
  <si>
    <t>Elektromontáže</t>
  </si>
  <si>
    <t>0155</t>
  </si>
  <si>
    <t>Uvedení do provozu, oživení, sežízení, zaškolení obsluhy</t>
  </si>
  <si>
    <t>hod</t>
  </si>
  <si>
    <t>-125816729</t>
  </si>
  <si>
    <t>210070101</t>
  </si>
  <si>
    <t>Montáž podpěrek a průchodek průchodek pro holé vodiče vnitřních do 10 kV, hmotnosti do 15 kg</t>
  </si>
  <si>
    <t>-541101962</t>
  </si>
  <si>
    <t>34213109R</t>
  </si>
  <si>
    <t>průchodka základy - chránička průměru 100mm</t>
  </si>
  <si>
    <t>-816044742</t>
  </si>
  <si>
    <t>210204011</t>
  </si>
  <si>
    <t>Montáž stožárů osvětlení, bez zemních prací ocelových samostatně stojících, délky do 12 m</t>
  </si>
  <si>
    <t>1000344825</t>
  </si>
  <si>
    <t>29</t>
  </si>
  <si>
    <t>74872100R3</t>
  </si>
  <si>
    <t>Stožár bezpaticový, sadový, žárově zinkovaný, 5,5m nad terénem
- povrchová úprava: žárový zinek + komaxit RAL 7035Stožár bezpaticový, sadový, žárově zinkovaný, 5,5m nad terénem
- povrchová úprava: žárový zinek + komaxit RAL 7035Stožár bezpaticový, sadový, žárově zinkovaný, 5,5m nad terénem
- povrchová úprava: žárový zinek + komaxit RAL 7035</t>
  </si>
  <si>
    <t>1367945574</t>
  </si>
  <si>
    <t>30</t>
  </si>
  <si>
    <t>210204201</t>
  </si>
  <si>
    <t>Montáž elektrovýzbroje stožárů osvětlení 1 okruh</t>
  </si>
  <si>
    <t>-636603670</t>
  </si>
  <si>
    <t>-2146088760</t>
  </si>
  <si>
    <t>VD5</t>
  </si>
  <si>
    <t>svorkovnice stožárová do 35mm2 krytá vč. poj.spodku a hlavice</t>
  </si>
  <si>
    <t>-2056194312</t>
  </si>
  <si>
    <t>VL7</t>
  </si>
  <si>
    <t>Ostatní montážní materiál</t>
  </si>
  <si>
    <t>-695782037</t>
  </si>
  <si>
    <t>46-M</t>
  </si>
  <si>
    <t>Zemní práce při extr.mont.pracích</t>
  </si>
  <si>
    <t>Poplatek za uložení odpadu ze sypaniny na skládce (skládkovné)</t>
  </si>
  <si>
    <t>701432564</t>
  </si>
  <si>
    <t>2,856*2</t>
  </si>
  <si>
    <t>460000001</t>
  </si>
  <si>
    <t xml:space="preserve">Pouzdrový základ trubka </t>
  </si>
  <si>
    <t>-955298688</t>
  </si>
  <si>
    <t>460000002</t>
  </si>
  <si>
    <t>-1537666299</t>
  </si>
  <si>
    <t>460010024</t>
  </si>
  <si>
    <t>Vytyčení trasy vedení kabelového (podzemního) v zastavěném prostoru</t>
  </si>
  <si>
    <t>km</t>
  </si>
  <si>
    <t>1823951667</t>
  </si>
  <si>
    <t>38</t>
  </si>
  <si>
    <t>460050813</t>
  </si>
  <si>
    <t>Hloubení nezapažených jam strojně pro stožáry v hornině třídy 3</t>
  </si>
  <si>
    <t>-769441601</t>
  </si>
  <si>
    <t>3*0,5*0,5*0,9</t>
  </si>
  <si>
    <t>39</t>
  </si>
  <si>
    <t>460080014</t>
  </si>
  <si>
    <t>Základové konstrukce základ bez bednění do rostlé zeminy z monolitického betonu tř. C 16/20</t>
  </si>
  <si>
    <t>1068563450</t>
  </si>
  <si>
    <t>0,5*0,5*0,8*3</t>
  </si>
  <si>
    <t>41</t>
  </si>
  <si>
    <t>460201603</t>
  </si>
  <si>
    <t>Hloubení nezapažených kabelových rýh strojně s přemístěním výkopku do vzdálenosti 3 m od okraje jámy nebo naložením na dopravní prostředek jakýchkoli rozměrů, v hornině třídy 3</t>
  </si>
  <si>
    <t>193512626</t>
  </si>
  <si>
    <t>71,5*0,4*0,7</t>
  </si>
  <si>
    <t>42</t>
  </si>
  <si>
    <t>460421001</t>
  </si>
  <si>
    <t>Lože kabelů z písku nebo štěrkopísku tl 10 cm nad kabel, bez zakrytí, šířky lože do 65 cm</t>
  </si>
  <si>
    <t>-267232846</t>
  </si>
  <si>
    <t>43</t>
  </si>
  <si>
    <t>460490014</t>
  </si>
  <si>
    <t>Krytí kabelů výstražnou fólií šířky 40 cm</t>
  </si>
  <si>
    <t>-1273597089</t>
  </si>
  <si>
    <t>44</t>
  </si>
  <si>
    <t>283234210</t>
  </si>
  <si>
    <t>fólie varovná PE POLYNET šíře 33 cm s potiskem</t>
  </si>
  <si>
    <t>-731054514</t>
  </si>
  <si>
    <t>51</t>
  </si>
  <si>
    <t>460561901</t>
  </si>
  <si>
    <t>Zásyp kabelových rýh strojně bez zhutnění v zástavbě</t>
  </si>
  <si>
    <t>-695442423</t>
  </si>
  <si>
    <t>20,02</t>
  </si>
  <si>
    <t>52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</si>
  <si>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</si>
  <si>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</si>
  <si>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2102088600</t>
  </si>
  <si>
    <t>0,1*0,4*71,4</t>
  </si>
  <si>
    <t>53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</si>
  <si>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</si>
  <si>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</si>
  <si>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-1748591028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</si>
</sst>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8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u val="single"/>
      <sz val="11"/>
      <color indexed="12"/>
      <name val="Calibri"/>
      <family val="0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56"/>
      <name val="Arial CE"/>
      <family val="0"/>
    </font>
    <font>
      <b/>
      <sz val="8"/>
      <color indexed="55"/>
      <name val="Arial CE"/>
      <family val="0"/>
    </font>
    <font>
      <b/>
      <sz val="10"/>
      <color indexed="5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  <font>
      <b/>
      <sz val="10"/>
      <color rgb="FF00336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72" fillId="0" borderId="0" xfId="0" applyFont="1" applyAlignment="1">
      <alignment horizontal="left" vertical="center"/>
    </xf>
    <xf numFmtId="0" fontId="2" fillId="23" borderId="0" xfId="0" applyFont="1" applyFill="1" applyAlignment="1" applyProtection="1">
      <alignment horizontal="left" vertical="center"/>
      <protection locked="0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4" fontId="8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83" fillId="0" borderId="27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66" fontId="83" fillId="0" borderId="0" xfId="0" applyNumberFormat="1" applyFont="1" applyBorder="1" applyAlignment="1">
      <alignment vertical="center"/>
    </xf>
    <xf numFmtId="4" fontId="8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4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7" fillId="0" borderId="27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66" fontId="87" fillId="0" borderId="0" xfId="0" applyNumberFormat="1" applyFont="1" applyBorder="1" applyAlignment="1">
      <alignment vertical="center"/>
    </xf>
    <xf numFmtId="4" fontId="8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72" fillId="0" borderId="27" xfId="0" applyNumberFormat="1" applyFont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166" fontId="72" fillId="0" borderId="0" xfId="0" applyNumberFormat="1" applyFont="1" applyBorder="1" applyAlignment="1">
      <alignment vertical="center"/>
    </xf>
    <xf numFmtId="4" fontId="72" fillId="0" borderId="21" xfId="0" applyNumberFormat="1" applyFont="1" applyBorder="1" applyAlignment="1">
      <alignment vertical="center"/>
    </xf>
    <xf numFmtId="4" fontId="87" fillId="0" borderId="28" xfId="0" applyNumberFormat="1" applyFont="1" applyBorder="1" applyAlignment="1">
      <alignment vertical="center"/>
    </xf>
    <xf numFmtId="4" fontId="87" fillId="0" borderId="29" xfId="0" applyNumberFormat="1" applyFont="1" applyBorder="1" applyAlignment="1">
      <alignment vertical="center"/>
    </xf>
    <xf numFmtId="166" fontId="87" fillId="0" borderId="29" xfId="0" applyNumberFormat="1" applyFont="1" applyBorder="1" applyAlignment="1">
      <alignment vertical="center"/>
    </xf>
    <xf numFmtId="4" fontId="87" fillId="0" borderId="30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8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7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72" fillId="0" borderId="0" xfId="0" applyFont="1" applyAlignment="1" applyProtection="1">
      <alignment horizontal="right" vertical="center"/>
      <protection locked="0"/>
    </xf>
    <xf numFmtId="0" fontId="89" fillId="0" borderId="0" xfId="0" applyFont="1" applyAlignment="1">
      <alignment horizontal="left" vertical="center"/>
    </xf>
    <xf numFmtId="4" fontId="72" fillId="0" borderId="0" xfId="0" applyNumberFormat="1" applyFont="1" applyAlignment="1">
      <alignment vertical="center"/>
    </xf>
    <xf numFmtId="164" fontId="72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>
      <alignment horizontal="left" vertical="center"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 horizontal="right" vertical="center"/>
    </xf>
    <xf numFmtId="0" fontId="90" fillId="0" borderId="0" xfId="0" applyFont="1" applyAlignment="1">
      <alignment horizontal="left" vertical="center"/>
    </xf>
    <xf numFmtId="0" fontId="73" fillId="0" borderId="12" xfId="0" applyFont="1" applyBorder="1" applyAlignment="1">
      <alignment vertical="center"/>
    </xf>
    <xf numFmtId="0" fontId="73" fillId="0" borderId="29" xfId="0" applyFont="1" applyBorder="1" applyAlignment="1">
      <alignment horizontal="left" vertical="center"/>
    </xf>
    <xf numFmtId="0" fontId="73" fillId="0" borderId="29" xfId="0" applyFont="1" applyBorder="1" applyAlignment="1">
      <alignment vertical="center"/>
    </xf>
    <xf numFmtId="0" fontId="73" fillId="0" borderId="29" xfId="0" applyFont="1" applyBorder="1" applyAlignment="1" applyProtection="1">
      <alignment vertical="center"/>
      <protection locked="0"/>
    </xf>
    <xf numFmtId="4" fontId="73" fillId="0" borderId="29" xfId="0" applyNumberFormat="1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4" fillId="0" borderId="29" xfId="0" applyFont="1" applyBorder="1" applyAlignment="1">
      <alignment horizontal="left" vertical="center"/>
    </xf>
    <xf numFmtId="0" fontId="74" fillId="0" borderId="29" xfId="0" applyFont="1" applyBorder="1" applyAlignment="1">
      <alignment vertical="center"/>
    </xf>
    <xf numFmtId="0" fontId="74" fillId="0" borderId="29" xfId="0" applyFont="1" applyBorder="1" applyAlignment="1" applyProtection="1">
      <alignment vertical="center"/>
      <protection locked="0"/>
    </xf>
    <xf numFmtId="4" fontId="74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82" fillId="0" borderId="0" xfId="0" applyNumberFormat="1" applyFont="1" applyAlignment="1">
      <alignment/>
    </xf>
    <xf numFmtId="166" fontId="91" fillId="0" borderId="19" xfId="0" applyNumberFormat="1" applyFont="1" applyBorder="1" applyAlignment="1">
      <alignment/>
    </xf>
    <xf numFmtId="166" fontId="91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5" fillId="0" borderId="12" xfId="0" applyFont="1" applyBorder="1" applyAlignment="1">
      <alignment/>
    </xf>
    <xf numFmtId="0" fontId="75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5" fillId="0" borderId="0" xfId="0" applyFont="1" applyAlignment="1" applyProtection="1">
      <alignment/>
      <protection locked="0"/>
    </xf>
    <xf numFmtId="4" fontId="73" fillId="0" borderId="0" xfId="0" applyNumberFormat="1" applyFont="1" applyAlignment="1">
      <alignment/>
    </xf>
    <xf numFmtId="0" fontId="75" fillId="0" borderId="27" xfId="0" applyFont="1" applyBorder="1" applyAlignment="1">
      <alignment/>
    </xf>
    <xf numFmtId="0" fontId="75" fillId="0" borderId="0" xfId="0" applyFont="1" applyBorder="1" applyAlignment="1">
      <alignment/>
    </xf>
    <xf numFmtId="166" fontId="75" fillId="0" borderId="0" xfId="0" applyNumberFormat="1" applyFont="1" applyBorder="1" applyAlignment="1">
      <alignment/>
    </xf>
    <xf numFmtId="166" fontId="75" fillId="0" borderId="21" xfId="0" applyNumberFormat="1" applyFont="1" applyBorder="1" applyAlignment="1">
      <alignment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4" fillId="0" borderId="0" xfId="0" applyFont="1" applyAlignment="1">
      <alignment horizontal="left"/>
    </xf>
    <xf numFmtId="4" fontId="74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7" fontId="8" fillId="0" borderId="31" xfId="0" applyNumberFormat="1" applyFont="1" applyBorder="1" applyAlignment="1" applyProtection="1">
      <alignment vertical="center"/>
      <protection locked="0"/>
    </xf>
    <xf numFmtId="4" fontId="8" fillId="23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81" fillId="23" borderId="27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66" fontId="81" fillId="0" borderId="0" xfId="0" applyNumberFormat="1" applyFont="1" applyBorder="1" applyAlignment="1">
      <alignment vertical="center"/>
    </xf>
    <xf numFmtId="166" fontId="81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1" fillId="23" borderId="28" xfId="0" applyFont="1" applyFill="1" applyBorder="1" applyAlignment="1" applyProtection="1">
      <alignment horizontal="left" vertical="center"/>
      <protection locked="0"/>
    </xf>
    <xf numFmtId="0" fontId="81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66" fontId="81" fillId="0" borderId="29" xfId="0" applyNumberFormat="1" applyFont="1" applyBorder="1" applyAlignment="1">
      <alignment vertical="center"/>
    </xf>
    <xf numFmtId="166" fontId="81" fillId="0" borderId="30" xfId="0" applyNumberFormat="1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167" fontId="76" fillId="0" borderId="0" xfId="0" applyNumberFormat="1" applyFont="1" applyAlignment="1">
      <alignment vertical="center"/>
    </xf>
    <xf numFmtId="0" fontId="76" fillId="0" borderId="0" xfId="0" applyFont="1" applyAlignment="1" applyProtection="1">
      <alignment vertical="center"/>
      <protection locked="0"/>
    </xf>
    <xf numFmtId="0" fontId="76" fillId="0" borderId="2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21" xfId="0" applyFont="1" applyBorder="1" applyAlignment="1">
      <alignment vertical="center"/>
    </xf>
    <xf numFmtId="0" fontId="93" fillId="0" borderId="31" xfId="0" applyFont="1" applyBorder="1" applyAlignment="1" applyProtection="1">
      <alignment horizontal="center" vertical="center"/>
      <protection locked="0"/>
    </xf>
    <xf numFmtId="49" fontId="93" fillId="0" borderId="31" xfId="0" applyNumberFormat="1" applyFont="1" applyBorder="1" applyAlignment="1" applyProtection="1">
      <alignment horizontal="left" vertical="center" wrapText="1"/>
      <protection locked="0"/>
    </xf>
    <xf numFmtId="0" fontId="93" fillId="0" borderId="31" xfId="0" applyFont="1" applyBorder="1" applyAlignment="1" applyProtection="1">
      <alignment horizontal="left" vertical="center" wrapText="1"/>
      <protection locked="0"/>
    </xf>
    <xf numFmtId="0" fontId="93" fillId="0" borderId="31" xfId="0" applyFont="1" applyBorder="1" applyAlignment="1" applyProtection="1">
      <alignment horizontal="center" vertical="center" wrapText="1"/>
      <protection locked="0"/>
    </xf>
    <xf numFmtId="167" fontId="93" fillId="0" borderId="31" xfId="0" applyNumberFormat="1" applyFont="1" applyBorder="1" applyAlignment="1" applyProtection="1">
      <alignment vertical="center"/>
      <protection locked="0"/>
    </xf>
    <xf numFmtId="4" fontId="93" fillId="23" borderId="31" xfId="0" applyNumberFormat="1" applyFont="1" applyFill="1" applyBorder="1" applyAlignment="1" applyProtection="1">
      <alignment vertical="center"/>
      <protection locked="0"/>
    </xf>
    <xf numFmtId="4" fontId="93" fillId="0" borderId="31" xfId="0" applyNumberFormat="1" applyFont="1" applyBorder="1" applyAlignment="1" applyProtection="1">
      <alignment vertical="center"/>
      <protection locked="0"/>
    </xf>
    <xf numFmtId="0" fontId="94" fillId="0" borderId="12" xfId="0" applyFont="1" applyBorder="1" applyAlignment="1">
      <alignment vertical="center"/>
    </xf>
    <xf numFmtId="0" fontId="93" fillId="23" borderId="27" xfId="0" applyFont="1" applyFill="1" applyBorder="1" applyAlignment="1" applyProtection="1">
      <alignment horizontal="left" vertical="center"/>
      <protection locked="0"/>
    </xf>
    <xf numFmtId="0" fontId="93" fillId="0" borderId="0" xfId="0" applyFont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167" fontId="77" fillId="0" borderId="0" xfId="0" applyNumberFormat="1" applyFont="1" applyAlignment="1">
      <alignment vertical="center"/>
    </xf>
    <xf numFmtId="0" fontId="77" fillId="0" borderId="0" xfId="0" applyFont="1" applyAlignment="1" applyProtection="1">
      <alignment vertical="center"/>
      <protection locked="0"/>
    </xf>
    <xf numFmtId="0" fontId="77" fillId="0" borderId="27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4" fontId="74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4" fontId="82" fillId="0" borderId="0" xfId="0" applyNumberFormat="1" applyFont="1" applyAlignment="1">
      <alignment vertical="center"/>
    </xf>
    <xf numFmtId="0" fontId="83" fillId="0" borderId="26" xfId="0" applyFont="1" applyBorder="1" applyAlignment="1">
      <alignment horizontal="center" vertical="center"/>
    </xf>
    <xf numFmtId="0" fontId="83" fillId="0" borderId="19" xfId="0" applyFont="1" applyBorder="1" applyAlignment="1">
      <alignment horizontal="left" vertical="center"/>
    </xf>
    <xf numFmtId="0" fontId="89" fillId="0" borderId="27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4" fontId="86" fillId="0" borderId="0" xfId="0" applyNumberFormat="1" applyFont="1" applyAlignment="1">
      <alignment horizontal="right" vertical="center"/>
    </xf>
    <xf numFmtId="0" fontId="79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74" fillId="0" borderId="0" xfId="0" applyNumberFormat="1" applyFont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164" fontId="72" fillId="0" borderId="0" xfId="0" applyNumberFormat="1" applyFont="1" applyAlignment="1">
      <alignment horizontal="left" vertical="center"/>
    </xf>
    <xf numFmtId="0" fontId="72" fillId="0" borderId="0" xfId="0" applyFont="1" applyAlignment="1">
      <alignment vertical="center"/>
    </xf>
    <xf numFmtId="4" fontId="95" fillId="0" borderId="0" xfId="0" applyNumberFormat="1" applyFont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96" fillId="0" borderId="0" xfId="0" applyFont="1" applyAlignment="1">
      <alignment horizontal="left" vertical="top" wrapText="1"/>
    </xf>
    <xf numFmtId="0" fontId="96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2" fillId="0" borderId="0" xfId="0" applyFont="1" applyAlignment="1">
      <alignment horizontal="right" vertical="center"/>
    </xf>
    <xf numFmtId="0" fontId="97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4" fontId="8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2" fillId="23" borderId="0" xfId="0" applyFont="1" applyFill="1" applyAlignment="1" applyProtection="1">
      <alignment horizontal="left" vertical="center"/>
      <protection locked="0"/>
    </xf>
    <xf numFmtId="0" fontId="89" fillId="0" borderId="0" xfId="0" applyFont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zoomScalePageLayoutView="0" workbookViewId="0" topLeftCell="A1">
      <selection activeCell="AN19" sqref="AN1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75" customHeight="1">
      <c r="AR2" s="210" t="s">
        <v>6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ht="24.75" customHeight="1">
      <c r="B4" s="18"/>
      <c r="D4" s="19" t="s">
        <v>10</v>
      </c>
      <c r="AR4" s="18"/>
      <c r="AS4" s="20" t="s">
        <v>11</v>
      </c>
      <c r="BE4" s="21" t="s">
        <v>12</v>
      </c>
      <c r="BS4" s="15" t="s">
        <v>13</v>
      </c>
    </row>
    <row r="5" spans="2:71" ht="12" customHeight="1">
      <c r="B5" s="18"/>
      <c r="D5" s="22" t="s">
        <v>14</v>
      </c>
      <c r="K5" s="229" t="s">
        <v>15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R5" s="18"/>
      <c r="BE5" s="226" t="s">
        <v>16</v>
      </c>
      <c r="BS5" s="15" t="s">
        <v>7</v>
      </c>
    </row>
    <row r="6" spans="2:71" ht="36.75" customHeight="1">
      <c r="B6" s="18"/>
      <c r="D6" s="24" t="s">
        <v>17</v>
      </c>
      <c r="K6" s="230" t="s">
        <v>18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R6" s="18"/>
      <c r="BE6" s="227"/>
      <c r="BS6" s="15" t="s">
        <v>7</v>
      </c>
    </row>
    <row r="7" spans="2:71" ht="12" customHeight="1">
      <c r="B7" s="18"/>
      <c r="D7" s="25" t="s">
        <v>19</v>
      </c>
      <c r="K7" s="23" t="s">
        <v>3</v>
      </c>
      <c r="AK7" s="25" t="s">
        <v>20</v>
      </c>
      <c r="AN7" s="23" t="s">
        <v>3</v>
      </c>
      <c r="AR7" s="18"/>
      <c r="BE7" s="227"/>
      <c r="BS7" s="15" t="s">
        <v>7</v>
      </c>
    </row>
    <row r="8" spans="2:71" ht="12" customHeight="1">
      <c r="B8" s="18"/>
      <c r="D8" s="25" t="s">
        <v>21</v>
      </c>
      <c r="K8" s="23" t="s">
        <v>22</v>
      </c>
      <c r="AK8" s="25" t="s">
        <v>23</v>
      </c>
      <c r="AN8" s="26" t="s">
        <v>24</v>
      </c>
      <c r="AR8" s="18"/>
      <c r="BE8" s="227"/>
      <c r="BS8" s="15" t="s">
        <v>7</v>
      </c>
    </row>
    <row r="9" spans="2:71" ht="14.25" customHeight="1">
      <c r="B9" s="18"/>
      <c r="AR9" s="18"/>
      <c r="BE9" s="227"/>
      <c r="BS9" s="15" t="s">
        <v>7</v>
      </c>
    </row>
    <row r="10" spans="2:71" ht="12" customHeight="1">
      <c r="B10" s="18"/>
      <c r="D10" s="25" t="s">
        <v>25</v>
      </c>
      <c r="AK10" s="25" t="s">
        <v>26</v>
      </c>
      <c r="AN10" s="23" t="s">
        <v>3</v>
      </c>
      <c r="AR10" s="18"/>
      <c r="BE10" s="227"/>
      <c r="BS10" s="15" t="s">
        <v>7</v>
      </c>
    </row>
    <row r="11" spans="2:71" ht="18" customHeight="1">
      <c r="B11" s="18"/>
      <c r="E11" s="23" t="s">
        <v>27</v>
      </c>
      <c r="AK11" s="25" t="s">
        <v>28</v>
      </c>
      <c r="AN11" s="23" t="s">
        <v>3</v>
      </c>
      <c r="AR11" s="18"/>
      <c r="BE11" s="227"/>
      <c r="BS11" s="15" t="s">
        <v>7</v>
      </c>
    </row>
    <row r="12" spans="2:71" ht="6.75" customHeight="1">
      <c r="B12" s="18"/>
      <c r="AR12" s="18"/>
      <c r="BE12" s="227"/>
      <c r="BS12" s="15" t="s">
        <v>7</v>
      </c>
    </row>
    <row r="13" spans="2:71" ht="12" customHeight="1">
      <c r="B13" s="18"/>
      <c r="D13" s="25" t="s">
        <v>29</v>
      </c>
      <c r="AK13" s="25" t="s">
        <v>26</v>
      </c>
      <c r="AN13" s="27" t="s">
        <v>30</v>
      </c>
      <c r="AR13" s="18"/>
      <c r="BE13" s="227"/>
      <c r="BS13" s="15" t="s">
        <v>7</v>
      </c>
    </row>
    <row r="14" spans="2:71" ht="12.75">
      <c r="B14" s="18"/>
      <c r="E14" s="231" t="s">
        <v>30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5" t="s">
        <v>28</v>
      </c>
      <c r="AN14" s="27" t="s">
        <v>30</v>
      </c>
      <c r="AR14" s="18"/>
      <c r="BE14" s="227"/>
      <c r="BS14" s="15" t="s">
        <v>7</v>
      </c>
    </row>
    <row r="15" spans="2:71" ht="6.75" customHeight="1">
      <c r="B15" s="18"/>
      <c r="AR15" s="18"/>
      <c r="BE15" s="227"/>
      <c r="BS15" s="15" t="s">
        <v>4</v>
      </c>
    </row>
    <row r="16" spans="2:71" ht="12" customHeight="1">
      <c r="B16" s="18"/>
      <c r="D16" s="25" t="s">
        <v>31</v>
      </c>
      <c r="AK16" s="25" t="s">
        <v>26</v>
      </c>
      <c r="AN16" s="23" t="s">
        <v>32</v>
      </c>
      <c r="AR16" s="18"/>
      <c r="BE16" s="227"/>
      <c r="BS16" s="15" t="s">
        <v>4</v>
      </c>
    </row>
    <row r="17" spans="2:71" ht="18" customHeight="1">
      <c r="B17" s="18"/>
      <c r="E17" s="23" t="s">
        <v>33</v>
      </c>
      <c r="AK17" s="25" t="s">
        <v>28</v>
      </c>
      <c r="AN17" s="23" t="s">
        <v>3</v>
      </c>
      <c r="AR17" s="18"/>
      <c r="BE17" s="227"/>
      <c r="BS17" s="15" t="s">
        <v>34</v>
      </c>
    </row>
    <row r="18" spans="2:71" ht="6.75" customHeight="1">
      <c r="B18" s="18"/>
      <c r="AR18" s="18"/>
      <c r="BE18" s="227"/>
      <c r="BS18" s="15" t="s">
        <v>7</v>
      </c>
    </row>
    <row r="19" spans="2:71" ht="12" customHeight="1">
      <c r="B19" s="18"/>
      <c r="D19" s="25" t="s">
        <v>35</v>
      </c>
      <c r="AK19" s="25" t="s">
        <v>26</v>
      </c>
      <c r="AN19" s="23" t="s">
        <v>32</v>
      </c>
      <c r="AR19" s="18"/>
      <c r="BE19" s="227"/>
      <c r="BS19" s="15" t="s">
        <v>7</v>
      </c>
    </row>
    <row r="20" spans="2:71" ht="18" customHeight="1">
      <c r="B20" s="18"/>
      <c r="E20" s="23" t="s">
        <v>33</v>
      </c>
      <c r="AK20" s="25" t="s">
        <v>28</v>
      </c>
      <c r="AN20" s="23" t="s">
        <v>3</v>
      </c>
      <c r="AR20" s="18"/>
      <c r="BE20" s="227"/>
      <c r="BS20" s="15" t="s">
        <v>4</v>
      </c>
    </row>
    <row r="21" spans="2:57" ht="6.75" customHeight="1">
      <c r="B21" s="18"/>
      <c r="AR21" s="18"/>
      <c r="BE21" s="227"/>
    </row>
    <row r="22" spans="2:57" ht="12" customHeight="1">
      <c r="B22" s="18"/>
      <c r="D22" s="25" t="s">
        <v>36</v>
      </c>
      <c r="AR22" s="18"/>
      <c r="BE22" s="227"/>
    </row>
    <row r="23" spans="2:57" ht="16.5" customHeight="1">
      <c r="B23" s="18"/>
      <c r="E23" s="233" t="s">
        <v>3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18"/>
      <c r="BE23" s="227"/>
    </row>
    <row r="24" spans="2:57" ht="6.75" customHeight="1">
      <c r="B24" s="18"/>
      <c r="AR24" s="18"/>
      <c r="BE24" s="227"/>
    </row>
    <row r="25" spans="2:57" ht="6.7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7"/>
    </row>
    <row r="26" spans="1:57" s="1" customFormat="1" ht="25.5" customHeight="1">
      <c r="A26" s="30"/>
      <c r="B26" s="31"/>
      <c r="C26" s="30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4">
        <f>ROUND(AG54,2)</f>
        <v>0</v>
      </c>
      <c r="AL26" s="235"/>
      <c r="AM26" s="235"/>
      <c r="AN26" s="235"/>
      <c r="AO26" s="235"/>
      <c r="AP26" s="30"/>
      <c r="AQ26" s="30"/>
      <c r="AR26" s="31"/>
      <c r="BE26" s="227"/>
    </row>
    <row r="27" spans="1:57" s="1" customFormat="1" ht="6.7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27"/>
    </row>
    <row r="28" spans="1:57" s="1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6" t="s">
        <v>38</v>
      </c>
      <c r="M28" s="236"/>
      <c r="N28" s="236"/>
      <c r="O28" s="236"/>
      <c r="P28" s="236"/>
      <c r="Q28" s="30"/>
      <c r="R28" s="30"/>
      <c r="S28" s="30"/>
      <c r="T28" s="30"/>
      <c r="U28" s="30"/>
      <c r="V28" s="30"/>
      <c r="W28" s="236" t="s">
        <v>39</v>
      </c>
      <c r="X28" s="236"/>
      <c r="Y28" s="236"/>
      <c r="Z28" s="236"/>
      <c r="AA28" s="236"/>
      <c r="AB28" s="236"/>
      <c r="AC28" s="236"/>
      <c r="AD28" s="236"/>
      <c r="AE28" s="236"/>
      <c r="AF28" s="30"/>
      <c r="AG28" s="30"/>
      <c r="AH28" s="30"/>
      <c r="AI28" s="30"/>
      <c r="AJ28" s="30"/>
      <c r="AK28" s="236" t="s">
        <v>40</v>
      </c>
      <c r="AL28" s="236"/>
      <c r="AM28" s="236"/>
      <c r="AN28" s="236"/>
      <c r="AO28" s="236"/>
      <c r="AP28" s="30"/>
      <c r="AQ28" s="30"/>
      <c r="AR28" s="31"/>
      <c r="BE28" s="227"/>
    </row>
    <row r="29" spans="2:57" s="2" customFormat="1" ht="14.25" customHeight="1">
      <c r="B29" s="35"/>
      <c r="D29" s="25" t="s">
        <v>41</v>
      </c>
      <c r="F29" s="25" t="s">
        <v>42</v>
      </c>
      <c r="L29" s="219">
        <v>0.21</v>
      </c>
      <c r="M29" s="220"/>
      <c r="N29" s="220"/>
      <c r="O29" s="220"/>
      <c r="P29" s="220"/>
      <c r="W29" s="221">
        <f>ROUND(AZ54,2)</f>
        <v>0</v>
      </c>
      <c r="X29" s="220"/>
      <c r="Y29" s="220"/>
      <c r="Z29" s="220"/>
      <c r="AA29" s="220"/>
      <c r="AB29" s="220"/>
      <c r="AC29" s="220"/>
      <c r="AD29" s="220"/>
      <c r="AE29" s="220"/>
      <c r="AK29" s="221">
        <f>ROUND(AV54,2)</f>
        <v>0</v>
      </c>
      <c r="AL29" s="220"/>
      <c r="AM29" s="220"/>
      <c r="AN29" s="220"/>
      <c r="AO29" s="220"/>
      <c r="AR29" s="35"/>
      <c r="BE29" s="228"/>
    </row>
    <row r="30" spans="2:57" s="2" customFormat="1" ht="14.25" customHeight="1">
      <c r="B30" s="35"/>
      <c r="F30" s="25" t="s">
        <v>43</v>
      </c>
      <c r="L30" s="219">
        <v>0.15</v>
      </c>
      <c r="M30" s="220"/>
      <c r="N30" s="220"/>
      <c r="O30" s="220"/>
      <c r="P30" s="220"/>
      <c r="W30" s="221">
        <f>ROUND(BA54,2)</f>
        <v>0</v>
      </c>
      <c r="X30" s="220"/>
      <c r="Y30" s="220"/>
      <c r="Z30" s="220"/>
      <c r="AA30" s="220"/>
      <c r="AB30" s="220"/>
      <c r="AC30" s="220"/>
      <c r="AD30" s="220"/>
      <c r="AE30" s="220"/>
      <c r="AK30" s="221">
        <f>ROUND(AW54,2)</f>
        <v>0</v>
      </c>
      <c r="AL30" s="220"/>
      <c r="AM30" s="220"/>
      <c r="AN30" s="220"/>
      <c r="AO30" s="220"/>
      <c r="AR30" s="35"/>
      <c r="BE30" s="228"/>
    </row>
    <row r="31" spans="2:57" s="2" customFormat="1" ht="14.25" customHeight="1" hidden="1">
      <c r="B31" s="35"/>
      <c r="F31" s="25" t="s">
        <v>44</v>
      </c>
      <c r="L31" s="219">
        <v>0.21</v>
      </c>
      <c r="M31" s="220"/>
      <c r="N31" s="220"/>
      <c r="O31" s="220"/>
      <c r="P31" s="220"/>
      <c r="W31" s="221">
        <f>ROUND(BB54,2)</f>
        <v>0</v>
      </c>
      <c r="X31" s="220"/>
      <c r="Y31" s="220"/>
      <c r="Z31" s="220"/>
      <c r="AA31" s="220"/>
      <c r="AB31" s="220"/>
      <c r="AC31" s="220"/>
      <c r="AD31" s="220"/>
      <c r="AE31" s="220"/>
      <c r="AK31" s="221">
        <v>0</v>
      </c>
      <c r="AL31" s="220"/>
      <c r="AM31" s="220"/>
      <c r="AN31" s="220"/>
      <c r="AO31" s="220"/>
      <c r="AR31" s="35"/>
      <c r="BE31" s="228"/>
    </row>
    <row r="32" spans="2:57" s="2" customFormat="1" ht="14.25" customHeight="1" hidden="1">
      <c r="B32" s="35"/>
      <c r="F32" s="25" t="s">
        <v>45</v>
      </c>
      <c r="L32" s="219">
        <v>0.15</v>
      </c>
      <c r="M32" s="220"/>
      <c r="N32" s="220"/>
      <c r="O32" s="220"/>
      <c r="P32" s="220"/>
      <c r="W32" s="221">
        <f>ROUND(BC54,2)</f>
        <v>0</v>
      </c>
      <c r="X32" s="220"/>
      <c r="Y32" s="220"/>
      <c r="Z32" s="220"/>
      <c r="AA32" s="220"/>
      <c r="AB32" s="220"/>
      <c r="AC32" s="220"/>
      <c r="AD32" s="220"/>
      <c r="AE32" s="220"/>
      <c r="AK32" s="221">
        <v>0</v>
      </c>
      <c r="AL32" s="220"/>
      <c r="AM32" s="220"/>
      <c r="AN32" s="220"/>
      <c r="AO32" s="220"/>
      <c r="AR32" s="35"/>
      <c r="BE32" s="228"/>
    </row>
    <row r="33" spans="2:44" s="2" customFormat="1" ht="14.25" customHeight="1" hidden="1">
      <c r="B33" s="35"/>
      <c r="F33" s="25" t="s">
        <v>46</v>
      </c>
      <c r="L33" s="219">
        <v>0</v>
      </c>
      <c r="M33" s="220"/>
      <c r="N33" s="220"/>
      <c r="O33" s="220"/>
      <c r="P33" s="220"/>
      <c r="W33" s="221">
        <f>ROUND(BD54,2)</f>
        <v>0</v>
      </c>
      <c r="X33" s="220"/>
      <c r="Y33" s="220"/>
      <c r="Z33" s="220"/>
      <c r="AA33" s="220"/>
      <c r="AB33" s="220"/>
      <c r="AC33" s="220"/>
      <c r="AD33" s="220"/>
      <c r="AE33" s="220"/>
      <c r="AK33" s="221">
        <v>0</v>
      </c>
      <c r="AL33" s="220"/>
      <c r="AM33" s="220"/>
      <c r="AN33" s="220"/>
      <c r="AO33" s="220"/>
      <c r="AR33" s="35"/>
    </row>
    <row r="34" spans="1:57" s="1" customFormat="1" ht="6.7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1" customFormat="1" ht="25.5" customHeight="1">
      <c r="A35" s="30"/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225" t="s">
        <v>49</v>
      </c>
      <c r="Y35" s="223"/>
      <c r="Z35" s="223"/>
      <c r="AA35" s="223"/>
      <c r="AB35" s="223"/>
      <c r="AC35" s="38"/>
      <c r="AD35" s="38"/>
      <c r="AE35" s="38"/>
      <c r="AF35" s="38"/>
      <c r="AG35" s="38"/>
      <c r="AH35" s="38"/>
      <c r="AI35" s="38"/>
      <c r="AJ35" s="38"/>
      <c r="AK35" s="222">
        <f>SUM(AK26:AK33)</f>
        <v>0</v>
      </c>
      <c r="AL35" s="223"/>
      <c r="AM35" s="223"/>
      <c r="AN35" s="223"/>
      <c r="AO35" s="224"/>
      <c r="AP35" s="36"/>
      <c r="AQ35" s="36"/>
      <c r="AR35" s="31"/>
      <c r="BE35" s="30"/>
    </row>
    <row r="36" spans="1:57" s="1" customFormat="1" ht="6.7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1" customFormat="1" ht="6.75" customHeight="1">
      <c r="A37" s="3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  <c r="BE37" s="30"/>
    </row>
    <row r="41" spans="1:57" s="1" customFormat="1" ht="6.75" customHeight="1">
      <c r="A41" s="30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  <c r="BE41" s="30"/>
    </row>
    <row r="42" spans="1:57" s="1" customFormat="1" ht="24.75" customHeight="1">
      <c r="A42" s="30"/>
      <c r="B42" s="31"/>
      <c r="C42" s="19" t="s">
        <v>50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BE42" s="30"/>
    </row>
    <row r="43" spans="1:57" s="1" customFormat="1" ht="6.7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BE43" s="30"/>
    </row>
    <row r="44" spans="2:44" s="3" customFormat="1" ht="12" customHeight="1">
      <c r="B44" s="44"/>
      <c r="C44" s="25" t="s">
        <v>14</v>
      </c>
      <c r="L44" s="3" t="str">
        <f>K5</f>
        <v>18-08</v>
      </c>
      <c r="AR44" s="44"/>
    </row>
    <row r="45" spans="2:44" s="4" customFormat="1" ht="36.75" customHeight="1">
      <c r="B45" s="45"/>
      <c r="C45" s="46" t="s">
        <v>17</v>
      </c>
      <c r="L45" s="240" t="str">
        <f>K6</f>
        <v>Stavební úpravy OZ na pozemku  p.č. 494 v Táboře</v>
      </c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R45" s="45"/>
    </row>
    <row r="46" spans="1:57" s="1" customFormat="1" ht="6.7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BE46" s="30"/>
    </row>
    <row r="47" spans="1:57" s="1" customFormat="1" ht="12" customHeight="1">
      <c r="A47" s="30"/>
      <c r="B47" s="31"/>
      <c r="C47" s="25" t="s">
        <v>21</v>
      </c>
      <c r="D47" s="30"/>
      <c r="E47" s="30"/>
      <c r="F47" s="30"/>
      <c r="G47" s="30"/>
      <c r="H47" s="30"/>
      <c r="I47" s="30"/>
      <c r="J47" s="30"/>
      <c r="K47" s="30"/>
      <c r="L47" s="47" t="str">
        <f>IF(K8="","",K8)</f>
        <v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5" t="s">
        <v>23</v>
      </c>
      <c r="AJ47" s="30"/>
      <c r="AK47" s="30"/>
      <c r="AL47" s="30"/>
      <c r="AM47" s="215" t="str">
        <f>IF(AN8="","",AN8)</f>
        <v>2. 9. 2018</v>
      </c>
      <c r="AN47" s="215"/>
      <c r="AO47" s="30"/>
      <c r="AP47" s="30"/>
      <c r="AQ47" s="30"/>
      <c r="AR47" s="31"/>
      <c r="BE47" s="30"/>
    </row>
    <row r="48" spans="1:57" s="1" customFormat="1" ht="6.7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BE48" s="30"/>
    </row>
    <row r="49" spans="1:57" s="1" customFormat="1" ht="25.5" customHeight="1">
      <c r="A49" s="30"/>
      <c r="B49" s="31"/>
      <c r="C49" s="25" t="s">
        <v>25</v>
      </c>
      <c r="D49" s="30"/>
      <c r="E49" s="30"/>
      <c r="F49" s="30"/>
      <c r="G49" s="30"/>
      <c r="H49" s="30"/>
      <c r="I49" s="30"/>
      <c r="J49" s="30"/>
      <c r="K49" s="30"/>
      <c r="L49" s="3" t="str">
        <f>IF(E11="","",E11)</f>
        <v>Město Tábor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5" t="s">
        <v>31</v>
      </c>
      <c r="AJ49" s="30"/>
      <c r="AK49" s="30"/>
      <c r="AL49" s="30"/>
      <c r="AM49" s="216" t="str">
        <f>IF(E17="","",E17)</f>
        <v> Ing. Vít Semrád, SV-statika,projekce</v>
      </c>
      <c r="AN49" s="217"/>
      <c r="AO49" s="217"/>
      <c r="AP49" s="217"/>
      <c r="AQ49" s="30"/>
      <c r="AR49" s="31"/>
      <c r="AS49" s="205" t="s">
        <v>51</v>
      </c>
      <c r="AT49" s="206"/>
      <c r="AU49" s="49"/>
      <c r="AV49" s="49"/>
      <c r="AW49" s="49"/>
      <c r="AX49" s="49"/>
      <c r="AY49" s="49"/>
      <c r="AZ49" s="49"/>
      <c r="BA49" s="49"/>
      <c r="BB49" s="49"/>
      <c r="BC49" s="49"/>
      <c r="BD49" s="50"/>
      <c r="BE49" s="30"/>
    </row>
    <row r="50" spans="1:57" s="1" customFormat="1" ht="15" customHeight="1">
      <c r="A50" s="30"/>
      <c r="B50" s="31"/>
      <c r="C50" s="25" t="s">
        <v>29</v>
      </c>
      <c r="D50" s="30"/>
      <c r="E50" s="30"/>
      <c r="F50" s="30"/>
      <c r="G50" s="30"/>
      <c r="H50" s="30"/>
      <c r="I50" s="30"/>
      <c r="J50" s="30"/>
      <c r="K50" s="30"/>
      <c r="L50" s="3">
        <f>IF(E14="Vyplň údaj","",E14)</f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5" t="s">
        <v>35</v>
      </c>
      <c r="AJ50" s="30"/>
      <c r="AK50" s="30"/>
      <c r="AL50" s="30"/>
      <c r="AM50" s="216" t="str">
        <f>IF(E20="","",E20)</f>
        <v> Ing. Vít Semrád, SV-statika,projekce</v>
      </c>
      <c r="AN50" s="217"/>
      <c r="AO50" s="217"/>
      <c r="AP50" s="217"/>
      <c r="AQ50" s="30"/>
      <c r="AR50" s="31"/>
      <c r="AS50" s="207"/>
      <c r="AT50" s="208"/>
      <c r="AU50" s="51"/>
      <c r="AV50" s="51"/>
      <c r="AW50" s="51"/>
      <c r="AX50" s="51"/>
      <c r="AY50" s="51"/>
      <c r="AZ50" s="51"/>
      <c r="BA50" s="51"/>
      <c r="BB50" s="51"/>
      <c r="BC50" s="51"/>
      <c r="BD50" s="52"/>
      <c r="BE50" s="30"/>
    </row>
    <row r="51" spans="1:57" s="1" customFormat="1" ht="10.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207"/>
      <c r="AT51" s="208"/>
      <c r="AU51" s="51"/>
      <c r="AV51" s="51"/>
      <c r="AW51" s="51"/>
      <c r="AX51" s="51"/>
      <c r="AY51" s="51"/>
      <c r="AZ51" s="51"/>
      <c r="BA51" s="51"/>
      <c r="BB51" s="51"/>
      <c r="BC51" s="51"/>
      <c r="BD51" s="52"/>
      <c r="BE51" s="30"/>
    </row>
    <row r="52" spans="1:57" s="1" customFormat="1" ht="29.25" customHeight="1">
      <c r="A52" s="30"/>
      <c r="B52" s="31"/>
      <c r="C52" s="242" t="s">
        <v>52</v>
      </c>
      <c r="D52" s="214"/>
      <c r="E52" s="214"/>
      <c r="F52" s="214"/>
      <c r="G52" s="214"/>
      <c r="H52" s="53"/>
      <c r="I52" s="218" t="s">
        <v>53</v>
      </c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3" t="s">
        <v>54</v>
      </c>
      <c r="AH52" s="214"/>
      <c r="AI52" s="214"/>
      <c r="AJ52" s="214"/>
      <c r="AK52" s="214"/>
      <c r="AL52" s="214"/>
      <c r="AM52" s="214"/>
      <c r="AN52" s="218" t="s">
        <v>55</v>
      </c>
      <c r="AO52" s="214"/>
      <c r="AP52" s="214"/>
      <c r="AQ52" s="54" t="s">
        <v>56</v>
      </c>
      <c r="AR52" s="31"/>
      <c r="AS52" s="55" t="s">
        <v>57</v>
      </c>
      <c r="AT52" s="56" t="s">
        <v>58</v>
      </c>
      <c r="AU52" s="56" t="s">
        <v>59</v>
      </c>
      <c r="AV52" s="56" t="s">
        <v>60</v>
      </c>
      <c r="AW52" s="56" t="s">
        <v>61</v>
      </c>
      <c r="AX52" s="56" t="s">
        <v>62</v>
      </c>
      <c r="AY52" s="56" t="s">
        <v>63</v>
      </c>
      <c r="AZ52" s="56" t="s">
        <v>64</v>
      </c>
      <c r="BA52" s="56" t="s">
        <v>65</v>
      </c>
      <c r="BB52" s="56" t="s">
        <v>66</v>
      </c>
      <c r="BC52" s="56" t="s">
        <v>67</v>
      </c>
      <c r="BD52" s="57" t="s">
        <v>68</v>
      </c>
      <c r="BE52" s="30"/>
    </row>
    <row r="53" spans="1:57" s="1" customFormat="1" ht="10.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8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0"/>
      <c r="BE53" s="30"/>
    </row>
    <row r="54" spans="2:90" s="5" customFormat="1" ht="32.25" customHeight="1">
      <c r="B54" s="61"/>
      <c r="C54" s="62" t="s">
        <v>69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39">
        <f>ROUND(AG55+AG56+AG66+AG68,2)</f>
        <v>0</v>
      </c>
      <c r="AH54" s="239"/>
      <c r="AI54" s="239"/>
      <c r="AJ54" s="239"/>
      <c r="AK54" s="239"/>
      <c r="AL54" s="239"/>
      <c r="AM54" s="239"/>
      <c r="AN54" s="204">
        <f aca="true" t="shared" si="0" ref="AN54:AN68">SUM(AG54,AT54)</f>
        <v>0</v>
      </c>
      <c r="AO54" s="204"/>
      <c r="AP54" s="204"/>
      <c r="AQ54" s="65" t="s">
        <v>3</v>
      </c>
      <c r="AR54" s="61"/>
      <c r="AS54" s="66">
        <f>ROUND(AS55+AS56+AS66+AS68,2)</f>
        <v>0</v>
      </c>
      <c r="AT54" s="67">
        <f aca="true" t="shared" si="1" ref="AT54:AT68">ROUND(SUM(AV54:AW54),2)</f>
        <v>0</v>
      </c>
      <c r="AU54" s="68">
        <f>ROUND(AU55+AU56+AU66+AU68,5)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ROUND(AZ55+AZ56+AZ66+AZ68,2)</f>
        <v>0</v>
      </c>
      <c r="BA54" s="67">
        <f>ROUND(BA55+BA56+BA66+BA68,2)</f>
        <v>0</v>
      </c>
      <c r="BB54" s="67">
        <f>ROUND(BB55+BB56+BB66+BB68,2)</f>
        <v>0</v>
      </c>
      <c r="BC54" s="67">
        <f>ROUND(BC55+BC56+BC66+BC68,2)</f>
        <v>0</v>
      </c>
      <c r="BD54" s="69">
        <f>ROUND(BD55+BD56+BD66+BD68,2)</f>
        <v>0</v>
      </c>
      <c r="BS54" s="70" t="s">
        <v>70</v>
      </c>
      <c r="BT54" s="70" t="s">
        <v>71</v>
      </c>
      <c r="BU54" s="71" t="s">
        <v>72</v>
      </c>
      <c r="BV54" s="70" t="s">
        <v>73</v>
      </c>
      <c r="BW54" s="70" t="s">
        <v>5</v>
      </c>
      <c r="BX54" s="70" t="s">
        <v>74</v>
      </c>
      <c r="CL54" s="70" t="s">
        <v>3</v>
      </c>
    </row>
    <row r="55" spans="1:91" s="6" customFormat="1" ht="16.5" customHeight="1">
      <c r="A55" s="72" t="s">
        <v>75</v>
      </c>
      <c r="B55" s="73"/>
      <c r="C55" s="74"/>
      <c r="D55" s="238" t="s">
        <v>76</v>
      </c>
      <c r="E55" s="238"/>
      <c r="F55" s="238"/>
      <c r="G55" s="238"/>
      <c r="H55" s="238"/>
      <c r="I55" s="75"/>
      <c r="J55" s="238" t="s">
        <v>77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02">
        <f>'00 - Vedlejší rozpočtové ...'!J30</f>
        <v>0</v>
      </c>
      <c r="AH55" s="203"/>
      <c r="AI55" s="203"/>
      <c r="AJ55" s="203"/>
      <c r="AK55" s="203"/>
      <c r="AL55" s="203"/>
      <c r="AM55" s="203"/>
      <c r="AN55" s="202">
        <f t="shared" si="0"/>
        <v>0</v>
      </c>
      <c r="AO55" s="203"/>
      <c r="AP55" s="203"/>
      <c r="AQ55" s="76" t="s">
        <v>78</v>
      </c>
      <c r="AR55" s="73"/>
      <c r="AS55" s="77">
        <v>0</v>
      </c>
      <c r="AT55" s="78">
        <f t="shared" si="1"/>
        <v>0</v>
      </c>
      <c r="AU55" s="79">
        <f>'00 - Vedlejší rozpočtové ...'!P84</f>
        <v>0</v>
      </c>
      <c r="AV55" s="78">
        <f>'00 - Vedlejší rozpočtové ...'!J33</f>
        <v>0</v>
      </c>
      <c r="AW55" s="78">
        <f>'00 - Vedlejší rozpočtové ...'!J34</f>
        <v>0</v>
      </c>
      <c r="AX55" s="78">
        <f>'00 - Vedlejší rozpočtové ...'!J35</f>
        <v>0</v>
      </c>
      <c r="AY55" s="78">
        <f>'00 - Vedlejší rozpočtové ...'!J36</f>
        <v>0</v>
      </c>
      <c r="AZ55" s="78">
        <f>'00 - Vedlejší rozpočtové ...'!F33</f>
        <v>0</v>
      </c>
      <c r="BA55" s="78">
        <f>'00 - Vedlejší rozpočtové ...'!F34</f>
        <v>0</v>
      </c>
      <c r="BB55" s="78">
        <f>'00 - Vedlejší rozpočtové ...'!F35</f>
        <v>0</v>
      </c>
      <c r="BC55" s="78">
        <f>'00 - Vedlejší rozpočtové ...'!F36</f>
        <v>0</v>
      </c>
      <c r="BD55" s="80">
        <f>'00 - Vedlejší rozpočtové ...'!F37</f>
        <v>0</v>
      </c>
      <c r="BT55" s="81" t="s">
        <v>79</v>
      </c>
      <c r="BV55" s="81" t="s">
        <v>73</v>
      </c>
      <c r="BW55" s="81" t="s">
        <v>80</v>
      </c>
      <c r="BX55" s="81" t="s">
        <v>5</v>
      </c>
      <c r="CL55" s="81" t="s">
        <v>3</v>
      </c>
      <c r="CM55" s="81" t="s">
        <v>81</v>
      </c>
    </row>
    <row r="56" spans="2:91" s="6" customFormat="1" ht="16.5" customHeight="1">
      <c r="B56" s="73"/>
      <c r="C56" s="74"/>
      <c r="D56" s="238" t="s">
        <v>82</v>
      </c>
      <c r="E56" s="238"/>
      <c r="F56" s="238"/>
      <c r="G56" s="238"/>
      <c r="H56" s="238"/>
      <c r="I56" s="75"/>
      <c r="J56" s="238" t="s">
        <v>83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09">
        <f>ROUND(AG57+SUM(AG58:AG61),2)</f>
        <v>0</v>
      </c>
      <c r="AH56" s="203"/>
      <c r="AI56" s="203"/>
      <c r="AJ56" s="203"/>
      <c r="AK56" s="203"/>
      <c r="AL56" s="203"/>
      <c r="AM56" s="203"/>
      <c r="AN56" s="202">
        <f t="shared" si="0"/>
        <v>0</v>
      </c>
      <c r="AO56" s="203"/>
      <c r="AP56" s="203"/>
      <c r="AQ56" s="76" t="s">
        <v>78</v>
      </c>
      <c r="AR56" s="73"/>
      <c r="AS56" s="77">
        <f>ROUND(AS57+SUM(AS58:AS61),2)</f>
        <v>0</v>
      </c>
      <c r="AT56" s="78">
        <f t="shared" si="1"/>
        <v>0</v>
      </c>
      <c r="AU56" s="79">
        <f>ROUND(AU57+SUM(AU58:AU61),5)</f>
        <v>0</v>
      </c>
      <c r="AV56" s="78">
        <f>ROUND(AZ56*L29,2)</f>
        <v>0</v>
      </c>
      <c r="AW56" s="78">
        <f>ROUND(BA56*L30,2)</f>
        <v>0</v>
      </c>
      <c r="AX56" s="78">
        <f>ROUND(BB56*L29,2)</f>
        <v>0</v>
      </c>
      <c r="AY56" s="78">
        <f>ROUND(BC56*L30,2)</f>
        <v>0</v>
      </c>
      <c r="AZ56" s="78">
        <f>ROUND(AZ57+SUM(AZ58:AZ61),2)</f>
        <v>0</v>
      </c>
      <c r="BA56" s="78">
        <f>ROUND(BA57+SUM(BA58:BA61),2)</f>
        <v>0</v>
      </c>
      <c r="BB56" s="78">
        <f>ROUND(BB57+SUM(BB58:BB61),2)</f>
        <v>0</v>
      </c>
      <c r="BC56" s="78">
        <f>ROUND(BC57+SUM(BC58:BC61),2)</f>
        <v>0</v>
      </c>
      <c r="BD56" s="80">
        <f>ROUND(BD57+SUM(BD58:BD61),2)</f>
        <v>0</v>
      </c>
      <c r="BS56" s="81" t="s">
        <v>70</v>
      </c>
      <c r="BT56" s="81" t="s">
        <v>79</v>
      </c>
      <c r="BU56" s="81" t="s">
        <v>72</v>
      </c>
      <c r="BV56" s="81" t="s">
        <v>73</v>
      </c>
      <c r="BW56" s="81" t="s">
        <v>84</v>
      </c>
      <c r="BX56" s="81" t="s">
        <v>5</v>
      </c>
      <c r="CL56" s="81" t="s">
        <v>3</v>
      </c>
      <c r="CM56" s="81" t="s">
        <v>81</v>
      </c>
    </row>
    <row r="57" spans="1:90" s="3" customFormat="1" ht="16.5" customHeight="1">
      <c r="A57" s="72" t="s">
        <v>75</v>
      </c>
      <c r="B57" s="44"/>
      <c r="C57" s="9"/>
      <c r="D57" s="9"/>
      <c r="E57" s="237" t="s">
        <v>85</v>
      </c>
      <c r="F57" s="237"/>
      <c r="G57" s="237"/>
      <c r="H57" s="237"/>
      <c r="I57" s="237"/>
      <c r="J57" s="9"/>
      <c r="K57" s="237" t="s">
        <v>86</v>
      </c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00">
        <f>'01-00 - Přípravné a zemní...'!J32</f>
        <v>0</v>
      </c>
      <c r="AH57" s="201"/>
      <c r="AI57" s="201"/>
      <c r="AJ57" s="201"/>
      <c r="AK57" s="201"/>
      <c r="AL57" s="201"/>
      <c r="AM57" s="201"/>
      <c r="AN57" s="200">
        <f t="shared" si="0"/>
        <v>0</v>
      </c>
      <c r="AO57" s="201"/>
      <c r="AP57" s="201"/>
      <c r="AQ57" s="82" t="s">
        <v>87</v>
      </c>
      <c r="AR57" s="44"/>
      <c r="AS57" s="83">
        <v>0</v>
      </c>
      <c r="AT57" s="84">
        <f t="shared" si="1"/>
        <v>0</v>
      </c>
      <c r="AU57" s="85">
        <f>'01-00 - Přípravné a zemní...'!P89</f>
        <v>0</v>
      </c>
      <c r="AV57" s="84">
        <f>'01-00 - Přípravné a zemní...'!J35</f>
        <v>0</v>
      </c>
      <c r="AW57" s="84">
        <f>'01-00 - Přípravné a zemní...'!J36</f>
        <v>0</v>
      </c>
      <c r="AX57" s="84">
        <f>'01-00 - Přípravné a zemní...'!J37</f>
        <v>0</v>
      </c>
      <c r="AY57" s="84">
        <f>'01-00 - Přípravné a zemní...'!J38</f>
        <v>0</v>
      </c>
      <c r="AZ57" s="84">
        <f>'01-00 - Přípravné a zemní...'!F35</f>
        <v>0</v>
      </c>
      <c r="BA57" s="84">
        <f>'01-00 - Přípravné a zemní...'!F36</f>
        <v>0</v>
      </c>
      <c r="BB57" s="84">
        <f>'01-00 - Přípravné a zemní...'!F37</f>
        <v>0</v>
      </c>
      <c r="BC57" s="84">
        <f>'01-00 - Přípravné a zemní...'!F38</f>
        <v>0</v>
      </c>
      <c r="BD57" s="86">
        <f>'01-00 - Přípravné a zemní...'!F39</f>
        <v>0</v>
      </c>
      <c r="BT57" s="23" t="s">
        <v>81</v>
      </c>
      <c r="BV57" s="23" t="s">
        <v>73</v>
      </c>
      <c r="BW57" s="23" t="s">
        <v>88</v>
      </c>
      <c r="BX57" s="23" t="s">
        <v>84</v>
      </c>
      <c r="CL57" s="23" t="s">
        <v>3</v>
      </c>
    </row>
    <row r="58" spans="1:90" s="3" customFormat="1" ht="16.5" customHeight="1">
      <c r="A58" s="72" t="s">
        <v>75</v>
      </c>
      <c r="B58" s="44"/>
      <c r="C58" s="9"/>
      <c r="D58" s="9"/>
      <c r="E58" s="237" t="s">
        <v>89</v>
      </c>
      <c r="F58" s="237"/>
      <c r="G58" s="237"/>
      <c r="H58" s="237"/>
      <c r="I58" s="237"/>
      <c r="J58" s="9"/>
      <c r="K58" s="237" t="s">
        <v>90</v>
      </c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00">
        <f>'01-01 - Opěrná zeď OZ 1'!J32</f>
        <v>0</v>
      </c>
      <c r="AH58" s="201"/>
      <c r="AI58" s="201"/>
      <c r="AJ58" s="201"/>
      <c r="AK58" s="201"/>
      <c r="AL58" s="201"/>
      <c r="AM58" s="201"/>
      <c r="AN58" s="200">
        <f t="shared" si="0"/>
        <v>0</v>
      </c>
      <c r="AO58" s="201"/>
      <c r="AP58" s="201"/>
      <c r="AQ58" s="82" t="s">
        <v>87</v>
      </c>
      <c r="AR58" s="44"/>
      <c r="AS58" s="83">
        <v>0</v>
      </c>
      <c r="AT58" s="84">
        <f t="shared" si="1"/>
        <v>0</v>
      </c>
      <c r="AU58" s="85">
        <f>'01-01 - Opěrná zeď OZ 1'!P92</f>
        <v>0</v>
      </c>
      <c r="AV58" s="84">
        <f>'01-01 - Opěrná zeď OZ 1'!J35</f>
        <v>0</v>
      </c>
      <c r="AW58" s="84">
        <f>'01-01 - Opěrná zeď OZ 1'!J36</f>
        <v>0</v>
      </c>
      <c r="AX58" s="84">
        <f>'01-01 - Opěrná zeď OZ 1'!J37</f>
        <v>0</v>
      </c>
      <c r="AY58" s="84">
        <f>'01-01 - Opěrná zeď OZ 1'!J38</f>
        <v>0</v>
      </c>
      <c r="AZ58" s="84">
        <f>'01-01 - Opěrná zeď OZ 1'!F35</f>
        <v>0</v>
      </c>
      <c r="BA58" s="84">
        <f>'01-01 - Opěrná zeď OZ 1'!F36</f>
        <v>0</v>
      </c>
      <c r="BB58" s="84">
        <f>'01-01 - Opěrná zeď OZ 1'!F37</f>
        <v>0</v>
      </c>
      <c r="BC58" s="84">
        <f>'01-01 - Opěrná zeď OZ 1'!F38</f>
        <v>0</v>
      </c>
      <c r="BD58" s="86">
        <f>'01-01 - Opěrná zeď OZ 1'!F39</f>
        <v>0</v>
      </c>
      <c r="BT58" s="23" t="s">
        <v>81</v>
      </c>
      <c r="BV58" s="23" t="s">
        <v>73</v>
      </c>
      <c r="BW58" s="23" t="s">
        <v>91</v>
      </c>
      <c r="BX58" s="23" t="s">
        <v>84</v>
      </c>
      <c r="CL58" s="23" t="s">
        <v>3</v>
      </c>
    </row>
    <row r="59" spans="1:90" s="3" customFormat="1" ht="16.5" customHeight="1">
      <c r="A59" s="72" t="s">
        <v>75</v>
      </c>
      <c r="B59" s="44"/>
      <c r="C59" s="9"/>
      <c r="D59" s="9"/>
      <c r="E59" s="237" t="s">
        <v>92</v>
      </c>
      <c r="F59" s="237"/>
      <c r="G59" s="237"/>
      <c r="H59" s="237"/>
      <c r="I59" s="237"/>
      <c r="J59" s="9"/>
      <c r="K59" s="237" t="s">
        <v>93</v>
      </c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00">
        <f>'01-02 - Opěrná zeď OZ 2'!J32</f>
        <v>0</v>
      </c>
      <c r="AH59" s="201"/>
      <c r="AI59" s="201"/>
      <c r="AJ59" s="201"/>
      <c r="AK59" s="201"/>
      <c r="AL59" s="201"/>
      <c r="AM59" s="201"/>
      <c r="AN59" s="200">
        <f t="shared" si="0"/>
        <v>0</v>
      </c>
      <c r="AO59" s="201"/>
      <c r="AP59" s="201"/>
      <c r="AQ59" s="82" t="s">
        <v>87</v>
      </c>
      <c r="AR59" s="44"/>
      <c r="AS59" s="83">
        <v>0</v>
      </c>
      <c r="AT59" s="84">
        <f t="shared" si="1"/>
        <v>0</v>
      </c>
      <c r="AU59" s="85">
        <f>'01-02 - Opěrná zeď OZ 2'!P90</f>
        <v>0</v>
      </c>
      <c r="AV59" s="84">
        <f>'01-02 - Opěrná zeď OZ 2'!J35</f>
        <v>0</v>
      </c>
      <c r="AW59" s="84">
        <f>'01-02 - Opěrná zeď OZ 2'!J36</f>
        <v>0</v>
      </c>
      <c r="AX59" s="84">
        <f>'01-02 - Opěrná zeď OZ 2'!J37</f>
        <v>0</v>
      </c>
      <c r="AY59" s="84">
        <f>'01-02 - Opěrná zeď OZ 2'!J38</f>
        <v>0</v>
      </c>
      <c r="AZ59" s="84">
        <f>'01-02 - Opěrná zeď OZ 2'!F35</f>
        <v>0</v>
      </c>
      <c r="BA59" s="84">
        <f>'01-02 - Opěrná zeď OZ 2'!F36</f>
        <v>0</v>
      </c>
      <c r="BB59" s="84">
        <f>'01-02 - Opěrná zeď OZ 2'!F37</f>
        <v>0</v>
      </c>
      <c r="BC59" s="84">
        <f>'01-02 - Opěrná zeď OZ 2'!F38</f>
        <v>0</v>
      </c>
      <c r="BD59" s="86">
        <f>'01-02 - Opěrná zeď OZ 2'!F39</f>
        <v>0</v>
      </c>
      <c r="BT59" s="23" t="s">
        <v>81</v>
      </c>
      <c r="BV59" s="23" t="s">
        <v>73</v>
      </c>
      <c r="BW59" s="23" t="s">
        <v>94</v>
      </c>
      <c r="BX59" s="23" t="s">
        <v>84</v>
      </c>
      <c r="CL59" s="23" t="s">
        <v>3</v>
      </c>
    </row>
    <row r="60" spans="1:90" s="3" customFormat="1" ht="16.5" customHeight="1">
      <c r="A60" s="72" t="s">
        <v>75</v>
      </c>
      <c r="B60" s="44"/>
      <c r="C60" s="9"/>
      <c r="D60" s="9"/>
      <c r="E60" s="237" t="s">
        <v>95</v>
      </c>
      <c r="F60" s="237"/>
      <c r="G60" s="237"/>
      <c r="H60" s="237"/>
      <c r="I60" s="237"/>
      <c r="J60" s="9"/>
      <c r="K60" s="237" t="s">
        <v>96</v>
      </c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00">
        <f>'01-03 - Opěrná zeď OZ 3'!J32</f>
        <v>0</v>
      </c>
      <c r="AH60" s="201"/>
      <c r="AI60" s="201"/>
      <c r="AJ60" s="201"/>
      <c r="AK60" s="201"/>
      <c r="AL60" s="201"/>
      <c r="AM60" s="201"/>
      <c r="AN60" s="200">
        <f t="shared" si="0"/>
        <v>0</v>
      </c>
      <c r="AO60" s="201"/>
      <c r="AP60" s="201"/>
      <c r="AQ60" s="82" t="s">
        <v>87</v>
      </c>
      <c r="AR60" s="44"/>
      <c r="AS60" s="83">
        <v>0</v>
      </c>
      <c r="AT60" s="84">
        <f t="shared" si="1"/>
        <v>0</v>
      </c>
      <c r="AU60" s="85">
        <f>'01-03 - Opěrná zeď OZ 3'!P89</f>
        <v>0</v>
      </c>
      <c r="AV60" s="84">
        <f>'01-03 - Opěrná zeď OZ 3'!J35</f>
        <v>0</v>
      </c>
      <c r="AW60" s="84">
        <f>'01-03 - Opěrná zeď OZ 3'!J36</f>
        <v>0</v>
      </c>
      <c r="AX60" s="84">
        <f>'01-03 - Opěrná zeď OZ 3'!J37</f>
        <v>0</v>
      </c>
      <c r="AY60" s="84">
        <f>'01-03 - Opěrná zeď OZ 3'!J38</f>
        <v>0</v>
      </c>
      <c r="AZ60" s="84">
        <f>'01-03 - Opěrná zeď OZ 3'!F35</f>
        <v>0</v>
      </c>
      <c r="BA60" s="84">
        <f>'01-03 - Opěrná zeď OZ 3'!F36</f>
        <v>0</v>
      </c>
      <c r="BB60" s="84">
        <f>'01-03 - Opěrná zeď OZ 3'!F37</f>
        <v>0</v>
      </c>
      <c r="BC60" s="84">
        <f>'01-03 - Opěrná zeď OZ 3'!F38</f>
        <v>0</v>
      </c>
      <c r="BD60" s="86">
        <f>'01-03 - Opěrná zeď OZ 3'!F39</f>
        <v>0</v>
      </c>
      <c r="BT60" s="23" t="s">
        <v>81</v>
      </c>
      <c r="BV60" s="23" t="s">
        <v>73</v>
      </c>
      <c r="BW60" s="23" t="s">
        <v>97</v>
      </c>
      <c r="BX60" s="23" t="s">
        <v>84</v>
      </c>
      <c r="CL60" s="23" t="s">
        <v>3</v>
      </c>
    </row>
    <row r="61" spans="2:90" s="3" customFormat="1" ht="16.5" customHeight="1">
      <c r="B61" s="44"/>
      <c r="C61" s="9"/>
      <c r="D61" s="9"/>
      <c r="E61" s="237" t="s">
        <v>98</v>
      </c>
      <c r="F61" s="237"/>
      <c r="G61" s="237"/>
      <c r="H61" s="237"/>
      <c r="I61" s="237"/>
      <c r="J61" s="9"/>
      <c r="K61" s="237" t="s">
        <v>99</v>
      </c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12">
        <f>ROUND(SUM(AG62:AG65),2)</f>
        <v>0</v>
      </c>
      <c r="AH61" s="201"/>
      <c r="AI61" s="201"/>
      <c r="AJ61" s="201"/>
      <c r="AK61" s="201"/>
      <c r="AL61" s="201"/>
      <c r="AM61" s="201"/>
      <c r="AN61" s="200">
        <f t="shared" si="0"/>
        <v>0</v>
      </c>
      <c r="AO61" s="201"/>
      <c r="AP61" s="201"/>
      <c r="AQ61" s="82" t="s">
        <v>87</v>
      </c>
      <c r="AR61" s="44"/>
      <c r="AS61" s="83">
        <f>ROUND(SUM(AS62:AS65),2)</f>
        <v>0</v>
      </c>
      <c r="AT61" s="84">
        <f t="shared" si="1"/>
        <v>0</v>
      </c>
      <c r="AU61" s="85">
        <f>ROUND(SUM(AU62:AU65),5)</f>
        <v>0</v>
      </c>
      <c r="AV61" s="84">
        <f>ROUND(AZ61*L29,2)</f>
        <v>0</v>
      </c>
      <c r="AW61" s="84">
        <f>ROUND(BA61*L30,2)</f>
        <v>0</v>
      </c>
      <c r="AX61" s="84">
        <f>ROUND(BB61*L29,2)</f>
        <v>0</v>
      </c>
      <c r="AY61" s="84">
        <f>ROUND(BC61*L30,2)</f>
        <v>0</v>
      </c>
      <c r="AZ61" s="84">
        <f>ROUND(SUM(AZ62:AZ65),2)</f>
        <v>0</v>
      </c>
      <c r="BA61" s="84">
        <f>ROUND(SUM(BA62:BA65),2)</f>
        <v>0</v>
      </c>
      <c r="BB61" s="84">
        <f>ROUND(SUM(BB62:BB65),2)</f>
        <v>0</v>
      </c>
      <c r="BC61" s="84">
        <f>ROUND(SUM(BC62:BC65),2)</f>
        <v>0</v>
      </c>
      <c r="BD61" s="86">
        <f>ROUND(SUM(BD62:BD65),2)</f>
        <v>0</v>
      </c>
      <c r="BS61" s="23" t="s">
        <v>70</v>
      </c>
      <c r="BT61" s="23" t="s">
        <v>81</v>
      </c>
      <c r="BU61" s="23" t="s">
        <v>72</v>
      </c>
      <c r="BV61" s="23" t="s">
        <v>73</v>
      </c>
      <c r="BW61" s="23" t="s">
        <v>100</v>
      </c>
      <c r="BX61" s="23" t="s">
        <v>84</v>
      </c>
      <c r="CL61" s="23" t="s">
        <v>3</v>
      </c>
    </row>
    <row r="62" spans="1:90" s="3" customFormat="1" ht="23.25" customHeight="1">
      <c r="A62" s="72" t="s">
        <v>75</v>
      </c>
      <c r="B62" s="44"/>
      <c r="C62" s="9"/>
      <c r="D62" s="9"/>
      <c r="E62" s="9"/>
      <c r="F62" s="237" t="s">
        <v>101</v>
      </c>
      <c r="G62" s="237"/>
      <c r="H62" s="237"/>
      <c r="I62" s="237"/>
      <c r="J62" s="237"/>
      <c r="K62" s="9"/>
      <c r="L62" s="237" t="s">
        <v>102</v>
      </c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00">
        <f>'01-04-01 - Přeložení chod...'!J34</f>
        <v>0</v>
      </c>
      <c r="AH62" s="201"/>
      <c r="AI62" s="201"/>
      <c r="AJ62" s="201"/>
      <c r="AK62" s="201"/>
      <c r="AL62" s="201"/>
      <c r="AM62" s="201"/>
      <c r="AN62" s="200">
        <f t="shared" si="0"/>
        <v>0</v>
      </c>
      <c r="AO62" s="201"/>
      <c r="AP62" s="201"/>
      <c r="AQ62" s="82" t="s">
        <v>87</v>
      </c>
      <c r="AR62" s="44"/>
      <c r="AS62" s="83">
        <v>0</v>
      </c>
      <c r="AT62" s="84">
        <f t="shared" si="1"/>
        <v>0</v>
      </c>
      <c r="AU62" s="85">
        <f>'01-04-01 - Přeložení chod...'!P97</f>
        <v>0</v>
      </c>
      <c r="AV62" s="84">
        <f>'01-04-01 - Přeložení chod...'!J37</f>
        <v>0</v>
      </c>
      <c r="AW62" s="84">
        <f>'01-04-01 - Přeložení chod...'!J38</f>
        <v>0</v>
      </c>
      <c r="AX62" s="84">
        <f>'01-04-01 - Přeložení chod...'!J39</f>
        <v>0</v>
      </c>
      <c r="AY62" s="84">
        <f>'01-04-01 - Přeložení chod...'!J40</f>
        <v>0</v>
      </c>
      <c r="AZ62" s="84">
        <f>'01-04-01 - Přeložení chod...'!F37</f>
        <v>0</v>
      </c>
      <c r="BA62" s="84">
        <f>'01-04-01 - Přeložení chod...'!F38</f>
        <v>0</v>
      </c>
      <c r="BB62" s="84">
        <f>'01-04-01 - Přeložení chod...'!F39</f>
        <v>0</v>
      </c>
      <c r="BC62" s="84">
        <f>'01-04-01 - Přeložení chod...'!F40</f>
        <v>0</v>
      </c>
      <c r="BD62" s="86">
        <f>'01-04-01 - Přeložení chod...'!F41</f>
        <v>0</v>
      </c>
      <c r="BT62" s="23" t="s">
        <v>103</v>
      </c>
      <c r="BV62" s="23" t="s">
        <v>73</v>
      </c>
      <c r="BW62" s="23" t="s">
        <v>104</v>
      </c>
      <c r="BX62" s="23" t="s">
        <v>100</v>
      </c>
      <c r="CL62" s="23" t="s">
        <v>3</v>
      </c>
    </row>
    <row r="63" spans="1:90" s="3" customFormat="1" ht="16.5" customHeight="1">
      <c r="A63" s="72" t="s">
        <v>75</v>
      </c>
      <c r="B63" s="44"/>
      <c r="C63" s="9"/>
      <c r="D63" s="9"/>
      <c r="E63" s="9"/>
      <c r="F63" s="237" t="s">
        <v>105</v>
      </c>
      <c r="G63" s="237"/>
      <c r="H63" s="237"/>
      <c r="I63" s="237"/>
      <c r="J63" s="237"/>
      <c r="K63" s="9"/>
      <c r="L63" s="237" t="s">
        <v>106</v>
      </c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00">
        <f>'01-04-02 - Doplnění chodn...'!J34</f>
        <v>0</v>
      </c>
      <c r="AH63" s="201"/>
      <c r="AI63" s="201"/>
      <c r="AJ63" s="201"/>
      <c r="AK63" s="201"/>
      <c r="AL63" s="201"/>
      <c r="AM63" s="201"/>
      <c r="AN63" s="200">
        <f t="shared" si="0"/>
        <v>0</v>
      </c>
      <c r="AO63" s="201"/>
      <c r="AP63" s="201"/>
      <c r="AQ63" s="82" t="s">
        <v>87</v>
      </c>
      <c r="AR63" s="44"/>
      <c r="AS63" s="83">
        <v>0</v>
      </c>
      <c r="AT63" s="84">
        <f t="shared" si="1"/>
        <v>0</v>
      </c>
      <c r="AU63" s="85">
        <f>'01-04-02 - Doplnění chodn...'!P96</f>
        <v>0</v>
      </c>
      <c r="AV63" s="84">
        <f>'01-04-02 - Doplnění chodn...'!J37</f>
        <v>0</v>
      </c>
      <c r="AW63" s="84">
        <f>'01-04-02 - Doplnění chodn...'!J38</f>
        <v>0</v>
      </c>
      <c r="AX63" s="84">
        <f>'01-04-02 - Doplnění chodn...'!J39</f>
        <v>0</v>
      </c>
      <c r="AY63" s="84">
        <f>'01-04-02 - Doplnění chodn...'!J40</f>
        <v>0</v>
      </c>
      <c r="AZ63" s="84">
        <f>'01-04-02 - Doplnění chodn...'!F37</f>
        <v>0</v>
      </c>
      <c r="BA63" s="84">
        <f>'01-04-02 - Doplnění chodn...'!F38</f>
        <v>0</v>
      </c>
      <c r="BB63" s="84">
        <f>'01-04-02 - Doplnění chodn...'!F39</f>
        <v>0</v>
      </c>
      <c r="BC63" s="84">
        <f>'01-04-02 - Doplnění chodn...'!F40</f>
        <v>0</v>
      </c>
      <c r="BD63" s="86">
        <f>'01-04-02 - Doplnění chodn...'!F41</f>
        <v>0</v>
      </c>
      <c r="BT63" s="23" t="s">
        <v>103</v>
      </c>
      <c r="BV63" s="23" t="s">
        <v>73</v>
      </c>
      <c r="BW63" s="23" t="s">
        <v>107</v>
      </c>
      <c r="BX63" s="23" t="s">
        <v>100</v>
      </c>
      <c r="CL63" s="23" t="s">
        <v>3</v>
      </c>
    </row>
    <row r="64" spans="1:90" s="3" customFormat="1" ht="23.25" customHeight="1">
      <c r="A64" s="72" t="s">
        <v>75</v>
      </c>
      <c r="B64" s="44"/>
      <c r="C64" s="9"/>
      <c r="D64" s="9"/>
      <c r="E64" s="9"/>
      <c r="F64" s="237" t="s">
        <v>108</v>
      </c>
      <c r="G64" s="237"/>
      <c r="H64" s="237"/>
      <c r="I64" s="237"/>
      <c r="J64" s="237"/>
      <c r="K64" s="9"/>
      <c r="L64" s="237" t="s">
        <v>109</v>
      </c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00">
        <f>'01-04-03 - Přeložení kons...'!J34</f>
        <v>0</v>
      </c>
      <c r="AH64" s="201"/>
      <c r="AI64" s="201"/>
      <c r="AJ64" s="201"/>
      <c r="AK64" s="201"/>
      <c r="AL64" s="201"/>
      <c r="AM64" s="201"/>
      <c r="AN64" s="200">
        <f t="shared" si="0"/>
        <v>0</v>
      </c>
      <c r="AO64" s="201"/>
      <c r="AP64" s="201"/>
      <c r="AQ64" s="82" t="s">
        <v>87</v>
      </c>
      <c r="AR64" s="44"/>
      <c r="AS64" s="83">
        <v>0</v>
      </c>
      <c r="AT64" s="84">
        <f t="shared" si="1"/>
        <v>0</v>
      </c>
      <c r="AU64" s="85">
        <f>'01-04-03 - Přeložení kons...'!P97</f>
        <v>0</v>
      </c>
      <c r="AV64" s="84">
        <f>'01-04-03 - Přeložení kons...'!J37</f>
        <v>0</v>
      </c>
      <c r="AW64" s="84">
        <f>'01-04-03 - Přeložení kons...'!J38</f>
        <v>0</v>
      </c>
      <c r="AX64" s="84">
        <f>'01-04-03 - Přeložení kons...'!J39</f>
        <v>0</v>
      </c>
      <c r="AY64" s="84">
        <f>'01-04-03 - Přeložení kons...'!J40</f>
        <v>0</v>
      </c>
      <c r="AZ64" s="84">
        <f>'01-04-03 - Přeložení kons...'!F37</f>
        <v>0</v>
      </c>
      <c r="BA64" s="84">
        <f>'01-04-03 - Přeložení kons...'!F38</f>
        <v>0</v>
      </c>
      <c r="BB64" s="84">
        <f>'01-04-03 - Přeložení kons...'!F39</f>
        <v>0</v>
      </c>
      <c r="BC64" s="84">
        <f>'01-04-03 - Přeložení kons...'!F40</f>
        <v>0</v>
      </c>
      <c r="BD64" s="86">
        <f>'01-04-03 - Přeložení kons...'!F41</f>
        <v>0</v>
      </c>
      <c r="BT64" s="23" t="s">
        <v>103</v>
      </c>
      <c r="BV64" s="23" t="s">
        <v>73</v>
      </c>
      <c r="BW64" s="23" t="s">
        <v>110</v>
      </c>
      <c r="BX64" s="23" t="s">
        <v>100</v>
      </c>
      <c r="CL64" s="23" t="s">
        <v>3</v>
      </c>
    </row>
    <row r="65" spans="1:90" s="3" customFormat="1" ht="16.5" customHeight="1">
      <c r="A65" s="72" t="s">
        <v>75</v>
      </c>
      <c r="B65" s="44"/>
      <c r="C65" s="9"/>
      <c r="D65" s="9"/>
      <c r="E65" s="9"/>
      <c r="F65" s="237" t="s">
        <v>111</v>
      </c>
      <c r="G65" s="237"/>
      <c r="H65" s="237"/>
      <c r="I65" s="237"/>
      <c r="J65" s="237"/>
      <c r="K65" s="9"/>
      <c r="L65" s="237" t="s">
        <v>112</v>
      </c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00">
        <f>'01-04-04 - Ostatní konstr...'!J34</f>
        <v>0</v>
      </c>
      <c r="AH65" s="201"/>
      <c r="AI65" s="201"/>
      <c r="AJ65" s="201"/>
      <c r="AK65" s="201"/>
      <c r="AL65" s="201"/>
      <c r="AM65" s="201"/>
      <c r="AN65" s="200">
        <f t="shared" si="0"/>
        <v>0</v>
      </c>
      <c r="AO65" s="201"/>
      <c r="AP65" s="201"/>
      <c r="AQ65" s="82" t="s">
        <v>87</v>
      </c>
      <c r="AR65" s="44"/>
      <c r="AS65" s="83">
        <v>0</v>
      </c>
      <c r="AT65" s="84">
        <f t="shared" si="1"/>
        <v>0</v>
      </c>
      <c r="AU65" s="85">
        <f>'01-04-04 - Ostatní konstr...'!P97</f>
        <v>0</v>
      </c>
      <c r="AV65" s="84">
        <f>'01-04-04 - Ostatní konstr...'!J37</f>
        <v>0</v>
      </c>
      <c r="AW65" s="84">
        <f>'01-04-04 - Ostatní konstr...'!J38</f>
        <v>0</v>
      </c>
      <c r="AX65" s="84">
        <f>'01-04-04 - Ostatní konstr...'!J39</f>
        <v>0</v>
      </c>
      <c r="AY65" s="84">
        <f>'01-04-04 - Ostatní konstr...'!J40</f>
        <v>0</v>
      </c>
      <c r="AZ65" s="84">
        <f>'01-04-04 - Ostatní konstr...'!F37</f>
        <v>0</v>
      </c>
      <c r="BA65" s="84">
        <f>'01-04-04 - Ostatní konstr...'!F38</f>
        <v>0</v>
      </c>
      <c r="BB65" s="84">
        <f>'01-04-04 - Ostatní konstr...'!F39</f>
        <v>0</v>
      </c>
      <c r="BC65" s="84">
        <f>'01-04-04 - Ostatní konstr...'!F40</f>
        <v>0</v>
      </c>
      <c r="BD65" s="86">
        <f>'01-04-04 - Ostatní konstr...'!F41</f>
        <v>0</v>
      </c>
      <c r="BT65" s="23" t="s">
        <v>103</v>
      </c>
      <c r="BV65" s="23" t="s">
        <v>73</v>
      </c>
      <c r="BW65" s="23" t="s">
        <v>113</v>
      </c>
      <c r="BX65" s="23" t="s">
        <v>100</v>
      </c>
      <c r="CL65" s="23" t="s">
        <v>3</v>
      </c>
    </row>
    <row r="66" spans="2:91" s="6" customFormat="1" ht="16.5" customHeight="1">
      <c r="B66" s="73"/>
      <c r="C66" s="74"/>
      <c r="D66" s="238" t="s">
        <v>114</v>
      </c>
      <c r="E66" s="238"/>
      <c r="F66" s="238"/>
      <c r="G66" s="238"/>
      <c r="H66" s="238"/>
      <c r="I66" s="75"/>
      <c r="J66" s="238" t="s">
        <v>115</v>
      </c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09">
        <f>ROUND(AG67,2)</f>
        <v>0</v>
      </c>
      <c r="AH66" s="203"/>
      <c r="AI66" s="203"/>
      <c r="AJ66" s="203"/>
      <c r="AK66" s="203"/>
      <c r="AL66" s="203"/>
      <c r="AM66" s="203"/>
      <c r="AN66" s="202">
        <f t="shared" si="0"/>
        <v>0</v>
      </c>
      <c r="AO66" s="203"/>
      <c r="AP66" s="203"/>
      <c r="AQ66" s="76" t="s">
        <v>78</v>
      </c>
      <c r="AR66" s="73"/>
      <c r="AS66" s="77">
        <f>ROUND(AS67,2)</f>
        <v>0</v>
      </c>
      <c r="AT66" s="78">
        <f t="shared" si="1"/>
        <v>0</v>
      </c>
      <c r="AU66" s="79">
        <f>ROUND(AU67,5)</f>
        <v>0</v>
      </c>
      <c r="AV66" s="78">
        <f>ROUND(AZ66*L29,2)</f>
        <v>0</v>
      </c>
      <c r="AW66" s="78">
        <f>ROUND(BA66*L30,2)</f>
        <v>0</v>
      </c>
      <c r="AX66" s="78">
        <f>ROUND(BB66*L29,2)</f>
        <v>0</v>
      </c>
      <c r="AY66" s="78">
        <f>ROUND(BC66*L30,2)</f>
        <v>0</v>
      </c>
      <c r="AZ66" s="78">
        <f>ROUND(AZ67,2)</f>
        <v>0</v>
      </c>
      <c r="BA66" s="78">
        <f>ROUND(BA67,2)</f>
        <v>0</v>
      </c>
      <c r="BB66" s="78">
        <f>ROUND(BB67,2)</f>
        <v>0</v>
      </c>
      <c r="BC66" s="78">
        <f>ROUND(BC67,2)</f>
        <v>0</v>
      </c>
      <c r="BD66" s="80">
        <f>ROUND(BD67,2)</f>
        <v>0</v>
      </c>
      <c r="BS66" s="81" t="s">
        <v>70</v>
      </c>
      <c r="BT66" s="81" t="s">
        <v>79</v>
      </c>
      <c r="BU66" s="81" t="s">
        <v>72</v>
      </c>
      <c r="BV66" s="81" t="s">
        <v>73</v>
      </c>
      <c r="BW66" s="81" t="s">
        <v>116</v>
      </c>
      <c r="BX66" s="81" t="s">
        <v>5</v>
      </c>
      <c r="CL66" s="81" t="s">
        <v>3</v>
      </c>
      <c r="CM66" s="81" t="s">
        <v>81</v>
      </c>
    </row>
    <row r="67" spans="1:90" s="3" customFormat="1" ht="16.5" customHeight="1">
      <c r="A67" s="72" t="s">
        <v>75</v>
      </c>
      <c r="B67" s="44"/>
      <c r="C67" s="9"/>
      <c r="D67" s="9"/>
      <c r="E67" s="237" t="s">
        <v>117</v>
      </c>
      <c r="F67" s="237"/>
      <c r="G67" s="237"/>
      <c r="H67" s="237"/>
      <c r="I67" s="237"/>
      <c r="J67" s="9"/>
      <c r="K67" s="237" t="s">
        <v>118</v>
      </c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00">
        <f>'02-01 - Stavební práce'!J32</f>
        <v>0</v>
      </c>
      <c r="AH67" s="201"/>
      <c r="AI67" s="201"/>
      <c r="AJ67" s="201"/>
      <c r="AK67" s="201"/>
      <c r="AL67" s="201"/>
      <c r="AM67" s="201"/>
      <c r="AN67" s="200">
        <f t="shared" si="0"/>
        <v>0</v>
      </c>
      <c r="AO67" s="201"/>
      <c r="AP67" s="201"/>
      <c r="AQ67" s="82" t="s">
        <v>87</v>
      </c>
      <c r="AR67" s="44"/>
      <c r="AS67" s="83">
        <v>0</v>
      </c>
      <c r="AT67" s="84">
        <f t="shared" si="1"/>
        <v>0</v>
      </c>
      <c r="AU67" s="85">
        <f>'02-01 - Stavební práce'!P94</f>
        <v>0</v>
      </c>
      <c r="AV67" s="84">
        <f>'02-01 - Stavební práce'!J35</f>
        <v>0</v>
      </c>
      <c r="AW67" s="84">
        <f>'02-01 - Stavební práce'!J36</f>
        <v>0</v>
      </c>
      <c r="AX67" s="84">
        <f>'02-01 - Stavební práce'!J37</f>
        <v>0</v>
      </c>
      <c r="AY67" s="84">
        <f>'02-01 - Stavební práce'!J38</f>
        <v>0</v>
      </c>
      <c r="AZ67" s="84">
        <f>'02-01 - Stavební práce'!F35</f>
        <v>0</v>
      </c>
      <c r="BA67" s="84">
        <f>'02-01 - Stavební práce'!F36</f>
        <v>0</v>
      </c>
      <c r="BB67" s="84">
        <f>'02-01 - Stavební práce'!F37</f>
        <v>0</v>
      </c>
      <c r="BC67" s="84">
        <f>'02-01 - Stavební práce'!F38</f>
        <v>0</v>
      </c>
      <c r="BD67" s="86">
        <f>'02-01 - Stavební práce'!F39</f>
        <v>0</v>
      </c>
      <c r="BT67" s="23" t="s">
        <v>81</v>
      </c>
      <c r="BV67" s="23" t="s">
        <v>73</v>
      </c>
      <c r="BW67" s="23" t="s">
        <v>119</v>
      </c>
      <c r="BX67" s="23" t="s">
        <v>116</v>
      </c>
      <c r="CL67" s="23" t="s">
        <v>3</v>
      </c>
    </row>
    <row r="68" spans="1:91" s="6" customFormat="1" ht="16.5" customHeight="1">
      <c r="A68" s="72" t="s">
        <v>75</v>
      </c>
      <c r="B68" s="73"/>
      <c r="C68" s="74"/>
      <c r="D68" s="238" t="s">
        <v>120</v>
      </c>
      <c r="E68" s="238"/>
      <c r="F68" s="238"/>
      <c r="G68" s="238"/>
      <c r="H68" s="238"/>
      <c r="I68" s="75"/>
      <c r="J68" s="238" t="s">
        <v>121</v>
      </c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02">
        <f>'SO 03 - Veřejné osvětlení'!J30</f>
        <v>0</v>
      </c>
      <c r="AH68" s="203"/>
      <c r="AI68" s="203"/>
      <c r="AJ68" s="203"/>
      <c r="AK68" s="203"/>
      <c r="AL68" s="203"/>
      <c r="AM68" s="203"/>
      <c r="AN68" s="202">
        <f t="shared" si="0"/>
        <v>0</v>
      </c>
      <c r="AO68" s="203"/>
      <c r="AP68" s="203"/>
      <c r="AQ68" s="76" t="s">
        <v>78</v>
      </c>
      <c r="AR68" s="73"/>
      <c r="AS68" s="87">
        <v>0</v>
      </c>
      <c r="AT68" s="88">
        <f t="shared" si="1"/>
        <v>0</v>
      </c>
      <c r="AU68" s="89">
        <f>'SO 03 - Veřejné osvětlení'!P84</f>
        <v>0</v>
      </c>
      <c r="AV68" s="88">
        <f>'SO 03 - Veřejné osvětlení'!J33</f>
        <v>0</v>
      </c>
      <c r="AW68" s="88">
        <f>'SO 03 - Veřejné osvětlení'!J34</f>
        <v>0</v>
      </c>
      <c r="AX68" s="88">
        <f>'SO 03 - Veřejné osvětlení'!J35</f>
        <v>0</v>
      </c>
      <c r="AY68" s="88">
        <f>'SO 03 - Veřejné osvětlení'!J36</f>
        <v>0</v>
      </c>
      <c r="AZ68" s="88">
        <f>'SO 03 - Veřejné osvětlení'!F33</f>
        <v>0</v>
      </c>
      <c r="BA68" s="88">
        <f>'SO 03 - Veřejné osvětlení'!F34</f>
        <v>0</v>
      </c>
      <c r="BB68" s="88">
        <f>'SO 03 - Veřejné osvětlení'!F35</f>
        <v>0</v>
      </c>
      <c r="BC68" s="88">
        <f>'SO 03 - Veřejné osvětlení'!F36</f>
        <v>0</v>
      </c>
      <c r="BD68" s="90">
        <f>'SO 03 - Veřejné osvětlení'!F37</f>
        <v>0</v>
      </c>
      <c r="BT68" s="81" t="s">
        <v>79</v>
      </c>
      <c r="BV68" s="81" t="s">
        <v>73</v>
      </c>
      <c r="BW68" s="81" t="s">
        <v>122</v>
      </c>
      <c r="BX68" s="81" t="s">
        <v>5</v>
      </c>
      <c r="CL68" s="81" t="s">
        <v>3</v>
      </c>
      <c r="CM68" s="81" t="s">
        <v>81</v>
      </c>
    </row>
    <row r="69" spans="1:57" s="1" customFormat="1" ht="30" customHeight="1">
      <c r="A69" s="30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s="1" customFormat="1" ht="6.75" customHeight="1">
      <c r="A70" s="30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31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</sheetData>
  <sheetProtection/>
  <mergeCells count="94">
    <mergeCell ref="C52:G52"/>
    <mergeCell ref="D56:H56"/>
    <mergeCell ref="D55:H55"/>
    <mergeCell ref="E61:I61"/>
    <mergeCell ref="E58:I58"/>
    <mergeCell ref="E60:I60"/>
    <mergeCell ref="E57:I57"/>
    <mergeCell ref="E59:I59"/>
    <mergeCell ref="I52:AF52"/>
    <mergeCell ref="J55:AF55"/>
    <mergeCell ref="J56:AF56"/>
    <mergeCell ref="K60:AF60"/>
    <mergeCell ref="K58:AF58"/>
    <mergeCell ref="K57:AF57"/>
    <mergeCell ref="K59:AF59"/>
    <mergeCell ref="AN60:AP60"/>
    <mergeCell ref="AN58:AP58"/>
    <mergeCell ref="AN64:AP64"/>
    <mergeCell ref="F64:J64"/>
    <mergeCell ref="F63:J63"/>
    <mergeCell ref="F62:J62"/>
    <mergeCell ref="K61:AF61"/>
    <mergeCell ref="L62:AF62"/>
    <mergeCell ref="L63:AF63"/>
    <mergeCell ref="L64:AF64"/>
    <mergeCell ref="L45:AO45"/>
    <mergeCell ref="F65:J65"/>
    <mergeCell ref="L65:AF65"/>
    <mergeCell ref="D66:H66"/>
    <mergeCell ref="J66:AF66"/>
    <mergeCell ref="AN63:AP63"/>
    <mergeCell ref="AN62:AP62"/>
    <mergeCell ref="AN55:AP55"/>
    <mergeCell ref="AN61:AP61"/>
    <mergeCell ref="AN56:AP56"/>
    <mergeCell ref="E67:I67"/>
    <mergeCell ref="K67:AF67"/>
    <mergeCell ref="D68:H68"/>
    <mergeCell ref="J68:AF68"/>
    <mergeCell ref="AG54:AM54"/>
    <mergeCell ref="AG64:AM64"/>
    <mergeCell ref="W29:AE29"/>
    <mergeCell ref="L29:P29"/>
    <mergeCell ref="W30:AE30"/>
    <mergeCell ref="AK30:AO30"/>
    <mergeCell ref="L30:P30"/>
    <mergeCell ref="W31:AE31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AG52:AM52"/>
    <mergeCell ref="AM47:AN47"/>
    <mergeCell ref="AM49:AP49"/>
    <mergeCell ref="AM50:AP50"/>
    <mergeCell ref="AN59:AP59"/>
    <mergeCell ref="AN52:AP52"/>
    <mergeCell ref="AN57:AP57"/>
    <mergeCell ref="AR2:BE2"/>
    <mergeCell ref="AG61:AM61"/>
    <mergeCell ref="AG62:AM62"/>
    <mergeCell ref="AG63:AM63"/>
    <mergeCell ref="AG59:AM59"/>
    <mergeCell ref="AG60:AM60"/>
    <mergeCell ref="AG58:AM58"/>
    <mergeCell ref="AG57:AM57"/>
    <mergeCell ref="AG56:AM56"/>
    <mergeCell ref="AG55:AM55"/>
    <mergeCell ref="AN67:AP67"/>
    <mergeCell ref="AG67:AM67"/>
    <mergeCell ref="AN68:AP68"/>
    <mergeCell ref="AG68:AM68"/>
    <mergeCell ref="AN54:AP54"/>
    <mergeCell ref="AS49:AT51"/>
    <mergeCell ref="AN65:AP65"/>
    <mergeCell ref="AG65:AM65"/>
    <mergeCell ref="AN66:AP66"/>
    <mergeCell ref="AG66:AM66"/>
  </mergeCells>
  <hyperlinks>
    <hyperlink ref="A55" location="'00 - Vedlejší rozpočtové ...'!C2" display="/"/>
    <hyperlink ref="A57" location="'01-00 - Přípravné a zemní...'!C2" display="/"/>
    <hyperlink ref="A58" location="'01-01 - Opěrná zeď OZ 1'!C2" display="/"/>
    <hyperlink ref="A59" location="'01-02 - Opěrná zeď OZ 2'!C2" display="/"/>
    <hyperlink ref="A60" location="'01-03 - Opěrná zeď OZ 3'!C2" display="/"/>
    <hyperlink ref="A62" location="'01-04-01 - Přeložení chod...'!C2" display="/"/>
    <hyperlink ref="A63" location="'01-04-02 - Doplnění chodn...'!C2" display="/"/>
    <hyperlink ref="A64" location="'01-04-03 - Přeložení kons...'!C2" display="/"/>
    <hyperlink ref="A65" location="'01-04-04 - Ostatní konstr...'!C2" display="/"/>
    <hyperlink ref="A67" location="'02-01 - Stavební práce'!C2" display="/"/>
    <hyperlink ref="A68" location="'SO 03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113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.75">
      <c r="B8" s="18"/>
      <c r="D8" s="25" t="s">
        <v>124</v>
      </c>
      <c r="L8" s="18"/>
    </row>
    <row r="9" spans="2:12" ht="16.5" customHeight="1">
      <c r="B9" s="18"/>
      <c r="E9" s="244" t="s">
        <v>210</v>
      </c>
      <c r="F9" s="211"/>
      <c r="G9" s="211"/>
      <c r="H9" s="211"/>
      <c r="L9" s="18"/>
    </row>
    <row r="10" spans="2:12" ht="12" customHeight="1">
      <c r="B10" s="18"/>
      <c r="D10" s="25" t="s">
        <v>211</v>
      </c>
      <c r="L10" s="18"/>
    </row>
    <row r="11" spans="1:31" s="1" customFormat="1" ht="16.5" customHeight="1">
      <c r="A11" s="30"/>
      <c r="B11" s="31"/>
      <c r="C11" s="30"/>
      <c r="D11" s="30"/>
      <c r="E11" s="247" t="s">
        <v>464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1"/>
      <c r="C12" s="30"/>
      <c r="D12" s="25" t="s">
        <v>465</v>
      </c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6.5" customHeight="1">
      <c r="A13" s="30"/>
      <c r="B13" s="31"/>
      <c r="C13" s="30"/>
      <c r="D13" s="30"/>
      <c r="E13" s="240" t="s">
        <v>538</v>
      </c>
      <c r="F13" s="243"/>
      <c r="G13" s="243"/>
      <c r="H13" s="243"/>
      <c r="I13" s="94"/>
      <c r="J13" s="30"/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1.25">
      <c r="A14" s="30"/>
      <c r="B14" s="31"/>
      <c r="C14" s="30"/>
      <c r="D14" s="30"/>
      <c r="E14" s="30"/>
      <c r="F14" s="30"/>
      <c r="G14" s="30"/>
      <c r="H14" s="30"/>
      <c r="I14" s="94"/>
      <c r="J14" s="30"/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2" customHeight="1">
      <c r="A15" s="30"/>
      <c r="B15" s="31"/>
      <c r="C15" s="30"/>
      <c r="D15" s="25" t="s">
        <v>19</v>
      </c>
      <c r="E15" s="30"/>
      <c r="F15" s="23" t="s">
        <v>3</v>
      </c>
      <c r="G15" s="30"/>
      <c r="H15" s="30"/>
      <c r="I15" s="96" t="s">
        <v>20</v>
      </c>
      <c r="J15" s="23" t="s">
        <v>3</v>
      </c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21</v>
      </c>
      <c r="E16" s="30"/>
      <c r="F16" s="23" t="s">
        <v>22</v>
      </c>
      <c r="G16" s="30"/>
      <c r="H16" s="30"/>
      <c r="I16" s="96" t="s">
        <v>23</v>
      </c>
      <c r="J16" s="48" t="str">
        <f>'Rekapitulace stavby'!AN8</f>
        <v>2. 9. 2018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5" customHeight="1">
      <c r="A17" s="30"/>
      <c r="B17" s="31"/>
      <c r="C17" s="30"/>
      <c r="D17" s="30"/>
      <c r="E17" s="30"/>
      <c r="F17" s="30"/>
      <c r="G17" s="30"/>
      <c r="H17" s="30"/>
      <c r="I17" s="94"/>
      <c r="J17" s="30"/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5" t="s">
        <v>25</v>
      </c>
      <c r="E18" s="30"/>
      <c r="F18" s="30"/>
      <c r="G18" s="30"/>
      <c r="H18" s="30"/>
      <c r="I18" s="96" t="s">
        <v>26</v>
      </c>
      <c r="J18" s="23" t="s">
        <v>3</v>
      </c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3" t="s">
        <v>27</v>
      </c>
      <c r="F19" s="30"/>
      <c r="G19" s="30"/>
      <c r="H19" s="30"/>
      <c r="I19" s="96" t="s">
        <v>28</v>
      </c>
      <c r="J19" s="23" t="s">
        <v>3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75" customHeight="1">
      <c r="A20" s="30"/>
      <c r="B20" s="31"/>
      <c r="C20" s="30"/>
      <c r="D20" s="30"/>
      <c r="E20" s="30"/>
      <c r="F20" s="30"/>
      <c r="G20" s="30"/>
      <c r="H20" s="30"/>
      <c r="I20" s="94"/>
      <c r="J20" s="30"/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5" t="s">
        <v>29</v>
      </c>
      <c r="E21" s="30"/>
      <c r="F21" s="30"/>
      <c r="G21" s="30"/>
      <c r="H21" s="30"/>
      <c r="I21" s="96" t="s">
        <v>26</v>
      </c>
      <c r="J21" s="26" t="str">
        <f>'Rekapitulace stavby'!AN13</f>
        <v>Vyplň údaj</v>
      </c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246" t="str">
        <f>'Rekapitulace stavby'!E14</f>
        <v>Vyplň údaj</v>
      </c>
      <c r="F22" s="229"/>
      <c r="G22" s="229"/>
      <c r="H22" s="229"/>
      <c r="I22" s="96" t="s">
        <v>28</v>
      </c>
      <c r="J22" s="26" t="str">
        <f>'Rekapitulace stavby'!AN14</f>
        <v>Vyplň údaj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75" customHeight="1">
      <c r="A23" s="30"/>
      <c r="B23" s="31"/>
      <c r="C23" s="30"/>
      <c r="D23" s="30"/>
      <c r="E23" s="30"/>
      <c r="F23" s="30"/>
      <c r="G23" s="30"/>
      <c r="H23" s="30"/>
      <c r="I23" s="94"/>
      <c r="J23" s="30"/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5" t="s">
        <v>31</v>
      </c>
      <c r="E24" s="30"/>
      <c r="F24" s="30"/>
      <c r="G24" s="30"/>
      <c r="H24" s="30"/>
      <c r="I24" s="96" t="s">
        <v>26</v>
      </c>
      <c r="J24" s="23" t="s">
        <v>32</v>
      </c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3" t="s">
        <v>33</v>
      </c>
      <c r="F25" s="30"/>
      <c r="G25" s="30"/>
      <c r="H25" s="30"/>
      <c r="I25" s="96" t="s">
        <v>28</v>
      </c>
      <c r="J25" s="23" t="s">
        <v>3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75" customHeight="1">
      <c r="A26" s="30"/>
      <c r="B26" s="31"/>
      <c r="C26" s="30"/>
      <c r="D26" s="30"/>
      <c r="E26" s="30"/>
      <c r="F26" s="30"/>
      <c r="G26" s="30"/>
      <c r="H26" s="30"/>
      <c r="I26" s="94"/>
      <c r="J26" s="30"/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5" t="s">
        <v>35</v>
      </c>
      <c r="E27" s="30"/>
      <c r="F27" s="30"/>
      <c r="G27" s="30"/>
      <c r="H27" s="30"/>
      <c r="I27" s="96" t="s">
        <v>26</v>
      </c>
      <c r="J27" s="23" t="str">
        <f>IF('Rekapitulace stavby'!AN19="","",'Rekapitulace stavby'!AN19)</f>
        <v>72173831</v>
      </c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3" t="str">
        <f>IF('Rekapitulace stavby'!E20="","",'Rekapitulace stavby'!E20)</f>
        <v> Ing. Vít Semrád, SV-statika,projekce</v>
      </c>
      <c r="F28" s="30"/>
      <c r="G28" s="30"/>
      <c r="H28" s="30"/>
      <c r="I28" s="96" t="s">
        <v>28</v>
      </c>
      <c r="J28" s="23">
        <f>IF('Rekapitulace stavby'!AN20="","",'Rekapitulace stavby'!AN20)</f>
      </c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1"/>
      <c r="C29" s="30"/>
      <c r="D29" s="30"/>
      <c r="E29" s="30"/>
      <c r="F29" s="30"/>
      <c r="G29" s="30"/>
      <c r="H29" s="30"/>
      <c r="I29" s="94"/>
      <c r="J29" s="30"/>
      <c r="K29" s="30"/>
      <c r="L29" s="9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5" t="s">
        <v>36</v>
      </c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7"/>
      <c r="B31" s="98"/>
      <c r="C31" s="97"/>
      <c r="D31" s="97"/>
      <c r="E31" s="233" t="s">
        <v>3</v>
      </c>
      <c r="F31" s="233"/>
      <c r="G31" s="233"/>
      <c r="H31" s="233"/>
      <c r="I31" s="99"/>
      <c r="J31" s="97"/>
      <c r="K31" s="97"/>
      <c r="L31" s="10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s="1" customFormat="1" ht="6.75" customHeight="1">
      <c r="A32" s="30"/>
      <c r="B32" s="31"/>
      <c r="C32" s="30"/>
      <c r="D32" s="30"/>
      <c r="E32" s="30"/>
      <c r="F32" s="30"/>
      <c r="G32" s="30"/>
      <c r="H32" s="30"/>
      <c r="I32" s="94"/>
      <c r="J32" s="30"/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4.75" customHeight="1">
      <c r="A34" s="30"/>
      <c r="B34" s="31"/>
      <c r="C34" s="30"/>
      <c r="D34" s="102" t="s">
        <v>37</v>
      </c>
      <c r="E34" s="30"/>
      <c r="F34" s="30"/>
      <c r="G34" s="30"/>
      <c r="H34" s="30"/>
      <c r="I34" s="94"/>
      <c r="J34" s="64">
        <f>ROUND(J97,2)</f>
        <v>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75" customHeight="1">
      <c r="A35" s="30"/>
      <c r="B35" s="31"/>
      <c r="C35" s="30"/>
      <c r="D35" s="59"/>
      <c r="E35" s="59"/>
      <c r="F35" s="59"/>
      <c r="G35" s="59"/>
      <c r="H35" s="59"/>
      <c r="I35" s="101"/>
      <c r="J35" s="59"/>
      <c r="K35" s="59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30"/>
      <c r="F36" s="34" t="s">
        <v>39</v>
      </c>
      <c r="G36" s="30"/>
      <c r="H36" s="30"/>
      <c r="I36" s="103" t="s">
        <v>38</v>
      </c>
      <c r="J36" s="34" t="s">
        <v>40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>
      <c r="A37" s="30"/>
      <c r="B37" s="31"/>
      <c r="C37" s="30"/>
      <c r="D37" s="104" t="s">
        <v>41</v>
      </c>
      <c r="E37" s="25" t="s">
        <v>42</v>
      </c>
      <c r="F37" s="105">
        <f>ROUND((SUM(BE97:BE132)),2)</f>
        <v>0</v>
      </c>
      <c r="G37" s="30"/>
      <c r="H37" s="30"/>
      <c r="I37" s="106">
        <v>0.21</v>
      </c>
      <c r="J37" s="105">
        <f>ROUND(((SUM(BE97:BE132))*I37),2)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>
      <c r="A38" s="30"/>
      <c r="B38" s="31"/>
      <c r="C38" s="30"/>
      <c r="D38" s="30"/>
      <c r="E38" s="25" t="s">
        <v>43</v>
      </c>
      <c r="F38" s="105">
        <f>ROUND((SUM(BF97:BF132)),2)</f>
        <v>0</v>
      </c>
      <c r="G38" s="30"/>
      <c r="H38" s="30"/>
      <c r="I38" s="106">
        <v>0.15</v>
      </c>
      <c r="J38" s="105">
        <f>ROUND(((SUM(BF97:BF132))*I38),2)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44</v>
      </c>
      <c r="F39" s="105">
        <f>ROUND((SUM(BG97:BG132)),2)</f>
        <v>0</v>
      </c>
      <c r="G39" s="30"/>
      <c r="H39" s="30"/>
      <c r="I39" s="106">
        <v>0.21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 hidden="1">
      <c r="A40" s="30"/>
      <c r="B40" s="31"/>
      <c r="C40" s="30"/>
      <c r="D40" s="30"/>
      <c r="E40" s="25" t="s">
        <v>45</v>
      </c>
      <c r="F40" s="105">
        <f>ROUND((SUM(BH97:BH132)),2)</f>
        <v>0</v>
      </c>
      <c r="G40" s="30"/>
      <c r="H40" s="30"/>
      <c r="I40" s="106">
        <v>0.15</v>
      </c>
      <c r="J40" s="105">
        <f>0</f>
        <v>0</v>
      </c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25" customHeight="1" hidden="1">
      <c r="A41" s="30"/>
      <c r="B41" s="31"/>
      <c r="C41" s="30"/>
      <c r="D41" s="30"/>
      <c r="E41" s="25" t="s">
        <v>46</v>
      </c>
      <c r="F41" s="105">
        <f>ROUND((SUM(BI97:BI132)),2)</f>
        <v>0</v>
      </c>
      <c r="G41" s="30"/>
      <c r="H41" s="30"/>
      <c r="I41" s="106">
        <v>0</v>
      </c>
      <c r="J41" s="105">
        <f>0</f>
        <v>0</v>
      </c>
      <c r="K41" s="30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75" customHeight="1">
      <c r="A42" s="30"/>
      <c r="B42" s="31"/>
      <c r="C42" s="30"/>
      <c r="D42" s="30"/>
      <c r="E42" s="30"/>
      <c r="F42" s="30"/>
      <c r="G42" s="30"/>
      <c r="H42" s="30"/>
      <c r="I42" s="94"/>
      <c r="J42" s="30"/>
      <c r="K42" s="30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4.75" customHeight="1">
      <c r="A43" s="30"/>
      <c r="B43" s="31"/>
      <c r="C43" s="107"/>
      <c r="D43" s="108" t="s">
        <v>47</v>
      </c>
      <c r="E43" s="53"/>
      <c r="F43" s="53"/>
      <c r="G43" s="109" t="s">
        <v>48</v>
      </c>
      <c r="H43" s="110" t="s">
        <v>49</v>
      </c>
      <c r="I43" s="111"/>
      <c r="J43" s="112">
        <f>SUM(J34:J41)</f>
        <v>0</v>
      </c>
      <c r="K43" s="113"/>
      <c r="L43" s="9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25" customHeight="1">
      <c r="A44" s="30"/>
      <c r="B44" s="40"/>
      <c r="C44" s="41"/>
      <c r="D44" s="41"/>
      <c r="E44" s="41"/>
      <c r="F44" s="41"/>
      <c r="G44" s="41"/>
      <c r="H44" s="41"/>
      <c r="I44" s="114"/>
      <c r="J44" s="41"/>
      <c r="K44" s="41"/>
      <c r="L44" s="9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8" spans="1:31" s="1" customFormat="1" ht="6.75" customHeight="1">
      <c r="A48" s="30"/>
      <c r="B48" s="42"/>
      <c r="C48" s="43"/>
      <c r="D48" s="43"/>
      <c r="E48" s="43"/>
      <c r="F48" s="43"/>
      <c r="G48" s="43"/>
      <c r="H48" s="43"/>
      <c r="I48" s="115"/>
      <c r="J48" s="43"/>
      <c r="K48" s="43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24.75" customHeight="1">
      <c r="A49" s="30"/>
      <c r="B49" s="31"/>
      <c r="C49" s="19" t="s">
        <v>126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6.75" customHeight="1">
      <c r="A50" s="30"/>
      <c r="B50" s="31"/>
      <c r="C50" s="30"/>
      <c r="D50" s="30"/>
      <c r="E50" s="30"/>
      <c r="F50" s="30"/>
      <c r="G50" s="30"/>
      <c r="H50" s="30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1" customFormat="1" ht="12" customHeight="1">
      <c r="A51" s="30"/>
      <c r="B51" s="31"/>
      <c r="C51" s="25" t="s">
        <v>17</v>
      </c>
      <c r="D51" s="30"/>
      <c r="E51" s="30"/>
      <c r="F51" s="30"/>
      <c r="G51" s="30"/>
      <c r="H51" s="30"/>
      <c r="I51" s="94"/>
      <c r="J51" s="30"/>
      <c r="K51" s="30"/>
      <c r="L51" s="9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1" customFormat="1" ht="16.5" customHeight="1">
      <c r="A52" s="30"/>
      <c r="B52" s="31"/>
      <c r="C52" s="30"/>
      <c r="D52" s="30"/>
      <c r="E52" s="244" t="str">
        <f>E7</f>
        <v>Stavební úpravy OZ na pozemku  p.č. 494 v Táboře</v>
      </c>
      <c r="F52" s="245"/>
      <c r="G52" s="245"/>
      <c r="H52" s="245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2:12" ht="12" customHeight="1">
      <c r="B53" s="18"/>
      <c r="C53" s="25" t="s">
        <v>124</v>
      </c>
      <c r="L53" s="18"/>
    </row>
    <row r="54" spans="2:12" ht="16.5" customHeight="1">
      <c r="B54" s="18"/>
      <c r="E54" s="244" t="s">
        <v>210</v>
      </c>
      <c r="F54" s="211"/>
      <c r="G54" s="211"/>
      <c r="H54" s="211"/>
      <c r="L54" s="18"/>
    </row>
    <row r="55" spans="2:12" ht="12" customHeight="1">
      <c r="B55" s="18"/>
      <c r="C55" s="25" t="s">
        <v>211</v>
      </c>
      <c r="L55" s="18"/>
    </row>
    <row r="56" spans="1:31" s="1" customFormat="1" ht="16.5" customHeight="1">
      <c r="A56" s="30"/>
      <c r="B56" s="31"/>
      <c r="C56" s="30"/>
      <c r="D56" s="30"/>
      <c r="E56" s="247" t="s">
        <v>464</v>
      </c>
      <c r="F56" s="243"/>
      <c r="G56" s="243"/>
      <c r="H56" s="243"/>
      <c r="I56" s="94"/>
      <c r="J56" s="30"/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12" customHeight="1">
      <c r="A57" s="30"/>
      <c r="B57" s="31"/>
      <c r="C57" s="25" t="s">
        <v>465</v>
      </c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16.5" customHeight="1">
      <c r="A58" s="30"/>
      <c r="B58" s="31"/>
      <c r="C58" s="30"/>
      <c r="D58" s="30"/>
      <c r="E58" s="240" t="str">
        <f>E13</f>
        <v>01-04-04 - Ostatní konstrukce</v>
      </c>
      <c r="F58" s="243"/>
      <c r="G58" s="243"/>
      <c r="H58" s="243"/>
      <c r="I58" s="94"/>
      <c r="J58" s="30"/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6.75" customHeight="1">
      <c r="A59" s="30"/>
      <c r="B59" s="31"/>
      <c r="C59" s="30"/>
      <c r="D59" s="30"/>
      <c r="E59" s="30"/>
      <c r="F59" s="30"/>
      <c r="G59" s="30"/>
      <c r="H59" s="30"/>
      <c r="I59" s="94"/>
      <c r="J59" s="30"/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12" customHeight="1">
      <c r="A60" s="30"/>
      <c r="B60" s="31"/>
      <c r="C60" s="25" t="s">
        <v>21</v>
      </c>
      <c r="D60" s="30"/>
      <c r="E60" s="30"/>
      <c r="F60" s="23" t="str">
        <f>F16</f>
        <v> </v>
      </c>
      <c r="G60" s="30"/>
      <c r="H60" s="30"/>
      <c r="I60" s="96" t="s">
        <v>23</v>
      </c>
      <c r="J60" s="48" t="str">
        <f>IF(J16="","",J16)</f>
        <v>2. 9. 2018</v>
      </c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6.75" customHeight="1">
      <c r="A61" s="30"/>
      <c r="B61" s="31"/>
      <c r="C61" s="30"/>
      <c r="D61" s="30"/>
      <c r="E61" s="30"/>
      <c r="F61" s="30"/>
      <c r="G61" s="30"/>
      <c r="H61" s="30"/>
      <c r="I61" s="94"/>
      <c r="J61" s="30"/>
      <c r="K61" s="30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25.5" customHeight="1">
      <c r="A62" s="30"/>
      <c r="B62" s="31"/>
      <c r="C62" s="25" t="s">
        <v>25</v>
      </c>
      <c r="D62" s="30"/>
      <c r="E62" s="30"/>
      <c r="F62" s="23" t="str">
        <f>E19</f>
        <v>Město Tábor</v>
      </c>
      <c r="G62" s="30"/>
      <c r="H62" s="30"/>
      <c r="I62" s="96" t="s">
        <v>31</v>
      </c>
      <c r="J62" s="28" t="str">
        <f>E25</f>
        <v> Ing. Vít Semrád, SV-statika,projekce</v>
      </c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1" customFormat="1" ht="15" customHeight="1">
      <c r="A63" s="30"/>
      <c r="B63" s="31"/>
      <c r="C63" s="25" t="s">
        <v>29</v>
      </c>
      <c r="D63" s="30"/>
      <c r="E63" s="30"/>
      <c r="F63" s="23" t="str">
        <f>IF(E22="","",E22)</f>
        <v>Vyplň údaj</v>
      </c>
      <c r="G63" s="30"/>
      <c r="H63" s="30"/>
      <c r="I63" s="96" t="s">
        <v>35</v>
      </c>
      <c r="J63" s="28" t="str">
        <f>E28</f>
        <v> Ing. Vít Semrád, SV-statika,projekce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1" customFormat="1" ht="9.75" customHeight="1">
      <c r="A64" s="30"/>
      <c r="B64" s="31"/>
      <c r="C64" s="30"/>
      <c r="D64" s="30"/>
      <c r="E64" s="30"/>
      <c r="F64" s="30"/>
      <c r="G64" s="30"/>
      <c r="H64" s="30"/>
      <c r="I64" s="94"/>
      <c r="J64" s="30"/>
      <c r="K64" s="30"/>
      <c r="L64" s="95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1" customFormat="1" ht="29.25" customHeight="1">
      <c r="A65" s="30"/>
      <c r="B65" s="31"/>
      <c r="C65" s="116" t="s">
        <v>127</v>
      </c>
      <c r="D65" s="107"/>
      <c r="E65" s="107"/>
      <c r="F65" s="107"/>
      <c r="G65" s="107"/>
      <c r="H65" s="107"/>
      <c r="I65" s="117"/>
      <c r="J65" s="118" t="s">
        <v>128</v>
      </c>
      <c r="K65" s="107"/>
      <c r="L65" s="9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1" customFormat="1" ht="9.75" customHeight="1">
      <c r="A66" s="30"/>
      <c r="B66" s="31"/>
      <c r="C66" s="30"/>
      <c r="D66" s="30"/>
      <c r="E66" s="30"/>
      <c r="F66" s="30"/>
      <c r="G66" s="30"/>
      <c r="H66" s="30"/>
      <c r="I66" s="94"/>
      <c r="J66" s="30"/>
      <c r="K66" s="30"/>
      <c r="L66" s="9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47" s="1" customFormat="1" ht="22.5" customHeight="1">
      <c r="A67" s="30"/>
      <c r="B67" s="31"/>
      <c r="C67" s="119" t="s">
        <v>69</v>
      </c>
      <c r="D67" s="30"/>
      <c r="E67" s="30"/>
      <c r="F67" s="30"/>
      <c r="G67" s="30"/>
      <c r="H67" s="30"/>
      <c r="I67" s="94"/>
      <c r="J67" s="64">
        <f>J97</f>
        <v>0</v>
      </c>
      <c r="K67" s="30"/>
      <c r="L67" s="95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U67" s="15" t="s">
        <v>129</v>
      </c>
    </row>
    <row r="68" spans="2:12" s="8" customFormat="1" ht="24.75" customHeight="1">
      <c r="B68" s="120"/>
      <c r="D68" s="121" t="s">
        <v>213</v>
      </c>
      <c r="E68" s="122"/>
      <c r="F68" s="122"/>
      <c r="G68" s="122"/>
      <c r="H68" s="122"/>
      <c r="I68" s="123"/>
      <c r="J68" s="124">
        <f>J98</f>
        <v>0</v>
      </c>
      <c r="L68" s="120"/>
    </row>
    <row r="69" spans="2:12" s="9" customFormat="1" ht="19.5" customHeight="1">
      <c r="B69" s="125"/>
      <c r="D69" s="126" t="s">
        <v>214</v>
      </c>
      <c r="E69" s="127"/>
      <c r="F69" s="127"/>
      <c r="G69" s="127"/>
      <c r="H69" s="127"/>
      <c r="I69" s="128"/>
      <c r="J69" s="129">
        <f>J99</f>
        <v>0</v>
      </c>
      <c r="L69" s="125"/>
    </row>
    <row r="70" spans="2:12" s="9" customFormat="1" ht="19.5" customHeight="1">
      <c r="B70" s="125"/>
      <c r="D70" s="126" t="s">
        <v>467</v>
      </c>
      <c r="E70" s="127"/>
      <c r="F70" s="127"/>
      <c r="G70" s="127"/>
      <c r="H70" s="127"/>
      <c r="I70" s="128"/>
      <c r="J70" s="129">
        <f>J111</f>
        <v>0</v>
      </c>
      <c r="L70" s="125"/>
    </row>
    <row r="71" spans="2:12" s="9" customFormat="1" ht="19.5" customHeight="1">
      <c r="B71" s="125"/>
      <c r="D71" s="126" t="s">
        <v>215</v>
      </c>
      <c r="E71" s="127"/>
      <c r="F71" s="127"/>
      <c r="G71" s="127"/>
      <c r="H71" s="127"/>
      <c r="I71" s="128"/>
      <c r="J71" s="129">
        <f>J116</f>
        <v>0</v>
      </c>
      <c r="L71" s="125"/>
    </row>
    <row r="72" spans="2:12" s="9" customFormat="1" ht="19.5" customHeight="1">
      <c r="B72" s="125"/>
      <c r="D72" s="126" t="s">
        <v>216</v>
      </c>
      <c r="E72" s="127"/>
      <c r="F72" s="127"/>
      <c r="G72" s="127"/>
      <c r="H72" s="127"/>
      <c r="I72" s="128"/>
      <c r="J72" s="129">
        <f>J125</f>
        <v>0</v>
      </c>
      <c r="L72" s="125"/>
    </row>
    <row r="73" spans="2:12" s="9" customFormat="1" ht="19.5" customHeight="1">
      <c r="B73" s="125"/>
      <c r="D73" s="126" t="s">
        <v>286</v>
      </c>
      <c r="E73" s="127"/>
      <c r="F73" s="127"/>
      <c r="G73" s="127"/>
      <c r="H73" s="127"/>
      <c r="I73" s="128"/>
      <c r="J73" s="129">
        <f>J131</f>
        <v>0</v>
      </c>
      <c r="L73" s="125"/>
    </row>
    <row r="74" spans="1:31" s="1" customFormat="1" ht="21.75" customHeight="1">
      <c r="A74" s="30"/>
      <c r="B74" s="31"/>
      <c r="C74" s="30"/>
      <c r="D74" s="30"/>
      <c r="E74" s="30"/>
      <c r="F74" s="30"/>
      <c r="G74" s="30"/>
      <c r="H74" s="30"/>
      <c r="I74" s="94"/>
      <c r="J74" s="30"/>
      <c r="K74" s="30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" customFormat="1" ht="6.75" customHeight="1">
      <c r="A75" s="30"/>
      <c r="B75" s="40"/>
      <c r="C75" s="41"/>
      <c r="D75" s="41"/>
      <c r="E75" s="41"/>
      <c r="F75" s="41"/>
      <c r="G75" s="41"/>
      <c r="H75" s="41"/>
      <c r="I75" s="114"/>
      <c r="J75" s="41"/>
      <c r="K75" s="41"/>
      <c r="L75" s="9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9" spans="1:31" s="1" customFormat="1" ht="6.75" customHeight="1">
      <c r="A79" s="30"/>
      <c r="B79" s="42"/>
      <c r="C79" s="43"/>
      <c r="D79" s="43"/>
      <c r="E79" s="43"/>
      <c r="F79" s="43"/>
      <c r="G79" s="43"/>
      <c r="H79" s="43"/>
      <c r="I79" s="115"/>
      <c r="J79" s="43"/>
      <c r="K79" s="43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24.75" customHeight="1">
      <c r="A80" s="30"/>
      <c r="B80" s="31"/>
      <c r="C80" s="19" t="s">
        <v>135</v>
      </c>
      <c r="D80" s="30"/>
      <c r="E80" s="30"/>
      <c r="F80" s="30"/>
      <c r="G80" s="30"/>
      <c r="H80" s="30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6.75" customHeight="1">
      <c r="A81" s="30"/>
      <c r="B81" s="31"/>
      <c r="C81" s="30"/>
      <c r="D81" s="30"/>
      <c r="E81" s="30"/>
      <c r="F81" s="30"/>
      <c r="G81" s="30"/>
      <c r="H81" s="30"/>
      <c r="I81" s="94"/>
      <c r="J81" s="30"/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12" customHeight="1">
      <c r="A82" s="30"/>
      <c r="B82" s="31"/>
      <c r="C82" s="25" t="s">
        <v>17</v>
      </c>
      <c r="D82" s="30"/>
      <c r="E82" s="30"/>
      <c r="F82" s="30"/>
      <c r="G82" s="30"/>
      <c r="H82" s="30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16.5" customHeight="1">
      <c r="A83" s="30"/>
      <c r="B83" s="31"/>
      <c r="C83" s="30"/>
      <c r="D83" s="30"/>
      <c r="E83" s="244" t="str">
        <f>E7</f>
        <v>Stavební úpravy OZ na pozemku  p.č. 494 v Táboře</v>
      </c>
      <c r="F83" s="245"/>
      <c r="G83" s="245"/>
      <c r="H83" s="245"/>
      <c r="I83" s="94"/>
      <c r="J83" s="30"/>
      <c r="K83" s="30"/>
      <c r="L83" s="9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2:12" ht="12" customHeight="1">
      <c r="B84" s="18"/>
      <c r="C84" s="25" t="s">
        <v>124</v>
      </c>
      <c r="L84" s="18"/>
    </row>
    <row r="85" spans="2:12" ht="16.5" customHeight="1">
      <c r="B85" s="18"/>
      <c r="E85" s="244" t="s">
        <v>210</v>
      </c>
      <c r="F85" s="211"/>
      <c r="G85" s="211"/>
      <c r="H85" s="211"/>
      <c r="L85" s="18"/>
    </row>
    <row r="86" spans="2:12" ht="12" customHeight="1">
      <c r="B86" s="18"/>
      <c r="C86" s="25" t="s">
        <v>211</v>
      </c>
      <c r="L86" s="18"/>
    </row>
    <row r="87" spans="1:31" s="1" customFormat="1" ht="16.5" customHeight="1">
      <c r="A87" s="30"/>
      <c r="B87" s="31"/>
      <c r="C87" s="30"/>
      <c r="D87" s="30"/>
      <c r="E87" s="247" t="s">
        <v>464</v>
      </c>
      <c r="F87" s="243"/>
      <c r="G87" s="243"/>
      <c r="H87" s="243"/>
      <c r="I87" s="94"/>
      <c r="J87" s="30"/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12" customHeight="1">
      <c r="A88" s="30"/>
      <c r="B88" s="31"/>
      <c r="C88" s="25" t="s">
        <v>465</v>
      </c>
      <c r="D88" s="30"/>
      <c r="E88" s="30"/>
      <c r="F88" s="30"/>
      <c r="G88" s="30"/>
      <c r="H88" s="30"/>
      <c r="I88" s="94"/>
      <c r="J88" s="30"/>
      <c r="K88" s="30"/>
      <c r="L88" s="9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6.5" customHeight="1">
      <c r="A89" s="30"/>
      <c r="B89" s="31"/>
      <c r="C89" s="30"/>
      <c r="D89" s="30"/>
      <c r="E89" s="240" t="str">
        <f>E13</f>
        <v>01-04-04 - Ostatní konstrukce</v>
      </c>
      <c r="F89" s="243"/>
      <c r="G89" s="243"/>
      <c r="H89" s="243"/>
      <c r="I89" s="94"/>
      <c r="J89" s="30"/>
      <c r="K89" s="30"/>
      <c r="L89" s="9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9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2" customHeight="1">
      <c r="A91" s="30"/>
      <c r="B91" s="31"/>
      <c r="C91" s="25" t="s">
        <v>21</v>
      </c>
      <c r="D91" s="30"/>
      <c r="E91" s="30"/>
      <c r="F91" s="23" t="str">
        <f>F16</f>
        <v> </v>
      </c>
      <c r="G91" s="30"/>
      <c r="H91" s="30"/>
      <c r="I91" s="96" t="s">
        <v>23</v>
      </c>
      <c r="J91" s="48" t="str">
        <f>IF(J16="","",J16)</f>
        <v>2. 9. 2018</v>
      </c>
      <c r="K91" s="30"/>
      <c r="L91" s="95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75" customHeight="1">
      <c r="A92" s="30"/>
      <c r="B92" s="31"/>
      <c r="C92" s="30"/>
      <c r="D92" s="30"/>
      <c r="E92" s="30"/>
      <c r="F92" s="30"/>
      <c r="G92" s="30"/>
      <c r="H92" s="30"/>
      <c r="I92" s="94"/>
      <c r="J92" s="30"/>
      <c r="K92" s="30"/>
      <c r="L92" s="95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25.5" customHeight="1">
      <c r="A93" s="30"/>
      <c r="B93" s="31"/>
      <c r="C93" s="25" t="s">
        <v>25</v>
      </c>
      <c r="D93" s="30"/>
      <c r="E93" s="30"/>
      <c r="F93" s="23" t="str">
        <f>E19</f>
        <v>Město Tábor</v>
      </c>
      <c r="G93" s="30"/>
      <c r="H93" s="30"/>
      <c r="I93" s="96" t="s">
        <v>31</v>
      </c>
      <c r="J93" s="28" t="str">
        <f>E25</f>
        <v> Ing. Vít Semrád, SV-statika,projekce</v>
      </c>
      <c r="K93" s="30"/>
      <c r="L93" s="95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15" customHeight="1">
      <c r="A94" s="30"/>
      <c r="B94" s="31"/>
      <c r="C94" s="25" t="s">
        <v>29</v>
      </c>
      <c r="D94" s="30"/>
      <c r="E94" s="30"/>
      <c r="F94" s="23" t="str">
        <f>IF(E22="","",E22)</f>
        <v>Vyplň údaj</v>
      </c>
      <c r="G94" s="30"/>
      <c r="H94" s="30"/>
      <c r="I94" s="96" t="s">
        <v>35</v>
      </c>
      <c r="J94" s="28" t="str">
        <f>E28</f>
        <v> Ing. Vít Semrád, SV-statika,projekce</v>
      </c>
      <c r="K94" s="30"/>
      <c r="L94" s="95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95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0" customFormat="1" ht="29.25" customHeight="1">
      <c r="A96" s="130"/>
      <c r="B96" s="131"/>
      <c r="C96" s="132" t="s">
        <v>136</v>
      </c>
      <c r="D96" s="133" t="s">
        <v>56</v>
      </c>
      <c r="E96" s="133" t="s">
        <v>52</v>
      </c>
      <c r="F96" s="133" t="s">
        <v>53</v>
      </c>
      <c r="G96" s="133" t="s">
        <v>137</v>
      </c>
      <c r="H96" s="133" t="s">
        <v>138</v>
      </c>
      <c r="I96" s="134" t="s">
        <v>139</v>
      </c>
      <c r="J96" s="133" t="s">
        <v>128</v>
      </c>
      <c r="K96" s="135" t="s">
        <v>140</v>
      </c>
      <c r="L96" s="136"/>
      <c r="M96" s="55" t="s">
        <v>3</v>
      </c>
      <c r="N96" s="56" t="s">
        <v>41</v>
      </c>
      <c r="O96" s="56" t="s">
        <v>141</v>
      </c>
      <c r="P96" s="56" t="s">
        <v>142</v>
      </c>
      <c r="Q96" s="56" t="s">
        <v>143</v>
      </c>
      <c r="R96" s="56" t="s">
        <v>144</v>
      </c>
      <c r="S96" s="56" t="s">
        <v>145</v>
      </c>
      <c r="T96" s="57" t="s">
        <v>146</v>
      </c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63" s="1" customFormat="1" ht="22.5" customHeight="1">
      <c r="A97" s="30"/>
      <c r="B97" s="31"/>
      <c r="C97" s="62" t="s">
        <v>147</v>
      </c>
      <c r="D97" s="30"/>
      <c r="E97" s="30"/>
      <c r="F97" s="30"/>
      <c r="G97" s="30"/>
      <c r="H97" s="30"/>
      <c r="I97" s="94"/>
      <c r="J97" s="137">
        <f>BK97</f>
        <v>0</v>
      </c>
      <c r="K97" s="30"/>
      <c r="L97" s="31"/>
      <c r="M97" s="58"/>
      <c r="N97" s="49"/>
      <c r="O97" s="59"/>
      <c r="P97" s="138">
        <f>P98</f>
        <v>0</v>
      </c>
      <c r="Q97" s="59"/>
      <c r="R97" s="138">
        <f>R98</f>
        <v>48.8127856</v>
      </c>
      <c r="S97" s="59"/>
      <c r="T97" s="139">
        <f>T98</f>
        <v>11.725999999999999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T97" s="15" t="s">
        <v>70</v>
      </c>
      <c r="AU97" s="15" t="s">
        <v>129</v>
      </c>
      <c r="BK97" s="140">
        <f>BK98</f>
        <v>0</v>
      </c>
    </row>
    <row r="98" spans="2:63" s="11" customFormat="1" ht="25.5" customHeight="1">
      <c r="B98" s="141"/>
      <c r="D98" s="142" t="s">
        <v>70</v>
      </c>
      <c r="E98" s="143" t="s">
        <v>217</v>
      </c>
      <c r="F98" s="143" t="s">
        <v>218</v>
      </c>
      <c r="I98" s="144"/>
      <c r="J98" s="145">
        <f>BK98</f>
        <v>0</v>
      </c>
      <c r="L98" s="141"/>
      <c r="M98" s="146"/>
      <c r="N98" s="147"/>
      <c r="O98" s="147"/>
      <c r="P98" s="148">
        <f>P99+P111+P116+P125+P131</f>
        <v>0</v>
      </c>
      <c r="Q98" s="147"/>
      <c r="R98" s="148">
        <f>R99+R111+R116+R125+R131</f>
        <v>48.8127856</v>
      </c>
      <c r="S98" s="147"/>
      <c r="T98" s="149">
        <f>T99+T111+T116+T125+T131</f>
        <v>11.725999999999999</v>
      </c>
      <c r="AR98" s="142" t="s">
        <v>79</v>
      </c>
      <c r="AT98" s="150" t="s">
        <v>70</v>
      </c>
      <c r="AU98" s="150" t="s">
        <v>71</v>
      </c>
      <c r="AY98" s="142" t="s">
        <v>150</v>
      </c>
      <c r="BK98" s="151">
        <f>BK99+BK111+BK116+BK125+BK131</f>
        <v>0</v>
      </c>
    </row>
    <row r="99" spans="2:63" s="11" customFormat="1" ht="22.5" customHeight="1">
      <c r="B99" s="141"/>
      <c r="D99" s="142" t="s">
        <v>70</v>
      </c>
      <c r="E99" s="152" t="s">
        <v>79</v>
      </c>
      <c r="F99" s="152" t="s">
        <v>219</v>
      </c>
      <c r="I99" s="144"/>
      <c r="J99" s="153">
        <f>BK99</f>
        <v>0</v>
      </c>
      <c r="L99" s="141"/>
      <c r="M99" s="146"/>
      <c r="N99" s="147"/>
      <c r="O99" s="147"/>
      <c r="P99" s="148">
        <f>SUM(P100:P110)</f>
        <v>0</v>
      </c>
      <c r="Q99" s="147"/>
      <c r="R99" s="148">
        <f>SUM(R100:R110)</f>
        <v>0</v>
      </c>
      <c r="S99" s="147"/>
      <c r="T99" s="149">
        <f>SUM(T100:T110)</f>
        <v>11.725999999999999</v>
      </c>
      <c r="AR99" s="142" t="s">
        <v>79</v>
      </c>
      <c r="AT99" s="150" t="s">
        <v>70</v>
      </c>
      <c r="AU99" s="150" t="s">
        <v>79</v>
      </c>
      <c r="AY99" s="142" t="s">
        <v>150</v>
      </c>
      <c r="BK99" s="151">
        <f>SUM(BK100:BK110)</f>
        <v>0</v>
      </c>
    </row>
    <row r="100" spans="1:65" s="1" customFormat="1" ht="55.5" customHeight="1">
      <c r="A100" s="30"/>
      <c r="B100" s="154"/>
      <c r="C100" s="155" t="s">
        <v>81</v>
      </c>
      <c r="D100" s="155" t="s">
        <v>153</v>
      </c>
      <c r="E100" s="156" t="s">
        <v>514</v>
      </c>
      <c r="F100" s="157" t="s">
        <v>515</v>
      </c>
      <c r="G100" s="158" t="s">
        <v>267</v>
      </c>
      <c r="H100" s="159">
        <v>11</v>
      </c>
      <c r="I100" s="160"/>
      <c r="J100" s="161">
        <f>ROUND(I100*H100,2)</f>
        <v>0</v>
      </c>
      <c r="K100" s="157" t="s">
        <v>224</v>
      </c>
      <c r="L100" s="31"/>
      <c r="M100" s="162" t="s">
        <v>3</v>
      </c>
      <c r="N100" s="163" t="s">
        <v>42</v>
      </c>
      <c r="O100" s="51"/>
      <c r="P100" s="164">
        <f>O100*H100</f>
        <v>0</v>
      </c>
      <c r="Q100" s="164">
        <v>0</v>
      </c>
      <c r="R100" s="164">
        <f>Q100*H100</f>
        <v>0</v>
      </c>
      <c r="S100" s="164">
        <v>0.75</v>
      </c>
      <c r="T100" s="165">
        <f>S100*H100</f>
        <v>8.25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225</v>
      </c>
      <c r="AT100" s="166" t="s">
        <v>153</v>
      </c>
      <c r="AU100" s="166" t="s">
        <v>81</v>
      </c>
      <c r="AY100" s="15" t="s">
        <v>150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5" t="s">
        <v>79</v>
      </c>
      <c r="BK100" s="167">
        <f>ROUND(I100*H100,2)</f>
        <v>0</v>
      </c>
      <c r="BL100" s="15" t="s">
        <v>225</v>
      </c>
      <c r="BM100" s="166" t="s">
        <v>539</v>
      </c>
    </row>
    <row r="101" spans="1:65" s="1" customFormat="1" ht="44.25" customHeight="1">
      <c r="A101" s="30"/>
      <c r="B101" s="154"/>
      <c r="C101" s="155" t="s">
        <v>190</v>
      </c>
      <c r="D101" s="155" t="s">
        <v>153</v>
      </c>
      <c r="E101" s="156" t="s">
        <v>540</v>
      </c>
      <c r="F101" s="157" t="s">
        <v>541</v>
      </c>
      <c r="G101" s="158" t="s">
        <v>267</v>
      </c>
      <c r="H101" s="159">
        <v>11</v>
      </c>
      <c r="I101" s="160"/>
      <c r="J101" s="161">
        <f>ROUND(I101*H101,2)</f>
        <v>0</v>
      </c>
      <c r="K101" s="157" t="s">
        <v>224</v>
      </c>
      <c r="L101" s="31"/>
      <c r="M101" s="162" t="s">
        <v>3</v>
      </c>
      <c r="N101" s="163" t="s">
        <v>42</v>
      </c>
      <c r="O101" s="51"/>
      <c r="P101" s="164">
        <f>O101*H101</f>
        <v>0</v>
      </c>
      <c r="Q101" s="164">
        <v>0</v>
      </c>
      <c r="R101" s="164">
        <f>Q101*H101</f>
        <v>0</v>
      </c>
      <c r="S101" s="164">
        <v>0.316</v>
      </c>
      <c r="T101" s="165">
        <f>S101*H101</f>
        <v>3.476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66" t="s">
        <v>225</v>
      </c>
      <c r="AT101" s="166" t="s">
        <v>153</v>
      </c>
      <c r="AU101" s="166" t="s">
        <v>81</v>
      </c>
      <c r="AY101" s="15" t="s">
        <v>150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5" t="s">
        <v>79</v>
      </c>
      <c r="BK101" s="167">
        <f>ROUND(I101*H101,2)</f>
        <v>0</v>
      </c>
      <c r="BL101" s="15" t="s">
        <v>225</v>
      </c>
      <c r="BM101" s="166" t="s">
        <v>542</v>
      </c>
    </row>
    <row r="102" spans="1:65" s="1" customFormat="1" ht="21.75" customHeight="1">
      <c r="A102" s="30"/>
      <c r="B102" s="154"/>
      <c r="C102" s="155" t="s">
        <v>8</v>
      </c>
      <c r="D102" s="155" t="s">
        <v>153</v>
      </c>
      <c r="E102" s="156" t="s">
        <v>543</v>
      </c>
      <c r="F102" s="157" t="s">
        <v>544</v>
      </c>
      <c r="G102" s="158" t="s">
        <v>223</v>
      </c>
      <c r="H102" s="159">
        <v>5.25</v>
      </c>
      <c r="I102" s="160"/>
      <c r="J102" s="161">
        <f>ROUND(I102*H102,2)</f>
        <v>0</v>
      </c>
      <c r="K102" s="157" t="s">
        <v>3</v>
      </c>
      <c r="L102" s="31"/>
      <c r="M102" s="162" t="s">
        <v>3</v>
      </c>
      <c r="N102" s="163" t="s">
        <v>42</v>
      </c>
      <c r="O102" s="51"/>
      <c r="P102" s="164">
        <f>O102*H102</f>
        <v>0</v>
      </c>
      <c r="Q102" s="164">
        <v>0</v>
      </c>
      <c r="R102" s="164">
        <f>Q102*H102</f>
        <v>0</v>
      </c>
      <c r="S102" s="164">
        <v>0</v>
      </c>
      <c r="T102" s="165">
        <f>S102*H102</f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66" t="s">
        <v>225</v>
      </c>
      <c r="AT102" s="166" t="s">
        <v>153</v>
      </c>
      <c r="AU102" s="166" t="s">
        <v>81</v>
      </c>
      <c r="AY102" s="15" t="s">
        <v>150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5" t="s">
        <v>79</v>
      </c>
      <c r="BK102" s="167">
        <f>ROUND(I102*H102,2)</f>
        <v>0</v>
      </c>
      <c r="BL102" s="15" t="s">
        <v>225</v>
      </c>
      <c r="BM102" s="166" t="s">
        <v>545</v>
      </c>
    </row>
    <row r="103" spans="2:51" s="12" customFormat="1" ht="11.25">
      <c r="B103" s="173"/>
      <c r="D103" s="174" t="s">
        <v>231</v>
      </c>
      <c r="E103" s="175" t="s">
        <v>3</v>
      </c>
      <c r="F103" s="176" t="s">
        <v>546</v>
      </c>
      <c r="H103" s="177">
        <v>5.25</v>
      </c>
      <c r="I103" s="178"/>
      <c r="L103" s="173"/>
      <c r="M103" s="179"/>
      <c r="N103" s="180"/>
      <c r="O103" s="180"/>
      <c r="P103" s="180"/>
      <c r="Q103" s="180"/>
      <c r="R103" s="180"/>
      <c r="S103" s="180"/>
      <c r="T103" s="181"/>
      <c r="AT103" s="175" t="s">
        <v>231</v>
      </c>
      <c r="AU103" s="175" t="s">
        <v>81</v>
      </c>
      <c r="AV103" s="12" t="s">
        <v>81</v>
      </c>
      <c r="AW103" s="12" t="s">
        <v>34</v>
      </c>
      <c r="AX103" s="12" t="s">
        <v>79</v>
      </c>
      <c r="AY103" s="175" t="s">
        <v>150</v>
      </c>
    </row>
    <row r="104" spans="1:65" s="1" customFormat="1" ht="16.5" customHeight="1">
      <c r="A104" s="30"/>
      <c r="B104" s="154"/>
      <c r="C104" s="155" t="s">
        <v>241</v>
      </c>
      <c r="D104" s="155" t="s">
        <v>153</v>
      </c>
      <c r="E104" s="156" t="s">
        <v>547</v>
      </c>
      <c r="F104" s="157" t="s">
        <v>548</v>
      </c>
      <c r="G104" s="158" t="s">
        <v>223</v>
      </c>
      <c r="H104" s="159">
        <v>5.25</v>
      </c>
      <c r="I104" s="160"/>
      <c r="J104" s="161">
        <f>ROUND(I104*H104,2)</f>
        <v>0</v>
      </c>
      <c r="K104" s="157" t="s">
        <v>3</v>
      </c>
      <c r="L104" s="31"/>
      <c r="M104" s="162" t="s">
        <v>3</v>
      </c>
      <c r="N104" s="163" t="s">
        <v>42</v>
      </c>
      <c r="O104" s="51"/>
      <c r="P104" s="164">
        <f>O104*H104</f>
        <v>0</v>
      </c>
      <c r="Q104" s="164">
        <v>0</v>
      </c>
      <c r="R104" s="164">
        <f>Q104*H104</f>
        <v>0</v>
      </c>
      <c r="S104" s="164">
        <v>0</v>
      </c>
      <c r="T104" s="165">
        <f>S104*H104</f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66" t="s">
        <v>225</v>
      </c>
      <c r="AT104" s="166" t="s">
        <v>153</v>
      </c>
      <c r="AU104" s="166" t="s">
        <v>81</v>
      </c>
      <c r="AY104" s="15" t="s">
        <v>150</v>
      </c>
      <c r="BE104" s="167">
        <f>IF(N104="základní",J104,0)</f>
        <v>0</v>
      </c>
      <c r="BF104" s="167">
        <f>IF(N104="snížená",J104,0)</f>
        <v>0</v>
      </c>
      <c r="BG104" s="167">
        <f>IF(N104="zákl. přenesená",J104,0)</f>
        <v>0</v>
      </c>
      <c r="BH104" s="167">
        <f>IF(N104="sníž. přenesená",J104,0)</f>
        <v>0</v>
      </c>
      <c r="BI104" s="167">
        <f>IF(N104="nulová",J104,0)</f>
        <v>0</v>
      </c>
      <c r="BJ104" s="15" t="s">
        <v>79</v>
      </c>
      <c r="BK104" s="167">
        <f>ROUND(I104*H104,2)</f>
        <v>0</v>
      </c>
      <c r="BL104" s="15" t="s">
        <v>225</v>
      </c>
      <c r="BM104" s="166" t="s">
        <v>549</v>
      </c>
    </row>
    <row r="105" spans="1:65" s="1" customFormat="1" ht="21.75" customHeight="1">
      <c r="A105" s="30"/>
      <c r="B105" s="154"/>
      <c r="C105" s="155" t="s">
        <v>298</v>
      </c>
      <c r="D105" s="155" t="s">
        <v>153</v>
      </c>
      <c r="E105" s="156" t="s">
        <v>550</v>
      </c>
      <c r="F105" s="157" t="s">
        <v>551</v>
      </c>
      <c r="G105" s="158" t="s">
        <v>267</v>
      </c>
      <c r="H105" s="159">
        <v>35</v>
      </c>
      <c r="I105" s="160"/>
      <c r="J105" s="161">
        <f>ROUND(I105*H105,2)</f>
        <v>0</v>
      </c>
      <c r="K105" s="157" t="s">
        <v>3</v>
      </c>
      <c r="L105" s="31"/>
      <c r="M105" s="162" t="s">
        <v>3</v>
      </c>
      <c r="N105" s="163" t="s">
        <v>42</v>
      </c>
      <c r="O105" s="51"/>
      <c r="P105" s="164">
        <f>O105*H105</f>
        <v>0</v>
      </c>
      <c r="Q105" s="164">
        <v>0</v>
      </c>
      <c r="R105" s="164">
        <f>Q105*H105</f>
        <v>0</v>
      </c>
      <c r="S105" s="164">
        <v>0</v>
      </c>
      <c r="T105" s="165">
        <f>S105*H105</f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66" t="s">
        <v>225</v>
      </c>
      <c r="AT105" s="166" t="s">
        <v>153</v>
      </c>
      <c r="AU105" s="166" t="s">
        <v>81</v>
      </c>
      <c r="AY105" s="15" t="s">
        <v>150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15" t="s">
        <v>79</v>
      </c>
      <c r="BK105" s="167">
        <f>ROUND(I105*H105,2)</f>
        <v>0</v>
      </c>
      <c r="BL105" s="15" t="s">
        <v>225</v>
      </c>
      <c r="BM105" s="166" t="s">
        <v>552</v>
      </c>
    </row>
    <row r="106" spans="1:65" s="1" customFormat="1" ht="21.75" customHeight="1">
      <c r="A106" s="30"/>
      <c r="B106" s="154"/>
      <c r="C106" s="155" t="s">
        <v>305</v>
      </c>
      <c r="D106" s="155" t="s">
        <v>153</v>
      </c>
      <c r="E106" s="156" t="s">
        <v>553</v>
      </c>
      <c r="F106" s="157" t="s">
        <v>554</v>
      </c>
      <c r="G106" s="158" t="s">
        <v>267</v>
      </c>
      <c r="H106" s="159">
        <v>35</v>
      </c>
      <c r="I106" s="160"/>
      <c r="J106" s="161">
        <f>ROUND(I106*H106,2)</f>
        <v>0</v>
      </c>
      <c r="K106" s="157" t="s">
        <v>3</v>
      </c>
      <c r="L106" s="31"/>
      <c r="M106" s="162" t="s">
        <v>3</v>
      </c>
      <c r="N106" s="163" t="s">
        <v>42</v>
      </c>
      <c r="O106" s="51"/>
      <c r="P106" s="164">
        <f>O106*H106</f>
        <v>0</v>
      </c>
      <c r="Q106" s="164">
        <v>0</v>
      </c>
      <c r="R106" s="164">
        <f>Q106*H106</f>
        <v>0</v>
      </c>
      <c r="S106" s="164">
        <v>0</v>
      </c>
      <c r="T106" s="165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66" t="s">
        <v>225</v>
      </c>
      <c r="AT106" s="166" t="s">
        <v>153</v>
      </c>
      <c r="AU106" s="166" t="s">
        <v>81</v>
      </c>
      <c r="AY106" s="15" t="s">
        <v>150</v>
      </c>
      <c r="BE106" s="167">
        <f>IF(N106="základní",J106,0)</f>
        <v>0</v>
      </c>
      <c r="BF106" s="167">
        <f>IF(N106="snížená",J106,0)</f>
        <v>0</v>
      </c>
      <c r="BG106" s="167">
        <f>IF(N106="zákl. přenesená",J106,0)</f>
        <v>0</v>
      </c>
      <c r="BH106" s="167">
        <f>IF(N106="sníž. přenesená",J106,0)</f>
        <v>0</v>
      </c>
      <c r="BI106" s="167">
        <f>IF(N106="nulová",J106,0)</f>
        <v>0</v>
      </c>
      <c r="BJ106" s="15" t="s">
        <v>79</v>
      </c>
      <c r="BK106" s="167">
        <f>ROUND(I106*H106,2)</f>
        <v>0</v>
      </c>
      <c r="BL106" s="15" t="s">
        <v>225</v>
      </c>
      <c r="BM106" s="166" t="s">
        <v>555</v>
      </c>
    </row>
    <row r="107" spans="1:65" s="1" customFormat="1" ht="16.5" customHeight="1">
      <c r="A107" s="30"/>
      <c r="B107" s="154"/>
      <c r="C107" s="182" t="s">
        <v>310</v>
      </c>
      <c r="D107" s="182" t="s">
        <v>299</v>
      </c>
      <c r="E107" s="183" t="s">
        <v>556</v>
      </c>
      <c r="F107" s="184" t="s">
        <v>557</v>
      </c>
      <c r="G107" s="185" t="s">
        <v>558</v>
      </c>
      <c r="H107" s="186">
        <v>3.5</v>
      </c>
      <c r="I107" s="187"/>
      <c r="J107" s="188">
        <f>ROUND(I107*H107,2)</f>
        <v>0</v>
      </c>
      <c r="K107" s="184" t="s">
        <v>3</v>
      </c>
      <c r="L107" s="189"/>
      <c r="M107" s="190" t="s">
        <v>3</v>
      </c>
      <c r="N107" s="191" t="s">
        <v>42</v>
      </c>
      <c r="O107" s="51"/>
      <c r="P107" s="164">
        <f>O107*H107</f>
        <v>0</v>
      </c>
      <c r="Q107" s="164">
        <v>0</v>
      </c>
      <c r="R107" s="164">
        <f>Q107*H107</f>
        <v>0</v>
      </c>
      <c r="S107" s="164">
        <v>0</v>
      </c>
      <c r="T107" s="165">
        <f>S107*H107</f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66" t="s">
        <v>178</v>
      </c>
      <c r="AT107" s="166" t="s">
        <v>299</v>
      </c>
      <c r="AU107" s="166" t="s">
        <v>81</v>
      </c>
      <c r="AY107" s="15" t="s">
        <v>150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15" t="s">
        <v>79</v>
      </c>
      <c r="BK107" s="167">
        <f>ROUND(I107*H107,2)</f>
        <v>0</v>
      </c>
      <c r="BL107" s="15" t="s">
        <v>225</v>
      </c>
      <c r="BM107" s="166" t="s">
        <v>559</v>
      </c>
    </row>
    <row r="108" spans="2:51" s="12" customFormat="1" ht="11.25">
      <c r="B108" s="173"/>
      <c r="D108" s="174" t="s">
        <v>231</v>
      </c>
      <c r="E108" s="175" t="s">
        <v>3</v>
      </c>
      <c r="F108" s="176" t="s">
        <v>560</v>
      </c>
      <c r="H108" s="177">
        <v>3.5</v>
      </c>
      <c r="I108" s="178"/>
      <c r="L108" s="173"/>
      <c r="M108" s="179"/>
      <c r="N108" s="180"/>
      <c r="O108" s="180"/>
      <c r="P108" s="180"/>
      <c r="Q108" s="180"/>
      <c r="R108" s="180"/>
      <c r="S108" s="180"/>
      <c r="T108" s="181"/>
      <c r="AT108" s="175" t="s">
        <v>231</v>
      </c>
      <c r="AU108" s="175" t="s">
        <v>81</v>
      </c>
      <c r="AV108" s="12" t="s">
        <v>81</v>
      </c>
      <c r="AW108" s="12" t="s">
        <v>34</v>
      </c>
      <c r="AX108" s="12" t="s">
        <v>79</v>
      </c>
      <c r="AY108" s="175" t="s">
        <v>150</v>
      </c>
    </row>
    <row r="109" spans="1:65" s="1" customFormat="1" ht="21.75" customHeight="1">
      <c r="A109" s="30"/>
      <c r="B109" s="154"/>
      <c r="C109" s="155" t="s">
        <v>103</v>
      </c>
      <c r="D109" s="155" t="s">
        <v>153</v>
      </c>
      <c r="E109" s="156" t="s">
        <v>503</v>
      </c>
      <c r="F109" s="157" t="s">
        <v>504</v>
      </c>
      <c r="G109" s="158" t="s">
        <v>267</v>
      </c>
      <c r="H109" s="159">
        <v>11</v>
      </c>
      <c r="I109" s="160"/>
      <c r="J109" s="161">
        <f>ROUND(I109*H109,2)</f>
        <v>0</v>
      </c>
      <c r="K109" s="157" t="s">
        <v>224</v>
      </c>
      <c r="L109" s="31"/>
      <c r="M109" s="162" t="s">
        <v>3</v>
      </c>
      <c r="N109" s="163" t="s">
        <v>42</v>
      </c>
      <c r="O109" s="51"/>
      <c r="P109" s="164">
        <f>O109*H109</f>
        <v>0</v>
      </c>
      <c r="Q109" s="164">
        <v>0</v>
      </c>
      <c r="R109" s="164">
        <f>Q109*H109</f>
        <v>0</v>
      </c>
      <c r="S109" s="164">
        <v>0</v>
      </c>
      <c r="T109" s="165">
        <f>S109*H109</f>
        <v>0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R109" s="166" t="s">
        <v>225</v>
      </c>
      <c r="AT109" s="166" t="s">
        <v>153</v>
      </c>
      <c r="AU109" s="166" t="s">
        <v>81</v>
      </c>
      <c r="AY109" s="15" t="s">
        <v>150</v>
      </c>
      <c r="BE109" s="167">
        <f>IF(N109="základní",J109,0)</f>
        <v>0</v>
      </c>
      <c r="BF109" s="167">
        <f>IF(N109="snížená",J109,0)</f>
        <v>0</v>
      </c>
      <c r="BG109" s="167">
        <f>IF(N109="zákl. přenesená",J109,0)</f>
        <v>0</v>
      </c>
      <c r="BH109" s="167">
        <f>IF(N109="sníž. přenesená",J109,0)</f>
        <v>0</v>
      </c>
      <c r="BI109" s="167">
        <f>IF(N109="nulová",J109,0)</f>
        <v>0</v>
      </c>
      <c r="BJ109" s="15" t="s">
        <v>79</v>
      </c>
      <c r="BK109" s="167">
        <f>ROUND(I109*H109,2)</f>
        <v>0</v>
      </c>
      <c r="BL109" s="15" t="s">
        <v>225</v>
      </c>
      <c r="BM109" s="166" t="s">
        <v>561</v>
      </c>
    </row>
    <row r="110" spans="1:65" s="1" customFormat="1" ht="16.5" customHeight="1">
      <c r="A110" s="30"/>
      <c r="B110" s="154"/>
      <c r="C110" s="155" t="s">
        <v>314</v>
      </c>
      <c r="D110" s="155" t="s">
        <v>153</v>
      </c>
      <c r="E110" s="156" t="s">
        <v>562</v>
      </c>
      <c r="F110" s="157" t="s">
        <v>563</v>
      </c>
      <c r="G110" s="158" t="s">
        <v>223</v>
      </c>
      <c r="H110" s="159">
        <v>2</v>
      </c>
      <c r="I110" s="160"/>
      <c r="J110" s="161">
        <f>ROUND(I110*H110,2)</f>
        <v>0</v>
      </c>
      <c r="K110" s="157" t="s">
        <v>3</v>
      </c>
      <c r="L110" s="31"/>
      <c r="M110" s="162" t="s">
        <v>3</v>
      </c>
      <c r="N110" s="163" t="s">
        <v>42</v>
      </c>
      <c r="O110" s="51"/>
      <c r="P110" s="164">
        <f>O110*H110</f>
        <v>0</v>
      </c>
      <c r="Q110" s="164">
        <v>0</v>
      </c>
      <c r="R110" s="164">
        <f>Q110*H110</f>
        <v>0</v>
      </c>
      <c r="S110" s="164">
        <v>0</v>
      </c>
      <c r="T110" s="165">
        <f>S110*H110</f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66" t="s">
        <v>225</v>
      </c>
      <c r="AT110" s="166" t="s">
        <v>153</v>
      </c>
      <c r="AU110" s="166" t="s">
        <v>81</v>
      </c>
      <c r="AY110" s="15" t="s">
        <v>150</v>
      </c>
      <c r="BE110" s="167">
        <f>IF(N110="základní",J110,0)</f>
        <v>0</v>
      </c>
      <c r="BF110" s="167">
        <f>IF(N110="snížená",J110,0)</f>
        <v>0</v>
      </c>
      <c r="BG110" s="167">
        <f>IF(N110="zákl. přenesená",J110,0)</f>
        <v>0</v>
      </c>
      <c r="BH110" s="167">
        <f>IF(N110="sníž. přenesená",J110,0)</f>
        <v>0</v>
      </c>
      <c r="BI110" s="167">
        <f>IF(N110="nulová",J110,0)</f>
        <v>0</v>
      </c>
      <c r="BJ110" s="15" t="s">
        <v>79</v>
      </c>
      <c r="BK110" s="167">
        <f>ROUND(I110*H110,2)</f>
        <v>0</v>
      </c>
      <c r="BL110" s="15" t="s">
        <v>225</v>
      </c>
      <c r="BM110" s="166" t="s">
        <v>564</v>
      </c>
    </row>
    <row r="111" spans="2:63" s="11" customFormat="1" ht="22.5" customHeight="1">
      <c r="B111" s="141"/>
      <c r="D111" s="142" t="s">
        <v>70</v>
      </c>
      <c r="E111" s="152" t="s">
        <v>149</v>
      </c>
      <c r="F111" s="152" t="s">
        <v>474</v>
      </c>
      <c r="I111" s="144"/>
      <c r="J111" s="153">
        <f>BK111</f>
        <v>0</v>
      </c>
      <c r="L111" s="141"/>
      <c r="M111" s="146"/>
      <c r="N111" s="147"/>
      <c r="O111" s="147"/>
      <c r="P111" s="148">
        <f>SUM(P112:P115)</f>
        <v>0</v>
      </c>
      <c r="Q111" s="147"/>
      <c r="R111" s="148">
        <f>SUM(R112:R115)</f>
        <v>14.694129999999998</v>
      </c>
      <c r="S111" s="147"/>
      <c r="T111" s="149">
        <f>SUM(T112:T115)</f>
        <v>0</v>
      </c>
      <c r="AR111" s="142" t="s">
        <v>79</v>
      </c>
      <c r="AT111" s="150" t="s">
        <v>70</v>
      </c>
      <c r="AU111" s="150" t="s">
        <v>79</v>
      </c>
      <c r="AY111" s="142" t="s">
        <v>150</v>
      </c>
      <c r="BK111" s="151">
        <f>SUM(BK112:BK115)</f>
        <v>0</v>
      </c>
    </row>
    <row r="112" spans="1:65" s="1" customFormat="1" ht="33" customHeight="1">
      <c r="A112" s="30"/>
      <c r="B112" s="154"/>
      <c r="C112" s="155" t="s">
        <v>196</v>
      </c>
      <c r="D112" s="155" t="s">
        <v>153</v>
      </c>
      <c r="E112" s="156" t="s">
        <v>565</v>
      </c>
      <c r="F112" s="157" t="s">
        <v>566</v>
      </c>
      <c r="G112" s="158" t="s">
        <v>267</v>
      </c>
      <c r="H112" s="159">
        <v>11</v>
      </c>
      <c r="I112" s="160"/>
      <c r="J112" s="161">
        <f>ROUND(I112*H112,2)</f>
        <v>0</v>
      </c>
      <c r="K112" s="157" t="s">
        <v>224</v>
      </c>
      <c r="L112" s="31"/>
      <c r="M112" s="162" t="s">
        <v>3</v>
      </c>
      <c r="N112" s="163" t="s">
        <v>42</v>
      </c>
      <c r="O112" s="51"/>
      <c r="P112" s="164">
        <f>O112*H112</f>
        <v>0</v>
      </c>
      <c r="Q112" s="164">
        <v>0.40481</v>
      </c>
      <c r="R112" s="164">
        <f>Q112*H112</f>
        <v>4.45291</v>
      </c>
      <c r="S112" s="164">
        <v>0</v>
      </c>
      <c r="T112" s="165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66" t="s">
        <v>225</v>
      </c>
      <c r="AT112" s="166" t="s">
        <v>153</v>
      </c>
      <c r="AU112" s="166" t="s">
        <v>81</v>
      </c>
      <c r="AY112" s="15" t="s">
        <v>150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15" t="s">
        <v>79</v>
      </c>
      <c r="BK112" s="167">
        <f>ROUND(I112*H112,2)</f>
        <v>0</v>
      </c>
      <c r="BL112" s="15" t="s">
        <v>225</v>
      </c>
      <c r="BM112" s="166" t="s">
        <v>567</v>
      </c>
    </row>
    <row r="113" spans="1:65" s="1" customFormat="1" ht="33" customHeight="1">
      <c r="A113" s="30"/>
      <c r="B113" s="154"/>
      <c r="C113" s="155" t="s">
        <v>202</v>
      </c>
      <c r="D113" s="155" t="s">
        <v>153</v>
      </c>
      <c r="E113" s="156" t="s">
        <v>568</v>
      </c>
      <c r="F113" s="157" t="s">
        <v>569</v>
      </c>
      <c r="G113" s="158" t="s">
        <v>267</v>
      </c>
      <c r="H113" s="159">
        <v>11</v>
      </c>
      <c r="I113" s="160"/>
      <c r="J113" s="161">
        <f>ROUND(I113*H113,2)</f>
        <v>0</v>
      </c>
      <c r="K113" s="157" t="s">
        <v>224</v>
      </c>
      <c r="L113" s="31"/>
      <c r="M113" s="162" t="s">
        <v>3</v>
      </c>
      <c r="N113" s="163" t="s">
        <v>42</v>
      </c>
      <c r="O113" s="51"/>
      <c r="P113" s="164">
        <f>O113*H113</f>
        <v>0</v>
      </c>
      <c r="Q113" s="164">
        <v>0.61984</v>
      </c>
      <c r="R113" s="164">
        <f>Q113*H113</f>
        <v>6.818239999999999</v>
      </c>
      <c r="S113" s="164">
        <v>0</v>
      </c>
      <c r="T113" s="165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66" t="s">
        <v>225</v>
      </c>
      <c r="AT113" s="166" t="s">
        <v>153</v>
      </c>
      <c r="AU113" s="166" t="s">
        <v>81</v>
      </c>
      <c r="AY113" s="15" t="s">
        <v>150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5" t="s">
        <v>79</v>
      </c>
      <c r="BK113" s="167">
        <f>ROUND(I113*H113,2)</f>
        <v>0</v>
      </c>
      <c r="BL113" s="15" t="s">
        <v>225</v>
      </c>
      <c r="BM113" s="166" t="s">
        <v>570</v>
      </c>
    </row>
    <row r="114" spans="1:65" s="1" customFormat="1" ht="33" customHeight="1">
      <c r="A114" s="30"/>
      <c r="B114" s="154"/>
      <c r="C114" s="155" t="s">
        <v>160</v>
      </c>
      <c r="D114" s="155" t="s">
        <v>153</v>
      </c>
      <c r="E114" s="156" t="s">
        <v>571</v>
      </c>
      <c r="F114" s="157" t="s">
        <v>572</v>
      </c>
      <c r="G114" s="158" t="s">
        <v>267</v>
      </c>
      <c r="H114" s="159">
        <v>11</v>
      </c>
      <c r="I114" s="160"/>
      <c r="J114" s="161">
        <f>ROUND(I114*H114,2)</f>
        <v>0</v>
      </c>
      <c r="K114" s="157" t="s">
        <v>224</v>
      </c>
      <c r="L114" s="31"/>
      <c r="M114" s="162" t="s">
        <v>3</v>
      </c>
      <c r="N114" s="163" t="s">
        <v>42</v>
      </c>
      <c r="O114" s="51"/>
      <c r="P114" s="164">
        <f>O114*H114</f>
        <v>0</v>
      </c>
      <c r="Q114" s="164">
        <v>0.12966</v>
      </c>
      <c r="R114" s="164">
        <f>Q114*H114</f>
        <v>1.42626</v>
      </c>
      <c r="S114" s="164">
        <v>0</v>
      </c>
      <c r="T114" s="165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66" t="s">
        <v>225</v>
      </c>
      <c r="AT114" s="166" t="s">
        <v>153</v>
      </c>
      <c r="AU114" s="166" t="s">
        <v>81</v>
      </c>
      <c r="AY114" s="15" t="s">
        <v>150</v>
      </c>
      <c r="BE114" s="167">
        <f>IF(N114="základní",J114,0)</f>
        <v>0</v>
      </c>
      <c r="BF114" s="167">
        <f>IF(N114="snížená",J114,0)</f>
        <v>0</v>
      </c>
      <c r="BG114" s="167">
        <f>IF(N114="zákl. přenesená",J114,0)</f>
        <v>0</v>
      </c>
      <c r="BH114" s="167">
        <f>IF(N114="sníž. přenesená",J114,0)</f>
        <v>0</v>
      </c>
      <c r="BI114" s="167">
        <f>IF(N114="nulová",J114,0)</f>
        <v>0</v>
      </c>
      <c r="BJ114" s="15" t="s">
        <v>79</v>
      </c>
      <c r="BK114" s="167">
        <f>ROUND(I114*H114,2)</f>
        <v>0</v>
      </c>
      <c r="BL114" s="15" t="s">
        <v>225</v>
      </c>
      <c r="BM114" s="166" t="s">
        <v>573</v>
      </c>
    </row>
    <row r="115" spans="1:65" s="1" customFormat="1" ht="33" customHeight="1">
      <c r="A115" s="30"/>
      <c r="B115" s="154"/>
      <c r="C115" s="155" t="s">
        <v>9</v>
      </c>
      <c r="D115" s="155" t="s">
        <v>153</v>
      </c>
      <c r="E115" s="156" t="s">
        <v>574</v>
      </c>
      <c r="F115" s="157" t="s">
        <v>575</v>
      </c>
      <c r="G115" s="158" t="s">
        <v>267</v>
      </c>
      <c r="H115" s="159">
        <v>11</v>
      </c>
      <c r="I115" s="160"/>
      <c r="J115" s="161">
        <f>ROUND(I115*H115,2)</f>
        <v>0</v>
      </c>
      <c r="K115" s="157" t="s">
        <v>224</v>
      </c>
      <c r="L115" s="31"/>
      <c r="M115" s="162" t="s">
        <v>3</v>
      </c>
      <c r="N115" s="163" t="s">
        <v>42</v>
      </c>
      <c r="O115" s="51"/>
      <c r="P115" s="164">
        <f>O115*H115</f>
        <v>0</v>
      </c>
      <c r="Q115" s="164">
        <v>0.18152</v>
      </c>
      <c r="R115" s="164">
        <f>Q115*H115</f>
        <v>1.9967199999999998</v>
      </c>
      <c r="S115" s="164">
        <v>0</v>
      </c>
      <c r="T115" s="165">
        <f>S115*H115</f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66" t="s">
        <v>225</v>
      </c>
      <c r="AT115" s="166" t="s">
        <v>153</v>
      </c>
      <c r="AU115" s="166" t="s">
        <v>81</v>
      </c>
      <c r="AY115" s="15" t="s">
        <v>150</v>
      </c>
      <c r="BE115" s="167">
        <f>IF(N115="základní",J115,0)</f>
        <v>0</v>
      </c>
      <c r="BF115" s="167">
        <f>IF(N115="snížená",J115,0)</f>
        <v>0</v>
      </c>
      <c r="BG115" s="167">
        <f>IF(N115="zákl. přenesená",J115,0)</f>
        <v>0</v>
      </c>
      <c r="BH115" s="167">
        <f>IF(N115="sníž. přenesená",J115,0)</f>
        <v>0</v>
      </c>
      <c r="BI115" s="167">
        <f>IF(N115="nulová",J115,0)</f>
        <v>0</v>
      </c>
      <c r="BJ115" s="15" t="s">
        <v>79</v>
      </c>
      <c r="BK115" s="167">
        <f>ROUND(I115*H115,2)</f>
        <v>0</v>
      </c>
      <c r="BL115" s="15" t="s">
        <v>225</v>
      </c>
      <c r="BM115" s="166" t="s">
        <v>576</v>
      </c>
    </row>
    <row r="116" spans="2:63" s="11" customFormat="1" ht="22.5" customHeight="1">
      <c r="B116" s="141"/>
      <c r="D116" s="142" t="s">
        <v>70</v>
      </c>
      <c r="E116" s="152" t="s">
        <v>182</v>
      </c>
      <c r="F116" s="152" t="s">
        <v>259</v>
      </c>
      <c r="I116" s="144"/>
      <c r="J116" s="153">
        <f>BK116</f>
        <v>0</v>
      </c>
      <c r="L116" s="141"/>
      <c r="M116" s="146"/>
      <c r="N116" s="147"/>
      <c r="O116" s="147"/>
      <c r="P116" s="148">
        <f>SUM(P117:P124)</f>
        <v>0</v>
      </c>
      <c r="Q116" s="147"/>
      <c r="R116" s="148">
        <f>SUM(R117:R124)</f>
        <v>34.1186556</v>
      </c>
      <c r="S116" s="147"/>
      <c r="T116" s="149">
        <f>SUM(T117:T124)</f>
        <v>0</v>
      </c>
      <c r="AR116" s="142" t="s">
        <v>79</v>
      </c>
      <c r="AT116" s="150" t="s">
        <v>70</v>
      </c>
      <c r="AU116" s="150" t="s">
        <v>79</v>
      </c>
      <c r="AY116" s="142" t="s">
        <v>150</v>
      </c>
      <c r="BK116" s="151">
        <f>SUM(BK117:BK124)</f>
        <v>0</v>
      </c>
    </row>
    <row r="117" spans="1:65" s="1" customFormat="1" ht="16.5" customHeight="1">
      <c r="A117" s="30"/>
      <c r="B117" s="154"/>
      <c r="C117" s="155" t="s">
        <v>79</v>
      </c>
      <c r="D117" s="155" t="s">
        <v>153</v>
      </c>
      <c r="E117" s="156" t="s">
        <v>374</v>
      </c>
      <c r="F117" s="157" t="s">
        <v>577</v>
      </c>
      <c r="G117" s="158" t="s">
        <v>267</v>
      </c>
      <c r="H117" s="159">
        <v>12.5</v>
      </c>
      <c r="I117" s="160"/>
      <c r="J117" s="161">
        <f>ROUND(I117*H117,2)</f>
        <v>0</v>
      </c>
      <c r="K117" s="157" t="s">
        <v>3</v>
      </c>
      <c r="L117" s="31"/>
      <c r="M117" s="162" t="s">
        <v>3</v>
      </c>
      <c r="N117" s="163" t="s">
        <v>42</v>
      </c>
      <c r="O117" s="51"/>
      <c r="P117" s="164">
        <f>O117*H117</f>
        <v>0</v>
      </c>
      <c r="Q117" s="164">
        <v>0</v>
      </c>
      <c r="R117" s="164">
        <f>Q117*H117</f>
        <v>0</v>
      </c>
      <c r="S117" s="164">
        <v>0</v>
      </c>
      <c r="T117" s="165">
        <f>S117*H117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R117" s="166" t="s">
        <v>225</v>
      </c>
      <c r="AT117" s="166" t="s">
        <v>153</v>
      </c>
      <c r="AU117" s="166" t="s">
        <v>81</v>
      </c>
      <c r="AY117" s="15" t="s">
        <v>150</v>
      </c>
      <c r="BE117" s="167">
        <f>IF(N117="základní",J117,0)</f>
        <v>0</v>
      </c>
      <c r="BF117" s="167">
        <f>IF(N117="snížená",J117,0)</f>
        <v>0</v>
      </c>
      <c r="BG117" s="167">
        <f>IF(N117="zákl. přenesená",J117,0)</f>
        <v>0</v>
      </c>
      <c r="BH117" s="167">
        <f>IF(N117="sníž. přenesená",J117,0)</f>
        <v>0</v>
      </c>
      <c r="BI117" s="167">
        <f>IF(N117="nulová",J117,0)</f>
        <v>0</v>
      </c>
      <c r="BJ117" s="15" t="s">
        <v>79</v>
      </c>
      <c r="BK117" s="167">
        <f>ROUND(I117*H117,2)</f>
        <v>0</v>
      </c>
      <c r="BL117" s="15" t="s">
        <v>225</v>
      </c>
      <c r="BM117" s="166" t="s">
        <v>578</v>
      </c>
    </row>
    <row r="118" spans="1:65" s="1" customFormat="1" ht="44.25" customHeight="1">
      <c r="A118" s="30"/>
      <c r="B118" s="154"/>
      <c r="C118" s="155" t="s">
        <v>264</v>
      </c>
      <c r="D118" s="155" t="s">
        <v>153</v>
      </c>
      <c r="E118" s="156" t="s">
        <v>579</v>
      </c>
      <c r="F118" s="157" t="s">
        <v>580</v>
      </c>
      <c r="G118" s="158" t="s">
        <v>317</v>
      </c>
      <c r="H118" s="159">
        <v>77</v>
      </c>
      <c r="I118" s="160"/>
      <c r="J118" s="161">
        <f>ROUND(I118*H118,2)</f>
        <v>0</v>
      </c>
      <c r="K118" s="157" t="s">
        <v>224</v>
      </c>
      <c r="L118" s="31"/>
      <c r="M118" s="162" t="s">
        <v>3</v>
      </c>
      <c r="N118" s="163" t="s">
        <v>42</v>
      </c>
      <c r="O118" s="51"/>
      <c r="P118" s="164">
        <f>O118*H118</f>
        <v>0</v>
      </c>
      <c r="Q118" s="164">
        <v>0.1554</v>
      </c>
      <c r="R118" s="164">
        <f>Q118*H118</f>
        <v>11.965800000000002</v>
      </c>
      <c r="S118" s="164">
        <v>0</v>
      </c>
      <c r="T118" s="165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66" t="s">
        <v>225</v>
      </c>
      <c r="AT118" s="166" t="s">
        <v>153</v>
      </c>
      <c r="AU118" s="166" t="s">
        <v>81</v>
      </c>
      <c r="AY118" s="15" t="s">
        <v>150</v>
      </c>
      <c r="BE118" s="167">
        <f>IF(N118="základní",J118,0)</f>
        <v>0</v>
      </c>
      <c r="BF118" s="167">
        <f>IF(N118="snížená",J118,0)</f>
        <v>0</v>
      </c>
      <c r="BG118" s="167">
        <f>IF(N118="zákl. přenesená",J118,0)</f>
        <v>0</v>
      </c>
      <c r="BH118" s="167">
        <f>IF(N118="sníž. přenesená",J118,0)</f>
        <v>0</v>
      </c>
      <c r="BI118" s="167">
        <f>IF(N118="nulová",J118,0)</f>
        <v>0</v>
      </c>
      <c r="BJ118" s="15" t="s">
        <v>79</v>
      </c>
      <c r="BK118" s="167">
        <f>ROUND(I118*H118,2)</f>
        <v>0</v>
      </c>
      <c r="BL118" s="15" t="s">
        <v>225</v>
      </c>
      <c r="BM118" s="166" t="s">
        <v>581</v>
      </c>
    </row>
    <row r="119" spans="1:65" s="1" customFormat="1" ht="16.5" customHeight="1">
      <c r="A119" s="30"/>
      <c r="B119" s="154"/>
      <c r="C119" s="182" t="s">
        <v>227</v>
      </c>
      <c r="D119" s="182" t="s">
        <v>299</v>
      </c>
      <c r="E119" s="183" t="s">
        <v>582</v>
      </c>
      <c r="F119" s="184" t="s">
        <v>583</v>
      </c>
      <c r="G119" s="185" t="s">
        <v>317</v>
      </c>
      <c r="H119" s="186">
        <v>77</v>
      </c>
      <c r="I119" s="187"/>
      <c r="J119" s="188">
        <f>ROUND(I119*H119,2)</f>
        <v>0</v>
      </c>
      <c r="K119" s="184" t="s">
        <v>224</v>
      </c>
      <c r="L119" s="189"/>
      <c r="M119" s="190" t="s">
        <v>3</v>
      </c>
      <c r="N119" s="191" t="s">
        <v>42</v>
      </c>
      <c r="O119" s="51"/>
      <c r="P119" s="164">
        <f>O119*H119</f>
        <v>0</v>
      </c>
      <c r="Q119" s="164">
        <v>0.102</v>
      </c>
      <c r="R119" s="164">
        <f>Q119*H119</f>
        <v>7.853999999999999</v>
      </c>
      <c r="S119" s="164">
        <v>0</v>
      </c>
      <c r="T119" s="165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66" t="s">
        <v>178</v>
      </c>
      <c r="AT119" s="166" t="s">
        <v>299</v>
      </c>
      <c r="AU119" s="166" t="s">
        <v>81</v>
      </c>
      <c r="AY119" s="15" t="s">
        <v>150</v>
      </c>
      <c r="BE119" s="167">
        <f>IF(N119="základní",J119,0)</f>
        <v>0</v>
      </c>
      <c r="BF119" s="167">
        <f>IF(N119="snížená",J119,0)</f>
        <v>0</v>
      </c>
      <c r="BG119" s="167">
        <f>IF(N119="zákl. přenesená",J119,0)</f>
        <v>0</v>
      </c>
      <c r="BH119" s="167">
        <f>IF(N119="sníž. přenesená",J119,0)</f>
        <v>0</v>
      </c>
      <c r="BI119" s="167">
        <f>IF(N119="nulová",J119,0)</f>
        <v>0</v>
      </c>
      <c r="BJ119" s="15" t="s">
        <v>79</v>
      </c>
      <c r="BK119" s="167">
        <f>ROUND(I119*H119,2)</f>
        <v>0</v>
      </c>
      <c r="BL119" s="15" t="s">
        <v>225</v>
      </c>
      <c r="BM119" s="166" t="s">
        <v>584</v>
      </c>
    </row>
    <row r="120" spans="1:65" s="1" customFormat="1" ht="44.25" customHeight="1">
      <c r="A120" s="30"/>
      <c r="B120" s="154"/>
      <c r="C120" s="155" t="s">
        <v>206</v>
      </c>
      <c r="D120" s="155" t="s">
        <v>153</v>
      </c>
      <c r="E120" s="156" t="s">
        <v>585</v>
      </c>
      <c r="F120" s="157" t="s">
        <v>586</v>
      </c>
      <c r="G120" s="158" t="s">
        <v>317</v>
      </c>
      <c r="H120" s="159">
        <v>12</v>
      </c>
      <c r="I120" s="160"/>
      <c r="J120" s="161">
        <f>ROUND(I120*H120,2)</f>
        <v>0</v>
      </c>
      <c r="K120" s="157" t="s">
        <v>224</v>
      </c>
      <c r="L120" s="31"/>
      <c r="M120" s="162" t="s">
        <v>3</v>
      </c>
      <c r="N120" s="163" t="s">
        <v>42</v>
      </c>
      <c r="O120" s="51"/>
      <c r="P120" s="164">
        <f>O120*H120</f>
        <v>0</v>
      </c>
      <c r="Q120" s="164">
        <v>0.1295</v>
      </c>
      <c r="R120" s="164">
        <f>Q120*H120</f>
        <v>1.554</v>
      </c>
      <c r="S120" s="164">
        <v>0</v>
      </c>
      <c r="T120" s="165">
        <f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66" t="s">
        <v>225</v>
      </c>
      <c r="AT120" s="166" t="s">
        <v>153</v>
      </c>
      <c r="AU120" s="166" t="s">
        <v>81</v>
      </c>
      <c r="AY120" s="15" t="s">
        <v>150</v>
      </c>
      <c r="BE120" s="167">
        <f>IF(N120="základní",J120,0)</f>
        <v>0</v>
      </c>
      <c r="BF120" s="167">
        <f>IF(N120="snížená",J120,0)</f>
        <v>0</v>
      </c>
      <c r="BG120" s="167">
        <f>IF(N120="zákl. přenesená",J120,0)</f>
        <v>0</v>
      </c>
      <c r="BH120" s="167">
        <f>IF(N120="sníž. přenesená",J120,0)</f>
        <v>0</v>
      </c>
      <c r="BI120" s="167">
        <f>IF(N120="nulová",J120,0)</f>
        <v>0</v>
      </c>
      <c r="BJ120" s="15" t="s">
        <v>79</v>
      </c>
      <c r="BK120" s="167">
        <f>ROUND(I120*H120,2)</f>
        <v>0</v>
      </c>
      <c r="BL120" s="15" t="s">
        <v>225</v>
      </c>
      <c r="BM120" s="166" t="s">
        <v>587</v>
      </c>
    </row>
    <row r="121" spans="1:65" s="1" customFormat="1" ht="16.5" customHeight="1">
      <c r="A121" s="30"/>
      <c r="B121" s="154"/>
      <c r="C121" s="182" t="s">
        <v>400</v>
      </c>
      <c r="D121" s="182" t="s">
        <v>299</v>
      </c>
      <c r="E121" s="183" t="s">
        <v>588</v>
      </c>
      <c r="F121" s="184" t="s">
        <v>589</v>
      </c>
      <c r="G121" s="185" t="s">
        <v>317</v>
      </c>
      <c r="H121" s="186">
        <v>12</v>
      </c>
      <c r="I121" s="187"/>
      <c r="J121" s="188">
        <f>ROUND(I121*H121,2)</f>
        <v>0</v>
      </c>
      <c r="K121" s="184" t="s">
        <v>224</v>
      </c>
      <c r="L121" s="189"/>
      <c r="M121" s="190" t="s">
        <v>3</v>
      </c>
      <c r="N121" s="191" t="s">
        <v>42</v>
      </c>
      <c r="O121" s="51"/>
      <c r="P121" s="164">
        <f>O121*H121</f>
        <v>0</v>
      </c>
      <c r="Q121" s="164">
        <v>0.058</v>
      </c>
      <c r="R121" s="164">
        <f>Q121*H121</f>
        <v>0.6960000000000001</v>
      </c>
      <c r="S121" s="164">
        <v>0</v>
      </c>
      <c r="T121" s="165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6" t="s">
        <v>178</v>
      </c>
      <c r="AT121" s="166" t="s">
        <v>299</v>
      </c>
      <c r="AU121" s="166" t="s">
        <v>81</v>
      </c>
      <c r="AY121" s="15" t="s">
        <v>150</v>
      </c>
      <c r="BE121" s="167">
        <f>IF(N121="základní",J121,0)</f>
        <v>0</v>
      </c>
      <c r="BF121" s="167">
        <f>IF(N121="snížená",J121,0)</f>
        <v>0</v>
      </c>
      <c r="BG121" s="167">
        <f>IF(N121="zákl. přenesená",J121,0)</f>
        <v>0</v>
      </c>
      <c r="BH121" s="167">
        <f>IF(N121="sníž. přenesená",J121,0)</f>
        <v>0</v>
      </c>
      <c r="BI121" s="167">
        <f>IF(N121="nulová",J121,0)</f>
        <v>0</v>
      </c>
      <c r="BJ121" s="15" t="s">
        <v>79</v>
      </c>
      <c r="BK121" s="167">
        <f>ROUND(I121*H121,2)</f>
        <v>0</v>
      </c>
      <c r="BL121" s="15" t="s">
        <v>225</v>
      </c>
      <c r="BM121" s="166" t="s">
        <v>590</v>
      </c>
    </row>
    <row r="122" spans="2:51" s="12" customFormat="1" ht="22.5">
      <c r="B122" s="173"/>
      <c r="D122" s="174" t="s">
        <v>231</v>
      </c>
      <c r="E122" s="175" t="s">
        <v>3</v>
      </c>
      <c r="F122" s="176" t="s">
        <v>591</v>
      </c>
      <c r="H122" s="177">
        <v>12</v>
      </c>
      <c r="I122" s="178"/>
      <c r="L122" s="173"/>
      <c r="M122" s="179"/>
      <c r="N122" s="180"/>
      <c r="O122" s="180"/>
      <c r="P122" s="180"/>
      <c r="Q122" s="180"/>
      <c r="R122" s="180"/>
      <c r="S122" s="180"/>
      <c r="T122" s="181"/>
      <c r="AT122" s="175" t="s">
        <v>231</v>
      </c>
      <c r="AU122" s="175" t="s">
        <v>81</v>
      </c>
      <c r="AV122" s="12" t="s">
        <v>81</v>
      </c>
      <c r="AW122" s="12" t="s">
        <v>34</v>
      </c>
      <c r="AX122" s="12" t="s">
        <v>79</v>
      </c>
      <c r="AY122" s="175" t="s">
        <v>150</v>
      </c>
    </row>
    <row r="123" spans="1:65" s="1" customFormat="1" ht="21.75" customHeight="1">
      <c r="A123" s="30"/>
      <c r="B123" s="154"/>
      <c r="C123" s="155" t="s">
        <v>220</v>
      </c>
      <c r="D123" s="155" t="s">
        <v>153</v>
      </c>
      <c r="E123" s="156" t="s">
        <v>592</v>
      </c>
      <c r="F123" s="157" t="s">
        <v>593</v>
      </c>
      <c r="G123" s="158" t="s">
        <v>223</v>
      </c>
      <c r="H123" s="159">
        <v>5.34</v>
      </c>
      <c r="I123" s="160"/>
      <c r="J123" s="161">
        <f>ROUND(I123*H123,2)</f>
        <v>0</v>
      </c>
      <c r="K123" s="157" t="s">
        <v>224</v>
      </c>
      <c r="L123" s="31"/>
      <c r="M123" s="162" t="s">
        <v>3</v>
      </c>
      <c r="N123" s="163" t="s">
        <v>42</v>
      </c>
      <c r="O123" s="51"/>
      <c r="P123" s="164">
        <f>O123*H123</f>
        <v>0</v>
      </c>
      <c r="Q123" s="164">
        <v>2.25634</v>
      </c>
      <c r="R123" s="164">
        <f>Q123*H123</f>
        <v>12.048855599999998</v>
      </c>
      <c r="S123" s="164">
        <v>0</v>
      </c>
      <c r="T123" s="165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6" t="s">
        <v>225</v>
      </c>
      <c r="AT123" s="166" t="s">
        <v>153</v>
      </c>
      <c r="AU123" s="166" t="s">
        <v>81</v>
      </c>
      <c r="AY123" s="15" t="s">
        <v>150</v>
      </c>
      <c r="BE123" s="167">
        <f>IF(N123="základní",J123,0)</f>
        <v>0</v>
      </c>
      <c r="BF123" s="167">
        <f>IF(N123="snížená",J123,0)</f>
        <v>0</v>
      </c>
      <c r="BG123" s="167">
        <f>IF(N123="zákl. přenesená",J123,0)</f>
        <v>0</v>
      </c>
      <c r="BH123" s="167">
        <f>IF(N123="sníž. přenesená",J123,0)</f>
        <v>0</v>
      </c>
      <c r="BI123" s="167">
        <f>IF(N123="nulová",J123,0)</f>
        <v>0</v>
      </c>
      <c r="BJ123" s="15" t="s">
        <v>79</v>
      </c>
      <c r="BK123" s="167">
        <f>ROUND(I123*H123,2)</f>
        <v>0</v>
      </c>
      <c r="BL123" s="15" t="s">
        <v>225</v>
      </c>
      <c r="BM123" s="166" t="s">
        <v>594</v>
      </c>
    </row>
    <row r="124" spans="2:51" s="12" customFormat="1" ht="11.25">
      <c r="B124" s="173"/>
      <c r="D124" s="174" t="s">
        <v>231</v>
      </c>
      <c r="E124" s="175" t="s">
        <v>3</v>
      </c>
      <c r="F124" s="176" t="s">
        <v>595</v>
      </c>
      <c r="H124" s="177">
        <v>5.34</v>
      </c>
      <c r="I124" s="178"/>
      <c r="L124" s="173"/>
      <c r="M124" s="179"/>
      <c r="N124" s="180"/>
      <c r="O124" s="180"/>
      <c r="P124" s="180"/>
      <c r="Q124" s="180"/>
      <c r="R124" s="180"/>
      <c r="S124" s="180"/>
      <c r="T124" s="181"/>
      <c r="AT124" s="175" t="s">
        <v>231</v>
      </c>
      <c r="AU124" s="175" t="s">
        <v>81</v>
      </c>
      <c r="AV124" s="12" t="s">
        <v>81</v>
      </c>
      <c r="AW124" s="12" t="s">
        <v>34</v>
      </c>
      <c r="AX124" s="12" t="s">
        <v>79</v>
      </c>
      <c r="AY124" s="175" t="s">
        <v>150</v>
      </c>
    </row>
    <row r="125" spans="2:63" s="11" customFormat="1" ht="22.5" customHeight="1">
      <c r="B125" s="141"/>
      <c r="D125" s="142" t="s">
        <v>70</v>
      </c>
      <c r="E125" s="152" t="s">
        <v>270</v>
      </c>
      <c r="F125" s="152" t="s">
        <v>271</v>
      </c>
      <c r="I125" s="144"/>
      <c r="J125" s="153">
        <f>BK125</f>
        <v>0</v>
      </c>
      <c r="L125" s="141"/>
      <c r="M125" s="146"/>
      <c r="N125" s="147"/>
      <c r="O125" s="147"/>
      <c r="P125" s="148">
        <f>SUM(P126:P130)</f>
        <v>0</v>
      </c>
      <c r="Q125" s="147"/>
      <c r="R125" s="148">
        <f>SUM(R126:R130)</f>
        <v>0</v>
      </c>
      <c r="S125" s="147"/>
      <c r="T125" s="149">
        <f>SUM(T126:T130)</f>
        <v>0</v>
      </c>
      <c r="AR125" s="142" t="s">
        <v>79</v>
      </c>
      <c r="AT125" s="150" t="s">
        <v>70</v>
      </c>
      <c r="AU125" s="150" t="s">
        <v>79</v>
      </c>
      <c r="AY125" s="142" t="s">
        <v>150</v>
      </c>
      <c r="BK125" s="151">
        <f>SUM(BK126:BK130)</f>
        <v>0</v>
      </c>
    </row>
    <row r="126" spans="1:65" s="1" customFormat="1" ht="33" customHeight="1">
      <c r="A126" s="30"/>
      <c r="B126" s="154"/>
      <c r="C126" s="155" t="s">
        <v>170</v>
      </c>
      <c r="D126" s="155" t="s">
        <v>153</v>
      </c>
      <c r="E126" s="156" t="s">
        <v>487</v>
      </c>
      <c r="F126" s="157" t="s">
        <v>488</v>
      </c>
      <c r="G126" s="158" t="s">
        <v>256</v>
      </c>
      <c r="H126" s="159">
        <v>11.726</v>
      </c>
      <c r="I126" s="160"/>
      <c r="J126" s="161">
        <f>ROUND(I126*H126,2)</f>
        <v>0</v>
      </c>
      <c r="K126" s="157" t="s">
        <v>224</v>
      </c>
      <c r="L126" s="31"/>
      <c r="M126" s="162" t="s">
        <v>3</v>
      </c>
      <c r="N126" s="163" t="s">
        <v>42</v>
      </c>
      <c r="O126" s="51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6" t="s">
        <v>225</v>
      </c>
      <c r="AT126" s="166" t="s">
        <v>153</v>
      </c>
      <c r="AU126" s="166" t="s">
        <v>81</v>
      </c>
      <c r="AY126" s="15" t="s">
        <v>150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5" t="s">
        <v>79</v>
      </c>
      <c r="BK126" s="167">
        <f>ROUND(I126*H126,2)</f>
        <v>0</v>
      </c>
      <c r="BL126" s="15" t="s">
        <v>225</v>
      </c>
      <c r="BM126" s="166" t="s">
        <v>596</v>
      </c>
    </row>
    <row r="127" spans="1:65" s="1" customFormat="1" ht="33" customHeight="1">
      <c r="A127" s="30"/>
      <c r="B127" s="154"/>
      <c r="C127" s="155" t="s">
        <v>174</v>
      </c>
      <c r="D127" s="155" t="s">
        <v>153</v>
      </c>
      <c r="E127" s="156" t="s">
        <v>490</v>
      </c>
      <c r="F127" s="157" t="s">
        <v>491</v>
      </c>
      <c r="G127" s="158" t="s">
        <v>256</v>
      </c>
      <c r="H127" s="159">
        <v>222.794</v>
      </c>
      <c r="I127" s="160"/>
      <c r="J127" s="161">
        <f>ROUND(I127*H127,2)</f>
        <v>0</v>
      </c>
      <c r="K127" s="157" t="s">
        <v>224</v>
      </c>
      <c r="L127" s="31"/>
      <c r="M127" s="162" t="s">
        <v>3</v>
      </c>
      <c r="N127" s="163" t="s">
        <v>42</v>
      </c>
      <c r="O127" s="51"/>
      <c r="P127" s="164">
        <f>O127*H127</f>
        <v>0</v>
      </c>
      <c r="Q127" s="164">
        <v>0</v>
      </c>
      <c r="R127" s="164">
        <f>Q127*H127</f>
        <v>0</v>
      </c>
      <c r="S127" s="164">
        <v>0</v>
      </c>
      <c r="T127" s="165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6" t="s">
        <v>225</v>
      </c>
      <c r="AT127" s="166" t="s">
        <v>153</v>
      </c>
      <c r="AU127" s="166" t="s">
        <v>81</v>
      </c>
      <c r="AY127" s="15" t="s">
        <v>150</v>
      </c>
      <c r="BE127" s="167">
        <f>IF(N127="základní",J127,0)</f>
        <v>0</v>
      </c>
      <c r="BF127" s="167">
        <f>IF(N127="snížená",J127,0)</f>
        <v>0</v>
      </c>
      <c r="BG127" s="167">
        <f>IF(N127="zákl. přenesená",J127,0)</f>
        <v>0</v>
      </c>
      <c r="BH127" s="167">
        <f>IF(N127="sníž. přenesená",J127,0)</f>
        <v>0</v>
      </c>
      <c r="BI127" s="167">
        <f>IF(N127="nulová",J127,0)</f>
        <v>0</v>
      </c>
      <c r="BJ127" s="15" t="s">
        <v>79</v>
      </c>
      <c r="BK127" s="167">
        <f>ROUND(I127*H127,2)</f>
        <v>0</v>
      </c>
      <c r="BL127" s="15" t="s">
        <v>225</v>
      </c>
      <c r="BM127" s="166" t="s">
        <v>597</v>
      </c>
    </row>
    <row r="128" spans="2:51" s="12" customFormat="1" ht="11.25">
      <c r="B128" s="173"/>
      <c r="D128" s="174" t="s">
        <v>231</v>
      </c>
      <c r="E128" s="175" t="s">
        <v>3</v>
      </c>
      <c r="F128" s="176" t="s">
        <v>598</v>
      </c>
      <c r="H128" s="177">
        <v>222.794</v>
      </c>
      <c r="I128" s="178"/>
      <c r="L128" s="173"/>
      <c r="M128" s="179"/>
      <c r="N128" s="180"/>
      <c r="O128" s="180"/>
      <c r="P128" s="180"/>
      <c r="Q128" s="180"/>
      <c r="R128" s="180"/>
      <c r="S128" s="180"/>
      <c r="T128" s="181"/>
      <c r="AT128" s="175" t="s">
        <v>231</v>
      </c>
      <c r="AU128" s="175" t="s">
        <v>81</v>
      </c>
      <c r="AV128" s="12" t="s">
        <v>81</v>
      </c>
      <c r="AW128" s="12" t="s">
        <v>34</v>
      </c>
      <c r="AX128" s="12" t="s">
        <v>79</v>
      </c>
      <c r="AY128" s="175" t="s">
        <v>150</v>
      </c>
    </row>
    <row r="129" spans="1:65" s="1" customFormat="1" ht="21.75" customHeight="1">
      <c r="A129" s="30"/>
      <c r="B129" s="154"/>
      <c r="C129" s="155" t="s">
        <v>178</v>
      </c>
      <c r="D129" s="155" t="s">
        <v>153</v>
      </c>
      <c r="E129" s="156" t="s">
        <v>494</v>
      </c>
      <c r="F129" s="157" t="s">
        <v>495</v>
      </c>
      <c r="G129" s="158" t="s">
        <v>256</v>
      </c>
      <c r="H129" s="159">
        <v>11.726</v>
      </c>
      <c r="I129" s="160"/>
      <c r="J129" s="161">
        <f>ROUND(I129*H129,2)</f>
        <v>0</v>
      </c>
      <c r="K129" s="157" t="s">
        <v>224</v>
      </c>
      <c r="L129" s="31"/>
      <c r="M129" s="162" t="s">
        <v>3</v>
      </c>
      <c r="N129" s="163" t="s">
        <v>42</v>
      </c>
      <c r="O129" s="51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6" t="s">
        <v>225</v>
      </c>
      <c r="AT129" s="166" t="s">
        <v>153</v>
      </c>
      <c r="AU129" s="166" t="s">
        <v>81</v>
      </c>
      <c r="AY129" s="15" t="s">
        <v>150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5" t="s">
        <v>79</v>
      </c>
      <c r="BK129" s="167">
        <f>ROUND(I129*H129,2)</f>
        <v>0</v>
      </c>
      <c r="BL129" s="15" t="s">
        <v>225</v>
      </c>
      <c r="BM129" s="166" t="s">
        <v>599</v>
      </c>
    </row>
    <row r="130" spans="1:65" s="1" customFormat="1" ht="33" customHeight="1">
      <c r="A130" s="30"/>
      <c r="B130" s="154"/>
      <c r="C130" s="155" t="s">
        <v>186</v>
      </c>
      <c r="D130" s="155" t="s">
        <v>153</v>
      </c>
      <c r="E130" s="156" t="s">
        <v>600</v>
      </c>
      <c r="F130" s="157" t="s">
        <v>601</v>
      </c>
      <c r="G130" s="158" t="s">
        <v>256</v>
      </c>
      <c r="H130" s="159">
        <v>11.726</v>
      </c>
      <c r="I130" s="160"/>
      <c r="J130" s="161">
        <f>ROUND(I130*H130,2)</f>
        <v>0</v>
      </c>
      <c r="K130" s="157" t="s">
        <v>224</v>
      </c>
      <c r="L130" s="31"/>
      <c r="M130" s="162" t="s">
        <v>3</v>
      </c>
      <c r="N130" s="163" t="s">
        <v>42</v>
      </c>
      <c r="O130" s="51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6" t="s">
        <v>225</v>
      </c>
      <c r="AT130" s="166" t="s">
        <v>153</v>
      </c>
      <c r="AU130" s="166" t="s">
        <v>81</v>
      </c>
      <c r="AY130" s="15" t="s">
        <v>150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5" t="s">
        <v>79</v>
      </c>
      <c r="BK130" s="167">
        <f>ROUND(I130*H130,2)</f>
        <v>0</v>
      </c>
      <c r="BL130" s="15" t="s">
        <v>225</v>
      </c>
      <c r="BM130" s="166" t="s">
        <v>602</v>
      </c>
    </row>
    <row r="131" spans="2:63" s="11" customFormat="1" ht="22.5" customHeight="1">
      <c r="B131" s="141"/>
      <c r="D131" s="142" t="s">
        <v>70</v>
      </c>
      <c r="E131" s="152" t="s">
        <v>412</v>
      </c>
      <c r="F131" s="152" t="s">
        <v>413</v>
      </c>
      <c r="I131" s="144"/>
      <c r="J131" s="153">
        <f>BK131</f>
        <v>0</v>
      </c>
      <c r="L131" s="141"/>
      <c r="M131" s="146"/>
      <c r="N131" s="147"/>
      <c r="O131" s="147"/>
      <c r="P131" s="148">
        <f>P132</f>
        <v>0</v>
      </c>
      <c r="Q131" s="147"/>
      <c r="R131" s="148">
        <f>R132</f>
        <v>0</v>
      </c>
      <c r="S131" s="147"/>
      <c r="T131" s="149">
        <f>T132</f>
        <v>0</v>
      </c>
      <c r="AR131" s="142" t="s">
        <v>79</v>
      </c>
      <c r="AT131" s="150" t="s">
        <v>70</v>
      </c>
      <c r="AU131" s="150" t="s">
        <v>79</v>
      </c>
      <c r="AY131" s="142" t="s">
        <v>150</v>
      </c>
      <c r="BK131" s="151">
        <f>BK132</f>
        <v>0</v>
      </c>
    </row>
    <row r="132" spans="1:65" s="1" customFormat="1" ht="33" customHeight="1">
      <c r="A132" s="30"/>
      <c r="B132" s="154"/>
      <c r="C132" s="155" t="s">
        <v>182</v>
      </c>
      <c r="D132" s="155" t="s">
        <v>153</v>
      </c>
      <c r="E132" s="156" t="s">
        <v>499</v>
      </c>
      <c r="F132" s="157" t="s">
        <v>500</v>
      </c>
      <c r="G132" s="158" t="s">
        <v>256</v>
      </c>
      <c r="H132" s="159">
        <v>48.813</v>
      </c>
      <c r="I132" s="160"/>
      <c r="J132" s="161">
        <f>ROUND(I132*H132,2)</f>
        <v>0</v>
      </c>
      <c r="K132" s="157" t="s">
        <v>224</v>
      </c>
      <c r="L132" s="31"/>
      <c r="M132" s="168" t="s">
        <v>3</v>
      </c>
      <c r="N132" s="169" t="s">
        <v>42</v>
      </c>
      <c r="O132" s="170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6" t="s">
        <v>225</v>
      </c>
      <c r="AT132" s="166" t="s">
        <v>153</v>
      </c>
      <c r="AU132" s="166" t="s">
        <v>81</v>
      </c>
      <c r="AY132" s="15" t="s">
        <v>150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5" t="s">
        <v>79</v>
      </c>
      <c r="BK132" s="167">
        <f>ROUND(I132*H132,2)</f>
        <v>0</v>
      </c>
      <c r="BL132" s="15" t="s">
        <v>225</v>
      </c>
      <c r="BM132" s="166" t="s">
        <v>603</v>
      </c>
    </row>
    <row r="133" spans="1:31" s="1" customFormat="1" ht="6.75" customHeight="1">
      <c r="A133" s="30"/>
      <c r="B133" s="40"/>
      <c r="C133" s="41"/>
      <c r="D133" s="41"/>
      <c r="E133" s="41"/>
      <c r="F133" s="41"/>
      <c r="G133" s="41"/>
      <c r="H133" s="41"/>
      <c r="I133" s="114"/>
      <c r="J133" s="41"/>
      <c r="K133" s="41"/>
      <c r="L133" s="31"/>
      <c r="M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</sheetData>
  <sheetProtection/>
  <autoFilter ref="C96:K132"/>
  <mergeCells count="15">
    <mergeCell ref="E7:H7"/>
    <mergeCell ref="E11:H11"/>
    <mergeCell ref="E9:H9"/>
    <mergeCell ref="E13:H13"/>
    <mergeCell ref="E22:H22"/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zoomScalePageLayoutView="0" workbookViewId="0" topLeftCell="A1">
      <selection activeCell="AA13" sqref="AA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119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" customHeight="1">
      <c r="B8" s="18"/>
      <c r="D8" s="25" t="s">
        <v>124</v>
      </c>
      <c r="L8" s="18"/>
    </row>
    <row r="9" spans="1:31" s="1" customFormat="1" ht="16.5" customHeight="1">
      <c r="A9" s="30"/>
      <c r="B9" s="31"/>
      <c r="C9" s="30"/>
      <c r="D9" s="30"/>
      <c r="E9" s="244" t="s">
        <v>604</v>
      </c>
      <c r="F9" s="243"/>
      <c r="G9" s="243"/>
      <c r="H9" s="243"/>
      <c r="I9" s="94"/>
      <c r="J9" s="30"/>
      <c r="K9" s="30"/>
      <c r="L9" s="9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2" customHeight="1">
      <c r="A10" s="30"/>
      <c r="B10" s="31"/>
      <c r="C10" s="30"/>
      <c r="D10" s="25" t="s">
        <v>211</v>
      </c>
      <c r="E10" s="30"/>
      <c r="F10" s="30"/>
      <c r="G10" s="30"/>
      <c r="H10" s="30"/>
      <c r="I10" s="94"/>
      <c r="J10" s="30"/>
      <c r="K10" s="30"/>
      <c r="L10" s="9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6.5" customHeight="1">
      <c r="A11" s="30"/>
      <c r="B11" s="31"/>
      <c r="C11" s="30"/>
      <c r="D11" s="30"/>
      <c r="E11" s="240" t="s">
        <v>605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1.25">
      <c r="A12" s="30"/>
      <c r="B12" s="31"/>
      <c r="C12" s="30"/>
      <c r="D12" s="30"/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2" customHeight="1">
      <c r="A13" s="30"/>
      <c r="B13" s="31"/>
      <c r="C13" s="30"/>
      <c r="D13" s="25" t="s">
        <v>19</v>
      </c>
      <c r="E13" s="30"/>
      <c r="F13" s="23" t="s">
        <v>3</v>
      </c>
      <c r="G13" s="30"/>
      <c r="H13" s="30"/>
      <c r="I13" s="96" t="s">
        <v>20</v>
      </c>
      <c r="J13" s="23" t="s">
        <v>3</v>
      </c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1"/>
      <c r="C14" s="30"/>
      <c r="D14" s="25" t="s">
        <v>21</v>
      </c>
      <c r="E14" s="30"/>
      <c r="F14" s="23" t="s">
        <v>22</v>
      </c>
      <c r="G14" s="30"/>
      <c r="H14" s="30"/>
      <c r="I14" s="96" t="s">
        <v>23</v>
      </c>
      <c r="J14" s="48" t="str">
        <f>'Rekapitulace stavby'!AN8</f>
        <v>2. 9. 2018</v>
      </c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0.5" customHeight="1">
      <c r="A15" s="30"/>
      <c r="B15" s="31"/>
      <c r="C15" s="30"/>
      <c r="D15" s="30"/>
      <c r="E15" s="30"/>
      <c r="F15" s="30"/>
      <c r="G15" s="30"/>
      <c r="H15" s="30"/>
      <c r="I15" s="94"/>
      <c r="J15" s="30"/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25</v>
      </c>
      <c r="E16" s="30"/>
      <c r="F16" s="30"/>
      <c r="G16" s="30"/>
      <c r="H16" s="30"/>
      <c r="I16" s="96" t="s">
        <v>26</v>
      </c>
      <c r="J16" s="23" t="s">
        <v>3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8" customHeight="1">
      <c r="A17" s="30"/>
      <c r="B17" s="31"/>
      <c r="C17" s="30"/>
      <c r="D17" s="30"/>
      <c r="E17" s="23" t="s">
        <v>27</v>
      </c>
      <c r="F17" s="30"/>
      <c r="G17" s="30"/>
      <c r="H17" s="30"/>
      <c r="I17" s="96" t="s">
        <v>28</v>
      </c>
      <c r="J17" s="23" t="s">
        <v>3</v>
      </c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6.75" customHeight="1">
      <c r="A18" s="30"/>
      <c r="B18" s="31"/>
      <c r="C18" s="30"/>
      <c r="D18" s="30"/>
      <c r="E18" s="30"/>
      <c r="F18" s="30"/>
      <c r="G18" s="30"/>
      <c r="H18" s="30"/>
      <c r="I18" s="94"/>
      <c r="J18" s="30"/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2" customHeight="1">
      <c r="A19" s="30"/>
      <c r="B19" s="31"/>
      <c r="C19" s="30"/>
      <c r="D19" s="25" t="s">
        <v>29</v>
      </c>
      <c r="E19" s="30"/>
      <c r="F19" s="30"/>
      <c r="G19" s="30"/>
      <c r="H19" s="30"/>
      <c r="I19" s="96" t="s">
        <v>26</v>
      </c>
      <c r="J19" s="26" t="str">
        <f>'Rekapitulace stavby'!AN13</f>
        <v>Vyplň údaj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8" customHeight="1">
      <c r="A20" s="30"/>
      <c r="B20" s="31"/>
      <c r="C20" s="30"/>
      <c r="D20" s="30"/>
      <c r="E20" s="246" t="str">
        <f>'Rekapitulace stavby'!E14</f>
        <v>Vyplň údaj</v>
      </c>
      <c r="F20" s="229"/>
      <c r="G20" s="229"/>
      <c r="H20" s="229"/>
      <c r="I20" s="96" t="s">
        <v>28</v>
      </c>
      <c r="J20" s="26" t="str">
        <f>'Rekapitulace stavby'!AN14</f>
        <v>Vyplň údaj</v>
      </c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6.75" customHeight="1">
      <c r="A21" s="30"/>
      <c r="B21" s="31"/>
      <c r="C21" s="30"/>
      <c r="D21" s="30"/>
      <c r="E21" s="30"/>
      <c r="F21" s="30"/>
      <c r="G21" s="30"/>
      <c r="H21" s="30"/>
      <c r="I21" s="94"/>
      <c r="J21" s="30"/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2" customHeight="1">
      <c r="A22" s="30"/>
      <c r="B22" s="31"/>
      <c r="C22" s="30"/>
      <c r="D22" s="25" t="s">
        <v>31</v>
      </c>
      <c r="E22" s="30"/>
      <c r="F22" s="30"/>
      <c r="G22" s="30"/>
      <c r="H22" s="30"/>
      <c r="I22" s="96" t="s">
        <v>26</v>
      </c>
      <c r="J22" s="23" t="s">
        <v>32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8" customHeight="1">
      <c r="A23" s="30"/>
      <c r="B23" s="31"/>
      <c r="C23" s="30"/>
      <c r="D23" s="30"/>
      <c r="E23" s="23" t="s">
        <v>33</v>
      </c>
      <c r="F23" s="30"/>
      <c r="G23" s="30"/>
      <c r="H23" s="30"/>
      <c r="I23" s="96" t="s">
        <v>28</v>
      </c>
      <c r="J23" s="23" t="s">
        <v>3</v>
      </c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6.75" customHeight="1">
      <c r="A24" s="30"/>
      <c r="B24" s="31"/>
      <c r="C24" s="30"/>
      <c r="D24" s="30"/>
      <c r="E24" s="30"/>
      <c r="F24" s="30"/>
      <c r="G24" s="30"/>
      <c r="H24" s="30"/>
      <c r="I24" s="94"/>
      <c r="J24" s="30"/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2" customHeight="1">
      <c r="A25" s="30"/>
      <c r="B25" s="31"/>
      <c r="C25" s="30"/>
      <c r="D25" s="25" t="s">
        <v>35</v>
      </c>
      <c r="E25" s="30"/>
      <c r="F25" s="30"/>
      <c r="G25" s="30"/>
      <c r="H25" s="30"/>
      <c r="I25" s="96" t="s">
        <v>26</v>
      </c>
      <c r="J25" s="23" t="str">
        <f>IF('Rekapitulace stavby'!AN19="","",'Rekapitulace stavby'!AN19)</f>
        <v>72173831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8" customHeight="1">
      <c r="A26" s="30"/>
      <c r="B26" s="31"/>
      <c r="C26" s="30"/>
      <c r="D26" s="30"/>
      <c r="E26" s="23" t="str">
        <f>IF('Rekapitulace stavby'!E20="","",'Rekapitulace stavby'!E20)</f>
        <v> Ing. Vít Semrád, SV-statika,projekce</v>
      </c>
      <c r="F26" s="30"/>
      <c r="G26" s="30"/>
      <c r="H26" s="30"/>
      <c r="I26" s="96" t="s">
        <v>28</v>
      </c>
      <c r="J26" s="23">
        <f>IF('Rekapitulace stavby'!AN20="","",'Rekapitulace stavby'!AN20)</f>
      </c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75" customHeight="1">
      <c r="A27" s="30"/>
      <c r="B27" s="31"/>
      <c r="C27" s="30"/>
      <c r="D27" s="30"/>
      <c r="E27" s="30"/>
      <c r="F27" s="30"/>
      <c r="G27" s="30"/>
      <c r="H27" s="30"/>
      <c r="I27" s="94"/>
      <c r="J27" s="30"/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2" customHeight="1">
      <c r="A28" s="30"/>
      <c r="B28" s="31"/>
      <c r="C28" s="30"/>
      <c r="D28" s="25" t="s">
        <v>36</v>
      </c>
      <c r="E28" s="30"/>
      <c r="F28" s="30"/>
      <c r="G28" s="30"/>
      <c r="H28" s="30"/>
      <c r="I28" s="94"/>
      <c r="J28" s="30"/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>
      <c r="A29" s="97"/>
      <c r="B29" s="98"/>
      <c r="C29" s="97"/>
      <c r="D29" s="97"/>
      <c r="E29" s="233" t="s">
        <v>3</v>
      </c>
      <c r="F29" s="233"/>
      <c r="G29" s="233"/>
      <c r="H29" s="233"/>
      <c r="I29" s="99"/>
      <c r="J29" s="97"/>
      <c r="K29" s="97"/>
      <c r="L29" s="10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1" customFormat="1" ht="6.75" customHeight="1">
      <c r="A30" s="30"/>
      <c r="B30" s="31"/>
      <c r="C30" s="30"/>
      <c r="D30" s="30"/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1"/>
      <c r="C31" s="30"/>
      <c r="D31" s="59"/>
      <c r="E31" s="59"/>
      <c r="F31" s="59"/>
      <c r="G31" s="59"/>
      <c r="H31" s="59"/>
      <c r="I31" s="101"/>
      <c r="J31" s="59"/>
      <c r="K31" s="59"/>
      <c r="L31" s="9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24.75" customHeight="1">
      <c r="A32" s="30"/>
      <c r="B32" s="31"/>
      <c r="C32" s="30"/>
      <c r="D32" s="102" t="s">
        <v>37</v>
      </c>
      <c r="E32" s="30"/>
      <c r="F32" s="30"/>
      <c r="G32" s="30"/>
      <c r="H32" s="30"/>
      <c r="I32" s="94"/>
      <c r="J32" s="64">
        <f>ROUND(J94,2)</f>
        <v>0</v>
      </c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1"/>
      <c r="C34" s="30"/>
      <c r="D34" s="30"/>
      <c r="E34" s="30"/>
      <c r="F34" s="34" t="s">
        <v>39</v>
      </c>
      <c r="G34" s="30"/>
      <c r="H34" s="30"/>
      <c r="I34" s="103" t="s">
        <v>38</v>
      </c>
      <c r="J34" s="34" t="s">
        <v>40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>
      <c r="A35" s="30"/>
      <c r="B35" s="31"/>
      <c r="C35" s="30"/>
      <c r="D35" s="104" t="s">
        <v>41</v>
      </c>
      <c r="E35" s="25" t="s">
        <v>42</v>
      </c>
      <c r="F35" s="105">
        <f>ROUND((SUM(BE94:BE154)),2)</f>
        <v>0</v>
      </c>
      <c r="G35" s="30"/>
      <c r="H35" s="30"/>
      <c r="I35" s="106">
        <v>0.21</v>
      </c>
      <c r="J35" s="105">
        <f>ROUND(((SUM(BE94:BE154))*I35),2)</f>
        <v>0</v>
      </c>
      <c r="K35" s="30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25" t="s">
        <v>43</v>
      </c>
      <c r="F36" s="105">
        <f>ROUND((SUM(BF94:BF154)),2)</f>
        <v>0</v>
      </c>
      <c r="G36" s="30"/>
      <c r="H36" s="30"/>
      <c r="I36" s="106">
        <v>0.15</v>
      </c>
      <c r="J36" s="105">
        <f>ROUND(((SUM(BF94:BF154))*I36),2)</f>
        <v>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1"/>
      <c r="C37" s="30"/>
      <c r="D37" s="30"/>
      <c r="E37" s="25" t="s">
        <v>44</v>
      </c>
      <c r="F37" s="105">
        <f>ROUND((SUM(BG94:BG154)),2)</f>
        <v>0</v>
      </c>
      <c r="G37" s="30"/>
      <c r="H37" s="30"/>
      <c r="I37" s="106">
        <v>0.21</v>
      </c>
      <c r="J37" s="105">
        <f>0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 hidden="1">
      <c r="A38" s="30"/>
      <c r="B38" s="31"/>
      <c r="C38" s="30"/>
      <c r="D38" s="30"/>
      <c r="E38" s="25" t="s">
        <v>45</v>
      </c>
      <c r="F38" s="105">
        <f>ROUND((SUM(BH94:BH154)),2)</f>
        <v>0</v>
      </c>
      <c r="G38" s="30"/>
      <c r="H38" s="30"/>
      <c r="I38" s="106">
        <v>0.15</v>
      </c>
      <c r="J38" s="105">
        <f>0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46</v>
      </c>
      <c r="F39" s="105">
        <f>ROUND((SUM(BI94:BI154)),2)</f>
        <v>0</v>
      </c>
      <c r="G39" s="30"/>
      <c r="H39" s="30"/>
      <c r="I39" s="106">
        <v>0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6.7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24.75" customHeight="1">
      <c r="A41" s="30"/>
      <c r="B41" s="31"/>
      <c r="C41" s="107"/>
      <c r="D41" s="108" t="s">
        <v>47</v>
      </c>
      <c r="E41" s="53"/>
      <c r="F41" s="53"/>
      <c r="G41" s="109" t="s">
        <v>48</v>
      </c>
      <c r="H41" s="110" t="s">
        <v>49</v>
      </c>
      <c r="I41" s="111"/>
      <c r="J41" s="112">
        <f>SUM(J32:J39)</f>
        <v>0</v>
      </c>
      <c r="K41" s="113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14.25" customHeight="1">
      <c r="A42" s="30"/>
      <c r="B42" s="40"/>
      <c r="C42" s="41"/>
      <c r="D42" s="41"/>
      <c r="E42" s="41"/>
      <c r="F42" s="41"/>
      <c r="G42" s="41"/>
      <c r="H42" s="41"/>
      <c r="I42" s="114"/>
      <c r="J42" s="41"/>
      <c r="K42" s="41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6" spans="1:31" s="1" customFormat="1" ht="6.75" customHeight="1">
      <c r="A46" s="30"/>
      <c r="B46" s="42"/>
      <c r="C46" s="43"/>
      <c r="D46" s="43"/>
      <c r="E46" s="43"/>
      <c r="F46" s="43"/>
      <c r="G46" s="43"/>
      <c r="H46" s="43"/>
      <c r="I46" s="115"/>
      <c r="J46" s="43"/>
      <c r="K46" s="43"/>
      <c r="L46" s="9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24.75" customHeight="1">
      <c r="A47" s="30"/>
      <c r="B47" s="31"/>
      <c r="C47" s="19" t="s">
        <v>126</v>
      </c>
      <c r="D47" s="30"/>
      <c r="E47" s="30"/>
      <c r="F47" s="30"/>
      <c r="G47" s="30"/>
      <c r="H47" s="30"/>
      <c r="I47" s="94"/>
      <c r="J47" s="30"/>
      <c r="K47" s="30"/>
      <c r="L47" s="9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" customFormat="1" ht="6.75" customHeight="1">
      <c r="A48" s="30"/>
      <c r="B48" s="31"/>
      <c r="C48" s="30"/>
      <c r="D48" s="30"/>
      <c r="E48" s="30"/>
      <c r="F48" s="30"/>
      <c r="G48" s="30"/>
      <c r="H48" s="30"/>
      <c r="I48" s="94"/>
      <c r="J48" s="30"/>
      <c r="K48" s="30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12" customHeight="1">
      <c r="A49" s="30"/>
      <c r="B49" s="31"/>
      <c r="C49" s="25" t="s">
        <v>17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16.5" customHeight="1">
      <c r="A50" s="30"/>
      <c r="B50" s="31"/>
      <c r="C50" s="30"/>
      <c r="D50" s="30"/>
      <c r="E50" s="244" t="str">
        <f>E7</f>
        <v>Stavební úpravy OZ na pozemku  p.č. 494 v Táboře</v>
      </c>
      <c r="F50" s="245"/>
      <c r="G50" s="245"/>
      <c r="H50" s="245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:12" ht="12" customHeight="1">
      <c r="B51" s="18"/>
      <c r="C51" s="25" t="s">
        <v>124</v>
      </c>
      <c r="L51" s="18"/>
    </row>
    <row r="52" spans="1:31" s="1" customFormat="1" ht="16.5" customHeight="1">
      <c r="A52" s="30"/>
      <c r="B52" s="31"/>
      <c r="C52" s="30"/>
      <c r="D52" s="30"/>
      <c r="E52" s="244" t="s">
        <v>604</v>
      </c>
      <c r="F52" s="243"/>
      <c r="G52" s="243"/>
      <c r="H52" s="243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1" customFormat="1" ht="12" customHeight="1">
      <c r="A53" s="30"/>
      <c r="B53" s="31"/>
      <c r="C53" s="25" t="s">
        <v>211</v>
      </c>
      <c r="D53" s="30"/>
      <c r="E53" s="30"/>
      <c r="F53" s="30"/>
      <c r="G53" s="30"/>
      <c r="H53" s="30"/>
      <c r="I53" s="94"/>
      <c r="J53" s="30"/>
      <c r="K53" s="30"/>
      <c r="L53" s="9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1" customFormat="1" ht="16.5" customHeight="1">
      <c r="A54" s="30"/>
      <c r="B54" s="31"/>
      <c r="C54" s="30"/>
      <c r="D54" s="30"/>
      <c r="E54" s="240" t="str">
        <f>E11</f>
        <v>02-01 - Stavební práce</v>
      </c>
      <c r="F54" s="243"/>
      <c r="G54" s="243"/>
      <c r="H54" s="243"/>
      <c r="I54" s="94"/>
      <c r="J54" s="30"/>
      <c r="K54" s="30"/>
      <c r="L54" s="9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1" customFormat="1" ht="6.75" customHeight="1">
      <c r="A55" s="30"/>
      <c r="B55" s="31"/>
      <c r="C55" s="30"/>
      <c r="D55" s="30"/>
      <c r="E55" s="30"/>
      <c r="F55" s="30"/>
      <c r="G55" s="30"/>
      <c r="H55" s="30"/>
      <c r="I55" s="94"/>
      <c r="J55" s="30"/>
      <c r="K55" s="30"/>
      <c r="L55" s="9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1" customFormat="1" ht="12" customHeight="1">
      <c r="A56" s="30"/>
      <c r="B56" s="31"/>
      <c r="C56" s="25" t="s">
        <v>21</v>
      </c>
      <c r="D56" s="30"/>
      <c r="E56" s="30"/>
      <c r="F56" s="23" t="str">
        <f>F14</f>
        <v> </v>
      </c>
      <c r="G56" s="30"/>
      <c r="H56" s="30"/>
      <c r="I56" s="96" t="s">
        <v>23</v>
      </c>
      <c r="J56" s="48" t="str">
        <f>IF(J14="","",J14)</f>
        <v>2. 9. 2018</v>
      </c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6.75" customHeight="1">
      <c r="A57" s="30"/>
      <c r="B57" s="31"/>
      <c r="C57" s="30"/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25.5" customHeight="1">
      <c r="A58" s="30"/>
      <c r="B58" s="31"/>
      <c r="C58" s="25" t="s">
        <v>25</v>
      </c>
      <c r="D58" s="30"/>
      <c r="E58" s="30"/>
      <c r="F58" s="23" t="str">
        <f>E17</f>
        <v>Město Tábor</v>
      </c>
      <c r="G58" s="30"/>
      <c r="H58" s="30"/>
      <c r="I58" s="96" t="s">
        <v>31</v>
      </c>
      <c r="J58" s="28" t="str">
        <f>E23</f>
        <v> Ing. Vít Semrád, SV-statika,projekce</v>
      </c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15" customHeight="1">
      <c r="A59" s="30"/>
      <c r="B59" s="31"/>
      <c r="C59" s="25" t="s">
        <v>29</v>
      </c>
      <c r="D59" s="30"/>
      <c r="E59" s="30"/>
      <c r="F59" s="23" t="str">
        <f>IF(E20="","",E20)</f>
        <v>Vyplň údaj</v>
      </c>
      <c r="G59" s="30"/>
      <c r="H59" s="30"/>
      <c r="I59" s="96" t="s">
        <v>35</v>
      </c>
      <c r="J59" s="28" t="str">
        <f>E26</f>
        <v> Ing. Vít Semrád, SV-statika,projekce</v>
      </c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9.75" customHeight="1">
      <c r="A60" s="30"/>
      <c r="B60" s="31"/>
      <c r="C60" s="30"/>
      <c r="D60" s="30"/>
      <c r="E60" s="30"/>
      <c r="F60" s="30"/>
      <c r="G60" s="30"/>
      <c r="H60" s="30"/>
      <c r="I60" s="94"/>
      <c r="J60" s="30"/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29.25" customHeight="1">
      <c r="A61" s="30"/>
      <c r="B61" s="31"/>
      <c r="C61" s="116" t="s">
        <v>127</v>
      </c>
      <c r="D61" s="107"/>
      <c r="E61" s="107"/>
      <c r="F61" s="107"/>
      <c r="G61" s="107"/>
      <c r="H61" s="107"/>
      <c r="I61" s="117"/>
      <c r="J61" s="118" t="s">
        <v>128</v>
      </c>
      <c r="K61" s="107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9.75" customHeight="1">
      <c r="A62" s="30"/>
      <c r="B62" s="31"/>
      <c r="C62" s="30"/>
      <c r="D62" s="30"/>
      <c r="E62" s="30"/>
      <c r="F62" s="30"/>
      <c r="G62" s="30"/>
      <c r="H62" s="30"/>
      <c r="I62" s="94"/>
      <c r="J62" s="30"/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47" s="1" customFormat="1" ht="22.5" customHeight="1">
      <c r="A63" s="30"/>
      <c r="B63" s="31"/>
      <c r="C63" s="119" t="s">
        <v>69</v>
      </c>
      <c r="D63" s="30"/>
      <c r="E63" s="30"/>
      <c r="F63" s="30"/>
      <c r="G63" s="30"/>
      <c r="H63" s="30"/>
      <c r="I63" s="94"/>
      <c r="J63" s="64">
        <f>J94</f>
        <v>0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U63" s="15" t="s">
        <v>129</v>
      </c>
    </row>
    <row r="64" spans="2:12" s="8" customFormat="1" ht="24.75" customHeight="1">
      <c r="B64" s="120"/>
      <c r="D64" s="121" t="s">
        <v>213</v>
      </c>
      <c r="E64" s="122"/>
      <c r="F64" s="122"/>
      <c r="G64" s="122"/>
      <c r="H64" s="122"/>
      <c r="I64" s="123"/>
      <c r="J64" s="124">
        <f>J95</f>
        <v>0</v>
      </c>
      <c r="L64" s="120"/>
    </row>
    <row r="65" spans="2:12" s="9" customFormat="1" ht="19.5" customHeight="1">
      <c r="B65" s="125"/>
      <c r="D65" s="126" t="s">
        <v>214</v>
      </c>
      <c r="E65" s="127"/>
      <c r="F65" s="127"/>
      <c r="G65" s="127"/>
      <c r="H65" s="127"/>
      <c r="I65" s="128"/>
      <c r="J65" s="129">
        <f>J96</f>
        <v>0</v>
      </c>
      <c r="L65" s="125"/>
    </row>
    <row r="66" spans="2:12" s="9" customFormat="1" ht="19.5" customHeight="1">
      <c r="B66" s="125"/>
      <c r="D66" s="126" t="s">
        <v>283</v>
      </c>
      <c r="E66" s="127"/>
      <c r="F66" s="127"/>
      <c r="G66" s="127"/>
      <c r="H66" s="127"/>
      <c r="I66" s="128"/>
      <c r="J66" s="129">
        <f>J112</f>
        <v>0</v>
      </c>
      <c r="L66" s="125"/>
    </row>
    <row r="67" spans="2:12" s="9" customFormat="1" ht="19.5" customHeight="1">
      <c r="B67" s="125"/>
      <c r="D67" s="126" t="s">
        <v>606</v>
      </c>
      <c r="E67" s="127"/>
      <c r="F67" s="127"/>
      <c r="G67" s="127"/>
      <c r="H67" s="127"/>
      <c r="I67" s="128"/>
      <c r="J67" s="129">
        <f>J120</f>
        <v>0</v>
      </c>
      <c r="L67" s="125"/>
    </row>
    <row r="68" spans="2:12" s="9" customFormat="1" ht="19.5" customHeight="1">
      <c r="B68" s="125"/>
      <c r="D68" s="126" t="s">
        <v>215</v>
      </c>
      <c r="E68" s="127"/>
      <c r="F68" s="127"/>
      <c r="G68" s="127"/>
      <c r="H68" s="127"/>
      <c r="I68" s="128"/>
      <c r="J68" s="129">
        <f>J125</f>
        <v>0</v>
      </c>
      <c r="L68" s="125"/>
    </row>
    <row r="69" spans="2:12" s="9" customFormat="1" ht="19.5" customHeight="1">
      <c r="B69" s="125"/>
      <c r="D69" s="126" t="s">
        <v>216</v>
      </c>
      <c r="E69" s="127"/>
      <c r="F69" s="127"/>
      <c r="G69" s="127"/>
      <c r="H69" s="127"/>
      <c r="I69" s="128"/>
      <c r="J69" s="129">
        <f>J143</f>
        <v>0</v>
      </c>
      <c r="L69" s="125"/>
    </row>
    <row r="70" spans="2:12" s="9" customFormat="1" ht="19.5" customHeight="1">
      <c r="B70" s="125"/>
      <c r="D70" s="126" t="s">
        <v>286</v>
      </c>
      <c r="E70" s="127"/>
      <c r="F70" s="127"/>
      <c r="G70" s="127"/>
      <c r="H70" s="127"/>
      <c r="I70" s="128"/>
      <c r="J70" s="129">
        <f>J148</f>
        <v>0</v>
      </c>
      <c r="L70" s="125"/>
    </row>
    <row r="71" spans="2:12" s="8" customFormat="1" ht="24.75" customHeight="1">
      <c r="B71" s="120"/>
      <c r="D71" s="121" t="s">
        <v>607</v>
      </c>
      <c r="E71" s="122"/>
      <c r="F71" s="122"/>
      <c r="G71" s="122"/>
      <c r="H71" s="122"/>
      <c r="I71" s="123"/>
      <c r="J71" s="124">
        <f>J150</f>
        <v>0</v>
      </c>
      <c r="L71" s="120"/>
    </row>
    <row r="72" spans="2:12" s="9" customFormat="1" ht="19.5" customHeight="1">
      <c r="B72" s="125"/>
      <c r="D72" s="126" t="s">
        <v>608</v>
      </c>
      <c r="E72" s="127"/>
      <c r="F72" s="127"/>
      <c r="G72" s="127"/>
      <c r="H72" s="127"/>
      <c r="I72" s="128"/>
      <c r="J72" s="129">
        <f>J151</f>
        <v>0</v>
      </c>
      <c r="L72" s="125"/>
    </row>
    <row r="73" spans="1:31" s="1" customFormat="1" ht="21.75" customHeight="1">
      <c r="A73" s="30"/>
      <c r="B73" s="31"/>
      <c r="C73" s="30"/>
      <c r="D73" s="30"/>
      <c r="E73" s="30"/>
      <c r="F73" s="30"/>
      <c r="G73" s="30"/>
      <c r="H73" s="30"/>
      <c r="I73" s="94"/>
      <c r="J73" s="30"/>
      <c r="K73" s="30"/>
      <c r="L73" s="9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1" customFormat="1" ht="6.75" customHeight="1">
      <c r="A74" s="30"/>
      <c r="B74" s="40"/>
      <c r="C74" s="41"/>
      <c r="D74" s="41"/>
      <c r="E74" s="41"/>
      <c r="F74" s="41"/>
      <c r="G74" s="41"/>
      <c r="H74" s="41"/>
      <c r="I74" s="114"/>
      <c r="J74" s="41"/>
      <c r="K74" s="41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8" spans="1:31" s="1" customFormat="1" ht="6.75" customHeight="1">
      <c r="A78" s="30"/>
      <c r="B78" s="42"/>
      <c r="C78" s="43"/>
      <c r="D78" s="43"/>
      <c r="E78" s="43"/>
      <c r="F78" s="43"/>
      <c r="G78" s="43"/>
      <c r="H78" s="43"/>
      <c r="I78" s="115"/>
      <c r="J78" s="43"/>
      <c r="K78" s="43"/>
      <c r="L78" s="9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1" customFormat="1" ht="24.75" customHeight="1">
      <c r="A79" s="30"/>
      <c r="B79" s="31"/>
      <c r="C79" s="19" t="s">
        <v>135</v>
      </c>
      <c r="D79" s="30"/>
      <c r="E79" s="30"/>
      <c r="F79" s="30"/>
      <c r="G79" s="30"/>
      <c r="H79" s="30"/>
      <c r="I79" s="94"/>
      <c r="J79" s="30"/>
      <c r="K79" s="30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6.75" customHeight="1">
      <c r="A80" s="30"/>
      <c r="B80" s="31"/>
      <c r="C80" s="30"/>
      <c r="D80" s="30"/>
      <c r="E80" s="30"/>
      <c r="F80" s="30"/>
      <c r="G80" s="30"/>
      <c r="H80" s="30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12" customHeight="1">
      <c r="A81" s="30"/>
      <c r="B81" s="31"/>
      <c r="C81" s="25" t="s">
        <v>17</v>
      </c>
      <c r="D81" s="30"/>
      <c r="E81" s="30"/>
      <c r="F81" s="30"/>
      <c r="G81" s="30"/>
      <c r="H81" s="30"/>
      <c r="I81" s="94"/>
      <c r="J81" s="30"/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16.5" customHeight="1">
      <c r="A82" s="30"/>
      <c r="B82" s="31"/>
      <c r="C82" s="30"/>
      <c r="D82" s="30"/>
      <c r="E82" s="244" t="str">
        <f>E7</f>
        <v>Stavební úpravy OZ na pozemku  p.č. 494 v Táboře</v>
      </c>
      <c r="F82" s="245"/>
      <c r="G82" s="245"/>
      <c r="H82" s="245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2:12" ht="12" customHeight="1">
      <c r="B83" s="18"/>
      <c r="C83" s="25" t="s">
        <v>124</v>
      </c>
      <c r="L83" s="18"/>
    </row>
    <row r="84" spans="1:31" s="1" customFormat="1" ht="16.5" customHeight="1">
      <c r="A84" s="30"/>
      <c r="B84" s="31"/>
      <c r="C84" s="30"/>
      <c r="D84" s="30"/>
      <c r="E84" s="244" t="s">
        <v>604</v>
      </c>
      <c r="F84" s="243"/>
      <c r="G84" s="243"/>
      <c r="H84" s="243"/>
      <c r="I84" s="94"/>
      <c r="J84" s="30"/>
      <c r="K84" s="30"/>
      <c r="L84" s="9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2" customHeight="1">
      <c r="A85" s="30"/>
      <c r="B85" s="31"/>
      <c r="C85" s="25" t="s">
        <v>211</v>
      </c>
      <c r="D85" s="30"/>
      <c r="E85" s="30"/>
      <c r="F85" s="30"/>
      <c r="G85" s="30"/>
      <c r="H85" s="30"/>
      <c r="I85" s="94"/>
      <c r="J85" s="30"/>
      <c r="K85" s="30"/>
      <c r="L85" s="9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6.5" customHeight="1">
      <c r="A86" s="30"/>
      <c r="B86" s="31"/>
      <c r="C86" s="30"/>
      <c r="D86" s="30"/>
      <c r="E86" s="240" t="str">
        <f>E11</f>
        <v>02-01 - Stavební práce</v>
      </c>
      <c r="F86" s="243"/>
      <c r="G86" s="243"/>
      <c r="H86" s="243"/>
      <c r="I86" s="94"/>
      <c r="J86" s="30"/>
      <c r="K86" s="30"/>
      <c r="L86" s="9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6.75" customHeight="1">
      <c r="A87" s="30"/>
      <c r="B87" s="31"/>
      <c r="C87" s="30"/>
      <c r="D87" s="30"/>
      <c r="E87" s="30"/>
      <c r="F87" s="30"/>
      <c r="G87" s="30"/>
      <c r="H87" s="30"/>
      <c r="I87" s="94"/>
      <c r="J87" s="30"/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12" customHeight="1">
      <c r="A88" s="30"/>
      <c r="B88" s="31"/>
      <c r="C88" s="25" t="s">
        <v>21</v>
      </c>
      <c r="D88" s="30"/>
      <c r="E88" s="30"/>
      <c r="F88" s="23" t="str">
        <f>F14</f>
        <v> </v>
      </c>
      <c r="G88" s="30"/>
      <c r="H88" s="30"/>
      <c r="I88" s="96" t="s">
        <v>23</v>
      </c>
      <c r="J88" s="48" t="str">
        <f>IF(J14="","",J14)</f>
        <v>2. 9. 2018</v>
      </c>
      <c r="K88" s="30"/>
      <c r="L88" s="9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6.75" customHeight="1">
      <c r="A89" s="30"/>
      <c r="B89" s="31"/>
      <c r="C89" s="30"/>
      <c r="D89" s="30"/>
      <c r="E89" s="30"/>
      <c r="F89" s="30"/>
      <c r="G89" s="30"/>
      <c r="H89" s="30"/>
      <c r="I89" s="94"/>
      <c r="J89" s="30"/>
      <c r="K89" s="30"/>
      <c r="L89" s="9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25.5" customHeight="1">
      <c r="A90" s="30"/>
      <c r="B90" s="31"/>
      <c r="C90" s="25" t="s">
        <v>25</v>
      </c>
      <c r="D90" s="30"/>
      <c r="E90" s="30"/>
      <c r="F90" s="23" t="str">
        <f>E17</f>
        <v>Město Tábor</v>
      </c>
      <c r="G90" s="30"/>
      <c r="H90" s="30"/>
      <c r="I90" s="96" t="s">
        <v>31</v>
      </c>
      <c r="J90" s="28" t="str">
        <f>E23</f>
        <v> Ing. Vít Semrád, SV-statika,projekce</v>
      </c>
      <c r="K90" s="30"/>
      <c r="L90" s="9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29</v>
      </c>
      <c r="D91" s="30"/>
      <c r="E91" s="30"/>
      <c r="F91" s="23" t="str">
        <f>IF(E20="","",E20)</f>
        <v>Vyplň údaj</v>
      </c>
      <c r="G91" s="30"/>
      <c r="H91" s="30"/>
      <c r="I91" s="96" t="s">
        <v>35</v>
      </c>
      <c r="J91" s="28" t="str">
        <f>E26</f>
        <v> Ing. Vít Semrád, SV-statika,projekce</v>
      </c>
      <c r="K91" s="30"/>
      <c r="L91" s="95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9.75" customHeight="1">
      <c r="A92" s="30"/>
      <c r="B92" s="31"/>
      <c r="C92" s="30"/>
      <c r="D92" s="30"/>
      <c r="E92" s="30"/>
      <c r="F92" s="30"/>
      <c r="G92" s="30"/>
      <c r="H92" s="30"/>
      <c r="I92" s="94"/>
      <c r="J92" s="30"/>
      <c r="K92" s="30"/>
      <c r="L92" s="95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0" customFormat="1" ht="29.25" customHeight="1">
      <c r="A93" s="130"/>
      <c r="B93" s="131"/>
      <c r="C93" s="132" t="s">
        <v>136</v>
      </c>
      <c r="D93" s="133" t="s">
        <v>56</v>
      </c>
      <c r="E93" s="133" t="s">
        <v>52</v>
      </c>
      <c r="F93" s="133" t="s">
        <v>53</v>
      </c>
      <c r="G93" s="133" t="s">
        <v>137</v>
      </c>
      <c r="H93" s="133" t="s">
        <v>138</v>
      </c>
      <c r="I93" s="134" t="s">
        <v>139</v>
      </c>
      <c r="J93" s="133" t="s">
        <v>128</v>
      </c>
      <c r="K93" s="135" t="s">
        <v>140</v>
      </c>
      <c r="L93" s="136"/>
      <c r="M93" s="55" t="s">
        <v>3</v>
      </c>
      <c r="N93" s="56" t="s">
        <v>41</v>
      </c>
      <c r="O93" s="56" t="s">
        <v>141</v>
      </c>
      <c r="P93" s="56" t="s">
        <v>142</v>
      </c>
      <c r="Q93" s="56" t="s">
        <v>143</v>
      </c>
      <c r="R93" s="56" t="s">
        <v>144</v>
      </c>
      <c r="S93" s="56" t="s">
        <v>145</v>
      </c>
      <c r="T93" s="57" t="s">
        <v>146</v>
      </c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63" s="1" customFormat="1" ht="22.5" customHeight="1">
      <c r="A94" s="30"/>
      <c r="B94" s="31"/>
      <c r="C94" s="62" t="s">
        <v>147</v>
      </c>
      <c r="D94" s="30"/>
      <c r="E94" s="30"/>
      <c r="F94" s="30"/>
      <c r="G94" s="30"/>
      <c r="H94" s="30"/>
      <c r="I94" s="94"/>
      <c r="J94" s="137">
        <f>BK94</f>
        <v>0</v>
      </c>
      <c r="K94" s="30"/>
      <c r="L94" s="31"/>
      <c r="M94" s="58"/>
      <c r="N94" s="49"/>
      <c r="O94" s="59"/>
      <c r="P94" s="138">
        <f>P95+P150</f>
        <v>0</v>
      </c>
      <c r="Q94" s="59"/>
      <c r="R94" s="138">
        <f>R95+R150</f>
        <v>16.594239469999998</v>
      </c>
      <c r="S94" s="59"/>
      <c r="T94" s="139">
        <f>T95+T150</f>
        <v>3.51175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T94" s="15" t="s">
        <v>70</v>
      </c>
      <c r="AU94" s="15" t="s">
        <v>129</v>
      </c>
      <c r="BK94" s="140">
        <f>BK95+BK150</f>
        <v>0</v>
      </c>
    </row>
    <row r="95" spans="2:63" s="11" customFormat="1" ht="25.5" customHeight="1">
      <c r="B95" s="141"/>
      <c r="D95" s="142" t="s">
        <v>70</v>
      </c>
      <c r="E95" s="143" t="s">
        <v>217</v>
      </c>
      <c r="F95" s="143" t="s">
        <v>218</v>
      </c>
      <c r="I95" s="144"/>
      <c r="J95" s="145">
        <f>BK95</f>
        <v>0</v>
      </c>
      <c r="L95" s="141"/>
      <c r="M95" s="146"/>
      <c r="N95" s="147"/>
      <c r="O95" s="147"/>
      <c r="P95" s="148">
        <f>P96+P112+P120+P125+P143+P148</f>
        <v>0</v>
      </c>
      <c r="Q95" s="147"/>
      <c r="R95" s="148">
        <f>R96+R112+R120+R125+R143+R148</f>
        <v>16.594239469999998</v>
      </c>
      <c r="S95" s="147"/>
      <c r="T95" s="149">
        <f>T96+T112+T120+T125+T143+T148</f>
        <v>3.51175</v>
      </c>
      <c r="AR95" s="142" t="s">
        <v>79</v>
      </c>
      <c r="AT95" s="150" t="s">
        <v>70</v>
      </c>
      <c r="AU95" s="150" t="s">
        <v>71</v>
      </c>
      <c r="AY95" s="142" t="s">
        <v>150</v>
      </c>
      <c r="BK95" s="151">
        <f>BK96+BK112+BK120+BK125+BK143+BK148</f>
        <v>0</v>
      </c>
    </row>
    <row r="96" spans="2:63" s="11" customFormat="1" ht="22.5" customHeight="1">
      <c r="B96" s="141"/>
      <c r="D96" s="142" t="s">
        <v>70</v>
      </c>
      <c r="E96" s="152" t="s">
        <v>79</v>
      </c>
      <c r="F96" s="152" t="s">
        <v>219</v>
      </c>
      <c r="I96" s="144"/>
      <c r="J96" s="153">
        <f>BK96</f>
        <v>0</v>
      </c>
      <c r="L96" s="141"/>
      <c r="M96" s="146"/>
      <c r="N96" s="147"/>
      <c r="O96" s="147"/>
      <c r="P96" s="148">
        <f>SUM(P97:P111)</f>
        <v>0</v>
      </c>
      <c r="Q96" s="147"/>
      <c r="R96" s="148">
        <f>SUM(R97:R111)</f>
        <v>0</v>
      </c>
      <c r="S96" s="147"/>
      <c r="T96" s="149">
        <f>SUM(T97:T111)</f>
        <v>0</v>
      </c>
      <c r="AR96" s="142" t="s">
        <v>79</v>
      </c>
      <c r="AT96" s="150" t="s">
        <v>70</v>
      </c>
      <c r="AU96" s="150" t="s">
        <v>79</v>
      </c>
      <c r="AY96" s="142" t="s">
        <v>150</v>
      </c>
      <c r="BK96" s="151">
        <f>SUM(BK97:BK111)</f>
        <v>0</v>
      </c>
    </row>
    <row r="97" spans="1:65" s="1" customFormat="1" ht="21.75" customHeight="1">
      <c r="A97" s="30"/>
      <c r="B97" s="154"/>
      <c r="C97" s="155" t="s">
        <v>174</v>
      </c>
      <c r="D97" s="155" t="s">
        <v>153</v>
      </c>
      <c r="E97" s="156" t="s">
        <v>609</v>
      </c>
      <c r="F97" s="157" t="s">
        <v>610</v>
      </c>
      <c r="G97" s="158" t="s">
        <v>223</v>
      </c>
      <c r="H97" s="159">
        <v>1.616</v>
      </c>
      <c r="I97" s="160"/>
      <c r="J97" s="161">
        <f>ROUND(I97*H97,2)</f>
        <v>0</v>
      </c>
      <c r="K97" s="157" t="s">
        <v>3</v>
      </c>
      <c r="L97" s="31"/>
      <c r="M97" s="162" t="s">
        <v>3</v>
      </c>
      <c r="N97" s="163" t="s">
        <v>42</v>
      </c>
      <c r="O97" s="51"/>
      <c r="P97" s="164">
        <f>O97*H97</f>
        <v>0</v>
      </c>
      <c r="Q97" s="164">
        <v>0</v>
      </c>
      <c r="R97" s="164">
        <f>Q97*H97</f>
        <v>0</v>
      </c>
      <c r="S97" s="164">
        <v>0</v>
      </c>
      <c r="T97" s="165">
        <f>S97*H97</f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66" t="s">
        <v>225</v>
      </c>
      <c r="AT97" s="166" t="s">
        <v>153</v>
      </c>
      <c r="AU97" s="166" t="s">
        <v>81</v>
      </c>
      <c r="AY97" s="15" t="s">
        <v>150</v>
      </c>
      <c r="BE97" s="167">
        <f>IF(N97="základní",J97,0)</f>
        <v>0</v>
      </c>
      <c r="BF97" s="167">
        <f>IF(N97="snížená",J97,0)</f>
        <v>0</v>
      </c>
      <c r="BG97" s="167">
        <f>IF(N97="zákl. přenesená",J97,0)</f>
        <v>0</v>
      </c>
      <c r="BH97" s="167">
        <f>IF(N97="sníž. přenesená",J97,0)</f>
        <v>0</v>
      </c>
      <c r="BI97" s="167">
        <f>IF(N97="nulová",J97,0)</f>
        <v>0</v>
      </c>
      <c r="BJ97" s="15" t="s">
        <v>79</v>
      </c>
      <c r="BK97" s="167">
        <f>ROUND(I97*H97,2)</f>
        <v>0</v>
      </c>
      <c r="BL97" s="15" t="s">
        <v>225</v>
      </c>
      <c r="BM97" s="166" t="s">
        <v>611</v>
      </c>
    </row>
    <row r="98" spans="2:51" s="12" customFormat="1" ht="11.25">
      <c r="B98" s="173"/>
      <c r="D98" s="174" t="s">
        <v>231</v>
      </c>
      <c r="E98" s="175" t="s">
        <v>3</v>
      </c>
      <c r="F98" s="176" t="s">
        <v>612</v>
      </c>
      <c r="H98" s="177">
        <v>1.616</v>
      </c>
      <c r="I98" s="178"/>
      <c r="L98" s="173"/>
      <c r="M98" s="179"/>
      <c r="N98" s="180"/>
      <c r="O98" s="180"/>
      <c r="P98" s="180"/>
      <c r="Q98" s="180"/>
      <c r="R98" s="180"/>
      <c r="S98" s="180"/>
      <c r="T98" s="181"/>
      <c r="AT98" s="175" t="s">
        <v>231</v>
      </c>
      <c r="AU98" s="175" t="s">
        <v>81</v>
      </c>
      <c r="AV98" s="12" t="s">
        <v>81</v>
      </c>
      <c r="AW98" s="12" t="s">
        <v>34</v>
      </c>
      <c r="AX98" s="12" t="s">
        <v>79</v>
      </c>
      <c r="AY98" s="175" t="s">
        <v>150</v>
      </c>
    </row>
    <row r="99" spans="1:65" s="1" customFormat="1" ht="21.75" customHeight="1">
      <c r="A99" s="30"/>
      <c r="B99" s="154"/>
      <c r="C99" s="155" t="s">
        <v>196</v>
      </c>
      <c r="D99" s="155" t="s">
        <v>153</v>
      </c>
      <c r="E99" s="156" t="s">
        <v>613</v>
      </c>
      <c r="F99" s="157" t="s">
        <v>610</v>
      </c>
      <c r="G99" s="158" t="s">
        <v>223</v>
      </c>
      <c r="H99" s="159">
        <v>0.24</v>
      </c>
      <c r="I99" s="160"/>
      <c r="J99" s="161">
        <f>ROUND(I99*H99,2)</f>
        <v>0</v>
      </c>
      <c r="K99" s="157" t="s">
        <v>3</v>
      </c>
      <c r="L99" s="31"/>
      <c r="M99" s="162" t="s">
        <v>3</v>
      </c>
      <c r="N99" s="163" t="s">
        <v>42</v>
      </c>
      <c r="O99" s="51"/>
      <c r="P99" s="164">
        <f>O99*H99</f>
        <v>0</v>
      </c>
      <c r="Q99" s="164">
        <v>0</v>
      </c>
      <c r="R99" s="164">
        <f>Q99*H99</f>
        <v>0</v>
      </c>
      <c r="S99" s="164">
        <v>0</v>
      </c>
      <c r="T99" s="165">
        <f>S99*H99</f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66" t="s">
        <v>225</v>
      </c>
      <c r="AT99" s="166" t="s">
        <v>153</v>
      </c>
      <c r="AU99" s="166" t="s">
        <v>81</v>
      </c>
      <c r="AY99" s="15" t="s">
        <v>150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5" t="s">
        <v>79</v>
      </c>
      <c r="BK99" s="167">
        <f>ROUND(I99*H99,2)</f>
        <v>0</v>
      </c>
      <c r="BL99" s="15" t="s">
        <v>225</v>
      </c>
      <c r="BM99" s="166" t="s">
        <v>614</v>
      </c>
    </row>
    <row r="100" spans="2:51" s="12" customFormat="1" ht="11.25">
      <c r="B100" s="173"/>
      <c r="D100" s="174" t="s">
        <v>231</v>
      </c>
      <c r="E100" s="175" t="s">
        <v>3</v>
      </c>
      <c r="F100" s="176" t="s">
        <v>615</v>
      </c>
      <c r="H100" s="177">
        <v>0.24</v>
      </c>
      <c r="I100" s="178"/>
      <c r="L100" s="173"/>
      <c r="M100" s="179"/>
      <c r="N100" s="180"/>
      <c r="O100" s="180"/>
      <c r="P100" s="180"/>
      <c r="Q100" s="180"/>
      <c r="R100" s="180"/>
      <c r="S100" s="180"/>
      <c r="T100" s="181"/>
      <c r="AT100" s="175" t="s">
        <v>231</v>
      </c>
      <c r="AU100" s="175" t="s">
        <v>81</v>
      </c>
      <c r="AV100" s="12" t="s">
        <v>81</v>
      </c>
      <c r="AW100" s="12" t="s">
        <v>34</v>
      </c>
      <c r="AX100" s="12" t="s">
        <v>79</v>
      </c>
      <c r="AY100" s="175" t="s">
        <v>150</v>
      </c>
    </row>
    <row r="101" spans="1:65" s="1" customFormat="1" ht="21.75" customHeight="1">
      <c r="A101" s="30"/>
      <c r="B101" s="154"/>
      <c r="C101" s="155" t="s">
        <v>202</v>
      </c>
      <c r="D101" s="155" t="s">
        <v>153</v>
      </c>
      <c r="E101" s="156" t="s">
        <v>616</v>
      </c>
      <c r="F101" s="157" t="s">
        <v>610</v>
      </c>
      <c r="G101" s="158" t="s">
        <v>223</v>
      </c>
      <c r="H101" s="159">
        <v>3.6</v>
      </c>
      <c r="I101" s="160"/>
      <c r="J101" s="161">
        <f>ROUND(I101*H101,2)</f>
        <v>0</v>
      </c>
      <c r="K101" s="157" t="s">
        <v>3</v>
      </c>
      <c r="L101" s="31"/>
      <c r="M101" s="162" t="s">
        <v>3</v>
      </c>
      <c r="N101" s="163" t="s">
        <v>42</v>
      </c>
      <c r="O101" s="51"/>
      <c r="P101" s="164">
        <f>O101*H101</f>
        <v>0</v>
      </c>
      <c r="Q101" s="164">
        <v>0</v>
      </c>
      <c r="R101" s="164">
        <f>Q101*H101</f>
        <v>0</v>
      </c>
      <c r="S101" s="164">
        <v>0</v>
      </c>
      <c r="T101" s="165">
        <f>S101*H101</f>
        <v>0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66" t="s">
        <v>225</v>
      </c>
      <c r="AT101" s="166" t="s">
        <v>153</v>
      </c>
      <c r="AU101" s="166" t="s">
        <v>81</v>
      </c>
      <c r="AY101" s="15" t="s">
        <v>150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5" t="s">
        <v>79</v>
      </c>
      <c r="BK101" s="167">
        <f>ROUND(I101*H101,2)</f>
        <v>0</v>
      </c>
      <c r="BL101" s="15" t="s">
        <v>225</v>
      </c>
      <c r="BM101" s="166" t="s">
        <v>617</v>
      </c>
    </row>
    <row r="102" spans="2:51" s="12" customFormat="1" ht="11.25">
      <c r="B102" s="173"/>
      <c r="D102" s="174" t="s">
        <v>231</v>
      </c>
      <c r="E102" s="175" t="s">
        <v>3</v>
      </c>
      <c r="F102" s="176" t="s">
        <v>618</v>
      </c>
      <c r="H102" s="177">
        <v>3.6</v>
      </c>
      <c r="I102" s="178"/>
      <c r="L102" s="173"/>
      <c r="M102" s="179"/>
      <c r="N102" s="180"/>
      <c r="O102" s="180"/>
      <c r="P102" s="180"/>
      <c r="Q102" s="180"/>
      <c r="R102" s="180"/>
      <c r="S102" s="180"/>
      <c r="T102" s="181"/>
      <c r="AT102" s="175" t="s">
        <v>231</v>
      </c>
      <c r="AU102" s="175" t="s">
        <v>81</v>
      </c>
      <c r="AV102" s="12" t="s">
        <v>81</v>
      </c>
      <c r="AW102" s="12" t="s">
        <v>34</v>
      </c>
      <c r="AX102" s="12" t="s">
        <v>79</v>
      </c>
      <c r="AY102" s="175" t="s">
        <v>150</v>
      </c>
    </row>
    <row r="103" spans="1:65" s="1" customFormat="1" ht="44.25" customHeight="1">
      <c r="A103" s="30"/>
      <c r="B103" s="154"/>
      <c r="C103" s="155" t="s">
        <v>310</v>
      </c>
      <c r="D103" s="155" t="s">
        <v>153</v>
      </c>
      <c r="E103" s="156" t="s">
        <v>619</v>
      </c>
      <c r="F103" s="157" t="s">
        <v>620</v>
      </c>
      <c r="G103" s="158" t="s">
        <v>223</v>
      </c>
      <c r="H103" s="159">
        <v>5.456</v>
      </c>
      <c r="I103" s="160"/>
      <c r="J103" s="161">
        <f>ROUND(I103*H103,2)</f>
        <v>0</v>
      </c>
      <c r="K103" s="157" t="s">
        <v>224</v>
      </c>
      <c r="L103" s="31"/>
      <c r="M103" s="162" t="s">
        <v>3</v>
      </c>
      <c r="N103" s="163" t="s">
        <v>42</v>
      </c>
      <c r="O103" s="51"/>
      <c r="P103" s="164">
        <f>O103*H103</f>
        <v>0</v>
      </c>
      <c r="Q103" s="164">
        <v>0</v>
      </c>
      <c r="R103" s="164">
        <f>Q103*H103</f>
        <v>0</v>
      </c>
      <c r="S103" s="164">
        <v>0</v>
      </c>
      <c r="T103" s="165">
        <f>S103*H103</f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66" t="s">
        <v>225</v>
      </c>
      <c r="AT103" s="166" t="s">
        <v>153</v>
      </c>
      <c r="AU103" s="166" t="s">
        <v>81</v>
      </c>
      <c r="AY103" s="15" t="s">
        <v>150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5" t="s">
        <v>79</v>
      </c>
      <c r="BK103" s="167">
        <f>ROUND(I103*H103,2)</f>
        <v>0</v>
      </c>
      <c r="BL103" s="15" t="s">
        <v>225</v>
      </c>
      <c r="BM103" s="166" t="s">
        <v>621</v>
      </c>
    </row>
    <row r="104" spans="2:51" s="12" customFormat="1" ht="11.25">
      <c r="B104" s="173"/>
      <c r="D104" s="174" t="s">
        <v>231</v>
      </c>
      <c r="E104" s="175" t="s">
        <v>3</v>
      </c>
      <c r="F104" s="176" t="s">
        <v>622</v>
      </c>
      <c r="H104" s="177">
        <v>5.456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75" t="s">
        <v>231</v>
      </c>
      <c r="AU104" s="175" t="s">
        <v>81</v>
      </c>
      <c r="AV104" s="12" t="s">
        <v>81</v>
      </c>
      <c r="AW104" s="12" t="s">
        <v>34</v>
      </c>
      <c r="AX104" s="12" t="s">
        <v>79</v>
      </c>
      <c r="AY104" s="175" t="s">
        <v>150</v>
      </c>
    </row>
    <row r="105" spans="1:65" s="1" customFormat="1" ht="44.25" customHeight="1">
      <c r="A105" s="30"/>
      <c r="B105" s="154"/>
      <c r="C105" s="155" t="s">
        <v>383</v>
      </c>
      <c r="D105" s="155" t="s">
        <v>153</v>
      </c>
      <c r="E105" s="156" t="s">
        <v>623</v>
      </c>
      <c r="F105" s="157" t="s">
        <v>624</v>
      </c>
      <c r="G105" s="158" t="s">
        <v>223</v>
      </c>
      <c r="H105" s="159">
        <v>5.456</v>
      </c>
      <c r="I105" s="160"/>
      <c r="J105" s="161">
        <f aca="true" t="shared" si="0" ref="J105:J110">ROUND(I105*H105,2)</f>
        <v>0</v>
      </c>
      <c r="K105" s="157" t="s">
        <v>224</v>
      </c>
      <c r="L105" s="31"/>
      <c r="M105" s="162" t="s">
        <v>3</v>
      </c>
      <c r="N105" s="163" t="s">
        <v>42</v>
      </c>
      <c r="O105" s="51"/>
      <c r="P105" s="164">
        <f aca="true" t="shared" si="1" ref="P105:P110">O105*H105</f>
        <v>0</v>
      </c>
      <c r="Q105" s="164">
        <v>0</v>
      </c>
      <c r="R105" s="164">
        <f aca="true" t="shared" si="2" ref="R105:R110">Q105*H105</f>
        <v>0</v>
      </c>
      <c r="S105" s="164">
        <v>0</v>
      </c>
      <c r="T105" s="165">
        <f aca="true" t="shared" si="3" ref="T105:T110">S105*H105</f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66" t="s">
        <v>225</v>
      </c>
      <c r="AT105" s="166" t="s">
        <v>153</v>
      </c>
      <c r="AU105" s="166" t="s">
        <v>81</v>
      </c>
      <c r="AY105" s="15" t="s">
        <v>150</v>
      </c>
      <c r="BE105" s="167">
        <f aca="true" t="shared" si="4" ref="BE105:BE110">IF(N105="základní",J105,0)</f>
        <v>0</v>
      </c>
      <c r="BF105" s="167">
        <f aca="true" t="shared" si="5" ref="BF105:BF110">IF(N105="snížená",J105,0)</f>
        <v>0</v>
      </c>
      <c r="BG105" s="167">
        <f aca="true" t="shared" si="6" ref="BG105:BG110">IF(N105="zákl. přenesená",J105,0)</f>
        <v>0</v>
      </c>
      <c r="BH105" s="167">
        <f aca="true" t="shared" si="7" ref="BH105:BH110">IF(N105="sníž. přenesená",J105,0)</f>
        <v>0</v>
      </c>
      <c r="BI105" s="167">
        <f aca="true" t="shared" si="8" ref="BI105:BI110">IF(N105="nulová",J105,0)</f>
        <v>0</v>
      </c>
      <c r="BJ105" s="15" t="s">
        <v>79</v>
      </c>
      <c r="BK105" s="167">
        <f aca="true" t="shared" si="9" ref="BK105:BK110">ROUND(I105*H105,2)</f>
        <v>0</v>
      </c>
      <c r="BL105" s="15" t="s">
        <v>225</v>
      </c>
      <c r="BM105" s="166" t="s">
        <v>625</v>
      </c>
    </row>
    <row r="106" spans="1:65" s="1" customFormat="1" ht="55.5" customHeight="1">
      <c r="A106" s="30"/>
      <c r="B106" s="154"/>
      <c r="C106" s="155" t="s">
        <v>386</v>
      </c>
      <c r="D106" s="155" t="s">
        <v>153</v>
      </c>
      <c r="E106" s="156" t="s">
        <v>626</v>
      </c>
      <c r="F106" s="157" t="s">
        <v>627</v>
      </c>
      <c r="G106" s="158" t="s">
        <v>223</v>
      </c>
      <c r="H106" s="159">
        <v>5.456</v>
      </c>
      <c r="I106" s="160"/>
      <c r="J106" s="161">
        <f t="shared" si="0"/>
        <v>0</v>
      </c>
      <c r="K106" s="157" t="s">
        <v>224</v>
      </c>
      <c r="L106" s="31"/>
      <c r="M106" s="162" t="s">
        <v>3</v>
      </c>
      <c r="N106" s="163" t="s">
        <v>42</v>
      </c>
      <c r="O106" s="51"/>
      <c r="P106" s="164">
        <f t="shared" si="1"/>
        <v>0</v>
      </c>
      <c r="Q106" s="164">
        <v>0</v>
      </c>
      <c r="R106" s="164">
        <f t="shared" si="2"/>
        <v>0</v>
      </c>
      <c r="S106" s="164">
        <v>0</v>
      </c>
      <c r="T106" s="165">
        <f t="shared" si="3"/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66" t="s">
        <v>225</v>
      </c>
      <c r="AT106" s="166" t="s">
        <v>153</v>
      </c>
      <c r="AU106" s="166" t="s">
        <v>81</v>
      </c>
      <c r="AY106" s="15" t="s">
        <v>150</v>
      </c>
      <c r="BE106" s="167">
        <f t="shared" si="4"/>
        <v>0</v>
      </c>
      <c r="BF106" s="167">
        <f t="shared" si="5"/>
        <v>0</v>
      </c>
      <c r="BG106" s="167">
        <f t="shared" si="6"/>
        <v>0</v>
      </c>
      <c r="BH106" s="167">
        <f t="shared" si="7"/>
        <v>0</v>
      </c>
      <c r="BI106" s="167">
        <f t="shared" si="8"/>
        <v>0</v>
      </c>
      <c r="BJ106" s="15" t="s">
        <v>79</v>
      </c>
      <c r="BK106" s="167">
        <f t="shared" si="9"/>
        <v>0</v>
      </c>
      <c r="BL106" s="15" t="s">
        <v>225</v>
      </c>
      <c r="BM106" s="166" t="s">
        <v>628</v>
      </c>
    </row>
    <row r="107" spans="1:65" s="1" customFormat="1" ht="44.25" customHeight="1">
      <c r="A107" s="30"/>
      <c r="B107" s="154"/>
      <c r="C107" s="155" t="s">
        <v>629</v>
      </c>
      <c r="D107" s="155" t="s">
        <v>153</v>
      </c>
      <c r="E107" s="156" t="s">
        <v>245</v>
      </c>
      <c r="F107" s="157" t="s">
        <v>246</v>
      </c>
      <c r="G107" s="158" t="s">
        <v>223</v>
      </c>
      <c r="H107" s="159">
        <v>5.456</v>
      </c>
      <c r="I107" s="160"/>
      <c r="J107" s="161">
        <f t="shared" si="0"/>
        <v>0</v>
      </c>
      <c r="K107" s="157" t="s">
        <v>224</v>
      </c>
      <c r="L107" s="31"/>
      <c r="M107" s="162" t="s">
        <v>3</v>
      </c>
      <c r="N107" s="163" t="s">
        <v>42</v>
      </c>
      <c r="O107" s="51"/>
      <c r="P107" s="164">
        <f t="shared" si="1"/>
        <v>0</v>
      </c>
      <c r="Q107" s="164">
        <v>0</v>
      </c>
      <c r="R107" s="164">
        <f t="shared" si="2"/>
        <v>0</v>
      </c>
      <c r="S107" s="164">
        <v>0</v>
      </c>
      <c r="T107" s="165">
        <f t="shared" si="3"/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66" t="s">
        <v>225</v>
      </c>
      <c r="AT107" s="166" t="s">
        <v>153</v>
      </c>
      <c r="AU107" s="166" t="s">
        <v>81</v>
      </c>
      <c r="AY107" s="15" t="s">
        <v>150</v>
      </c>
      <c r="BE107" s="167">
        <f t="shared" si="4"/>
        <v>0</v>
      </c>
      <c r="BF107" s="167">
        <f t="shared" si="5"/>
        <v>0</v>
      </c>
      <c r="BG107" s="167">
        <f t="shared" si="6"/>
        <v>0</v>
      </c>
      <c r="BH107" s="167">
        <f t="shared" si="7"/>
        <v>0</v>
      </c>
      <c r="BI107" s="167">
        <f t="shared" si="8"/>
        <v>0</v>
      </c>
      <c r="BJ107" s="15" t="s">
        <v>79</v>
      </c>
      <c r="BK107" s="167">
        <f t="shared" si="9"/>
        <v>0</v>
      </c>
      <c r="BL107" s="15" t="s">
        <v>225</v>
      </c>
      <c r="BM107" s="166" t="s">
        <v>630</v>
      </c>
    </row>
    <row r="108" spans="1:65" s="1" customFormat="1" ht="55.5" customHeight="1">
      <c r="A108" s="30"/>
      <c r="B108" s="154"/>
      <c r="C108" s="155" t="s">
        <v>631</v>
      </c>
      <c r="D108" s="155" t="s">
        <v>153</v>
      </c>
      <c r="E108" s="156" t="s">
        <v>248</v>
      </c>
      <c r="F108" s="157" t="s">
        <v>249</v>
      </c>
      <c r="G108" s="158" t="s">
        <v>223</v>
      </c>
      <c r="H108" s="159">
        <v>54.56</v>
      </c>
      <c r="I108" s="160"/>
      <c r="J108" s="161">
        <f t="shared" si="0"/>
        <v>0</v>
      </c>
      <c r="K108" s="157" t="s">
        <v>224</v>
      </c>
      <c r="L108" s="31"/>
      <c r="M108" s="162" t="s">
        <v>3</v>
      </c>
      <c r="N108" s="163" t="s">
        <v>42</v>
      </c>
      <c r="O108" s="51"/>
      <c r="P108" s="164">
        <f t="shared" si="1"/>
        <v>0</v>
      </c>
      <c r="Q108" s="164">
        <v>0</v>
      </c>
      <c r="R108" s="164">
        <f t="shared" si="2"/>
        <v>0</v>
      </c>
      <c r="S108" s="164">
        <v>0</v>
      </c>
      <c r="T108" s="165">
        <f t="shared" si="3"/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66" t="s">
        <v>225</v>
      </c>
      <c r="AT108" s="166" t="s">
        <v>153</v>
      </c>
      <c r="AU108" s="166" t="s">
        <v>81</v>
      </c>
      <c r="AY108" s="15" t="s">
        <v>150</v>
      </c>
      <c r="BE108" s="167">
        <f t="shared" si="4"/>
        <v>0</v>
      </c>
      <c r="BF108" s="167">
        <f t="shared" si="5"/>
        <v>0</v>
      </c>
      <c r="BG108" s="167">
        <f t="shared" si="6"/>
        <v>0</v>
      </c>
      <c r="BH108" s="167">
        <f t="shared" si="7"/>
        <v>0</v>
      </c>
      <c r="BI108" s="167">
        <f t="shared" si="8"/>
        <v>0</v>
      </c>
      <c r="BJ108" s="15" t="s">
        <v>79</v>
      </c>
      <c r="BK108" s="167">
        <f t="shared" si="9"/>
        <v>0</v>
      </c>
      <c r="BL108" s="15" t="s">
        <v>225</v>
      </c>
      <c r="BM108" s="166" t="s">
        <v>632</v>
      </c>
    </row>
    <row r="109" spans="1:65" s="1" customFormat="1" ht="16.5" customHeight="1">
      <c r="A109" s="30"/>
      <c r="B109" s="154"/>
      <c r="C109" s="155" t="s">
        <v>633</v>
      </c>
      <c r="D109" s="155" t="s">
        <v>153</v>
      </c>
      <c r="E109" s="156" t="s">
        <v>251</v>
      </c>
      <c r="F109" s="157" t="s">
        <v>252</v>
      </c>
      <c r="G109" s="158" t="s">
        <v>223</v>
      </c>
      <c r="H109" s="159">
        <v>54.56</v>
      </c>
      <c r="I109" s="160"/>
      <c r="J109" s="161">
        <f t="shared" si="0"/>
        <v>0</v>
      </c>
      <c r="K109" s="157" t="s">
        <v>224</v>
      </c>
      <c r="L109" s="31"/>
      <c r="M109" s="162" t="s">
        <v>3</v>
      </c>
      <c r="N109" s="163" t="s">
        <v>42</v>
      </c>
      <c r="O109" s="51"/>
      <c r="P109" s="164">
        <f t="shared" si="1"/>
        <v>0</v>
      </c>
      <c r="Q109" s="164">
        <v>0</v>
      </c>
      <c r="R109" s="164">
        <f t="shared" si="2"/>
        <v>0</v>
      </c>
      <c r="S109" s="164">
        <v>0</v>
      </c>
      <c r="T109" s="165">
        <f t="shared" si="3"/>
        <v>0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R109" s="166" t="s">
        <v>225</v>
      </c>
      <c r="AT109" s="166" t="s">
        <v>153</v>
      </c>
      <c r="AU109" s="166" t="s">
        <v>81</v>
      </c>
      <c r="AY109" s="15" t="s">
        <v>150</v>
      </c>
      <c r="BE109" s="167">
        <f t="shared" si="4"/>
        <v>0</v>
      </c>
      <c r="BF109" s="167">
        <f t="shared" si="5"/>
        <v>0</v>
      </c>
      <c r="BG109" s="167">
        <f t="shared" si="6"/>
        <v>0</v>
      </c>
      <c r="BH109" s="167">
        <f t="shared" si="7"/>
        <v>0</v>
      </c>
      <c r="BI109" s="167">
        <f t="shared" si="8"/>
        <v>0</v>
      </c>
      <c r="BJ109" s="15" t="s">
        <v>79</v>
      </c>
      <c r="BK109" s="167">
        <f t="shared" si="9"/>
        <v>0</v>
      </c>
      <c r="BL109" s="15" t="s">
        <v>225</v>
      </c>
      <c r="BM109" s="166" t="s">
        <v>634</v>
      </c>
    </row>
    <row r="110" spans="1:65" s="1" customFormat="1" ht="33" customHeight="1">
      <c r="A110" s="30"/>
      <c r="B110" s="154"/>
      <c r="C110" s="155" t="s">
        <v>635</v>
      </c>
      <c r="D110" s="155" t="s">
        <v>153</v>
      </c>
      <c r="E110" s="156" t="s">
        <v>254</v>
      </c>
      <c r="F110" s="157" t="s">
        <v>255</v>
      </c>
      <c r="G110" s="158" t="s">
        <v>256</v>
      </c>
      <c r="H110" s="159">
        <v>10.912</v>
      </c>
      <c r="I110" s="160"/>
      <c r="J110" s="161">
        <f t="shared" si="0"/>
        <v>0</v>
      </c>
      <c r="K110" s="157" t="s">
        <v>224</v>
      </c>
      <c r="L110" s="31"/>
      <c r="M110" s="162" t="s">
        <v>3</v>
      </c>
      <c r="N110" s="163" t="s">
        <v>42</v>
      </c>
      <c r="O110" s="51"/>
      <c r="P110" s="164">
        <f t="shared" si="1"/>
        <v>0</v>
      </c>
      <c r="Q110" s="164">
        <v>0</v>
      </c>
      <c r="R110" s="164">
        <f t="shared" si="2"/>
        <v>0</v>
      </c>
      <c r="S110" s="164">
        <v>0</v>
      </c>
      <c r="T110" s="165">
        <f t="shared" si="3"/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66" t="s">
        <v>225</v>
      </c>
      <c r="AT110" s="166" t="s">
        <v>153</v>
      </c>
      <c r="AU110" s="166" t="s">
        <v>81</v>
      </c>
      <c r="AY110" s="15" t="s">
        <v>150</v>
      </c>
      <c r="BE110" s="167">
        <f t="shared" si="4"/>
        <v>0</v>
      </c>
      <c r="BF110" s="167">
        <f t="shared" si="5"/>
        <v>0</v>
      </c>
      <c r="BG110" s="167">
        <f t="shared" si="6"/>
        <v>0</v>
      </c>
      <c r="BH110" s="167">
        <f t="shared" si="7"/>
        <v>0</v>
      </c>
      <c r="BI110" s="167">
        <f t="shared" si="8"/>
        <v>0</v>
      </c>
      <c r="BJ110" s="15" t="s">
        <v>79</v>
      </c>
      <c r="BK110" s="167">
        <f t="shared" si="9"/>
        <v>0</v>
      </c>
      <c r="BL110" s="15" t="s">
        <v>225</v>
      </c>
      <c r="BM110" s="166" t="s">
        <v>636</v>
      </c>
    </row>
    <row r="111" spans="2:51" s="12" customFormat="1" ht="11.25">
      <c r="B111" s="173"/>
      <c r="D111" s="174" t="s">
        <v>231</v>
      </c>
      <c r="E111" s="175" t="s">
        <v>3</v>
      </c>
      <c r="F111" s="176" t="s">
        <v>637</v>
      </c>
      <c r="H111" s="177">
        <v>10.912</v>
      </c>
      <c r="I111" s="178"/>
      <c r="L111" s="173"/>
      <c r="M111" s="179"/>
      <c r="N111" s="180"/>
      <c r="O111" s="180"/>
      <c r="P111" s="180"/>
      <c r="Q111" s="180"/>
      <c r="R111" s="180"/>
      <c r="S111" s="180"/>
      <c r="T111" s="181"/>
      <c r="AT111" s="175" t="s">
        <v>231</v>
      </c>
      <c r="AU111" s="175" t="s">
        <v>81</v>
      </c>
      <c r="AV111" s="12" t="s">
        <v>81</v>
      </c>
      <c r="AW111" s="12" t="s">
        <v>34</v>
      </c>
      <c r="AX111" s="12" t="s">
        <v>79</v>
      </c>
      <c r="AY111" s="175" t="s">
        <v>150</v>
      </c>
    </row>
    <row r="112" spans="2:63" s="11" customFormat="1" ht="22.5" customHeight="1">
      <c r="B112" s="141"/>
      <c r="D112" s="142" t="s">
        <v>70</v>
      </c>
      <c r="E112" s="152" t="s">
        <v>81</v>
      </c>
      <c r="F112" s="152" t="s">
        <v>304</v>
      </c>
      <c r="I112" s="144"/>
      <c r="J112" s="153">
        <f>BK112</f>
        <v>0</v>
      </c>
      <c r="L112" s="141"/>
      <c r="M112" s="146"/>
      <c r="N112" s="147"/>
      <c r="O112" s="147"/>
      <c r="P112" s="148">
        <f>SUM(P113:P119)</f>
        <v>0</v>
      </c>
      <c r="Q112" s="147"/>
      <c r="R112" s="148">
        <f>SUM(R113:R119)</f>
        <v>16.004649469999997</v>
      </c>
      <c r="S112" s="147"/>
      <c r="T112" s="149">
        <f>SUM(T113:T119)</f>
        <v>0</v>
      </c>
      <c r="AR112" s="142" t="s">
        <v>79</v>
      </c>
      <c r="AT112" s="150" t="s">
        <v>70</v>
      </c>
      <c r="AU112" s="150" t="s">
        <v>79</v>
      </c>
      <c r="AY112" s="142" t="s">
        <v>150</v>
      </c>
      <c r="BK112" s="151">
        <f>SUM(BK113:BK119)</f>
        <v>0</v>
      </c>
    </row>
    <row r="113" spans="1:65" s="1" customFormat="1" ht="21.75" customHeight="1">
      <c r="A113" s="30"/>
      <c r="B113" s="154"/>
      <c r="C113" s="155" t="s">
        <v>9</v>
      </c>
      <c r="D113" s="155" t="s">
        <v>153</v>
      </c>
      <c r="E113" s="156" t="s">
        <v>638</v>
      </c>
      <c r="F113" s="157" t="s">
        <v>639</v>
      </c>
      <c r="G113" s="158" t="s">
        <v>223</v>
      </c>
      <c r="H113" s="159">
        <v>2.6</v>
      </c>
      <c r="I113" s="160"/>
      <c r="J113" s="161">
        <f>ROUND(I113*H113,2)</f>
        <v>0</v>
      </c>
      <c r="K113" s="157" t="s">
        <v>3</v>
      </c>
      <c r="L113" s="31"/>
      <c r="M113" s="162" t="s">
        <v>3</v>
      </c>
      <c r="N113" s="163" t="s">
        <v>42</v>
      </c>
      <c r="O113" s="51"/>
      <c r="P113" s="164">
        <f>O113*H113</f>
        <v>0</v>
      </c>
      <c r="Q113" s="164">
        <v>2.662</v>
      </c>
      <c r="R113" s="164">
        <f>Q113*H113</f>
        <v>6.9212</v>
      </c>
      <c r="S113" s="164">
        <v>0</v>
      </c>
      <c r="T113" s="165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66" t="s">
        <v>225</v>
      </c>
      <c r="AT113" s="166" t="s">
        <v>153</v>
      </c>
      <c r="AU113" s="166" t="s">
        <v>81</v>
      </c>
      <c r="AY113" s="15" t="s">
        <v>150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5" t="s">
        <v>79</v>
      </c>
      <c r="BK113" s="167">
        <f>ROUND(I113*H113,2)</f>
        <v>0</v>
      </c>
      <c r="BL113" s="15" t="s">
        <v>225</v>
      </c>
      <c r="BM113" s="166" t="s">
        <v>640</v>
      </c>
    </row>
    <row r="114" spans="2:51" s="12" customFormat="1" ht="11.25">
      <c r="B114" s="173"/>
      <c r="D114" s="174" t="s">
        <v>231</v>
      </c>
      <c r="E114" s="175" t="s">
        <v>3</v>
      </c>
      <c r="F114" s="176" t="s">
        <v>641</v>
      </c>
      <c r="H114" s="177">
        <v>2.6</v>
      </c>
      <c r="I114" s="178"/>
      <c r="L114" s="173"/>
      <c r="M114" s="179"/>
      <c r="N114" s="180"/>
      <c r="O114" s="180"/>
      <c r="P114" s="180"/>
      <c r="Q114" s="180"/>
      <c r="R114" s="180"/>
      <c r="S114" s="180"/>
      <c r="T114" s="181"/>
      <c r="AT114" s="175" t="s">
        <v>231</v>
      </c>
      <c r="AU114" s="175" t="s">
        <v>81</v>
      </c>
      <c r="AV114" s="12" t="s">
        <v>81</v>
      </c>
      <c r="AW114" s="12" t="s">
        <v>34</v>
      </c>
      <c r="AX114" s="12" t="s">
        <v>79</v>
      </c>
      <c r="AY114" s="175" t="s">
        <v>150</v>
      </c>
    </row>
    <row r="115" spans="1:65" s="1" customFormat="1" ht="21.75" customHeight="1">
      <c r="A115" s="30"/>
      <c r="B115" s="154"/>
      <c r="C115" s="155" t="s">
        <v>264</v>
      </c>
      <c r="D115" s="155" t="s">
        <v>153</v>
      </c>
      <c r="E115" s="156" t="s">
        <v>642</v>
      </c>
      <c r="F115" s="157" t="s">
        <v>643</v>
      </c>
      <c r="G115" s="158" t="s">
        <v>223</v>
      </c>
      <c r="H115" s="159">
        <v>0.25</v>
      </c>
      <c r="I115" s="160"/>
      <c r="J115" s="161">
        <f>ROUND(I115*H115,2)</f>
        <v>0</v>
      </c>
      <c r="K115" s="157" t="s">
        <v>224</v>
      </c>
      <c r="L115" s="31"/>
      <c r="M115" s="162" t="s">
        <v>3</v>
      </c>
      <c r="N115" s="163" t="s">
        <v>42</v>
      </c>
      <c r="O115" s="51"/>
      <c r="P115" s="164">
        <f>O115*H115</f>
        <v>0</v>
      </c>
      <c r="Q115" s="164">
        <v>2.45329</v>
      </c>
      <c r="R115" s="164">
        <f>Q115*H115</f>
        <v>0.6133225</v>
      </c>
      <c r="S115" s="164">
        <v>0</v>
      </c>
      <c r="T115" s="165">
        <f>S115*H115</f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66" t="s">
        <v>225</v>
      </c>
      <c r="AT115" s="166" t="s">
        <v>153</v>
      </c>
      <c r="AU115" s="166" t="s">
        <v>81</v>
      </c>
      <c r="AY115" s="15" t="s">
        <v>150</v>
      </c>
      <c r="BE115" s="167">
        <f>IF(N115="základní",J115,0)</f>
        <v>0</v>
      </c>
      <c r="BF115" s="167">
        <f>IF(N115="snížená",J115,0)</f>
        <v>0</v>
      </c>
      <c r="BG115" s="167">
        <f>IF(N115="zákl. přenesená",J115,0)</f>
        <v>0</v>
      </c>
      <c r="BH115" s="167">
        <f>IF(N115="sníž. přenesená",J115,0)</f>
        <v>0</v>
      </c>
      <c r="BI115" s="167">
        <f>IF(N115="nulová",J115,0)</f>
        <v>0</v>
      </c>
      <c r="BJ115" s="15" t="s">
        <v>79</v>
      </c>
      <c r="BK115" s="167">
        <f>ROUND(I115*H115,2)</f>
        <v>0</v>
      </c>
      <c r="BL115" s="15" t="s">
        <v>225</v>
      </c>
      <c r="BM115" s="166" t="s">
        <v>644</v>
      </c>
    </row>
    <row r="116" spans="1:65" s="1" customFormat="1" ht="33" customHeight="1">
      <c r="A116" s="30"/>
      <c r="B116" s="154"/>
      <c r="C116" s="155" t="s">
        <v>182</v>
      </c>
      <c r="D116" s="155" t="s">
        <v>153</v>
      </c>
      <c r="E116" s="156" t="s">
        <v>645</v>
      </c>
      <c r="F116" s="157" t="s">
        <v>646</v>
      </c>
      <c r="G116" s="158" t="s">
        <v>267</v>
      </c>
      <c r="H116" s="159">
        <v>7.38</v>
      </c>
      <c r="I116" s="160"/>
      <c r="J116" s="161">
        <f>ROUND(I116*H116,2)</f>
        <v>0</v>
      </c>
      <c r="K116" s="157" t="s">
        <v>3</v>
      </c>
      <c r="L116" s="31"/>
      <c r="M116" s="162" t="s">
        <v>3</v>
      </c>
      <c r="N116" s="163" t="s">
        <v>42</v>
      </c>
      <c r="O116" s="51"/>
      <c r="P116" s="164">
        <f>O116*H116</f>
        <v>0</v>
      </c>
      <c r="Q116" s="164">
        <v>0.45195</v>
      </c>
      <c r="R116" s="164">
        <f>Q116*H116</f>
        <v>3.335391</v>
      </c>
      <c r="S116" s="164">
        <v>0</v>
      </c>
      <c r="T116" s="165">
        <f>S116*H116</f>
        <v>0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R116" s="166" t="s">
        <v>225</v>
      </c>
      <c r="AT116" s="166" t="s">
        <v>153</v>
      </c>
      <c r="AU116" s="166" t="s">
        <v>81</v>
      </c>
      <c r="AY116" s="15" t="s">
        <v>150</v>
      </c>
      <c r="BE116" s="167">
        <f>IF(N116="základní",J116,0)</f>
        <v>0</v>
      </c>
      <c r="BF116" s="167">
        <f>IF(N116="snížená",J116,0)</f>
        <v>0</v>
      </c>
      <c r="BG116" s="167">
        <f>IF(N116="zákl. přenesená",J116,0)</f>
        <v>0</v>
      </c>
      <c r="BH116" s="167">
        <f>IF(N116="sníž. přenesená",J116,0)</f>
        <v>0</v>
      </c>
      <c r="BI116" s="167">
        <f>IF(N116="nulová",J116,0)</f>
        <v>0</v>
      </c>
      <c r="BJ116" s="15" t="s">
        <v>79</v>
      </c>
      <c r="BK116" s="167">
        <f>ROUND(I116*H116,2)</f>
        <v>0</v>
      </c>
      <c r="BL116" s="15" t="s">
        <v>225</v>
      </c>
      <c r="BM116" s="166" t="s">
        <v>647</v>
      </c>
    </row>
    <row r="117" spans="2:51" s="12" customFormat="1" ht="11.25">
      <c r="B117" s="173"/>
      <c r="D117" s="174" t="s">
        <v>231</v>
      </c>
      <c r="E117" s="175" t="s">
        <v>3</v>
      </c>
      <c r="F117" s="176" t="s">
        <v>648</v>
      </c>
      <c r="H117" s="177">
        <v>7.38</v>
      </c>
      <c r="I117" s="178"/>
      <c r="L117" s="173"/>
      <c r="M117" s="179"/>
      <c r="N117" s="180"/>
      <c r="O117" s="180"/>
      <c r="P117" s="180"/>
      <c r="Q117" s="180"/>
      <c r="R117" s="180"/>
      <c r="S117" s="180"/>
      <c r="T117" s="181"/>
      <c r="AT117" s="175" t="s">
        <v>231</v>
      </c>
      <c r="AU117" s="175" t="s">
        <v>81</v>
      </c>
      <c r="AV117" s="12" t="s">
        <v>81</v>
      </c>
      <c r="AW117" s="12" t="s">
        <v>34</v>
      </c>
      <c r="AX117" s="12" t="s">
        <v>79</v>
      </c>
      <c r="AY117" s="175" t="s">
        <v>150</v>
      </c>
    </row>
    <row r="118" spans="1:65" s="1" customFormat="1" ht="33" customHeight="1">
      <c r="A118" s="30"/>
      <c r="B118" s="154"/>
      <c r="C118" s="155" t="s">
        <v>186</v>
      </c>
      <c r="D118" s="155" t="s">
        <v>153</v>
      </c>
      <c r="E118" s="156" t="s">
        <v>649</v>
      </c>
      <c r="F118" s="157" t="s">
        <v>650</v>
      </c>
      <c r="G118" s="158" t="s">
        <v>223</v>
      </c>
      <c r="H118" s="159">
        <v>2.093</v>
      </c>
      <c r="I118" s="160"/>
      <c r="J118" s="161">
        <f>ROUND(I118*H118,2)</f>
        <v>0</v>
      </c>
      <c r="K118" s="157" t="s">
        <v>3</v>
      </c>
      <c r="L118" s="31"/>
      <c r="M118" s="162" t="s">
        <v>3</v>
      </c>
      <c r="N118" s="163" t="s">
        <v>42</v>
      </c>
      <c r="O118" s="51"/>
      <c r="P118" s="164">
        <f>O118*H118</f>
        <v>0</v>
      </c>
      <c r="Q118" s="164">
        <v>2.45329</v>
      </c>
      <c r="R118" s="164">
        <f>Q118*H118</f>
        <v>5.1347359699999995</v>
      </c>
      <c r="S118" s="164">
        <v>0</v>
      </c>
      <c r="T118" s="165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66" t="s">
        <v>225</v>
      </c>
      <c r="AT118" s="166" t="s">
        <v>153</v>
      </c>
      <c r="AU118" s="166" t="s">
        <v>81</v>
      </c>
      <c r="AY118" s="15" t="s">
        <v>150</v>
      </c>
      <c r="BE118" s="167">
        <f>IF(N118="základní",J118,0)</f>
        <v>0</v>
      </c>
      <c r="BF118" s="167">
        <f>IF(N118="snížená",J118,0)</f>
        <v>0</v>
      </c>
      <c r="BG118" s="167">
        <f>IF(N118="zákl. přenesená",J118,0)</f>
        <v>0</v>
      </c>
      <c r="BH118" s="167">
        <f>IF(N118="sníž. přenesená",J118,0)</f>
        <v>0</v>
      </c>
      <c r="BI118" s="167">
        <f>IF(N118="nulová",J118,0)</f>
        <v>0</v>
      </c>
      <c r="BJ118" s="15" t="s">
        <v>79</v>
      </c>
      <c r="BK118" s="167">
        <f>ROUND(I118*H118,2)</f>
        <v>0</v>
      </c>
      <c r="BL118" s="15" t="s">
        <v>225</v>
      </c>
      <c r="BM118" s="166" t="s">
        <v>651</v>
      </c>
    </row>
    <row r="119" spans="2:51" s="12" customFormat="1" ht="11.25">
      <c r="B119" s="173"/>
      <c r="D119" s="174" t="s">
        <v>231</v>
      </c>
      <c r="E119" s="175" t="s">
        <v>3</v>
      </c>
      <c r="F119" s="176" t="s">
        <v>652</v>
      </c>
      <c r="H119" s="177">
        <v>2.093</v>
      </c>
      <c r="I119" s="178"/>
      <c r="L119" s="173"/>
      <c r="M119" s="179"/>
      <c r="N119" s="180"/>
      <c r="O119" s="180"/>
      <c r="P119" s="180"/>
      <c r="Q119" s="180"/>
      <c r="R119" s="180"/>
      <c r="S119" s="180"/>
      <c r="T119" s="181"/>
      <c r="AT119" s="175" t="s">
        <v>231</v>
      </c>
      <c r="AU119" s="175" t="s">
        <v>81</v>
      </c>
      <c r="AV119" s="12" t="s">
        <v>81</v>
      </c>
      <c r="AW119" s="12" t="s">
        <v>34</v>
      </c>
      <c r="AX119" s="12" t="s">
        <v>79</v>
      </c>
      <c r="AY119" s="175" t="s">
        <v>150</v>
      </c>
    </row>
    <row r="120" spans="2:63" s="11" customFormat="1" ht="22.5" customHeight="1">
      <c r="B120" s="141"/>
      <c r="D120" s="142" t="s">
        <v>70</v>
      </c>
      <c r="E120" s="152" t="s">
        <v>225</v>
      </c>
      <c r="F120" s="152" t="s">
        <v>653</v>
      </c>
      <c r="I120" s="144"/>
      <c r="J120" s="153">
        <f>BK120</f>
        <v>0</v>
      </c>
      <c r="L120" s="141"/>
      <c r="M120" s="146"/>
      <c r="N120" s="147"/>
      <c r="O120" s="147"/>
      <c r="P120" s="148">
        <f>SUM(P121:P124)</f>
        <v>0</v>
      </c>
      <c r="Q120" s="147"/>
      <c r="R120" s="148">
        <f>SUM(R121:R124)</f>
        <v>0.58905</v>
      </c>
      <c r="S120" s="147"/>
      <c r="T120" s="149">
        <f>SUM(T121:T124)</f>
        <v>0</v>
      </c>
      <c r="AR120" s="142" t="s">
        <v>79</v>
      </c>
      <c r="AT120" s="150" t="s">
        <v>70</v>
      </c>
      <c r="AU120" s="150" t="s">
        <v>79</v>
      </c>
      <c r="AY120" s="142" t="s">
        <v>150</v>
      </c>
      <c r="BK120" s="151">
        <f>SUM(BK121:BK124)</f>
        <v>0</v>
      </c>
    </row>
    <row r="121" spans="1:65" s="1" customFormat="1" ht="44.25" customHeight="1">
      <c r="A121" s="30"/>
      <c r="B121" s="154"/>
      <c r="C121" s="155" t="s">
        <v>220</v>
      </c>
      <c r="D121" s="155" t="s">
        <v>153</v>
      </c>
      <c r="E121" s="156" t="s">
        <v>654</v>
      </c>
      <c r="F121" s="157" t="s">
        <v>655</v>
      </c>
      <c r="G121" s="158" t="s">
        <v>317</v>
      </c>
      <c r="H121" s="159">
        <v>17</v>
      </c>
      <c r="I121" s="160"/>
      <c r="J121" s="161">
        <f>ROUND(I121*H121,2)</f>
        <v>0</v>
      </c>
      <c r="K121" s="157" t="s">
        <v>224</v>
      </c>
      <c r="L121" s="31"/>
      <c r="M121" s="162" t="s">
        <v>3</v>
      </c>
      <c r="N121" s="163" t="s">
        <v>42</v>
      </c>
      <c r="O121" s="51"/>
      <c r="P121" s="164">
        <f>O121*H121</f>
        <v>0</v>
      </c>
      <c r="Q121" s="164">
        <v>0.03465</v>
      </c>
      <c r="R121" s="164">
        <f>Q121*H121</f>
        <v>0.58905</v>
      </c>
      <c r="S121" s="164">
        <v>0</v>
      </c>
      <c r="T121" s="165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6" t="s">
        <v>225</v>
      </c>
      <c r="AT121" s="166" t="s">
        <v>153</v>
      </c>
      <c r="AU121" s="166" t="s">
        <v>81</v>
      </c>
      <c r="AY121" s="15" t="s">
        <v>150</v>
      </c>
      <c r="BE121" s="167">
        <f>IF(N121="základní",J121,0)</f>
        <v>0</v>
      </c>
      <c r="BF121" s="167">
        <f>IF(N121="snížená",J121,0)</f>
        <v>0</v>
      </c>
      <c r="BG121" s="167">
        <f>IF(N121="zákl. přenesená",J121,0)</f>
        <v>0</v>
      </c>
      <c r="BH121" s="167">
        <f>IF(N121="sníž. přenesená",J121,0)</f>
        <v>0</v>
      </c>
      <c r="BI121" s="167">
        <f>IF(N121="nulová",J121,0)</f>
        <v>0</v>
      </c>
      <c r="BJ121" s="15" t="s">
        <v>79</v>
      </c>
      <c r="BK121" s="167">
        <f>ROUND(I121*H121,2)</f>
        <v>0</v>
      </c>
      <c r="BL121" s="15" t="s">
        <v>225</v>
      </c>
      <c r="BM121" s="166" t="s">
        <v>656</v>
      </c>
    </row>
    <row r="122" spans="1:65" s="1" customFormat="1" ht="16.5" customHeight="1">
      <c r="A122" s="30"/>
      <c r="B122" s="154"/>
      <c r="C122" s="182" t="s">
        <v>8</v>
      </c>
      <c r="D122" s="182" t="s">
        <v>299</v>
      </c>
      <c r="E122" s="183" t="s">
        <v>657</v>
      </c>
      <c r="F122" s="184" t="s">
        <v>658</v>
      </c>
      <c r="G122" s="185" t="s">
        <v>379</v>
      </c>
      <c r="H122" s="186">
        <v>15</v>
      </c>
      <c r="I122" s="187"/>
      <c r="J122" s="188">
        <f>ROUND(I122*H122,2)</f>
        <v>0</v>
      </c>
      <c r="K122" s="184" t="s">
        <v>3</v>
      </c>
      <c r="L122" s="189"/>
      <c r="M122" s="190" t="s">
        <v>3</v>
      </c>
      <c r="N122" s="191" t="s">
        <v>42</v>
      </c>
      <c r="O122" s="51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66" t="s">
        <v>178</v>
      </c>
      <c r="AT122" s="166" t="s">
        <v>299</v>
      </c>
      <c r="AU122" s="166" t="s">
        <v>81</v>
      </c>
      <c r="AY122" s="15" t="s">
        <v>150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5" t="s">
        <v>79</v>
      </c>
      <c r="BK122" s="167">
        <f>ROUND(I122*H122,2)</f>
        <v>0</v>
      </c>
      <c r="BL122" s="15" t="s">
        <v>225</v>
      </c>
      <c r="BM122" s="166" t="s">
        <v>659</v>
      </c>
    </row>
    <row r="123" spans="1:65" s="1" customFormat="1" ht="16.5" customHeight="1">
      <c r="A123" s="30"/>
      <c r="B123" s="154"/>
      <c r="C123" s="182" t="s">
        <v>241</v>
      </c>
      <c r="D123" s="182" t="s">
        <v>299</v>
      </c>
      <c r="E123" s="183" t="s">
        <v>660</v>
      </c>
      <c r="F123" s="184" t="s">
        <v>658</v>
      </c>
      <c r="G123" s="185" t="s">
        <v>379</v>
      </c>
      <c r="H123" s="186">
        <v>1</v>
      </c>
      <c r="I123" s="187"/>
      <c r="J123" s="188">
        <f>ROUND(I123*H123,2)</f>
        <v>0</v>
      </c>
      <c r="K123" s="184" t="s">
        <v>3</v>
      </c>
      <c r="L123" s="189"/>
      <c r="M123" s="190" t="s">
        <v>3</v>
      </c>
      <c r="N123" s="191" t="s">
        <v>42</v>
      </c>
      <c r="O123" s="51"/>
      <c r="P123" s="164">
        <f>O123*H123</f>
        <v>0</v>
      </c>
      <c r="Q123" s="164">
        <v>0</v>
      </c>
      <c r="R123" s="164">
        <f>Q123*H123</f>
        <v>0</v>
      </c>
      <c r="S123" s="164">
        <v>0</v>
      </c>
      <c r="T123" s="165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6" t="s">
        <v>178</v>
      </c>
      <c r="AT123" s="166" t="s">
        <v>299</v>
      </c>
      <c r="AU123" s="166" t="s">
        <v>81</v>
      </c>
      <c r="AY123" s="15" t="s">
        <v>150</v>
      </c>
      <c r="BE123" s="167">
        <f>IF(N123="základní",J123,0)</f>
        <v>0</v>
      </c>
      <c r="BF123" s="167">
        <f>IF(N123="snížená",J123,0)</f>
        <v>0</v>
      </c>
      <c r="BG123" s="167">
        <f>IF(N123="zákl. přenesená",J123,0)</f>
        <v>0</v>
      </c>
      <c r="BH123" s="167">
        <f>IF(N123="sníž. přenesená",J123,0)</f>
        <v>0</v>
      </c>
      <c r="BI123" s="167">
        <f>IF(N123="nulová",J123,0)</f>
        <v>0</v>
      </c>
      <c r="BJ123" s="15" t="s">
        <v>79</v>
      </c>
      <c r="BK123" s="167">
        <f>ROUND(I123*H123,2)</f>
        <v>0</v>
      </c>
      <c r="BL123" s="15" t="s">
        <v>225</v>
      </c>
      <c r="BM123" s="166" t="s">
        <v>661</v>
      </c>
    </row>
    <row r="124" spans="1:65" s="1" customFormat="1" ht="16.5" customHeight="1">
      <c r="A124" s="30"/>
      <c r="B124" s="154"/>
      <c r="C124" s="182" t="s">
        <v>298</v>
      </c>
      <c r="D124" s="182" t="s">
        <v>299</v>
      </c>
      <c r="E124" s="183" t="s">
        <v>662</v>
      </c>
      <c r="F124" s="184" t="s">
        <v>658</v>
      </c>
      <c r="G124" s="185" t="s">
        <v>379</v>
      </c>
      <c r="H124" s="186">
        <v>1</v>
      </c>
      <c r="I124" s="187"/>
      <c r="J124" s="188">
        <f>ROUND(I124*H124,2)</f>
        <v>0</v>
      </c>
      <c r="K124" s="184" t="s">
        <v>3</v>
      </c>
      <c r="L124" s="189"/>
      <c r="M124" s="190" t="s">
        <v>3</v>
      </c>
      <c r="N124" s="191" t="s">
        <v>42</v>
      </c>
      <c r="O124" s="51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6" t="s">
        <v>178</v>
      </c>
      <c r="AT124" s="166" t="s">
        <v>299</v>
      </c>
      <c r="AU124" s="166" t="s">
        <v>81</v>
      </c>
      <c r="AY124" s="15" t="s">
        <v>150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5" t="s">
        <v>79</v>
      </c>
      <c r="BK124" s="167">
        <f>ROUND(I124*H124,2)</f>
        <v>0</v>
      </c>
      <c r="BL124" s="15" t="s">
        <v>225</v>
      </c>
      <c r="BM124" s="166" t="s">
        <v>663</v>
      </c>
    </row>
    <row r="125" spans="2:63" s="11" customFormat="1" ht="22.5" customHeight="1">
      <c r="B125" s="141"/>
      <c r="D125" s="142" t="s">
        <v>70</v>
      </c>
      <c r="E125" s="152" t="s">
        <v>182</v>
      </c>
      <c r="F125" s="152" t="s">
        <v>259</v>
      </c>
      <c r="I125" s="144"/>
      <c r="J125" s="153">
        <f>BK125</f>
        <v>0</v>
      </c>
      <c r="L125" s="141"/>
      <c r="M125" s="146"/>
      <c r="N125" s="147"/>
      <c r="O125" s="147"/>
      <c r="P125" s="148">
        <f>SUM(P126:P142)</f>
        <v>0</v>
      </c>
      <c r="Q125" s="147"/>
      <c r="R125" s="148">
        <f>SUM(R126:R142)</f>
        <v>0.00054</v>
      </c>
      <c r="S125" s="147"/>
      <c r="T125" s="149">
        <f>SUM(T126:T142)</f>
        <v>3.51175</v>
      </c>
      <c r="AR125" s="142" t="s">
        <v>79</v>
      </c>
      <c r="AT125" s="150" t="s">
        <v>70</v>
      </c>
      <c r="AU125" s="150" t="s">
        <v>79</v>
      </c>
      <c r="AY125" s="142" t="s">
        <v>150</v>
      </c>
      <c r="BK125" s="151">
        <f>SUM(BK126:BK142)</f>
        <v>0</v>
      </c>
    </row>
    <row r="126" spans="1:65" s="1" customFormat="1" ht="33" customHeight="1">
      <c r="A126" s="30"/>
      <c r="B126" s="154"/>
      <c r="C126" s="155" t="s">
        <v>79</v>
      </c>
      <c r="D126" s="155" t="s">
        <v>153</v>
      </c>
      <c r="E126" s="156" t="s">
        <v>389</v>
      </c>
      <c r="F126" s="157" t="s">
        <v>390</v>
      </c>
      <c r="G126" s="158" t="s">
        <v>223</v>
      </c>
      <c r="H126" s="159">
        <v>31.5</v>
      </c>
      <c r="I126" s="160"/>
      <c r="J126" s="161">
        <f>ROUND(I126*H126,2)</f>
        <v>0</v>
      </c>
      <c r="K126" s="157" t="s">
        <v>224</v>
      </c>
      <c r="L126" s="31"/>
      <c r="M126" s="162" t="s">
        <v>3</v>
      </c>
      <c r="N126" s="163" t="s">
        <v>42</v>
      </c>
      <c r="O126" s="51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6" t="s">
        <v>225</v>
      </c>
      <c r="AT126" s="166" t="s">
        <v>153</v>
      </c>
      <c r="AU126" s="166" t="s">
        <v>81</v>
      </c>
      <c r="AY126" s="15" t="s">
        <v>150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5" t="s">
        <v>79</v>
      </c>
      <c r="BK126" s="167">
        <f>ROUND(I126*H126,2)</f>
        <v>0</v>
      </c>
      <c r="BL126" s="15" t="s">
        <v>225</v>
      </c>
      <c r="BM126" s="166" t="s">
        <v>664</v>
      </c>
    </row>
    <row r="127" spans="2:51" s="12" customFormat="1" ht="11.25">
      <c r="B127" s="173"/>
      <c r="D127" s="174" t="s">
        <v>231</v>
      </c>
      <c r="E127" s="175" t="s">
        <v>3</v>
      </c>
      <c r="F127" s="176" t="s">
        <v>665</v>
      </c>
      <c r="H127" s="177">
        <v>31.5</v>
      </c>
      <c r="I127" s="178"/>
      <c r="L127" s="173"/>
      <c r="M127" s="179"/>
      <c r="N127" s="180"/>
      <c r="O127" s="180"/>
      <c r="P127" s="180"/>
      <c r="Q127" s="180"/>
      <c r="R127" s="180"/>
      <c r="S127" s="180"/>
      <c r="T127" s="181"/>
      <c r="AT127" s="175" t="s">
        <v>231</v>
      </c>
      <c r="AU127" s="175" t="s">
        <v>81</v>
      </c>
      <c r="AV127" s="12" t="s">
        <v>81</v>
      </c>
      <c r="AW127" s="12" t="s">
        <v>34</v>
      </c>
      <c r="AX127" s="12" t="s">
        <v>79</v>
      </c>
      <c r="AY127" s="175" t="s">
        <v>150</v>
      </c>
    </row>
    <row r="128" spans="1:65" s="1" customFormat="1" ht="33" customHeight="1">
      <c r="A128" s="30"/>
      <c r="B128" s="154"/>
      <c r="C128" s="155" t="s">
        <v>81</v>
      </c>
      <c r="D128" s="155" t="s">
        <v>153</v>
      </c>
      <c r="E128" s="156" t="s">
        <v>393</v>
      </c>
      <c r="F128" s="157" t="s">
        <v>394</v>
      </c>
      <c r="G128" s="158" t="s">
        <v>223</v>
      </c>
      <c r="H128" s="159">
        <v>945</v>
      </c>
      <c r="I128" s="160"/>
      <c r="J128" s="161">
        <f>ROUND(I128*H128,2)</f>
        <v>0</v>
      </c>
      <c r="K128" s="157" t="s">
        <v>224</v>
      </c>
      <c r="L128" s="31"/>
      <c r="M128" s="162" t="s">
        <v>3</v>
      </c>
      <c r="N128" s="163" t="s">
        <v>42</v>
      </c>
      <c r="O128" s="51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6" t="s">
        <v>225</v>
      </c>
      <c r="AT128" s="166" t="s">
        <v>153</v>
      </c>
      <c r="AU128" s="166" t="s">
        <v>81</v>
      </c>
      <c r="AY128" s="15" t="s">
        <v>150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5" t="s">
        <v>79</v>
      </c>
      <c r="BK128" s="167">
        <f>ROUND(I128*H128,2)</f>
        <v>0</v>
      </c>
      <c r="BL128" s="15" t="s">
        <v>225</v>
      </c>
      <c r="BM128" s="166" t="s">
        <v>666</v>
      </c>
    </row>
    <row r="129" spans="2:51" s="12" customFormat="1" ht="11.25">
      <c r="B129" s="173"/>
      <c r="D129" s="174" t="s">
        <v>231</v>
      </c>
      <c r="E129" s="175" t="s">
        <v>3</v>
      </c>
      <c r="F129" s="176" t="s">
        <v>667</v>
      </c>
      <c r="H129" s="177">
        <v>945</v>
      </c>
      <c r="I129" s="178"/>
      <c r="L129" s="173"/>
      <c r="M129" s="179"/>
      <c r="N129" s="180"/>
      <c r="O129" s="180"/>
      <c r="P129" s="180"/>
      <c r="Q129" s="180"/>
      <c r="R129" s="180"/>
      <c r="S129" s="180"/>
      <c r="T129" s="181"/>
      <c r="AT129" s="175" t="s">
        <v>231</v>
      </c>
      <c r="AU129" s="175" t="s">
        <v>81</v>
      </c>
      <c r="AV129" s="12" t="s">
        <v>81</v>
      </c>
      <c r="AW129" s="12" t="s">
        <v>34</v>
      </c>
      <c r="AX129" s="12" t="s">
        <v>79</v>
      </c>
      <c r="AY129" s="175" t="s">
        <v>150</v>
      </c>
    </row>
    <row r="130" spans="1:65" s="1" customFormat="1" ht="33" customHeight="1">
      <c r="A130" s="30"/>
      <c r="B130" s="154"/>
      <c r="C130" s="155" t="s">
        <v>103</v>
      </c>
      <c r="D130" s="155" t="s">
        <v>153</v>
      </c>
      <c r="E130" s="156" t="s">
        <v>397</v>
      </c>
      <c r="F130" s="157" t="s">
        <v>398</v>
      </c>
      <c r="G130" s="158" t="s">
        <v>223</v>
      </c>
      <c r="H130" s="159">
        <v>31.5</v>
      </c>
      <c r="I130" s="160"/>
      <c r="J130" s="161">
        <f>ROUND(I130*H130,2)</f>
        <v>0</v>
      </c>
      <c r="K130" s="157" t="s">
        <v>224</v>
      </c>
      <c r="L130" s="31"/>
      <c r="M130" s="162" t="s">
        <v>3</v>
      </c>
      <c r="N130" s="163" t="s">
        <v>42</v>
      </c>
      <c r="O130" s="51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6" t="s">
        <v>225</v>
      </c>
      <c r="AT130" s="166" t="s">
        <v>153</v>
      </c>
      <c r="AU130" s="166" t="s">
        <v>81</v>
      </c>
      <c r="AY130" s="15" t="s">
        <v>150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5" t="s">
        <v>79</v>
      </c>
      <c r="BK130" s="167">
        <f>ROUND(I130*H130,2)</f>
        <v>0</v>
      </c>
      <c r="BL130" s="15" t="s">
        <v>225</v>
      </c>
      <c r="BM130" s="166" t="s">
        <v>668</v>
      </c>
    </row>
    <row r="131" spans="2:51" s="12" customFormat="1" ht="11.25">
      <c r="B131" s="173"/>
      <c r="D131" s="174" t="s">
        <v>231</v>
      </c>
      <c r="E131" s="175" t="s">
        <v>3</v>
      </c>
      <c r="F131" s="176" t="s">
        <v>665</v>
      </c>
      <c r="H131" s="177">
        <v>31.5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75" t="s">
        <v>231</v>
      </c>
      <c r="AU131" s="175" t="s">
        <v>81</v>
      </c>
      <c r="AV131" s="12" t="s">
        <v>81</v>
      </c>
      <c r="AW131" s="12" t="s">
        <v>34</v>
      </c>
      <c r="AX131" s="12" t="s">
        <v>79</v>
      </c>
      <c r="AY131" s="175" t="s">
        <v>150</v>
      </c>
    </row>
    <row r="132" spans="1:65" s="1" customFormat="1" ht="33" customHeight="1">
      <c r="A132" s="30"/>
      <c r="B132" s="154"/>
      <c r="C132" s="155" t="s">
        <v>225</v>
      </c>
      <c r="D132" s="155" t="s">
        <v>153</v>
      </c>
      <c r="E132" s="156" t="s">
        <v>401</v>
      </c>
      <c r="F132" s="157" t="s">
        <v>402</v>
      </c>
      <c r="G132" s="158" t="s">
        <v>267</v>
      </c>
      <c r="H132" s="159">
        <v>9</v>
      </c>
      <c r="I132" s="160"/>
      <c r="J132" s="161">
        <f>ROUND(I132*H132,2)</f>
        <v>0</v>
      </c>
      <c r="K132" s="157" t="s">
        <v>224</v>
      </c>
      <c r="L132" s="31"/>
      <c r="M132" s="162" t="s">
        <v>3</v>
      </c>
      <c r="N132" s="163" t="s">
        <v>42</v>
      </c>
      <c r="O132" s="51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6" t="s">
        <v>225</v>
      </c>
      <c r="AT132" s="166" t="s">
        <v>153</v>
      </c>
      <c r="AU132" s="166" t="s">
        <v>81</v>
      </c>
      <c r="AY132" s="15" t="s">
        <v>150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5" t="s">
        <v>79</v>
      </c>
      <c r="BK132" s="167">
        <f>ROUND(I132*H132,2)</f>
        <v>0</v>
      </c>
      <c r="BL132" s="15" t="s">
        <v>225</v>
      </c>
      <c r="BM132" s="166" t="s">
        <v>669</v>
      </c>
    </row>
    <row r="133" spans="2:51" s="12" customFormat="1" ht="11.25">
      <c r="B133" s="173"/>
      <c r="D133" s="174" t="s">
        <v>231</v>
      </c>
      <c r="E133" s="175" t="s">
        <v>3</v>
      </c>
      <c r="F133" s="176" t="s">
        <v>670</v>
      </c>
      <c r="H133" s="177">
        <v>9</v>
      </c>
      <c r="I133" s="178"/>
      <c r="L133" s="173"/>
      <c r="M133" s="179"/>
      <c r="N133" s="180"/>
      <c r="O133" s="180"/>
      <c r="P133" s="180"/>
      <c r="Q133" s="180"/>
      <c r="R133" s="180"/>
      <c r="S133" s="180"/>
      <c r="T133" s="181"/>
      <c r="AT133" s="175" t="s">
        <v>231</v>
      </c>
      <c r="AU133" s="175" t="s">
        <v>81</v>
      </c>
      <c r="AV133" s="12" t="s">
        <v>81</v>
      </c>
      <c r="AW133" s="12" t="s">
        <v>34</v>
      </c>
      <c r="AX133" s="12" t="s">
        <v>79</v>
      </c>
      <c r="AY133" s="175" t="s">
        <v>150</v>
      </c>
    </row>
    <row r="134" spans="1:65" s="1" customFormat="1" ht="33" customHeight="1">
      <c r="A134" s="30"/>
      <c r="B134" s="154"/>
      <c r="C134" s="155" t="s">
        <v>149</v>
      </c>
      <c r="D134" s="155" t="s">
        <v>153</v>
      </c>
      <c r="E134" s="156" t="s">
        <v>405</v>
      </c>
      <c r="F134" s="157" t="s">
        <v>406</v>
      </c>
      <c r="G134" s="158" t="s">
        <v>267</v>
      </c>
      <c r="H134" s="159">
        <v>270</v>
      </c>
      <c r="I134" s="160"/>
      <c r="J134" s="161">
        <f>ROUND(I134*H134,2)</f>
        <v>0</v>
      </c>
      <c r="K134" s="157" t="s">
        <v>224</v>
      </c>
      <c r="L134" s="31"/>
      <c r="M134" s="162" t="s">
        <v>3</v>
      </c>
      <c r="N134" s="163" t="s">
        <v>42</v>
      </c>
      <c r="O134" s="51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6" t="s">
        <v>225</v>
      </c>
      <c r="AT134" s="166" t="s">
        <v>153</v>
      </c>
      <c r="AU134" s="166" t="s">
        <v>81</v>
      </c>
      <c r="AY134" s="15" t="s">
        <v>150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5" t="s">
        <v>79</v>
      </c>
      <c r="BK134" s="167">
        <f>ROUND(I134*H134,2)</f>
        <v>0</v>
      </c>
      <c r="BL134" s="15" t="s">
        <v>225</v>
      </c>
      <c r="BM134" s="166" t="s">
        <v>671</v>
      </c>
    </row>
    <row r="135" spans="2:51" s="12" customFormat="1" ht="11.25">
      <c r="B135" s="173"/>
      <c r="D135" s="174" t="s">
        <v>231</v>
      </c>
      <c r="E135" s="175" t="s">
        <v>3</v>
      </c>
      <c r="F135" s="176" t="s">
        <v>672</v>
      </c>
      <c r="H135" s="177">
        <v>270</v>
      </c>
      <c r="I135" s="178"/>
      <c r="L135" s="173"/>
      <c r="M135" s="179"/>
      <c r="N135" s="180"/>
      <c r="O135" s="180"/>
      <c r="P135" s="180"/>
      <c r="Q135" s="180"/>
      <c r="R135" s="180"/>
      <c r="S135" s="180"/>
      <c r="T135" s="181"/>
      <c r="AT135" s="175" t="s">
        <v>231</v>
      </c>
      <c r="AU135" s="175" t="s">
        <v>81</v>
      </c>
      <c r="AV135" s="12" t="s">
        <v>81</v>
      </c>
      <c r="AW135" s="12" t="s">
        <v>34</v>
      </c>
      <c r="AX135" s="12" t="s">
        <v>79</v>
      </c>
      <c r="AY135" s="175" t="s">
        <v>150</v>
      </c>
    </row>
    <row r="136" spans="1:65" s="1" customFormat="1" ht="33" customHeight="1">
      <c r="A136" s="30"/>
      <c r="B136" s="154"/>
      <c r="C136" s="155" t="s">
        <v>170</v>
      </c>
      <c r="D136" s="155" t="s">
        <v>153</v>
      </c>
      <c r="E136" s="156" t="s">
        <v>409</v>
      </c>
      <c r="F136" s="157" t="s">
        <v>410</v>
      </c>
      <c r="G136" s="158" t="s">
        <v>267</v>
      </c>
      <c r="H136" s="159">
        <v>9</v>
      </c>
      <c r="I136" s="160"/>
      <c r="J136" s="161">
        <f>ROUND(I136*H136,2)</f>
        <v>0</v>
      </c>
      <c r="K136" s="157" t="s">
        <v>224</v>
      </c>
      <c r="L136" s="31"/>
      <c r="M136" s="162" t="s">
        <v>3</v>
      </c>
      <c r="N136" s="163" t="s">
        <v>42</v>
      </c>
      <c r="O136" s="51"/>
      <c r="P136" s="164">
        <f>O136*H136</f>
        <v>0</v>
      </c>
      <c r="Q136" s="164">
        <v>0</v>
      </c>
      <c r="R136" s="164">
        <f>Q136*H136</f>
        <v>0</v>
      </c>
      <c r="S136" s="164">
        <v>0</v>
      </c>
      <c r="T136" s="165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6" t="s">
        <v>225</v>
      </c>
      <c r="AT136" s="166" t="s">
        <v>153</v>
      </c>
      <c r="AU136" s="166" t="s">
        <v>81</v>
      </c>
      <c r="AY136" s="15" t="s">
        <v>150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5" t="s">
        <v>79</v>
      </c>
      <c r="BK136" s="167">
        <f>ROUND(I136*H136,2)</f>
        <v>0</v>
      </c>
      <c r="BL136" s="15" t="s">
        <v>225</v>
      </c>
      <c r="BM136" s="166" t="s">
        <v>673</v>
      </c>
    </row>
    <row r="137" spans="1:65" s="1" customFormat="1" ht="33" customHeight="1">
      <c r="A137" s="30"/>
      <c r="B137" s="154"/>
      <c r="C137" s="155" t="s">
        <v>160</v>
      </c>
      <c r="D137" s="155" t="s">
        <v>153</v>
      </c>
      <c r="E137" s="156" t="s">
        <v>674</v>
      </c>
      <c r="F137" s="157" t="s">
        <v>675</v>
      </c>
      <c r="G137" s="158" t="s">
        <v>379</v>
      </c>
      <c r="H137" s="159">
        <v>27</v>
      </c>
      <c r="I137" s="160"/>
      <c r="J137" s="161">
        <f>ROUND(I137*H137,2)</f>
        <v>0</v>
      </c>
      <c r="K137" s="157" t="s">
        <v>3</v>
      </c>
      <c r="L137" s="31"/>
      <c r="M137" s="162" t="s">
        <v>3</v>
      </c>
      <c r="N137" s="163" t="s">
        <v>42</v>
      </c>
      <c r="O137" s="51"/>
      <c r="P137" s="164">
        <f>O137*H137</f>
        <v>0</v>
      </c>
      <c r="Q137" s="164">
        <v>2E-05</v>
      </c>
      <c r="R137" s="164">
        <f>Q137*H137</f>
        <v>0.00054</v>
      </c>
      <c r="S137" s="164">
        <v>0</v>
      </c>
      <c r="T137" s="165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6" t="s">
        <v>225</v>
      </c>
      <c r="AT137" s="166" t="s">
        <v>153</v>
      </c>
      <c r="AU137" s="166" t="s">
        <v>81</v>
      </c>
      <c r="AY137" s="15" t="s">
        <v>150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5" t="s">
        <v>79</v>
      </c>
      <c r="BK137" s="167">
        <f>ROUND(I137*H137,2)</f>
        <v>0</v>
      </c>
      <c r="BL137" s="15" t="s">
        <v>225</v>
      </c>
      <c r="BM137" s="166" t="s">
        <v>676</v>
      </c>
    </row>
    <row r="138" spans="2:51" s="12" customFormat="1" ht="11.25">
      <c r="B138" s="173"/>
      <c r="D138" s="174" t="s">
        <v>231</v>
      </c>
      <c r="E138" s="175" t="s">
        <v>3</v>
      </c>
      <c r="F138" s="176" t="s">
        <v>677</v>
      </c>
      <c r="H138" s="177">
        <v>27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75" t="s">
        <v>231</v>
      </c>
      <c r="AU138" s="175" t="s">
        <v>81</v>
      </c>
      <c r="AV138" s="12" t="s">
        <v>81</v>
      </c>
      <c r="AW138" s="12" t="s">
        <v>34</v>
      </c>
      <c r="AX138" s="12" t="s">
        <v>79</v>
      </c>
      <c r="AY138" s="175" t="s">
        <v>150</v>
      </c>
    </row>
    <row r="139" spans="1:65" s="1" customFormat="1" ht="16.5" customHeight="1">
      <c r="A139" s="30"/>
      <c r="B139" s="154"/>
      <c r="C139" s="155" t="s">
        <v>190</v>
      </c>
      <c r="D139" s="155" t="s">
        <v>153</v>
      </c>
      <c r="E139" s="156" t="s">
        <v>678</v>
      </c>
      <c r="F139" s="157" t="s">
        <v>679</v>
      </c>
      <c r="G139" s="158" t="s">
        <v>223</v>
      </c>
      <c r="H139" s="159">
        <v>0.824</v>
      </c>
      <c r="I139" s="160"/>
      <c r="J139" s="161">
        <f>ROUND(I139*H139,2)</f>
        <v>0</v>
      </c>
      <c r="K139" s="157" t="s">
        <v>224</v>
      </c>
      <c r="L139" s="31"/>
      <c r="M139" s="162" t="s">
        <v>3</v>
      </c>
      <c r="N139" s="163" t="s">
        <v>42</v>
      </c>
      <c r="O139" s="51"/>
      <c r="P139" s="164">
        <f>O139*H139</f>
        <v>0</v>
      </c>
      <c r="Q139" s="164">
        <v>0</v>
      </c>
      <c r="R139" s="164">
        <f>Q139*H139</f>
        <v>0</v>
      </c>
      <c r="S139" s="164">
        <v>2</v>
      </c>
      <c r="T139" s="165">
        <f>S139*H139</f>
        <v>1.648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6" t="s">
        <v>225</v>
      </c>
      <c r="AT139" s="166" t="s">
        <v>153</v>
      </c>
      <c r="AU139" s="166" t="s">
        <v>81</v>
      </c>
      <c r="AY139" s="15" t="s">
        <v>150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5" t="s">
        <v>79</v>
      </c>
      <c r="BK139" s="167">
        <f>ROUND(I139*H139,2)</f>
        <v>0</v>
      </c>
      <c r="BL139" s="15" t="s">
        <v>225</v>
      </c>
      <c r="BM139" s="166" t="s">
        <v>680</v>
      </c>
    </row>
    <row r="140" spans="2:51" s="12" customFormat="1" ht="11.25">
      <c r="B140" s="173"/>
      <c r="D140" s="174" t="s">
        <v>231</v>
      </c>
      <c r="E140" s="175" t="s">
        <v>3</v>
      </c>
      <c r="F140" s="176" t="s">
        <v>681</v>
      </c>
      <c r="H140" s="177">
        <v>0.824</v>
      </c>
      <c r="I140" s="178"/>
      <c r="L140" s="173"/>
      <c r="M140" s="179"/>
      <c r="N140" s="180"/>
      <c r="O140" s="180"/>
      <c r="P140" s="180"/>
      <c r="Q140" s="180"/>
      <c r="R140" s="180"/>
      <c r="S140" s="180"/>
      <c r="T140" s="181"/>
      <c r="AT140" s="175" t="s">
        <v>231</v>
      </c>
      <c r="AU140" s="175" t="s">
        <v>81</v>
      </c>
      <c r="AV140" s="12" t="s">
        <v>81</v>
      </c>
      <c r="AW140" s="12" t="s">
        <v>34</v>
      </c>
      <c r="AX140" s="12" t="s">
        <v>79</v>
      </c>
      <c r="AY140" s="175" t="s">
        <v>150</v>
      </c>
    </row>
    <row r="141" spans="1:65" s="1" customFormat="1" ht="21.75" customHeight="1">
      <c r="A141" s="30"/>
      <c r="B141" s="154"/>
      <c r="C141" s="155" t="s">
        <v>178</v>
      </c>
      <c r="D141" s="155" t="s">
        <v>153</v>
      </c>
      <c r="E141" s="156" t="s">
        <v>265</v>
      </c>
      <c r="F141" s="157" t="s">
        <v>266</v>
      </c>
      <c r="G141" s="158" t="s">
        <v>267</v>
      </c>
      <c r="H141" s="159">
        <v>5.25</v>
      </c>
      <c r="I141" s="160"/>
      <c r="J141" s="161">
        <f>ROUND(I141*H141,2)</f>
        <v>0</v>
      </c>
      <c r="K141" s="157" t="s">
        <v>3</v>
      </c>
      <c r="L141" s="31"/>
      <c r="M141" s="162" t="s">
        <v>3</v>
      </c>
      <c r="N141" s="163" t="s">
        <v>42</v>
      </c>
      <c r="O141" s="51"/>
      <c r="P141" s="164">
        <f>O141*H141</f>
        <v>0</v>
      </c>
      <c r="Q141" s="164">
        <v>0</v>
      </c>
      <c r="R141" s="164">
        <f>Q141*H141</f>
        <v>0</v>
      </c>
      <c r="S141" s="164">
        <v>0.355</v>
      </c>
      <c r="T141" s="165">
        <f>S141*H141</f>
        <v>1.86375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6" t="s">
        <v>225</v>
      </c>
      <c r="AT141" s="166" t="s">
        <v>153</v>
      </c>
      <c r="AU141" s="166" t="s">
        <v>81</v>
      </c>
      <c r="AY141" s="15" t="s">
        <v>150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5" t="s">
        <v>79</v>
      </c>
      <c r="BK141" s="167">
        <f>ROUND(I141*H141,2)</f>
        <v>0</v>
      </c>
      <c r="BL141" s="15" t="s">
        <v>225</v>
      </c>
      <c r="BM141" s="166" t="s">
        <v>682</v>
      </c>
    </row>
    <row r="142" spans="2:51" s="12" customFormat="1" ht="11.25">
      <c r="B142" s="173"/>
      <c r="D142" s="174" t="s">
        <v>231</v>
      </c>
      <c r="E142" s="175" t="s">
        <v>3</v>
      </c>
      <c r="F142" s="176" t="s">
        <v>683</v>
      </c>
      <c r="H142" s="177">
        <v>5.25</v>
      </c>
      <c r="I142" s="178"/>
      <c r="L142" s="173"/>
      <c r="M142" s="179"/>
      <c r="N142" s="180"/>
      <c r="O142" s="180"/>
      <c r="P142" s="180"/>
      <c r="Q142" s="180"/>
      <c r="R142" s="180"/>
      <c r="S142" s="180"/>
      <c r="T142" s="181"/>
      <c r="AT142" s="175" t="s">
        <v>231</v>
      </c>
      <c r="AU142" s="175" t="s">
        <v>81</v>
      </c>
      <c r="AV142" s="12" t="s">
        <v>81</v>
      </c>
      <c r="AW142" s="12" t="s">
        <v>34</v>
      </c>
      <c r="AX142" s="12" t="s">
        <v>79</v>
      </c>
      <c r="AY142" s="175" t="s">
        <v>150</v>
      </c>
    </row>
    <row r="143" spans="2:63" s="11" customFormat="1" ht="22.5" customHeight="1">
      <c r="B143" s="141"/>
      <c r="D143" s="142" t="s">
        <v>70</v>
      </c>
      <c r="E143" s="152" t="s">
        <v>270</v>
      </c>
      <c r="F143" s="152" t="s">
        <v>271</v>
      </c>
      <c r="I143" s="144"/>
      <c r="J143" s="153">
        <f>BK143</f>
        <v>0</v>
      </c>
      <c r="L143" s="141"/>
      <c r="M143" s="146"/>
      <c r="N143" s="147"/>
      <c r="O143" s="147"/>
      <c r="P143" s="148">
        <f>SUM(P144:P147)</f>
        <v>0</v>
      </c>
      <c r="Q143" s="147"/>
      <c r="R143" s="148">
        <f>SUM(R144:R147)</f>
        <v>0</v>
      </c>
      <c r="S143" s="147"/>
      <c r="T143" s="149">
        <f>SUM(T144:T147)</f>
        <v>0</v>
      </c>
      <c r="AR143" s="142" t="s">
        <v>79</v>
      </c>
      <c r="AT143" s="150" t="s">
        <v>70</v>
      </c>
      <c r="AU143" s="150" t="s">
        <v>79</v>
      </c>
      <c r="AY143" s="142" t="s">
        <v>150</v>
      </c>
      <c r="BK143" s="151">
        <f>SUM(BK144:BK147)</f>
        <v>0</v>
      </c>
    </row>
    <row r="144" spans="1:65" s="1" customFormat="1" ht="21.75" customHeight="1">
      <c r="A144" s="30"/>
      <c r="B144" s="154"/>
      <c r="C144" s="155" t="s">
        <v>684</v>
      </c>
      <c r="D144" s="155" t="s">
        <v>153</v>
      </c>
      <c r="E144" s="156" t="s">
        <v>272</v>
      </c>
      <c r="F144" s="157" t="s">
        <v>273</v>
      </c>
      <c r="G144" s="158" t="s">
        <v>256</v>
      </c>
      <c r="H144" s="159">
        <v>3.512</v>
      </c>
      <c r="I144" s="160"/>
      <c r="J144" s="161">
        <f>ROUND(I144*H144,2)</f>
        <v>0</v>
      </c>
      <c r="K144" s="157" t="s">
        <v>224</v>
      </c>
      <c r="L144" s="31"/>
      <c r="M144" s="162" t="s">
        <v>3</v>
      </c>
      <c r="N144" s="163" t="s">
        <v>42</v>
      </c>
      <c r="O144" s="51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6" t="s">
        <v>225</v>
      </c>
      <c r="AT144" s="166" t="s">
        <v>153</v>
      </c>
      <c r="AU144" s="166" t="s">
        <v>81</v>
      </c>
      <c r="AY144" s="15" t="s">
        <v>150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5" t="s">
        <v>79</v>
      </c>
      <c r="BK144" s="167">
        <f>ROUND(I144*H144,2)</f>
        <v>0</v>
      </c>
      <c r="BL144" s="15" t="s">
        <v>225</v>
      </c>
      <c r="BM144" s="166" t="s">
        <v>685</v>
      </c>
    </row>
    <row r="145" spans="1:65" s="1" customFormat="1" ht="33" customHeight="1">
      <c r="A145" s="30"/>
      <c r="B145" s="154"/>
      <c r="C145" s="155" t="s">
        <v>686</v>
      </c>
      <c r="D145" s="155" t="s">
        <v>153</v>
      </c>
      <c r="E145" s="156" t="s">
        <v>275</v>
      </c>
      <c r="F145" s="157" t="s">
        <v>276</v>
      </c>
      <c r="G145" s="158" t="s">
        <v>256</v>
      </c>
      <c r="H145" s="159">
        <v>66.728</v>
      </c>
      <c r="I145" s="160"/>
      <c r="J145" s="161">
        <f>ROUND(I145*H145,2)</f>
        <v>0</v>
      </c>
      <c r="K145" s="157" t="s">
        <v>224</v>
      </c>
      <c r="L145" s="31"/>
      <c r="M145" s="162" t="s">
        <v>3</v>
      </c>
      <c r="N145" s="163" t="s">
        <v>42</v>
      </c>
      <c r="O145" s="51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6" t="s">
        <v>225</v>
      </c>
      <c r="AT145" s="166" t="s">
        <v>153</v>
      </c>
      <c r="AU145" s="166" t="s">
        <v>81</v>
      </c>
      <c r="AY145" s="15" t="s">
        <v>150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5" t="s">
        <v>79</v>
      </c>
      <c r="BK145" s="167">
        <f>ROUND(I145*H145,2)</f>
        <v>0</v>
      </c>
      <c r="BL145" s="15" t="s">
        <v>225</v>
      </c>
      <c r="BM145" s="166" t="s">
        <v>687</v>
      </c>
    </row>
    <row r="146" spans="2:51" s="12" customFormat="1" ht="11.25">
      <c r="B146" s="173"/>
      <c r="D146" s="174" t="s">
        <v>231</v>
      </c>
      <c r="E146" s="175" t="s">
        <v>3</v>
      </c>
      <c r="F146" s="176" t="s">
        <v>688</v>
      </c>
      <c r="H146" s="177">
        <v>66.728</v>
      </c>
      <c r="I146" s="178"/>
      <c r="L146" s="173"/>
      <c r="M146" s="179"/>
      <c r="N146" s="180"/>
      <c r="O146" s="180"/>
      <c r="P146" s="180"/>
      <c r="Q146" s="180"/>
      <c r="R146" s="180"/>
      <c r="S146" s="180"/>
      <c r="T146" s="181"/>
      <c r="AT146" s="175" t="s">
        <v>231</v>
      </c>
      <c r="AU146" s="175" t="s">
        <v>81</v>
      </c>
      <c r="AV146" s="12" t="s">
        <v>81</v>
      </c>
      <c r="AW146" s="12" t="s">
        <v>34</v>
      </c>
      <c r="AX146" s="12" t="s">
        <v>79</v>
      </c>
      <c r="AY146" s="175" t="s">
        <v>150</v>
      </c>
    </row>
    <row r="147" spans="1:65" s="1" customFormat="1" ht="33" customHeight="1">
      <c r="A147" s="30"/>
      <c r="B147" s="154"/>
      <c r="C147" s="155" t="s">
        <v>689</v>
      </c>
      <c r="D147" s="155" t="s">
        <v>153</v>
      </c>
      <c r="E147" s="156" t="s">
        <v>279</v>
      </c>
      <c r="F147" s="157" t="s">
        <v>280</v>
      </c>
      <c r="G147" s="158" t="s">
        <v>256</v>
      </c>
      <c r="H147" s="159">
        <v>3.512</v>
      </c>
      <c r="I147" s="160"/>
      <c r="J147" s="161">
        <f>ROUND(I147*H147,2)</f>
        <v>0</v>
      </c>
      <c r="K147" s="157" t="s">
        <v>224</v>
      </c>
      <c r="L147" s="31"/>
      <c r="M147" s="162" t="s">
        <v>3</v>
      </c>
      <c r="N147" s="163" t="s">
        <v>42</v>
      </c>
      <c r="O147" s="51"/>
      <c r="P147" s="164">
        <f>O147*H147</f>
        <v>0</v>
      </c>
      <c r="Q147" s="164">
        <v>0</v>
      </c>
      <c r="R147" s="164">
        <f>Q147*H147</f>
        <v>0</v>
      </c>
      <c r="S147" s="164">
        <v>0</v>
      </c>
      <c r="T147" s="165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6" t="s">
        <v>225</v>
      </c>
      <c r="AT147" s="166" t="s">
        <v>153</v>
      </c>
      <c r="AU147" s="166" t="s">
        <v>81</v>
      </c>
      <c r="AY147" s="15" t="s">
        <v>150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5" t="s">
        <v>79</v>
      </c>
      <c r="BK147" s="167">
        <f>ROUND(I147*H147,2)</f>
        <v>0</v>
      </c>
      <c r="BL147" s="15" t="s">
        <v>225</v>
      </c>
      <c r="BM147" s="166" t="s">
        <v>690</v>
      </c>
    </row>
    <row r="148" spans="2:63" s="11" customFormat="1" ht="22.5" customHeight="1">
      <c r="B148" s="141"/>
      <c r="D148" s="142" t="s">
        <v>70</v>
      </c>
      <c r="E148" s="152" t="s">
        <v>412</v>
      </c>
      <c r="F148" s="152" t="s">
        <v>413</v>
      </c>
      <c r="I148" s="144"/>
      <c r="J148" s="153">
        <f>BK148</f>
        <v>0</v>
      </c>
      <c r="L148" s="141"/>
      <c r="M148" s="146"/>
      <c r="N148" s="147"/>
      <c r="O148" s="147"/>
      <c r="P148" s="148">
        <f>P149</f>
        <v>0</v>
      </c>
      <c r="Q148" s="147"/>
      <c r="R148" s="148">
        <f>R149</f>
        <v>0</v>
      </c>
      <c r="S148" s="147"/>
      <c r="T148" s="149">
        <f>T149</f>
        <v>0</v>
      </c>
      <c r="AR148" s="142" t="s">
        <v>79</v>
      </c>
      <c r="AT148" s="150" t="s">
        <v>70</v>
      </c>
      <c r="AU148" s="150" t="s">
        <v>79</v>
      </c>
      <c r="AY148" s="142" t="s">
        <v>150</v>
      </c>
      <c r="BK148" s="151">
        <f>BK149</f>
        <v>0</v>
      </c>
    </row>
    <row r="149" spans="1:65" s="1" customFormat="1" ht="44.25" customHeight="1">
      <c r="A149" s="30"/>
      <c r="B149" s="154"/>
      <c r="C149" s="155" t="s">
        <v>227</v>
      </c>
      <c r="D149" s="155" t="s">
        <v>153</v>
      </c>
      <c r="E149" s="156" t="s">
        <v>691</v>
      </c>
      <c r="F149" s="157" t="s">
        <v>692</v>
      </c>
      <c r="G149" s="158" t="s">
        <v>256</v>
      </c>
      <c r="H149" s="159">
        <v>16.594</v>
      </c>
      <c r="I149" s="160"/>
      <c r="J149" s="161">
        <f>ROUND(I149*H149,2)</f>
        <v>0</v>
      </c>
      <c r="K149" s="157" t="s">
        <v>224</v>
      </c>
      <c r="L149" s="31"/>
      <c r="M149" s="162" t="s">
        <v>3</v>
      </c>
      <c r="N149" s="163" t="s">
        <v>42</v>
      </c>
      <c r="O149" s="51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6" t="s">
        <v>225</v>
      </c>
      <c r="AT149" s="166" t="s">
        <v>153</v>
      </c>
      <c r="AU149" s="166" t="s">
        <v>81</v>
      </c>
      <c r="AY149" s="15" t="s">
        <v>150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5" t="s">
        <v>79</v>
      </c>
      <c r="BK149" s="167">
        <f>ROUND(I149*H149,2)</f>
        <v>0</v>
      </c>
      <c r="BL149" s="15" t="s">
        <v>225</v>
      </c>
      <c r="BM149" s="166" t="s">
        <v>693</v>
      </c>
    </row>
    <row r="150" spans="2:63" s="11" customFormat="1" ht="25.5" customHeight="1">
      <c r="B150" s="141"/>
      <c r="D150" s="142" t="s">
        <v>70</v>
      </c>
      <c r="E150" s="143" t="s">
        <v>694</v>
      </c>
      <c r="F150" s="143" t="s">
        <v>695</v>
      </c>
      <c r="I150" s="144"/>
      <c r="J150" s="145">
        <f>BK150</f>
        <v>0</v>
      </c>
      <c r="L150" s="141"/>
      <c r="M150" s="146"/>
      <c r="N150" s="147"/>
      <c r="O150" s="147"/>
      <c r="P150" s="148">
        <f>P151</f>
        <v>0</v>
      </c>
      <c r="Q150" s="147"/>
      <c r="R150" s="148">
        <f>R151</f>
        <v>0</v>
      </c>
      <c r="S150" s="147"/>
      <c r="T150" s="149">
        <f>T151</f>
        <v>0</v>
      </c>
      <c r="AR150" s="142" t="s">
        <v>81</v>
      </c>
      <c r="AT150" s="150" t="s">
        <v>70</v>
      </c>
      <c r="AU150" s="150" t="s">
        <v>71</v>
      </c>
      <c r="AY150" s="142" t="s">
        <v>150</v>
      </c>
      <c r="BK150" s="151">
        <f>BK151</f>
        <v>0</v>
      </c>
    </row>
    <row r="151" spans="2:63" s="11" customFormat="1" ht="22.5" customHeight="1">
      <c r="B151" s="141"/>
      <c r="D151" s="142" t="s">
        <v>70</v>
      </c>
      <c r="E151" s="152" t="s">
        <v>696</v>
      </c>
      <c r="F151" s="152" t="s">
        <v>697</v>
      </c>
      <c r="I151" s="144"/>
      <c r="J151" s="153">
        <f>BK151</f>
        <v>0</v>
      </c>
      <c r="L151" s="141"/>
      <c r="M151" s="146"/>
      <c r="N151" s="147"/>
      <c r="O151" s="147"/>
      <c r="P151" s="148">
        <f>SUM(P152:P154)</f>
        <v>0</v>
      </c>
      <c r="Q151" s="147"/>
      <c r="R151" s="148">
        <f>SUM(R152:R154)</f>
        <v>0</v>
      </c>
      <c r="S151" s="147"/>
      <c r="T151" s="149">
        <f>SUM(T152:T154)</f>
        <v>0</v>
      </c>
      <c r="AR151" s="142" t="s">
        <v>81</v>
      </c>
      <c r="AT151" s="150" t="s">
        <v>70</v>
      </c>
      <c r="AU151" s="150" t="s">
        <v>79</v>
      </c>
      <c r="AY151" s="142" t="s">
        <v>150</v>
      </c>
      <c r="BK151" s="151">
        <f>SUM(BK152:BK154)</f>
        <v>0</v>
      </c>
    </row>
    <row r="152" spans="1:65" s="1" customFormat="1" ht="16.5" customHeight="1">
      <c r="A152" s="30"/>
      <c r="B152" s="154"/>
      <c r="C152" s="155" t="s">
        <v>400</v>
      </c>
      <c r="D152" s="155" t="s">
        <v>153</v>
      </c>
      <c r="E152" s="156" t="s">
        <v>698</v>
      </c>
      <c r="F152" s="157" t="s">
        <v>699</v>
      </c>
      <c r="G152" s="158" t="s">
        <v>156</v>
      </c>
      <c r="H152" s="159">
        <v>1</v>
      </c>
      <c r="I152" s="160"/>
      <c r="J152" s="161">
        <f>ROUND(I152*H152,2)</f>
        <v>0</v>
      </c>
      <c r="K152" s="157" t="s">
        <v>3</v>
      </c>
      <c r="L152" s="31"/>
      <c r="M152" s="162" t="s">
        <v>3</v>
      </c>
      <c r="N152" s="163" t="s">
        <v>42</v>
      </c>
      <c r="O152" s="51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6" t="s">
        <v>264</v>
      </c>
      <c r="AT152" s="166" t="s">
        <v>153</v>
      </c>
      <c r="AU152" s="166" t="s">
        <v>81</v>
      </c>
      <c r="AY152" s="15" t="s">
        <v>150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5" t="s">
        <v>79</v>
      </c>
      <c r="BK152" s="167">
        <f>ROUND(I152*H152,2)</f>
        <v>0</v>
      </c>
      <c r="BL152" s="15" t="s">
        <v>264</v>
      </c>
      <c r="BM152" s="166" t="s">
        <v>700</v>
      </c>
    </row>
    <row r="153" spans="1:65" s="1" customFormat="1" ht="16.5" customHeight="1">
      <c r="A153" s="30"/>
      <c r="B153" s="154"/>
      <c r="C153" s="155" t="s">
        <v>305</v>
      </c>
      <c r="D153" s="155" t="s">
        <v>153</v>
      </c>
      <c r="E153" s="156" t="s">
        <v>701</v>
      </c>
      <c r="F153" s="157" t="s">
        <v>699</v>
      </c>
      <c r="G153" s="158" t="s">
        <v>156</v>
      </c>
      <c r="H153" s="159">
        <v>1</v>
      </c>
      <c r="I153" s="160"/>
      <c r="J153" s="161">
        <f>ROUND(I153*H153,2)</f>
        <v>0</v>
      </c>
      <c r="K153" s="157" t="s">
        <v>3</v>
      </c>
      <c r="L153" s="31"/>
      <c r="M153" s="162" t="s">
        <v>3</v>
      </c>
      <c r="N153" s="163" t="s">
        <v>42</v>
      </c>
      <c r="O153" s="51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6" t="s">
        <v>264</v>
      </c>
      <c r="AT153" s="166" t="s">
        <v>153</v>
      </c>
      <c r="AU153" s="166" t="s">
        <v>81</v>
      </c>
      <c r="AY153" s="15" t="s">
        <v>150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5" t="s">
        <v>79</v>
      </c>
      <c r="BK153" s="167">
        <f>ROUND(I153*H153,2)</f>
        <v>0</v>
      </c>
      <c r="BL153" s="15" t="s">
        <v>264</v>
      </c>
      <c r="BM153" s="166" t="s">
        <v>702</v>
      </c>
    </row>
    <row r="154" spans="1:65" s="1" customFormat="1" ht="33" customHeight="1">
      <c r="A154" s="30"/>
      <c r="B154" s="154"/>
      <c r="C154" s="155" t="s">
        <v>206</v>
      </c>
      <c r="D154" s="155" t="s">
        <v>153</v>
      </c>
      <c r="E154" s="156" t="s">
        <v>703</v>
      </c>
      <c r="F154" s="157" t="s">
        <v>704</v>
      </c>
      <c r="G154" s="158" t="s">
        <v>705</v>
      </c>
      <c r="H154" s="159">
        <v>480</v>
      </c>
      <c r="I154" s="160"/>
      <c r="J154" s="161">
        <f>ROUND(I154*H154,2)</f>
        <v>0</v>
      </c>
      <c r="K154" s="157" t="s">
        <v>224</v>
      </c>
      <c r="L154" s="31"/>
      <c r="M154" s="168" t="s">
        <v>3</v>
      </c>
      <c r="N154" s="169" t="s">
        <v>42</v>
      </c>
      <c r="O154" s="170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6" t="s">
        <v>264</v>
      </c>
      <c r="AT154" s="166" t="s">
        <v>153</v>
      </c>
      <c r="AU154" s="166" t="s">
        <v>81</v>
      </c>
      <c r="AY154" s="15" t="s">
        <v>150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5" t="s">
        <v>79</v>
      </c>
      <c r="BK154" s="167">
        <f>ROUND(I154*H154,2)</f>
        <v>0</v>
      </c>
      <c r="BL154" s="15" t="s">
        <v>264</v>
      </c>
      <c r="BM154" s="166" t="s">
        <v>706</v>
      </c>
    </row>
    <row r="155" spans="1:31" s="1" customFormat="1" ht="6.75" customHeight="1">
      <c r="A155" s="30"/>
      <c r="B155" s="40"/>
      <c r="C155" s="41"/>
      <c r="D155" s="41"/>
      <c r="E155" s="41"/>
      <c r="F155" s="41"/>
      <c r="G155" s="41"/>
      <c r="H155" s="41"/>
      <c r="I155" s="114"/>
      <c r="J155" s="41"/>
      <c r="K155" s="41"/>
      <c r="L155" s="31"/>
      <c r="M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</sheetData>
  <sheetProtection/>
  <autoFilter ref="C93:K154"/>
  <mergeCells count="12">
    <mergeCell ref="E20:H20"/>
    <mergeCell ref="E29:H29"/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zoomScalePageLayoutView="0" workbookViewId="0" topLeftCell="A1">
      <selection activeCell="Z21" sqref="Z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122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1:31" s="1" customFormat="1" ht="12" customHeight="1">
      <c r="A8" s="30"/>
      <c r="B8" s="31"/>
      <c r="C8" s="30"/>
      <c r="D8" s="25" t="s">
        <v>124</v>
      </c>
      <c r="E8" s="30"/>
      <c r="F8" s="30"/>
      <c r="G8" s="30"/>
      <c r="H8" s="30"/>
      <c r="I8" s="94"/>
      <c r="J8" s="30"/>
      <c r="K8" s="30"/>
      <c r="L8" s="95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1"/>
      <c r="C9" s="30"/>
      <c r="D9" s="30"/>
      <c r="E9" s="240" t="s">
        <v>707</v>
      </c>
      <c r="F9" s="243"/>
      <c r="G9" s="243"/>
      <c r="H9" s="243"/>
      <c r="I9" s="94"/>
      <c r="J9" s="30"/>
      <c r="K9" s="30"/>
      <c r="L9" s="9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1.25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9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1"/>
      <c r="C11" s="30"/>
      <c r="D11" s="25" t="s">
        <v>19</v>
      </c>
      <c r="E11" s="30"/>
      <c r="F11" s="23" t="s">
        <v>3</v>
      </c>
      <c r="G11" s="30"/>
      <c r="H11" s="30"/>
      <c r="I11" s="96" t="s">
        <v>20</v>
      </c>
      <c r="J11" s="23" t="s">
        <v>3</v>
      </c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96" t="s">
        <v>23</v>
      </c>
      <c r="J12" s="48" t="str">
        <f>'Rekapitulace stavby'!AN8</f>
        <v>2. 9. 2018</v>
      </c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96" t="s">
        <v>26</v>
      </c>
      <c r="J14" s="23" t="s">
        <v>3</v>
      </c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96" t="s">
        <v>28</v>
      </c>
      <c r="J15" s="23" t="s">
        <v>3</v>
      </c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96" t="s">
        <v>26</v>
      </c>
      <c r="J17" s="26" t="str">
        <f>'Rekapitulace stavby'!AN13</f>
        <v>Vyplň údaj</v>
      </c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1"/>
      <c r="C18" s="30"/>
      <c r="D18" s="30"/>
      <c r="E18" s="246" t="str">
        <f>'Rekapitulace stavby'!E14</f>
        <v>Vyplň údaj</v>
      </c>
      <c r="F18" s="229"/>
      <c r="G18" s="229"/>
      <c r="H18" s="229"/>
      <c r="I18" s="96" t="s">
        <v>28</v>
      </c>
      <c r="J18" s="26" t="str">
        <f>'Rekapitulace stavby'!AN14</f>
        <v>Vyplň údaj</v>
      </c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96" t="s">
        <v>26</v>
      </c>
      <c r="J20" s="23" t="s">
        <v>32</v>
      </c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1"/>
      <c r="C21" s="30"/>
      <c r="D21" s="30"/>
      <c r="E21" s="23" t="s">
        <v>33</v>
      </c>
      <c r="F21" s="30"/>
      <c r="G21" s="30"/>
      <c r="H21" s="30"/>
      <c r="I21" s="96" t="s">
        <v>28</v>
      </c>
      <c r="J21" s="23" t="s">
        <v>3</v>
      </c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1"/>
      <c r="C23" s="30"/>
      <c r="D23" s="25" t="s">
        <v>35</v>
      </c>
      <c r="E23" s="30"/>
      <c r="F23" s="30"/>
      <c r="G23" s="30"/>
      <c r="H23" s="30"/>
      <c r="I23" s="96" t="s">
        <v>26</v>
      </c>
      <c r="J23" s="23" t="str">
        <f>IF('Rekapitulace stavby'!AN19="","",'Rekapitulace stavby'!AN19)</f>
        <v>72173831</v>
      </c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1"/>
      <c r="C24" s="30"/>
      <c r="D24" s="30"/>
      <c r="E24" s="23" t="str">
        <f>IF('Rekapitulace stavby'!E20="","",'Rekapitulace stavby'!E20)</f>
        <v> Ing. Vít Semrád, SV-statika,projekce</v>
      </c>
      <c r="F24" s="30"/>
      <c r="G24" s="30"/>
      <c r="H24" s="30"/>
      <c r="I24" s="96" t="s">
        <v>28</v>
      </c>
      <c r="J24" s="23">
        <f>IF('Rekapitulace stavby'!AN20="","",'Rekapitulace stavby'!AN20)</f>
      </c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94"/>
      <c r="J26" s="30"/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97"/>
      <c r="B27" s="98"/>
      <c r="C27" s="97"/>
      <c r="D27" s="97"/>
      <c r="E27" s="233" t="s">
        <v>3</v>
      </c>
      <c r="F27" s="233"/>
      <c r="G27" s="233"/>
      <c r="H27" s="233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1" customFormat="1" ht="6.75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1"/>
      <c r="C29" s="30"/>
      <c r="D29" s="59"/>
      <c r="E29" s="59"/>
      <c r="F29" s="59"/>
      <c r="G29" s="59"/>
      <c r="H29" s="59"/>
      <c r="I29" s="101"/>
      <c r="J29" s="59"/>
      <c r="K29" s="59"/>
      <c r="L29" s="9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1"/>
      <c r="C30" s="30"/>
      <c r="D30" s="102" t="s">
        <v>37</v>
      </c>
      <c r="E30" s="30"/>
      <c r="F30" s="30"/>
      <c r="G30" s="30"/>
      <c r="H30" s="30"/>
      <c r="I30" s="94"/>
      <c r="J30" s="64">
        <f>ROUND(J84,2)</f>
        <v>0</v>
      </c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1"/>
      <c r="C31" s="30"/>
      <c r="D31" s="59"/>
      <c r="E31" s="59"/>
      <c r="F31" s="59"/>
      <c r="G31" s="59"/>
      <c r="H31" s="59"/>
      <c r="I31" s="101"/>
      <c r="J31" s="59"/>
      <c r="K31" s="59"/>
      <c r="L31" s="9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1"/>
      <c r="C32" s="30"/>
      <c r="D32" s="30"/>
      <c r="E32" s="30"/>
      <c r="F32" s="34" t="s">
        <v>39</v>
      </c>
      <c r="G32" s="30"/>
      <c r="H32" s="30"/>
      <c r="I32" s="103" t="s">
        <v>38</v>
      </c>
      <c r="J32" s="34" t="s">
        <v>40</v>
      </c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1"/>
      <c r="C33" s="30"/>
      <c r="D33" s="104" t="s">
        <v>41</v>
      </c>
      <c r="E33" s="25" t="s">
        <v>42</v>
      </c>
      <c r="F33" s="105">
        <f>ROUND((SUM(BE84:BE141)),2)</f>
        <v>0</v>
      </c>
      <c r="G33" s="30"/>
      <c r="H33" s="30"/>
      <c r="I33" s="106">
        <v>0.21</v>
      </c>
      <c r="J33" s="105">
        <f>ROUND(((SUM(BE84:BE141))*I33),2)</f>
        <v>0</v>
      </c>
      <c r="K33" s="30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1"/>
      <c r="C34" s="30"/>
      <c r="D34" s="30"/>
      <c r="E34" s="25" t="s">
        <v>43</v>
      </c>
      <c r="F34" s="105">
        <f>ROUND((SUM(BF84:BF141)),2)</f>
        <v>0</v>
      </c>
      <c r="G34" s="30"/>
      <c r="H34" s="30"/>
      <c r="I34" s="106">
        <v>0.15</v>
      </c>
      <c r="J34" s="105">
        <f>ROUND(((SUM(BF84:BF141))*I34),2)</f>
        <v>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1"/>
      <c r="C35" s="30"/>
      <c r="D35" s="30"/>
      <c r="E35" s="25" t="s">
        <v>44</v>
      </c>
      <c r="F35" s="105">
        <f>ROUND((SUM(BG84:BG141)),2)</f>
        <v>0</v>
      </c>
      <c r="G35" s="30"/>
      <c r="H35" s="30"/>
      <c r="I35" s="106">
        <v>0.21</v>
      </c>
      <c r="J35" s="105">
        <f>0</f>
        <v>0</v>
      </c>
      <c r="K35" s="30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1"/>
      <c r="C36" s="30"/>
      <c r="D36" s="30"/>
      <c r="E36" s="25" t="s">
        <v>45</v>
      </c>
      <c r="F36" s="105">
        <f>ROUND((SUM(BH84:BH141)),2)</f>
        <v>0</v>
      </c>
      <c r="G36" s="30"/>
      <c r="H36" s="30"/>
      <c r="I36" s="106">
        <v>0.15</v>
      </c>
      <c r="J36" s="105">
        <f>0</f>
        <v>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1"/>
      <c r="C37" s="30"/>
      <c r="D37" s="30"/>
      <c r="E37" s="25" t="s">
        <v>46</v>
      </c>
      <c r="F37" s="105">
        <f>ROUND((SUM(BI84:BI141)),2)</f>
        <v>0</v>
      </c>
      <c r="G37" s="30"/>
      <c r="H37" s="30"/>
      <c r="I37" s="106">
        <v>0</v>
      </c>
      <c r="J37" s="105">
        <f>0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1"/>
      <c r="C39" s="107"/>
      <c r="D39" s="108" t="s">
        <v>47</v>
      </c>
      <c r="E39" s="53"/>
      <c r="F39" s="53"/>
      <c r="G39" s="109" t="s">
        <v>48</v>
      </c>
      <c r="H39" s="110" t="s">
        <v>49</v>
      </c>
      <c r="I39" s="111"/>
      <c r="J39" s="112">
        <f>SUM(J30:J37)</f>
        <v>0</v>
      </c>
      <c r="K39" s="113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40"/>
      <c r="C40" s="41"/>
      <c r="D40" s="41"/>
      <c r="E40" s="41"/>
      <c r="F40" s="41"/>
      <c r="G40" s="41"/>
      <c r="H40" s="41"/>
      <c r="I40" s="114"/>
      <c r="J40" s="41"/>
      <c r="K40" s="41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1" customFormat="1" ht="6.75" customHeight="1">
      <c r="A44" s="30"/>
      <c r="B44" s="42"/>
      <c r="C44" s="43"/>
      <c r="D44" s="43"/>
      <c r="E44" s="43"/>
      <c r="F44" s="43"/>
      <c r="G44" s="43"/>
      <c r="H44" s="43"/>
      <c r="I44" s="115"/>
      <c r="J44" s="43"/>
      <c r="K44" s="43"/>
      <c r="L44" s="9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24.75" customHeight="1">
      <c r="A45" s="30"/>
      <c r="B45" s="31"/>
      <c r="C45" s="19" t="s">
        <v>126</v>
      </c>
      <c r="D45" s="30"/>
      <c r="E45" s="30"/>
      <c r="F45" s="30"/>
      <c r="G45" s="30"/>
      <c r="H45" s="30"/>
      <c r="I45" s="94"/>
      <c r="J45" s="30"/>
      <c r="K45" s="30"/>
      <c r="L45" s="95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1" customFormat="1" ht="6.75" customHeight="1">
      <c r="A46" s="30"/>
      <c r="B46" s="31"/>
      <c r="C46" s="30"/>
      <c r="D46" s="30"/>
      <c r="E46" s="30"/>
      <c r="F46" s="30"/>
      <c r="G46" s="30"/>
      <c r="H46" s="30"/>
      <c r="I46" s="94"/>
      <c r="J46" s="30"/>
      <c r="K46" s="30"/>
      <c r="L46" s="9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2" customHeight="1">
      <c r="A47" s="30"/>
      <c r="B47" s="31"/>
      <c r="C47" s="25" t="s">
        <v>17</v>
      </c>
      <c r="D47" s="30"/>
      <c r="E47" s="30"/>
      <c r="F47" s="30"/>
      <c r="G47" s="30"/>
      <c r="H47" s="30"/>
      <c r="I47" s="94"/>
      <c r="J47" s="30"/>
      <c r="K47" s="30"/>
      <c r="L47" s="9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" customFormat="1" ht="16.5" customHeight="1">
      <c r="A48" s="30"/>
      <c r="B48" s="31"/>
      <c r="C48" s="30"/>
      <c r="D48" s="30"/>
      <c r="E48" s="244" t="str">
        <f>E7</f>
        <v>Stavební úpravy OZ na pozemku  p.č. 494 v Táboře</v>
      </c>
      <c r="F48" s="245"/>
      <c r="G48" s="245"/>
      <c r="H48" s="245"/>
      <c r="I48" s="94"/>
      <c r="J48" s="30"/>
      <c r="K48" s="30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12" customHeight="1">
      <c r="A49" s="30"/>
      <c r="B49" s="31"/>
      <c r="C49" s="25" t="s">
        <v>124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16.5" customHeight="1">
      <c r="A50" s="30"/>
      <c r="B50" s="31"/>
      <c r="C50" s="30"/>
      <c r="D50" s="30"/>
      <c r="E50" s="240" t="str">
        <f>E9</f>
        <v>SO 03 - Veřejné osvětlení</v>
      </c>
      <c r="F50" s="243"/>
      <c r="G50" s="243"/>
      <c r="H50" s="243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1" customFormat="1" ht="6.75" customHeight="1">
      <c r="A51" s="30"/>
      <c r="B51" s="31"/>
      <c r="C51" s="30"/>
      <c r="D51" s="30"/>
      <c r="E51" s="30"/>
      <c r="F51" s="30"/>
      <c r="G51" s="30"/>
      <c r="H51" s="30"/>
      <c r="I51" s="94"/>
      <c r="J51" s="30"/>
      <c r="K51" s="30"/>
      <c r="L51" s="9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1" customFormat="1" ht="12" customHeight="1">
      <c r="A52" s="30"/>
      <c r="B52" s="31"/>
      <c r="C52" s="25" t="s">
        <v>21</v>
      </c>
      <c r="D52" s="30"/>
      <c r="E52" s="30"/>
      <c r="F52" s="23" t="str">
        <f>F12</f>
        <v> </v>
      </c>
      <c r="G52" s="30"/>
      <c r="H52" s="30"/>
      <c r="I52" s="96" t="s">
        <v>23</v>
      </c>
      <c r="J52" s="48" t="str">
        <f>IF(J12="","",J12)</f>
        <v>2. 9. 2018</v>
      </c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1" customFormat="1" ht="6.75" customHeight="1">
      <c r="A53" s="30"/>
      <c r="B53" s="31"/>
      <c r="C53" s="30"/>
      <c r="D53" s="30"/>
      <c r="E53" s="30"/>
      <c r="F53" s="30"/>
      <c r="G53" s="30"/>
      <c r="H53" s="30"/>
      <c r="I53" s="94"/>
      <c r="J53" s="30"/>
      <c r="K53" s="30"/>
      <c r="L53" s="9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1" customFormat="1" ht="25.5" customHeight="1">
      <c r="A54" s="30"/>
      <c r="B54" s="31"/>
      <c r="C54" s="25" t="s">
        <v>25</v>
      </c>
      <c r="D54" s="30"/>
      <c r="E54" s="30"/>
      <c r="F54" s="23" t="str">
        <f>E15</f>
        <v>Město Tábor</v>
      </c>
      <c r="G54" s="30"/>
      <c r="H54" s="30"/>
      <c r="I54" s="96" t="s">
        <v>31</v>
      </c>
      <c r="J54" s="28" t="str">
        <f>E21</f>
        <v> Ing. Vít Semrád, SV-statika,projekce</v>
      </c>
      <c r="K54" s="30"/>
      <c r="L54" s="9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1" customFormat="1" ht="15" customHeight="1">
      <c r="A55" s="30"/>
      <c r="B55" s="31"/>
      <c r="C55" s="25" t="s">
        <v>29</v>
      </c>
      <c r="D55" s="30"/>
      <c r="E55" s="30"/>
      <c r="F55" s="23" t="str">
        <f>IF(E18="","",E18)</f>
        <v>Vyplň údaj</v>
      </c>
      <c r="G55" s="30"/>
      <c r="H55" s="30"/>
      <c r="I55" s="96" t="s">
        <v>35</v>
      </c>
      <c r="J55" s="28" t="str">
        <f>E24</f>
        <v> Ing. Vít Semrád, SV-statika,projekce</v>
      </c>
      <c r="K55" s="30"/>
      <c r="L55" s="9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1" customFormat="1" ht="9.75" customHeight="1">
      <c r="A56" s="30"/>
      <c r="B56" s="31"/>
      <c r="C56" s="30"/>
      <c r="D56" s="30"/>
      <c r="E56" s="30"/>
      <c r="F56" s="30"/>
      <c r="G56" s="30"/>
      <c r="H56" s="30"/>
      <c r="I56" s="94"/>
      <c r="J56" s="30"/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29.25" customHeight="1">
      <c r="A57" s="30"/>
      <c r="B57" s="31"/>
      <c r="C57" s="116" t="s">
        <v>127</v>
      </c>
      <c r="D57" s="107"/>
      <c r="E57" s="107"/>
      <c r="F57" s="107"/>
      <c r="G57" s="107"/>
      <c r="H57" s="107"/>
      <c r="I57" s="117"/>
      <c r="J57" s="118" t="s">
        <v>128</v>
      </c>
      <c r="K57" s="107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9.75" customHeight="1">
      <c r="A58" s="30"/>
      <c r="B58" s="31"/>
      <c r="C58" s="30"/>
      <c r="D58" s="30"/>
      <c r="E58" s="30"/>
      <c r="F58" s="30"/>
      <c r="G58" s="30"/>
      <c r="H58" s="30"/>
      <c r="I58" s="94"/>
      <c r="J58" s="30"/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1" customFormat="1" ht="22.5" customHeight="1">
      <c r="A59" s="30"/>
      <c r="B59" s="31"/>
      <c r="C59" s="119" t="s">
        <v>69</v>
      </c>
      <c r="D59" s="30"/>
      <c r="E59" s="30"/>
      <c r="F59" s="30"/>
      <c r="G59" s="30"/>
      <c r="H59" s="30"/>
      <c r="I59" s="94"/>
      <c r="J59" s="64">
        <f>J84</f>
        <v>0</v>
      </c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5" t="s">
        <v>129</v>
      </c>
    </row>
    <row r="60" spans="2:12" s="8" customFormat="1" ht="24.75" customHeight="1">
      <c r="B60" s="120"/>
      <c r="D60" s="121" t="s">
        <v>607</v>
      </c>
      <c r="E60" s="122"/>
      <c r="F60" s="122"/>
      <c r="G60" s="122"/>
      <c r="H60" s="122"/>
      <c r="I60" s="123"/>
      <c r="J60" s="124">
        <f>J85</f>
        <v>0</v>
      </c>
      <c r="L60" s="120"/>
    </row>
    <row r="61" spans="2:12" s="9" customFormat="1" ht="19.5" customHeight="1">
      <c r="B61" s="125"/>
      <c r="D61" s="126" t="s">
        <v>708</v>
      </c>
      <c r="E61" s="127"/>
      <c r="F61" s="127"/>
      <c r="G61" s="127"/>
      <c r="H61" s="127"/>
      <c r="I61" s="128"/>
      <c r="J61" s="129">
        <f>J86</f>
        <v>0</v>
      </c>
      <c r="L61" s="125"/>
    </row>
    <row r="62" spans="2:12" s="8" customFormat="1" ht="24.75" customHeight="1">
      <c r="B62" s="120"/>
      <c r="D62" s="121" t="s">
        <v>709</v>
      </c>
      <c r="E62" s="122"/>
      <c r="F62" s="122"/>
      <c r="G62" s="122"/>
      <c r="H62" s="122"/>
      <c r="I62" s="123"/>
      <c r="J62" s="124">
        <f>J111</f>
        <v>0</v>
      </c>
      <c r="L62" s="120"/>
    </row>
    <row r="63" spans="2:12" s="9" customFormat="1" ht="19.5" customHeight="1">
      <c r="B63" s="125"/>
      <c r="D63" s="126" t="s">
        <v>710</v>
      </c>
      <c r="E63" s="127"/>
      <c r="F63" s="127"/>
      <c r="G63" s="127"/>
      <c r="H63" s="127"/>
      <c r="I63" s="128"/>
      <c r="J63" s="129">
        <f>J112</f>
        <v>0</v>
      </c>
      <c r="L63" s="125"/>
    </row>
    <row r="64" spans="2:12" s="9" customFormat="1" ht="19.5" customHeight="1">
      <c r="B64" s="125"/>
      <c r="D64" s="126" t="s">
        <v>711</v>
      </c>
      <c r="E64" s="127"/>
      <c r="F64" s="127"/>
      <c r="G64" s="127"/>
      <c r="H64" s="127"/>
      <c r="I64" s="128"/>
      <c r="J64" s="129">
        <f>J122</f>
        <v>0</v>
      </c>
      <c r="L64" s="125"/>
    </row>
    <row r="65" spans="1:31" s="1" customFormat="1" ht="21.75" customHeight="1">
      <c r="A65" s="30"/>
      <c r="B65" s="31"/>
      <c r="C65" s="30"/>
      <c r="D65" s="30"/>
      <c r="E65" s="30"/>
      <c r="F65" s="30"/>
      <c r="G65" s="30"/>
      <c r="H65" s="30"/>
      <c r="I65" s="94"/>
      <c r="J65" s="30"/>
      <c r="K65" s="30"/>
      <c r="L65" s="9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1" customFormat="1" ht="6.75" customHeight="1">
      <c r="A66" s="30"/>
      <c r="B66" s="40"/>
      <c r="C66" s="41"/>
      <c r="D66" s="41"/>
      <c r="E66" s="41"/>
      <c r="F66" s="41"/>
      <c r="G66" s="41"/>
      <c r="H66" s="41"/>
      <c r="I66" s="114"/>
      <c r="J66" s="41"/>
      <c r="K66" s="41"/>
      <c r="L66" s="9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70" spans="1:31" s="1" customFormat="1" ht="6.75" customHeight="1">
      <c r="A70" s="30"/>
      <c r="B70" s="42"/>
      <c r="C70" s="43"/>
      <c r="D70" s="43"/>
      <c r="E70" s="43"/>
      <c r="F70" s="43"/>
      <c r="G70" s="43"/>
      <c r="H70" s="43"/>
      <c r="I70" s="115"/>
      <c r="J70" s="43"/>
      <c r="K70" s="43"/>
      <c r="L70" s="95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1" customFormat="1" ht="24.75" customHeight="1">
      <c r="A71" s="30"/>
      <c r="B71" s="31"/>
      <c r="C71" s="19" t="s">
        <v>135</v>
      </c>
      <c r="D71" s="30"/>
      <c r="E71" s="30"/>
      <c r="F71" s="30"/>
      <c r="G71" s="30"/>
      <c r="H71" s="30"/>
      <c r="I71" s="94"/>
      <c r="J71" s="30"/>
      <c r="K71" s="30"/>
      <c r="L71" s="95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1" customFormat="1" ht="6.75" customHeight="1">
      <c r="A72" s="30"/>
      <c r="B72" s="31"/>
      <c r="C72" s="30"/>
      <c r="D72" s="30"/>
      <c r="E72" s="30"/>
      <c r="F72" s="30"/>
      <c r="G72" s="30"/>
      <c r="H72" s="30"/>
      <c r="I72" s="94"/>
      <c r="J72" s="30"/>
      <c r="K72" s="30"/>
      <c r="L72" s="95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1" customFormat="1" ht="12" customHeight="1">
      <c r="A73" s="30"/>
      <c r="B73" s="31"/>
      <c r="C73" s="25" t="s">
        <v>17</v>
      </c>
      <c r="D73" s="30"/>
      <c r="E73" s="30"/>
      <c r="F73" s="30"/>
      <c r="G73" s="30"/>
      <c r="H73" s="30"/>
      <c r="I73" s="94"/>
      <c r="J73" s="30"/>
      <c r="K73" s="30"/>
      <c r="L73" s="9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1" customFormat="1" ht="16.5" customHeight="1">
      <c r="A74" s="30"/>
      <c r="B74" s="31"/>
      <c r="C74" s="30"/>
      <c r="D74" s="30"/>
      <c r="E74" s="244" t="str">
        <f>E7</f>
        <v>Stavební úpravy OZ na pozemku  p.č. 494 v Táboře</v>
      </c>
      <c r="F74" s="245"/>
      <c r="G74" s="245"/>
      <c r="H74" s="245"/>
      <c r="I74" s="94"/>
      <c r="J74" s="30"/>
      <c r="K74" s="30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" customFormat="1" ht="12" customHeight="1">
      <c r="A75" s="30"/>
      <c r="B75" s="31"/>
      <c r="C75" s="25" t="s">
        <v>124</v>
      </c>
      <c r="D75" s="30"/>
      <c r="E75" s="30"/>
      <c r="F75" s="30"/>
      <c r="G75" s="30"/>
      <c r="H75" s="30"/>
      <c r="I75" s="94"/>
      <c r="J75" s="30"/>
      <c r="K75" s="30"/>
      <c r="L75" s="9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1" customFormat="1" ht="16.5" customHeight="1">
      <c r="A76" s="30"/>
      <c r="B76" s="31"/>
      <c r="C76" s="30"/>
      <c r="D76" s="30"/>
      <c r="E76" s="240" t="str">
        <f>E9</f>
        <v>SO 03 - Veřejné osvětlení</v>
      </c>
      <c r="F76" s="243"/>
      <c r="G76" s="243"/>
      <c r="H76" s="243"/>
      <c r="I76" s="94"/>
      <c r="J76" s="30"/>
      <c r="K76" s="30"/>
      <c r="L76" s="9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6.75" customHeight="1">
      <c r="A77" s="30"/>
      <c r="B77" s="31"/>
      <c r="C77" s="30"/>
      <c r="D77" s="30"/>
      <c r="E77" s="30"/>
      <c r="F77" s="30"/>
      <c r="G77" s="30"/>
      <c r="H77" s="30"/>
      <c r="I77" s="94"/>
      <c r="J77" s="30"/>
      <c r="K77" s="30"/>
      <c r="L77" s="9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1" customFormat="1" ht="12" customHeight="1">
      <c r="A78" s="30"/>
      <c r="B78" s="31"/>
      <c r="C78" s="25" t="s">
        <v>21</v>
      </c>
      <c r="D78" s="30"/>
      <c r="E78" s="30"/>
      <c r="F78" s="23" t="str">
        <f>F12</f>
        <v> </v>
      </c>
      <c r="G78" s="30"/>
      <c r="H78" s="30"/>
      <c r="I78" s="96" t="s">
        <v>23</v>
      </c>
      <c r="J78" s="48" t="str">
        <f>IF(J12="","",J12)</f>
        <v>2. 9. 2018</v>
      </c>
      <c r="K78" s="30"/>
      <c r="L78" s="9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1" customFormat="1" ht="6.75" customHeight="1">
      <c r="A79" s="30"/>
      <c r="B79" s="31"/>
      <c r="C79" s="30"/>
      <c r="D79" s="30"/>
      <c r="E79" s="30"/>
      <c r="F79" s="30"/>
      <c r="G79" s="30"/>
      <c r="H79" s="30"/>
      <c r="I79" s="94"/>
      <c r="J79" s="30"/>
      <c r="K79" s="30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25.5" customHeight="1">
      <c r="A80" s="30"/>
      <c r="B80" s="31"/>
      <c r="C80" s="25" t="s">
        <v>25</v>
      </c>
      <c r="D80" s="30"/>
      <c r="E80" s="30"/>
      <c r="F80" s="23" t="str">
        <f>E15</f>
        <v>Město Tábor</v>
      </c>
      <c r="G80" s="30"/>
      <c r="H80" s="30"/>
      <c r="I80" s="96" t="s">
        <v>31</v>
      </c>
      <c r="J80" s="28" t="str">
        <f>E21</f>
        <v> Ing. Vít Semrád, SV-statika,projekce</v>
      </c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15" customHeight="1">
      <c r="A81" s="30"/>
      <c r="B81" s="31"/>
      <c r="C81" s="25" t="s">
        <v>29</v>
      </c>
      <c r="D81" s="30"/>
      <c r="E81" s="30"/>
      <c r="F81" s="23" t="str">
        <f>IF(E18="","",E18)</f>
        <v>Vyplň údaj</v>
      </c>
      <c r="G81" s="30"/>
      <c r="H81" s="30"/>
      <c r="I81" s="96" t="s">
        <v>35</v>
      </c>
      <c r="J81" s="28" t="str">
        <f>E24</f>
        <v> Ing. Vít Semrád, SV-statika,projekce</v>
      </c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9.75" customHeight="1">
      <c r="A82" s="30"/>
      <c r="B82" s="31"/>
      <c r="C82" s="30"/>
      <c r="D82" s="30"/>
      <c r="E82" s="30"/>
      <c r="F82" s="30"/>
      <c r="G82" s="30"/>
      <c r="H82" s="30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0" customFormat="1" ht="29.25" customHeight="1">
      <c r="A83" s="130"/>
      <c r="B83" s="131"/>
      <c r="C83" s="132" t="s">
        <v>136</v>
      </c>
      <c r="D83" s="133" t="s">
        <v>56</v>
      </c>
      <c r="E83" s="133" t="s">
        <v>52</v>
      </c>
      <c r="F83" s="133" t="s">
        <v>53</v>
      </c>
      <c r="G83" s="133" t="s">
        <v>137</v>
      </c>
      <c r="H83" s="133" t="s">
        <v>138</v>
      </c>
      <c r="I83" s="134" t="s">
        <v>139</v>
      </c>
      <c r="J83" s="133" t="s">
        <v>128</v>
      </c>
      <c r="K83" s="135" t="s">
        <v>140</v>
      </c>
      <c r="L83" s="136"/>
      <c r="M83" s="55" t="s">
        <v>3</v>
      </c>
      <c r="N83" s="56" t="s">
        <v>41</v>
      </c>
      <c r="O83" s="56" t="s">
        <v>141</v>
      </c>
      <c r="P83" s="56" t="s">
        <v>142</v>
      </c>
      <c r="Q83" s="56" t="s">
        <v>143</v>
      </c>
      <c r="R83" s="56" t="s">
        <v>144</v>
      </c>
      <c r="S83" s="56" t="s">
        <v>145</v>
      </c>
      <c r="T83" s="57" t="s">
        <v>146</v>
      </c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63" s="1" customFormat="1" ht="22.5" customHeight="1">
      <c r="A84" s="30"/>
      <c r="B84" s="31"/>
      <c r="C84" s="62" t="s">
        <v>147</v>
      </c>
      <c r="D84" s="30"/>
      <c r="E84" s="30"/>
      <c r="F84" s="30"/>
      <c r="G84" s="30"/>
      <c r="H84" s="30"/>
      <c r="I84" s="94"/>
      <c r="J84" s="137">
        <f>BK84</f>
        <v>0</v>
      </c>
      <c r="K84" s="30"/>
      <c r="L84" s="31"/>
      <c r="M84" s="58"/>
      <c r="N84" s="49"/>
      <c r="O84" s="59"/>
      <c r="P84" s="138">
        <f>P85+P111</f>
        <v>0</v>
      </c>
      <c r="Q84" s="59"/>
      <c r="R84" s="138">
        <f>R85+R111</f>
        <v>16.099404000000003</v>
      </c>
      <c r="S84" s="59"/>
      <c r="T84" s="139">
        <f>T85+T111</f>
        <v>0</v>
      </c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T84" s="15" t="s">
        <v>70</v>
      </c>
      <c r="AU84" s="15" t="s">
        <v>129</v>
      </c>
      <c r="BK84" s="140">
        <f>BK85+BK111</f>
        <v>0</v>
      </c>
    </row>
    <row r="85" spans="2:63" s="11" customFormat="1" ht="25.5" customHeight="1">
      <c r="B85" s="141"/>
      <c r="D85" s="142" t="s">
        <v>70</v>
      </c>
      <c r="E85" s="143" t="s">
        <v>694</v>
      </c>
      <c r="F85" s="143" t="s">
        <v>695</v>
      </c>
      <c r="I85" s="144"/>
      <c r="J85" s="145">
        <f>BK85</f>
        <v>0</v>
      </c>
      <c r="L85" s="141"/>
      <c r="M85" s="146"/>
      <c r="N85" s="147"/>
      <c r="O85" s="147"/>
      <c r="P85" s="148">
        <f>P86</f>
        <v>0</v>
      </c>
      <c r="Q85" s="147"/>
      <c r="R85" s="148">
        <f>R86</f>
        <v>0.21274</v>
      </c>
      <c r="S85" s="147"/>
      <c r="T85" s="149">
        <f>T86</f>
        <v>0</v>
      </c>
      <c r="AR85" s="142" t="s">
        <v>81</v>
      </c>
      <c r="AT85" s="150" t="s">
        <v>70</v>
      </c>
      <c r="AU85" s="150" t="s">
        <v>71</v>
      </c>
      <c r="AY85" s="142" t="s">
        <v>150</v>
      </c>
      <c r="BK85" s="151">
        <f>BK86</f>
        <v>0</v>
      </c>
    </row>
    <row r="86" spans="2:63" s="11" customFormat="1" ht="22.5" customHeight="1">
      <c r="B86" s="141"/>
      <c r="D86" s="142" t="s">
        <v>70</v>
      </c>
      <c r="E86" s="152" t="s">
        <v>712</v>
      </c>
      <c r="F86" s="152" t="s">
        <v>713</v>
      </c>
      <c r="I86" s="144"/>
      <c r="J86" s="153">
        <f>BK86</f>
        <v>0</v>
      </c>
      <c r="L86" s="141"/>
      <c r="M86" s="146"/>
      <c r="N86" s="147"/>
      <c r="O86" s="147"/>
      <c r="P86" s="148">
        <f>SUM(P87:P110)</f>
        <v>0</v>
      </c>
      <c r="Q86" s="147"/>
      <c r="R86" s="148">
        <f>SUM(R87:R110)</f>
        <v>0.21274</v>
      </c>
      <c r="S86" s="147"/>
      <c r="T86" s="149">
        <f>SUM(T87:T110)</f>
        <v>0</v>
      </c>
      <c r="AR86" s="142" t="s">
        <v>81</v>
      </c>
      <c r="AT86" s="150" t="s">
        <v>70</v>
      </c>
      <c r="AU86" s="150" t="s">
        <v>79</v>
      </c>
      <c r="AY86" s="142" t="s">
        <v>150</v>
      </c>
      <c r="BK86" s="151">
        <f>SUM(BK87:BK110)</f>
        <v>0</v>
      </c>
    </row>
    <row r="87" spans="1:65" s="1" customFormat="1" ht="33" customHeight="1">
      <c r="A87" s="30"/>
      <c r="B87" s="154"/>
      <c r="C87" s="155" t="s">
        <v>79</v>
      </c>
      <c r="D87" s="155" t="s">
        <v>153</v>
      </c>
      <c r="E87" s="156" t="s">
        <v>714</v>
      </c>
      <c r="F87" s="157" t="s">
        <v>715</v>
      </c>
      <c r="G87" s="158" t="s">
        <v>317</v>
      </c>
      <c r="H87" s="159">
        <v>77.5</v>
      </c>
      <c r="I87" s="160"/>
      <c r="J87" s="161">
        <f aca="true" t="shared" si="0" ref="J87:J110">ROUND(I87*H87,2)</f>
        <v>0</v>
      </c>
      <c r="K87" s="157" t="s">
        <v>716</v>
      </c>
      <c r="L87" s="31"/>
      <c r="M87" s="162" t="s">
        <v>3</v>
      </c>
      <c r="N87" s="163" t="s">
        <v>42</v>
      </c>
      <c r="O87" s="51"/>
      <c r="P87" s="164">
        <f aca="true" t="shared" si="1" ref="P87:P110">O87*H87</f>
        <v>0</v>
      </c>
      <c r="Q87" s="164">
        <v>0</v>
      </c>
      <c r="R87" s="164">
        <f aca="true" t="shared" si="2" ref="R87:R110">Q87*H87</f>
        <v>0</v>
      </c>
      <c r="S87" s="164">
        <v>0</v>
      </c>
      <c r="T87" s="165">
        <f aca="true" t="shared" si="3" ref="T87:T110">S87*H87</f>
        <v>0</v>
      </c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R87" s="166" t="s">
        <v>264</v>
      </c>
      <c r="AT87" s="166" t="s">
        <v>153</v>
      </c>
      <c r="AU87" s="166" t="s">
        <v>81</v>
      </c>
      <c r="AY87" s="15" t="s">
        <v>150</v>
      </c>
      <c r="BE87" s="167">
        <f aca="true" t="shared" si="4" ref="BE87:BE110">IF(N87="základní",J87,0)</f>
        <v>0</v>
      </c>
      <c r="BF87" s="167">
        <f aca="true" t="shared" si="5" ref="BF87:BF110">IF(N87="snížená",J87,0)</f>
        <v>0</v>
      </c>
      <c r="BG87" s="167">
        <f aca="true" t="shared" si="6" ref="BG87:BG110">IF(N87="zákl. přenesená",J87,0)</f>
        <v>0</v>
      </c>
      <c r="BH87" s="167">
        <f aca="true" t="shared" si="7" ref="BH87:BH110">IF(N87="sníž. přenesená",J87,0)</f>
        <v>0</v>
      </c>
      <c r="BI87" s="167">
        <f aca="true" t="shared" si="8" ref="BI87:BI110">IF(N87="nulová",J87,0)</f>
        <v>0</v>
      </c>
      <c r="BJ87" s="15" t="s">
        <v>79</v>
      </c>
      <c r="BK87" s="167">
        <f aca="true" t="shared" si="9" ref="BK87:BK110">ROUND(I87*H87,2)</f>
        <v>0</v>
      </c>
      <c r="BL87" s="15" t="s">
        <v>264</v>
      </c>
      <c r="BM87" s="166" t="s">
        <v>717</v>
      </c>
    </row>
    <row r="88" spans="1:65" s="1" customFormat="1" ht="21.75" customHeight="1">
      <c r="A88" s="30"/>
      <c r="B88" s="154"/>
      <c r="C88" s="182" t="s">
        <v>81</v>
      </c>
      <c r="D88" s="182" t="s">
        <v>299</v>
      </c>
      <c r="E88" s="183" t="s">
        <v>718</v>
      </c>
      <c r="F88" s="184" t="s">
        <v>719</v>
      </c>
      <c r="G88" s="185" t="s">
        <v>317</v>
      </c>
      <c r="H88" s="186">
        <v>77.5</v>
      </c>
      <c r="I88" s="187"/>
      <c r="J88" s="188">
        <f t="shared" si="0"/>
        <v>0</v>
      </c>
      <c r="K88" s="184" t="s">
        <v>3</v>
      </c>
      <c r="L88" s="189"/>
      <c r="M88" s="190" t="s">
        <v>3</v>
      </c>
      <c r="N88" s="191" t="s">
        <v>42</v>
      </c>
      <c r="O88" s="51"/>
      <c r="P88" s="164">
        <f t="shared" si="1"/>
        <v>0</v>
      </c>
      <c r="Q88" s="164">
        <v>0.00035</v>
      </c>
      <c r="R88" s="164">
        <f t="shared" si="2"/>
        <v>0.027125</v>
      </c>
      <c r="S88" s="164">
        <v>0</v>
      </c>
      <c r="T88" s="165">
        <f t="shared" si="3"/>
        <v>0</v>
      </c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R88" s="166" t="s">
        <v>631</v>
      </c>
      <c r="AT88" s="166" t="s">
        <v>299</v>
      </c>
      <c r="AU88" s="166" t="s">
        <v>81</v>
      </c>
      <c r="AY88" s="15" t="s">
        <v>150</v>
      </c>
      <c r="BE88" s="167">
        <f t="shared" si="4"/>
        <v>0</v>
      </c>
      <c r="BF88" s="167">
        <f t="shared" si="5"/>
        <v>0</v>
      </c>
      <c r="BG88" s="167">
        <f t="shared" si="6"/>
        <v>0</v>
      </c>
      <c r="BH88" s="167">
        <f t="shared" si="7"/>
        <v>0</v>
      </c>
      <c r="BI88" s="167">
        <f t="shared" si="8"/>
        <v>0</v>
      </c>
      <c r="BJ88" s="15" t="s">
        <v>79</v>
      </c>
      <c r="BK88" s="167">
        <f t="shared" si="9"/>
        <v>0</v>
      </c>
      <c r="BL88" s="15" t="s">
        <v>264</v>
      </c>
      <c r="BM88" s="166" t="s">
        <v>720</v>
      </c>
    </row>
    <row r="89" spans="1:65" s="1" customFormat="1" ht="33" customHeight="1">
      <c r="A89" s="30"/>
      <c r="B89" s="154"/>
      <c r="C89" s="155" t="s">
        <v>103</v>
      </c>
      <c r="D89" s="155" t="s">
        <v>153</v>
      </c>
      <c r="E89" s="156" t="s">
        <v>721</v>
      </c>
      <c r="F89" s="157" t="s">
        <v>722</v>
      </c>
      <c r="G89" s="158" t="s">
        <v>317</v>
      </c>
      <c r="H89" s="159">
        <v>15</v>
      </c>
      <c r="I89" s="160"/>
      <c r="J89" s="161">
        <f t="shared" si="0"/>
        <v>0</v>
      </c>
      <c r="K89" s="157" t="s">
        <v>716</v>
      </c>
      <c r="L89" s="31"/>
      <c r="M89" s="162" t="s">
        <v>3</v>
      </c>
      <c r="N89" s="163" t="s">
        <v>42</v>
      </c>
      <c r="O89" s="51"/>
      <c r="P89" s="164">
        <f t="shared" si="1"/>
        <v>0</v>
      </c>
      <c r="Q89" s="164">
        <v>0</v>
      </c>
      <c r="R89" s="164">
        <f t="shared" si="2"/>
        <v>0</v>
      </c>
      <c r="S89" s="164">
        <v>0</v>
      </c>
      <c r="T89" s="165">
        <f t="shared" si="3"/>
        <v>0</v>
      </c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R89" s="166" t="s">
        <v>264</v>
      </c>
      <c r="AT89" s="166" t="s">
        <v>153</v>
      </c>
      <c r="AU89" s="166" t="s">
        <v>81</v>
      </c>
      <c r="AY89" s="15" t="s">
        <v>150</v>
      </c>
      <c r="BE89" s="167">
        <f t="shared" si="4"/>
        <v>0</v>
      </c>
      <c r="BF89" s="167">
        <f t="shared" si="5"/>
        <v>0</v>
      </c>
      <c r="BG89" s="167">
        <f t="shared" si="6"/>
        <v>0</v>
      </c>
      <c r="BH89" s="167">
        <f t="shared" si="7"/>
        <v>0</v>
      </c>
      <c r="BI89" s="167">
        <f t="shared" si="8"/>
        <v>0</v>
      </c>
      <c r="BJ89" s="15" t="s">
        <v>79</v>
      </c>
      <c r="BK89" s="167">
        <f t="shared" si="9"/>
        <v>0</v>
      </c>
      <c r="BL89" s="15" t="s">
        <v>264</v>
      </c>
      <c r="BM89" s="166" t="s">
        <v>723</v>
      </c>
    </row>
    <row r="90" spans="1:65" s="1" customFormat="1" ht="16.5" customHeight="1">
      <c r="A90" s="30"/>
      <c r="B90" s="154"/>
      <c r="C90" s="182" t="s">
        <v>225</v>
      </c>
      <c r="D90" s="182" t="s">
        <v>299</v>
      </c>
      <c r="E90" s="183" t="s">
        <v>724</v>
      </c>
      <c r="F90" s="184" t="s">
        <v>725</v>
      </c>
      <c r="G90" s="185" t="s">
        <v>317</v>
      </c>
      <c r="H90" s="186">
        <v>15</v>
      </c>
      <c r="I90" s="187"/>
      <c r="J90" s="188">
        <f t="shared" si="0"/>
        <v>0</v>
      </c>
      <c r="K90" s="184" t="s">
        <v>716</v>
      </c>
      <c r="L90" s="189"/>
      <c r="M90" s="190" t="s">
        <v>3</v>
      </c>
      <c r="N90" s="191" t="s">
        <v>42</v>
      </c>
      <c r="O90" s="51"/>
      <c r="P90" s="164">
        <f t="shared" si="1"/>
        <v>0</v>
      </c>
      <c r="Q90" s="164">
        <v>0.00012</v>
      </c>
      <c r="R90" s="164">
        <f t="shared" si="2"/>
        <v>0.0018</v>
      </c>
      <c r="S90" s="164">
        <v>0</v>
      </c>
      <c r="T90" s="165">
        <f t="shared" si="3"/>
        <v>0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R90" s="166" t="s">
        <v>726</v>
      </c>
      <c r="AT90" s="166" t="s">
        <v>299</v>
      </c>
      <c r="AU90" s="166" t="s">
        <v>81</v>
      </c>
      <c r="AY90" s="15" t="s">
        <v>150</v>
      </c>
      <c r="BE90" s="167">
        <f t="shared" si="4"/>
        <v>0</v>
      </c>
      <c r="BF90" s="167">
        <f t="shared" si="5"/>
        <v>0</v>
      </c>
      <c r="BG90" s="167">
        <f t="shared" si="6"/>
        <v>0</v>
      </c>
      <c r="BH90" s="167">
        <f t="shared" si="7"/>
        <v>0</v>
      </c>
      <c r="BI90" s="167">
        <f t="shared" si="8"/>
        <v>0</v>
      </c>
      <c r="BJ90" s="15" t="s">
        <v>79</v>
      </c>
      <c r="BK90" s="167">
        <f t="shared" si="9"/>
        <v>0</v>
      </c>
      <c r="BL90" s="15" t="s">
        <v>726</v>
      </c>
      <c r="BM90" s="166" t="s">
        <v>727</v>
      </c>
    </row>
    <row r="91" spans="1:65" s="1" customFormat="1" ht="33" customHeight="1">
      <c r="A91" s="30"/>
      <c r="B91" s="154"/>
      <c r="C91" s="155" t="s">
        <v>149</v>
      </c>
      <c r="D91" s="155" t="s">
        <v>153</v>
      </c>
      <c r="E91" s="156" t="s">
        <v>728</v>
      </c>
      <c r="F91" s="157" t="s">
        <v>729</v>
      </c>
      <c r="G91" s="158" t="s">
        <v>317</v>
      </c>
      <c r="H91" s="159">
        <v>77.5</v>
      </c>
      <c r="I91" s="160"/>
      <c r="J91" s="161">
        <f t="shared" si="0"/>
        <v>0</v>
      </c>
      <c r="K91" s="157" t="s">
        <v>716</v>
      </c>
      <c r="L91" s="31"/>
      <c r="M91" s="162" t="s">
        <v>3</v>
      </c>
      <c r="N91" s="163" t="s">
        <v>42</v>
      </c>
      <c r="O91" s="51"/>
      <c r="P91" s="164">
        <f t="shared" si="1"/>
        <v>0</v>
      </c>
      <c r="Q91" s="164">
        <v>0</v>
      </c>
      <c r="R91" s="164">
        <f t="shared" si="2"/>
        <v>0</v>
      </c>
      <c r="S91" s="164">
        <v>0</v>
      </c>
      <c r="T91" s="165">
        <f t="shared" si="3"/>
        <v>0</v>
      </c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R91" s="166" t="s">
        <v>264</v>
      </c>
      <c r="AT91" s="166" t="s">
        <v>153</v>
      </c>
      <c r="AU91" s="166" t="s">
        <v>81</v>
      </c>
      <c r="AY91" s="15" t="s">
        <v>150</v>
      </c>
      <c r="BE91" s="167">
        <f t="shared" si="4"/>
        <v>0</v>
      </c>
      <c r="BF91" s="167">
        <f t="shared" si="5"/>
        <v>0</v>
      </c>
      <c r="BG91" s="167">
        <f t="shared" si="6"/>
        <v>0</v>
      </c>
      <c r="BH91" s="167">
        <f t="shared" si="7"/>
        <v>0</v>
      </c>
      <c r="BI91" s="167">
        <f t="shared" si="8"/>
        <v>0</v>
      </c>
      <c r="BJ91" s="15" t="s">
        <v>79</v>
      </c>
      <c r="BK91" s="167">
        <f t="shared" si="9"/>
        <v>0</v>
      </c>
      <c r="BL91" s="15" t="s">
        <v>264</v>
      </c>
      <c r="BM91" s="166" t="s">
        <v>730</v>
      </c>
    </row>
    <row r="92" spans="1:65" s="1" customFormat="1" ht="21.75" customHeight="1">
      <c r="A92" s="30"/>
      <c r="B92" s="154"/>
      <c r="C92" s="182" t="s">
        <v>170</v>
      </c>
      <c r="D92" s="182" t="s">
        <v>299</v>
      </c>
      <c r="E92" s="183" t="s">
        <v>731</v>
      </c>
      <c r="F92" s="184" t="s">
        <v>732</v>
      </c>
      <c r="G92" s="185" t="s">
        <v>317</v>
      </c>
      <c r="H92" s="186">
        <v>77.5</v>
      </c>
      <c r="I92" s="187"/>
      <c r="J92" s="188">
        <f t="shared" si="0"/>
        <v>0</v>
      </c>
      <c r="K92" s="184" t="s">
        <v>3</v>
      </c>
      <c r="L92" s="189"/>
      <c r="M92" s="190" t="s">
        <v>3</v>
      </c>
      <c r="N92" s="191" t="s">
        <v>42</v>
      </c>
      <c r="O92" s="51"/>
      <c r="P92" s="164">
        <f t="shared" si="1"/>
        <v>0</v>
      </c>
      <c r="Q92" s="164">
        <v>0.00063</v>
      </c>
      <c r="R92" s="164">
        <f t="shared" si="2"/>
        <v>0.048825</v>
      </c>
      <c r="S92" s="164">
        <v>0</v>
      </c>
      <c r="T92" s="165">
        <f t="shared" si="3"/>
        <v>0</v>
      </c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R92" s="166" t="s">
        <v>631</v>
      </c>
      <c r="AT92" s="166" t="s">
        <v>299</v>
      </c>
      <c r="AU92" s="166" t="s">
        <v>81</v>
      </c>
      <c r="AY92" s="15" t="s">
        <v>150</v>
      </c>
      <c r="BE92" s="167">
        <f t="shared" si="4"/>
        <v>0</v>
      </c>
      <c r="BF92" s="167">
        <f t="shared" si="5"/>
        <v>0</v>
      </c>
      <c r="BG92" s="167">
        <f t="shared" si="6"/>
        <v>0</v>
      </c>
      <c r="BH92" s="167">
        <f t="shared" si="7"/>
        <v>0</v>
      </c>
      <c r="BI92" s="167">
        <f t="shared" si="8"/>
        <v>0</v>
      </c>
      <c r="BJ92" s="15" t="s">
        <v>79</v>
      </c>
      <c r="BK92" s="167">
        <f t="shared" si="9"/>
        <v>0</v>
      </c>
      <c r="BL92" s="15" t="s">
        <v>264</v>
      </c>
      <c r="BM92" s="166" t="s">
        <v>733</v>
      </c>
    </row>
    <row r="93" spans="1:65" s="1" customFormat="1" ht="33" customHeight="1">
      <c r="A93" s="30"/>
      <c r="B93" s="154"/>
      <c r="C93" s="155" t="s">
        <v>174</v>
      </c>
      <c r="D93" s="155" t="s">
        <v>153</v>
      </c>
      <c r="E93" s="156" t="s">
        <v>734</v>
      </c>
      <c r="F93" s="157" t="s">
        <v>735</v>
      </c>
      <c r="G93" s="158" t="s">
        <v>379</v>
      </c>
      <c r="H93" s="159">
        <v>6</v>
      </c>
      <c r="I93" s="160"/>
      <c r="J93" s="161">
        <f t="shared" si="0"/>
        <v>0</v>
      </c>
      <c r="K93" s="157" t="s">
        <v>716</v>
      </c>
      <c r="L93" s="31"/>
      <c r="M93" s="162" t="s">
        <v>3</v>
      </c>
      <c r="N93" s="163" t="s">
        <v>42</v>
      </c>
      <c r="O93" s="51"/>
      <c r="P93" s="164">
        <f t="shared" si="1"/>
        <v>0</v>
      </c>
      <c r="Q93" s="164">
        <v>0</v>
      </c>
      <c r="R93" s="164">
        <f t="shared" si="2"/>
        <v>0</v>
      </c>
      <c r="S93" s="164">
        <v>0</v>
      </c>
      <c r="T93" s="165">
        <f t="shared" si="3"/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66" t="s">
        <v>264</v>
      </c>
      <c r="AT93" s="166" t="s">
        <v>153</v>
      </c>
      <c r="AU93" s="166" t="s">
        <v>81</v>
      </c>
      <c r="AY93" s="15" t="s">
        <v>150</v>
      </c>
      <c r="BE93" s="167">
        <f t="shared" si="4"/>
        <v>0</v>
      </c>
      <c r="BF93" s="167">
        <f t="shared" si="5"/>
        <v>0</v>
      </c>
      <c r="BG93" s="167">
        <f t="shared" si="6"/>
        <v>0</v>
      </c>
      <c r="BH93" s="167">
        <f t="shared" si="7"/>
        <v>0</v>
      </c>
      <c r="BI93" s="167">
        <f t="shared" si="8"/>
        <v>0</v>
      </c>
      <c r="BJ93" s="15" t="s">
        <v>79</v>
      </c>
      <c r="BK93" s="167">
        <f t="shared" si="9"/>
        <v>0</v>
      </c>
      <c r="BL93" s="15" t="s">
        <v>264</v>
      </c>
      <c r="BM93" s="166" t="s">
        <v>736</v>
      </c>
    </row>
    <row r="94" spans="1:65" s="1" customFormat="1" ht="33" customHeight="1">
      <c r="A94" s="30"/>
      <c r="B94" s="154"/>
      <c r="C94" s="155" t="s">
        <v>178</v>
      </c>
      <c r="D94" s="155" t="s">
        <v>153</v>
      </c>
      <c r="E94" s="156" t="s">
        <v>737</v>
      </c>
      <c r="F94" s="157" t="s">
        <v>738</v>
      </c>
      <c r="G94" s="158" t="s">
        <v>379</v>
      </c>
      <c r="H94" s="159">
        <v>6</v>
      </c>
      <c r="I94" s="160"/>
      <c r="J94" s="161">
        <f t="shared" si="0"/>
        <v>0</v>
      </c>
      <c r="K94" s="157" t="s">
        <v>716</v>
      </c>
      <c r="L94" s="31"/>
      <c r="M94" s="162" t="s">
        <v>3</v>
      </c>
      <c r="N94" s="163" t="s">
        <v>42</v>
      </c>
      <c r="O94" s="51"/>
      <c r="P94" s="164">
        <f t="shared" si="1"/>
        <v>0</v>
      </c>
      <c r="Q94" s="164">
        <v>0</v>
      </c>
      <c r="R94" s="164">
        <f t="shared" si="2"/>
        <v>0</v>
      </c>
      <c r="S94" s="164">
        <v>0</v>
      </c>
      <c r="T94" s="165">
        <f t="shared" si="3"/>
        <v>0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R94" s="166" t="s">
        <v>264</v>
      </c>
      <c r="AT94" s="166" t="s">
        <v>153</v>
      </c>
      <c r="AU94" s="166" t="s">
        <v>81</v>
      </c>
      <c r="AY94" s="15" t="s">
        <v>150</v>
      </c>
      <c r="BE94" s="167">
        <f t="shared" si="4"/>
        <v>0</v>
      </c>
      <c r="BF94" s="167">
        <f t="shared" si="5"/>
        <v>0</v>
      </c>
      <c r="BG94" s="167">
        <f t="shared" si="6"/>
        <v>0</v>
      </c>
      <c r="BH94" s="167">
        <f t="shared" si="7"/>
        <v>0</v>
      </c>
      <c r="BI94" s="167">
        <f t="shared" si="8"/>
        <v>0</v>
      </c>
      <c r="BJ94" s="15" t="s">
        <v>79</v>
      </c>
      <c r="BK94" s="167">
        <f t="shared" si="9"/>
        <v>0</v>
      </c>
      <c r="BL94" s="15" t="s">
        <v>264</v>
      </c>
      <c r="BM94" s="166" t="s">
        <v>739</v>
      </c>
    </row>
    <row r="95" spans="1:65" s="1" customFormat="1" ht="33" customHeight="1">
      <c r="A95" s="30"/>
      <c r="B95" s="154"/>
      <c r="C95" s="155" t="s">
        <v>182</v>
      </c>
      <c r="D95" s="155" t="s">
        <v>153</v>
      </c>
      <c r="E95" s="156" t="s">
        <v>740</v>
      </c>
      <c r="F95" s="157" t="s">
        <v>741</v>
      </c>
      <c r="G95" s="158" t="s">
        <v>379</v>
      </c>
      <c r="H95" s="159">
        <v>2</v>
      </c>
      <c r="I95" s="160"/>
      <c r="J95" s="161">
        <f t="shared" si="0"/>
        <v>0</v>
      </c>
      <c r="K95" s="157" t="s">
        <v>716</v>
      </c>
      <c r="L95" s="31"/>
      <c r="M95" s="162" t="s">
        <v>3</v>
      </c>
      <c r="N95" s="163" t="s">
        <v>42</v>
      </c>
      <c r="O95" s="51"/>
      <c r="P95" s="164">
        <f t="shared" si="1"/>
        <v>0</v>
      </c>
      <c r="Q95" s="164">
        <v>0</v>
      </c>
      <c r="R95" s="164">
        <f t="shared" si="2"/>
        <v>0</v>
      </c>
      <c r="S95" s="164">
        <v>0</v>
      </c>
      <c r="T95" s="165">
        <f t="shared" si="3"/>
        <v>0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R95" s="166" t="s">
        <v>264</v>
      </c>
      <c r="AT95" s="166" t="s">
        <v>153</v>
      </c>
      <c r="AU95" s="166" t="s">
        <v>81</v>
      </c>
      <c r="AY95" s="15" t="s">
        <v>150</v>
      </c>
      <c r="BE95" s="167">
        <f t="shared" si="4"/>
        <v>0</v>
      </c>
      <c r="BF95" s="167">
        <f t="shared" si="5"/>
        <v>0</v>
      </c>
      <c r="BG95" s="167">
        <f t="shared" si="6"/>
        <v>0</v>
      </c>
      <c r="BH95" s="167">
        <f t="shared" si="7"/>
        <v>0</v>
      </c>
      <c r="BI95" s="167">
        <f t="shared" si="8"/>
        <v>0</v>
      </c>
      <c r="BJ95" s="15" t="s">
        <v>79</v>
      </c>
      <c r="BK95" s="167">
        <f t="shared" si="9"/>
        <v>0</v>
      </c>
      <c r="BL95" s="15" t="s">
        <v>264</v>
      </c>
      <c r="BM95" s="166" t="s">
        <v>742</v>
      </c>
    </row>
    <row r="96" spans="1:65" s="1" customFormat="1" ht="16.5" customHeight="1">
      <c r="A96" s="30"/>
      <c r="B96" s="154"/>
      <c r="C96" s="182" t="s">
        <v>186</v>
      </c>
      <c r="D96" s="182" t="s">
        <v>299</v>
      </c>
      <c r="E96" s="183" t="s">
        <v>743</v>
      </c>
      <c r="F96" s="184" t="s">
        <v>744</v>
      </c>
      <c r="G96" s="185" t="s">
        <v>379</v>
      </c>
      <c r="H96" s="186">
        <v>3</v>
      </c>
      <c r="I96" s="187"/>
      <c r="J96" s="188">
        <f t="shared" si="0"/>
        <v>0</v>
      </c>
      <c r="K96" s="184" t="s">
        <v>3</v>
      </c>
      <c r="L96" s="189"/>
      <c r="M96" s="190" t="s">
        <v>3</v>
      </c>
      <c r="N96" s="191" t="s">
        <v>42</v>
      </c>
      <c r="O96" s="51"/>
      <c r="P96" s="164">
        <f t="shared" si="1"/>
        <v>0</v>
      </c>
      <c r="Q96" s="164">
        <v>3E-05</v>
      </c>
      <c r="R96" s="164">
        <f t="shared" si="2"/>
        <v>9E-05</v>
      </c>
      <c r="S96" s="164">
        <v>0</v>
      </c>
      <c r="T96" s="165">
        <f t="shared" si="3"/>
        <v>0</v>
      </c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R96" s="166" t="s">
        <v>631</v>
      </c>
      <c r="AT96" s="166" t="s">
        <v>299</v>
      </c>
      <c r="AU96" s="166" t="s">
        <v>81</v>
      </c>
      <c r="AY96" s="15" t="s">
        <v>150</v>
      </c>
      <c r="BE96" s="167">
        <f t="shared" si="4"/>
        <v>0</v>
      </c>
      <c r="BF96" s="167">
        <f t="shared" si="5"/>
        <v>0</v>
      </c>
      <c r="BG96" s="167">
        <f t="shared" si="6"/>
        <v>0</v>
      </c>
      <c r="BH96" s="167">
        <f t="shared" si="7"/>
        <v>0</v>
      </c>
      <c r="BI96" s="167">
        <f t="shared" si="8"/>
        <v>0</v>
      </c>
      <c r="BJ96" s="15" t="s">
        <v>79</v>
      </c>
      <c r="BK96" s="167">
        <f t="shared" si="9"/>
        <v>0</v>
      </c>
      <c r="BL96" s="15" t="s">
        <v>264</v>
      </c>
      <c r="BM96" s="166" t="s">
        <v>745</v>
      </c>
    </row>
    <row r="97" spans="1:65" s="1" customFormat="1" ht="21.75" customHeight="1">
      <c r="A97" s="30"/>
      <c r="B97" s="154"/>
      <c r="C97" s="182" t="s">
        <v>190</v>
      </c>
      <c r="D97" s="182" t="s">
        <v>299</v>
      </c>
      <c r="E97" s="183" t="s">
        <v>746</v>
      </c>
      <c r="F97" s="184" t="s">
        <v>747</v>
      </c>
      <c r="G97" s="185" t="s">
        <v>379</v>
      </c>
      <c r="H97" s="186">
        <v>2</v>
      </c>
      <c r="I97" s="187"/>
      <c r="J97" s="188">
        <f t="shared" si="0"/>
        <v>0</v>
      </c>
      <c r="K97" s="184" t="s">
        <v>3</v>
      </c>
      <c r="L97" s="189"/>
      <c r="M97" s="190" t="s">
        <v>3</v>
      </c>
      <c r="N97" s="191" t="s">
        <v>42</v>
      </c>
      <c r="O97" s="51"/>
      <c r="P97" s="164">
        <f t="shared" si="1"/>
        <v>0</v>
      </c>
      <c r="Q97" s="164">
        <v>0.0081</v>
      </c>
      <c r="R97" s="164">
        <f t="shared" si="2"/>
        <v>0.0162</v>
      </c>
      <c r="S97" s="164">
        <v>0</v>
      </c>
      <c r="T97" s="165">
        <f t="shared" si="3"/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66" t="s">
        <v>748</v>
      </c>
      <c r="AT97" s="166" t="s">
        <v>299</v>
      </c>
      <c r="AU97" s="166" t="s">
        <v>81</v>
      </c>
      <c r="AY97" s="15" t="s">
        <v>150</v>
      </c>
      <c r="BE97" s="167">
        <f t="shared" si="4"/>
        <v>0</v>
      </c>
      <c r="BF97" s="167">
        <f t="shared" si="5"/>
        <v>0</v>
      </c>
      <c r="BG97" s="167">
        <f t="shared" si="6"/>
        <v>0</v>
      </c>
      <c r="BH97" s="167">
        <f t="shared" si="7"/>
        <v>0</v>
      </c>
      <c r="BI97" s="167">
        <f t="shared" si="8"/>
        <v>0</v>
      </c>
      <c r="BJ97" s="15" t="s">
        <v>79</v>
      </c>
      <c r="BK97" s="167">
        <f t="shared" si="9"/>
        <v>0</v>
      </c>
      <c r="BL97" s="15" t="s">
        <v>749</v>
      </c>
      <c r="BM97" s="166" t="s">
        <v>750</v>
      </c>
    </row>
    <row r="98" spans="1:65" s="1" customFormat="1" ht="21.75" customHeight="1">
      <c r="A98" s="30"/>
      <c r="B98" s="154"/>
      <c r="C98" s="155" t="s">
        <v>196</v>
      </c>
      <c r="D98" s="155" t="s">
        <v>153</v>
      </c>
      <c r="E98" s="156" t="s">
        <v>751</v>
      </c>
      <c r="F98" s="157" t="s">
        <v>752</v>
      </c>
      <c r="G98" s="158" t="s">
        <v>379</v>
      </c>
      <c r="H98" s="159">
        <v>3</v>
      </c>
      <c r="I98" s="160"/>
      <c r="J98" s="161">
        <f t="shared" si="0"/>
        <v>0</v>
      </c>
      <c r="K98" s="157" t="s">
        <v>716</v>
      </c>
      <c r="L98" s="31"/>
      <c r="M98" s="162" t="s">
        <v>3</v>
      </c>
      <c r="N98" s="163" t="s">
        <v>42</v>
      </c>
      <c r="O98" s="51"/>
      <c r="P98" s="164">
        <f t="shared" si="1"/>
        <v>0</v>
      </c>
      <c r="Q98" s="164">
        <v>0</v>
      </c>
      <c r="R98" s="164">
        <f t="shared" si="2"/>
        <v>0</v>
      </c>
      <c r="S98" s="164">
        <v>0</v>
      </c>
      <c r="T98" s="165">
        <f t="shared" si="3"/>
        <v>0</v>
      </c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R98" s="166" t="s">
        <v>264</v>
      </c>
      <c r="AT98" s="166" t="s">
        <v>153</v>
      </c>
      <c r="AU98" s="166" t="s">
        <v>81</v>
      </c>
      <c r="AY98" s="15" t="s">
        <v>150</v>
      </c>
      <c r="BE98" s="167">
        <f t="shared" si="4"/>
        <v>0</v>
      </c>
      <c r="BF98" s="167">
        <f t="shared" si="5"/>
        <v>0</v>
      </c>
      <c r="BG98" s="167">
        <f t="shared" si="6"/>
        <v>0</v>
      </c>
      <c r="BH98" s="167">
        <f t="shared" si="7"/>
        <v>0</v>
      </c>
      <c r="BI98" s="167">
        <f t="shared" si="8"/>
        <v>0</v>
      </c>
      <c r="BJ98" s="15" t="s">
        <v>79</v>
      </c>
      <c r="BK98" s="167">
        <f t="shared" si="9"/>
        <v>0</v>
      </c>
      <c r="BL98" s="15" t="s">
        <v>264</v>
      </c>
      <c r="BM98" s="166" t="s">
        <v>753</v>
      </c>
    </row>
    <row r="99" spans="1:65" s="1" customFormat="1" ht="16.5" customHeight="1">
      <c r="A99" s="30"/>
      <c r="B99" s="154"/>
      <c r="C99" s="182" t="s">
        <v>202</v>
      </c>
      <c r="D99" s="182" t="s">
        <v>299</v>
      </c>
      <c r="E99" s="183" t="s">
        <v>754</v>
      </c>
      <c r="F99" s="184" t="s">
        <v>755</v>
      </c>
      <c r="G99" s="185" t="s">
        <v>379</v>
      </c>
      <c r="H99" s="186">
        <v>3</v>
      </c>
      <c r="I99" s="187"/>
      <c r="J99" s="188">
        <f t="shared" si="0"/>
        <v>0</v>
      </c>
      <c r="K99" s="184" t="s">
        <v>3</v>
      </c>
      <c r="L99" s="189"/>
      <c r="M99" s="190" t="s">
        <v>3</v>
      </c>
      <c r="N99" s="191" t="s">
        <v>42</v>
      </c>
      <c r="O99" s="51"/>
      <c r="P99" s="164">
        <f t="shared" si="1"/>
        <v>0</v>
      </c>
      <c r="Q99" s="164">
        <v>2E-05</v>
      </c>
      <c r="R99" s="164">
        <f t="shared" si="2"/>
        <v>6.000000000000001E-05</v>
      </c>
      <c r="S99" s="164">
        <v>0</v>
      </c>
      <c r="T99" s="165">
        <f t="shared" si="3"/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66" t="s">
        <v>631</v>
      </c>
      <c r="AT99" s="166" t="s">
        <v>299</v>
      </c>
      <c r="AU99" s="166" t="s">
        <v>81</v>
      </c>
      <c r="AY99" s="15" t="s">
        <v>150</v>
      </c>
      <c r="BE99" s="167">
        <f t="shared" si="4"/>
        <v>0</v>
      </c>
      <c r="BF99" s="167">
        <f t="shared" si="5"/>
        <v>0</v>
      </c>
      <c r="BG99" s="167">
        <f t="shared" si="6"/>
        <v>0</v>
      </c>
      <c r="BH99" s="167">
        <f t="shared" si="7"/>
        <v>0</v>
      </c>
      <c r="BI99" s="167">
        <f t="shared" si="8"/>
        <v>0</v>
      </c>
      <c r="BJ99" s="15" t="s">
        <v>79</v>
      </c>
      <c r="BK99" s="167">
        <f t="shared" si="9"/>
        <v>0</v>
      </c>
      <c r="BL99" s="15" t="s">
        <v>264</v>
      </c>
      <c r="BM99" s="166" t="s">
        <v>756</v>
      </c>
    </row>
    <row r="100" spans="1:65" s="1" customFormat="1" ht="21.75" customHeight="1">
      <c r="A100" s="30"/>
      <c r="B100" s="154"/>
      <c r="C100" s="155" t="s">
        <v>160</v>
      </c>
      <c r="D100" s="155" t="s">
        <v>153</v>
      </c>
      <c r="E100" s="156" t="s">
        <v>757</v>
      </c>
      <c r="F100" s="157" t="s">
        <v>758</v>
      </c>
      <c r="G100" s="158" t="s">
        <v>379</v>
      </c>
      <c r="H100" s="159">
        <v>3</v>
      </c>
      <c r="I100" s="160"/>
      <c r="J100" s="161">
        <f t="shared" si="0"/>
        <v>0</v>
      </c>
      <c r="K100" s="157" t="s">
        <v>716</v>
      </c>
      <c r="L100" s="31"/>
      <c r="M100" s="162" t="s">
        <v>3</v>
      </c>
      <c r="N100" s="163" t="s">
        <v>42</v>
      </c>
      <c r="O100" s="51"/>
      <c r="P100" s="164">
        <f t="shared" si="1"/>
        <v>0</v>
      </c>
      <c r="Q100" s="164">
        <v>0</v>
      </c>
      <c r="R100" s="164">
        <f t="shared" si="2"/>
        <v>0</v>
      </c>
      <c r="S100" s="164">
        <v>0</v>
      </c>
      <c r="T100" s="165">
        <f t="shared" si="3"/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264</v>
      </c>
      <c r="AT100" s="166" t="s">
        <v>153</v>
      </c>
      <c r="AU100" s="166" t="s">
        <v>81</v>
      </c>
      <c r="AY100" s="15" t="s">
        <v>150</v>
      </c>
      <c r="BE100" s="167">
        <f t="shared" si="4"/>
        <v>0</v>
      </c>
      <c r="BF100" s="167">
        <f t="shared" si="5"/>
        <v>0</v>
      </c>
      <c r="BG100" s="167">
        <f t="shared" si="6"/>
        <v>0</v>
      </c>
      <c r="BH100" s="167">
        <f t="shared" si="7"/>
        <v>0</v>
      </c>
      <c r="BI100" s="167">
        <f t="shared" si="8"/>
        <v>0</v>
      </c>
      <c r="BJ100" s="15" t="s">
        <v>79</v>
      </c>
      <c r="BK100" s="167">
        <f t="shared" si="9"/>
        <v>0</v>
      </c>
      <c r="BL100" s="15" t="s">
        <v>264</v>
      </c>
      <c r="BM100" s="166" t="s">
        <v>759</v>
      </c>
    </row>
    <row r="101" spans="1:65" s="1" customFormat="1" ht="212.25" customHeight="1">
      <c r="A101" s="30"/>
      <c r="B101" s="154"/>
      <c r="C101" s="182" t="s">
        <v>9</v>
      </c>
      <c r="D101" s="182" t="s">
        <v>299</v>
      </c>
      <c r="E101" s="183" t="s">
        <v>760</v>
      </c>
      <c r="F101" s="184" t="s">
        <v>761</v>
      </c>
      <c r="G101" s="185" t="s">
        <v>379</v>
      </c>
      <c r="H101" s="186">
        <v>3</v>
      </c>
      <c r="I101" s="187"/>
      <c r="J101" s="188">
        <f t="shared" si="0"/>
        <v>0</v>
      </c>
      <c r="K101" s="184" t="s">
        <v>3</v>
      </c>
      <c r="L101" s="189"/>
      <c r="M101" s="190" t="s">
        <v>3</v>
      </c>
      <c r="N101" s="191" t="s">
        <v>42</v>
      </c>
      <c r="O101" s="51"/>
      <c r="P101" s="164">
        <f t="shared" si="1"/>
        <v>0</v>
      </c>
      <c r="Q101" s="164">
        <v>0.0085</v>
      </c>
      <c r="R101" s="164">
        <f t="shared" si="2"/>
        <v>0.025500000000000002</v>
      </c>
      <c r="S101" s="164">
        <v>0</v>
      </c>
      <c r="T101" s="165">
        <f t="shared" si="3"/>
        <v>0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66" t="s">
        <v>631</v>
      </c>
      <c r="AT101" s="166" t="s">
        <v>299</v>
      </c>
      <c r="AU101" s="166" t="s">
        <v>81</v>
      </c>
      <c r="AY101" s="15" t="s">
        <v>150</v>
      </c>
      <c r="BE101" s="167">
        <f t="shared" si="4"/>
        <v>0</v>
      </c>
      <c r="BF101" s="167">
        <f t="shared" si="5"/>
        <v>0</v>
      </c>
      <c r="BG101" s="167">
        <f t="shared" si="6"/>
        <v>0</v>
      </c>
      <c r="BH101" s="167">
        <f t="shared" si="7"/>
        <v>0</v>
      </c>
      <c r="BI101" s="167">
        <f t="shared" si="8"/>
        <v>0</v>
      </c>
      <c r="BJ101" s="15" t="s">
        <v>79</v>
      </c>
      <c r="BK101" s="167">
        <f t="shared" si="9"/>
        <v>0</v>
      </c>
      <c r="BL101" s="15" t="s">
        <v>264</v>
      </c>
      <c r="BM101" s="166" t="s">
        <v>762</v>
      </c>
    </row>
    <row r="102" spans="1:65" s="1" customFormat="1" ht="44.25" customHeight="1">
      <c r="A102" s="30"/>
      <c r="B102" s="154"/>
      <c r="C102" s="155" t="s">
        <v>264</v>
      </c>
      <c r="D102" s="155" t="s">
        <v>153</v>
      </c>
      <c r="E102" s="156" t="s">
        <v>763</v>
      </c>
      <c r="F102" s="157" t="s">
        <v>764</v>
      </c>
      <c r="G102" s="158" t="s">
        <v>317</v>
      </c>
      <c r="H102" s="159">
        <v>77.5</v>
      </c>
      <c r="I102" s="160"/>
      <c r="J102" s="161">
        <f t="shared" si="0"/>
        <v>0</v>
      </c>
      <c r="K102" s="157" t="s">
        <v>716</v>
      </c>
      <c r="L102" s="31"/>
      <c r="M102" s="162" t="s">
        <v>3</v>
      </c>
      <c r="N102" s="163" t="s">
        <v>42</v>
      </c>
      <c r="O102" s="51"/>
      <c r="P102" s="164">
        <f t="shared" si="1"/>
        <v>0</v>
      </c>
      <c r="Q102" s="164">
        <v>0</v>
      </c>
      <c r="R102" s="164">
        <f t="shared" si="2"/>
        <v>0</v>
      </c>
      <c r="S102" s="164">
        <v>0</v>
      </c>
      <c r="T102" s="165">
        <f t="shared" si="3"/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66" t="s">
        <v>264</v>
      </c>
      <c r="AT102" s="166" t="s">
        <v>153</v>
      </c>
      <c r="AU102" s="166" t="s">
        <v>81</v>
      </c>
      <c r="AY102" s="15" t="s">
        <v>150</v>
      </c>
      <c r="BE102" s="167">
        <f t="shared" si="4"/>
        <v>0</v>
      </c>
      <c r="BF102" s="167">
        <f t="shared" si="5"/>
        <v>0</v>
      </c>
      <c r="BG102" s="167">
        <f t="shared" si="6"/>
        <v>0</v>
      </c>
      <c r="BH102" s="167">
        <f t="shared" si="7"/>
        <v>0</v>
      </c>
      <c r="BI102" s="167">
        <f t="shared" si="8"/>
        <v>0</v>
      </c>
      <c r="BJ102" s="15" t="s">
        <v>79</v>
      </c>
      <c r="BK102" s="167">
        <f t="shared" si="9"/>
        <v>0</v>
      </c>
      <c r="BL102" s="15" t="s">
        <v>264</v>
      </c>
      <c r="BM102" s="166" t="s">
        <v>765</v>
      </c>
    </row>
    <row r="103" spans="1:65" s="1" customFormat="1" ht="16.5" customHeight="1">
      <c r="A103" s="30"/>
      <c r="B103" s="154"/>
      <c r="C103" s="182" t="s">
        <v>400</v>
      </c>
      <c r="D103" s="182" t="s">
        <v>299</v>
      </c>
      <c r="E103" s="183" t="s">
        <v>766</v>
      </c>
      <c r="F103" s="184" t="s">
        <v>767</v>
      </c>
      <c r="G103" s="185" t="s">
        <v>558</v>
      </c>
      <c r="H103" s="186">
        <v>80</v>
      </c>
      <c r="I103" s="187"/>
      <c r="J103" s="188">
        <f t="shared" si="0"/>
        <v>0</v>
      </c>
      <c r="K103" s="184" t="s">
        <v>3</v>
      </c>
      <c r="L103" s="189"/>
      <c r="M103" s="190" t="s">
        <v>3</v>
      </c>
      <c r="N103" s="191" t="s">
        <v>42</v>
      </c>
      <c r="O103" s="51"/>
      <c r="P103" s="164">
        <f t="shared" si="1"/>
        <v>0</v>
      </c>
      <c r="Q103" s="164">
        <v>0.001</v>
      </c>
      <c r="R103" s="164">
        <f t="shared" si="2"/>
        <v>0.08</v>
      </c>
      <c r="S103" s="164">
        <v>0</v>
      </c>
      <c r="T103" s="165">
        <f t="shared" si="3"/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66" t="s">
        <v>631</v>
      </c>
      <c r="AT103" s="166" t="s">
        <v>299</v>
      </c>
      <c r="AU103" s="166" t="s">
        <v>81</v>
      </c>
      <c r="AY103" s="15" t="s">
        <v>150</v>
      </c>
      <c r="BE103" s="167">
        <f t="shared" si="4"/>
        <v>0</v>
      </c>
      <c r="BF103" s="167">
        <f t="shared" si="5"/>
        <v>0</v>
      </c>
      <c r="BG103" s="167">
        <f t="shared" si="6"/>
        <v>0</v>
      </c>
      <c r="BH103" s="167">
        <f t="shared" si="7"/>
        <v>0</v>
      </c>
      <c r="BI103" s="167">
        <f t="shared" si="8"/>
        <v>0</v>
      </c>
      <c r="BJ103" s="15" t="s">
        <v>79</v>
      </c>
      <c r="BK103" s="167">
        <f t="shared" si="9"/>
        <v>0</v>
      </c>
      <c r="BL103" s="15" t="s">
        <v>264</v>
      </c>
      <c r="BM103" s="166" t="s">
        <v>768</v>
      </c>
    </row>
    <row r="104" spans="1:65" s="1" customFormat="1" ht="44.25" customHeight="1">
      <c r="A104" s="30"/>
      <c r="B104" s="154"/>
      <c r="C104" s="155" t="s">
        <v>206</v>
      </c>
      <c r="D104" s="155" t="s">
        <v>153</v>
      </c>
      <c r="E104" s="156" t="s">
        <v>769</v>
      </c>
      <c r="F104" s="157" t="s">
        <v>770</v>
      </c>
      <c r="G104" s="158" t="s">
        <v>317</v>
      </c>
      <c r="H104" s="159">
        <v>9</v>
      </c>
      <c r="I104" s="160"/>
      <c r="J104" s="161">
        <f t="shared" si="0"/>
        <v>0</v>
      </c>
      <c r="K104" s="157" t="s">
        <v>716</v>
      </c>
      <c r="L104" s="31"/>
      <c r="M104" s="162" t="s">
        <v>3</v>
      </c>
      <c r="N104" s="163" t="s">
        <v>42</v>
      </c>
      <c r="O104" s="51"/>
      <c r="P104" s="164">
        <f t="shared" si="1"/>
        <v>0</v>
      </c>
      <c r="Q104" s="164">
        <v>0</v>
      </c>
      <c r="R104" s="164">
        <f t="shared" si="2"/>
        <v>0</v>
      </c>
      <c r="S104" s="164">
        <v>0</v>
      </c>
      <c r="T104" s="165">
        <f t="shared" si="3"/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66" t="s">
        <v>264</v>
      </c>
      <c r="AT104" s="166" t="s">
        <v>153</v>
      </c>
      <c r="AU104" s="166" t="s">
        <v>81</v>
      </c>
      <c r="AY104" s="15" t="s">
        <v>150</v>
      </c>
      <c r="BE104" s="167">
        <f t="shared" si="4"/>
        <v>0</v>
      </c>
      <c r="BF104" s="167">
        <f t="shared" si="5"/>
        <v>0</v>
      </c>
      <c r="BG104" s="167">
        <f t="shared" si="6"/>
        <v>0</v>
      </c>
      <c r="BH104" s="167">
        <f t="shared" si="7"/>
        <v>0</v>
      </c>
      <c r="BI104" s="167">
        <f t="shared" si="8"/>
        <v>0</v>
      </c>
      <c r="BJ104" s="15" t="s">
        <v>79</v>
      </c>
      <c r="BK104" s="167">
        <f t="shared" si="9"/>
        <v>0</v>
      </c>
      <c r="BL104" s="15" t="s">
        <v>264</v>
      </c>
      <c r="BM104" s="166" t="s">
        <v>771</v>
      </c>
    </row>
    <row r="105" spans="1:65" s="1" customFormat="1" ht="16.5" customHeight="1">
      <c r="A105" s="30"/>
      <c r="B105" s="154"/>
      <c r="C105" s="182" t="s">
        <v>227</v>
      </c>
      <c r="D105" s="182" t="s">
        <v>299</v>
      </c>
      <c r="E105" s="183" t="s">
        <v>772</v>
      </c>
      <c r="F105" s="184" t="s">
        <v>773</v>
      </c>
      <c r="G105" s="185" t="s">
        <v>558</v>
      </c>
      <c r="H105" s="186">
        <v>9</v>
      </c>
      <c r="I105" s="187"/>
      <c r="J105" s="188">
        <f t="shared" si="0"/>
        <v>0</v>
      </c>
      <c r="K105" s="184" t="s">
        <v>3</v>
      </c>
      <c r="L105" s="189"/>
      <c r="M105" s="190" t="s">
        <v>3</v>
      </c>
      <c r="N105" s="191" t="s">
        <v>42</v>
      </c>
      <c r="O105" s="51"/>
      <c r="P105" s="164">
        <f t="shared" si="1"/>
        <v>0</v>
      </c>
      <c r="Q105" s="164">
        <v>0.001</v>
      </c>
      <c r="R105" s="164">
        <f t="shared" si="2"/>
        <v>0.009000000000000001</v>
      </c>
      <c r="S105" s="164">
        <v>0</v>
      </c>
      <c r="T105" s="165">
        <f t="shared" si="3"/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66" t="s">
        <v>631</v>
      </c>
      <c r="AT105" s="166" t="s">
        <v>299</v>
      </c>
      <c r="AU105" s="166" t="s">
        <v>81</v>
      </c>
      <c r="AY105" s="15" t="s">
        <v>150</v>
      </c>
      <c r="BE105" s="167">
        <f t="shared" si="4"/>
        <v>0</v>
      </c>
      <c r="BF105" s="167">
        <f t="shared" si="5"/>
        <v>0</v>
      </c>
      <c r="BG105" s="167">
        <f t="shared" si="6"/>
        <v>0</v>
      </c>
      <c r="BH105" s="167">
        <f t="shared" si="7"/>
        <v>0</v>
      </c>
      <c r="BI105" s="167">
        <f t="shared" si="8"/>
        <v>0</v>
      </c>
      <c r="BJ105" s="15" t="s">
        <v>79</v>
      </c>
      <c r="BK105" s="167">
        <f t="shared" si="9"/>
        <v>0</v>
      </c>
      <c r="BL105" s="15" t="s">
        <v>264</v>
      </c>
      <c r="BM105" s="166" t="s">
        <v>774</v>
      </c>
    </row>
    <row r="106" spans="1:65" s="1" customFormat="1" ht="21.75" customHeight="1">
      <c r="A106" s="30"/>
      <c r="B106" s="154"/>
      <c r="C106" s="155" t="s">
        <v>220</v>
      </c>
      <c r="D106" s="155" t="s">
        <v>153</v>
      </c>
      <c r="E106" s="156" t="s">
        <v>775</v>
      </c>
      <c r="F106" s="157" t="s">
        <v>776</v>
      </c>
      <c r="G106" s="158" t="s">
        <v>379</v>
      </c>
      <c r="H106" s="159">
        <v>12</v>
      </c>
      <c r="I106" s="160"/>
      <c r="J106" s="161">
        <f t="shared" si="0"/>
        <v>0</v>
      </c>
      <c r="K106" s="157" t="s">
        <v>716</v>
      </c>
      <c r="L106" s="31"/>
      <c r="M106" s="162" t="s">
        <v>3</v>
      </c>
      <c r="N106" s="163" t="s">
        <v>42</v>
      </c>
      <c r="O106" s="51"/>
      <c r="P106" s="164">
        <f t="shared" si="1"/>
        <v>0</v>
      </c>
      <c r="Q106" s="164">
        <v>0</v>
      </c>
      <c r="R106" s="164">
        <f t="shared" si="2"/>
        <v>0</v>
      </c>
      <c r="S106" s="164">
        <v>0</v>
      </c>
      <c r="T106" s="165">
        <f t="shared" si="3"/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66" t="s">
        <v>264</v>
      </c>
      <c r="AT106" s="166" t="s">
        <v>153</v>
      </c>
      <c r="AU106" s="166" t="s">
        <v>81</v>
      </c>
      <c r="AY106" s="15" t="s">
        <v>150</v>
      </c>
      <c r="BE106" s="167">
        <f t="shared" si="4"/>
        <v>0</v>
      </c>
      <c r="BF106" s="167">
        <f t="shared" si="5"/>
        <v>0</v>
      </c>
      <c r="BG106" s="167">
        <f t="shared" si="6"/>
        <v>0</v>
      </c>
      <c r="BH106" s="167">
        <f t="shared" si="7"/>
        <v>0</v>
      </c>
      <c r="BI106" s="167">
        <f t="shared" si="8"/>
        <v>0</v>
      </c>
      <c r="BJ106" s="15" t="s">
        <v>79</v>
      </c>
      <c r="BK106" s="167">
        <f t="shared" si="9"/>
        <v>0</v>
      </c>
      <c r="BL106" s="15" t="s">
        <v>264</v>
      </c>
      <c r="BM106" s="166" t="s">
        <v>777</v>
      </c>
    </row>
    <row r="107" spans="1:65" s="1" customFormat="1" ht="21.75" customHeight="1">
      <c r="A107" s="30"/>
      <c r="B107" s="154"/>
      <c r="C107" s="182" t="s">
        <v>8</v>
      </c>
      <c r="D107" s="182" t="s">
        <v>299</v>
      </c>
      <c r="E107" s="183" t="s">
        <v>778</v>
      </c>
      <c r="F107" s="184" t="s">
        <v>779</v>
      </c>
      <c r="G107" s="185" t="s">
        <v>379</v>
      </c>
      <c r="H107" s="186">
        <v>3</v>
      </c>
      <c r="I107" s="187"/>
      <c r="J107" s="188">
        <f t="shared" si="0"/>
        <v>0</v>
      </c>
      <c r="K107" s="184" t="s">
        <v>3</v>
      </c>
      <c r="L107" s="189"/>
      <c r="M107" s="190" t="s">
        <v>3</v>
      </c>
      <c r="N107" s="191" t="s">
        <v>42</v>
      </c>
      <c r="O107" s="51"/>
      <c r="P107" s="164">
        <f t="shared" si="1"/>
        <v>0</v>
      </c>
      <c r="Q107" s="164">
        <v>0.0007</v>
      </c>
      <c r="R107" s="164">
        <f t="shared" si="2"/>
        <v>0.0021</v>
      </c>
      <c r="S107" s="164">
        <v>0</v>
      </c>
      <c r="T107" s="165">
        <f t="shared" si="3"/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66" t="s">
        <v>631</v>
      </c>
      <c r="AT107" s="166" t="s">
        <v>299</v>
      </c>
      <c r="AU107" s="166" t="s">
        <v>81</v>
      </c>
      <c r="AY107" s="15" t="s">
        <v>150</v>
      </c>
      <c r="BE107" s="167">
        <f t="shared" si="4"/>
        <v>0</v>
      </c>
      <c r="BF107" s="167">
        <f t="shared" si="5"/>
        <v>0</v>
      </c>
      <c r="BG107" s="167">
        <f t="shared" si="6"/>
        <v>0</v>
      </c>
      <c r="BH107" s="167">
        <f t="shared" si="7"/>
        <v>0</v>
      </c>
      <c r="BI107" s="167">
        <f t="shared" si="8"/>
        <v>0</v>
      </c>
      <c r="BJ107" s="15" t="s">
        <v>79</v>
      </c>
      <c r="BK107" s="167">
        <f t="shared" si="9"/>
        <v>0</v>
      </c>
      <c r="BL107" s="15" t="s">
        <v>264</v>
      </c>
      <c r="BM107" s="166" t="s">
        <v>780</v>
      </c>
    </row>
    <row r="108" spans="1:65" s="1" customFormat="1" ht="16.5" customHeight="1">
      <c r="A108" s="30"/>
      <c r="B108" s="154"/>
      <c r="C108" s="182" t="s">
        <v>241</v>
      </c>
      <c r="D108" s="182" t="s">
        <v>299</v>
      </c>
      <c r="E108" s="183" t="s">
        <v>781</v>
      </c>
      <c r="F108" s="184" t="s">
        <v>782</v>
      </c>
      <c r="G108" s="185" t="s">
        <v>379</v>
      </c>
      <c r="H108" s="186">
        <v>3</v>
      </c>
      <c r="I108" s="187"/>
      <c r="J108" s="188">
        <f t="shared" si="0"/>
        <v>0</v>
      </c>
      <c r="K108" s="184" t="s">
        <v>3</v>
      </c>
      <c r="L108" s="189"/>
      <c r="M108" s="190" t="s">
        <v>3</v>
      </c>
      <c r="N108" s="191" t="s">
        <v>42</v>
      </c>
      <c r="O108" s="51"/>
      <c r="P108" s="164">
        <f t="shared" si="1"/>
        <v>0</v>
      </c>
      <c r="Q108" s="164">
        <v>0.00016</v>
      </c>
      <c r="R108" s="164">
        <f t="shared" si="2"/>
        <v>0.00048000000000000007</v>
      </c>
      <c r="S108" s="164">
        <v>0</v>
      </c>
      <c r="T108" s="165">
        <f t="shared" si="3"/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66" t="s">
        <v>631</v>
      </c>
      <c r="AT108" s="166" t="s">
        <v>299</v>
      </c>
      <c r="AU108" s="166" t="s">
        <v>81</v>
      </c>
      <c r="AY108" s="15" t="s">
        <v>150</v>
      </c>
      <c r="BE108" s="167">
        <f t="shared" si="4"/>
        <v>0</v>
      </c>
      <c r="BF108" s="167">
        <f t="shared" si="5"/>
        <v>0</v>
      </c>
      <c r="BG108" s="167">
        <f t="shared" si="6"/>
        <v>0</v>
      </c>
      <c r="BH108" s="167">
        <f t="shared" si="7"/>
        <v>0</v>
      </c>
      <c r="BI108" s="167">
        <f t="shared" si="8"/>
        <v>0</v>
      </c>
      <c r="BJ108" s="15" t="s">
        <v>79</v>
      </c>
      <c r="BK108" s="167">
        <f t="shared" si="9"/>
        <v>0</v>
      </c>
      <c r="BL108" s="15" t="s">
        <v>264</v>
      </c>
      <c r="BM108" s="166" t="s">
        <v>783</v>
      </c>
    </row>
    <row r="109" spans="1:65" s="1" customFormat="1" ht="21.75" customHeight="1">
      <c r="A109" s="30"/>
      <c r="B109" s="154"/>
      <c r="C109" s="182" t="s">
        <v>298</v>
      </c>
      <c r="D109" s="182" t="s">
        <v>299</v>
      </c>
      <c r="E109" s="183" t="s">
        <v>784</v>
      </c>
      <c r="F109" s="184" t="s">
        <v>785</v>
      </c>
      <c r="G109" s="185" t="s">
        <v>379</v>
      </c>
      <c r="H109" s="186">
        <v>6</v>
      </c>
      <c r="I109" s="187"/>
      <c r="J109" s="188">
        <f t="shared" si="0"/>
        <v>0</v>
      </c>
      <c r="K109" s="184" t="s">
        <v>3</v>
      </c>
      <c r="L109" s="189"/>
      <c r="M109" s="190" t="s">
        <v>3</v>
      </c>
      <c r="N109" s="191" t="s">
        <v>42</v>
      </c>
      <c r="O109" s="51"/>
      <c r="P109" s="164">
        <f t="shared" si="1"/>
        <v>0</v>
      </c>
      <c r="Q109" s="164">
        <v>0.00026</v>
      </c>
      <c r="R109" s="164">
        <f t="shared" si="2"/>
        <v>0.0015599999999999998</v>
      </c>
      <c r="S109" s="164">
        <v>0</v>
      </c>
      <c r="T109" s="165">
        <f t="shared" si="3"/>
        <v>0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R109" s="166" t="s">
        <v>631</v>
      </c>
      <c r="AT109" s="166" t="s">
        <v>299</v>
      </c>
      <c r="AU109" s="166" t="s">
        <v>81</v>
      </c>
      <c r="AY109" s="15" t="s">
        <v>150</v>
      </c>
      <c r="BE109" s="167">
        <f t="shared" si="4"/>
        <v>0</v>
      </c>
      <c r="BF109" s="167">
        <f t="shared" si="5"/>
        <v>0</v>
      </c>
      <c r="BG109" s="167">
        <f t="shared" si="6"/>
        <v>0</v>
      </c>
      <c r="BH109" s="167">
        <f t="shared" si="7"/>
        <v>0</v>
      </c>
      <c r="BI109" s="167">
        <f t="shared" si="8"/>
        <v>0</v>
      </c>
      <c r="BJ109" s="15" t="s">
        <v>79</v>
      </c>
      <c r="BK109" s="167">
        <f t="shared" si="9"/>
        <v>0</v>
      </c>
      <c r="BL109" s="15" t="s">
        <v>264</v>
      </c>
      <c r="BM109" s="166" t="s">
        <v>786</v>
      </c>
    </row>
    <row r="110" spans="1:65" s="1" customFormat="1" ht="33" customHeight="1">
      <c r="A110" s="30"/>
      <c r="B110" s="154"/>
      <c r="C110" s="155" t="s">
        <v>787</v>
      </c>
      <c r="D110" s="155" t="s">
        <v>153</v>
      </c>
      <c r="E110" s="156" t="s">
        <v>788</v>
      </c>
      <c r="F110" s="157" t="s">
        <v>789</v>
      </c>
      <c r="G110" s="158" t="s">
        <v>379</v>
      </c>
      <c r="H110" s="159">
        <v>1</v>
      </c>
      <c r="I110" s="160"/>
      <c r="J110" s="161">
        <f t="shared" si="0"/>
        <v>0</v>
      </c>
      <c r="K110" s="157" t="s">
        <v>224</v>
      </c>
      <c r="L110" s="31"/>
      <c r="M110" s="162" t="s">
        <v>3</v>
      </c>
      <c r="N110" s="163" t="s">
        <v>42</v>
      </c>
      <c r="O110" s="51"/>
      <c r="P110" s="164">
        <f t="shared" si="1"/>
        <v>0</v>
      </c>
      <c r="Q110" s="164">
        <v>0</v>
      </c>
      <c r="R110" s="164">
        <f t="shared" si="2"/>
        <v>0</v>
      </c>
      <c r="S110" s="164">
        <v>0</v>
      </c>
      <c r="T110" s="165">
        <f t="shared" si="3"/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66" t="s">
        <v>264</v>
      </c>
      <c r="AT110" s="166" t="s">
        <v>153</v>
      </c>
      <c r="AU110" s="166" t="s">
        <v>81</v>
      </c>
      <c r="AY110" s="15" t="s">
        <v>150</v>
      </c>
      <c r="BE110" s="167">
        <f t="shared" si="4"/>
        <v>0</v>
      </c>
      <c r="BF110" s="167">
        <f t="shared" si="5"/>
        <v>0</v>
      </c>
      <c r="BG110" s="167">
        <f t="shared" si="6"/>
        <v>0</v>
      </c>
      <c r="BH110" s="167">
        <f t="shared" si="7"/>
        <v>0</v>
      </c>
      <c r="BI110" s="167">
        <f t="shared" si="8"/>
        <v>0</v>
      </c>
      <c r="BJ110" s="15" t="s">
        <v>79</v>
      </c>
      <c r="BK110" s="167">
        <f t="shared" si="9"/>
        <v>0</v>
      </c>
      <c r="BL110" s="15" t="s">
        <v>264</v>
      </c>
      <c r="BM110" s="166" t="s">
        <v>790</v>
      </c>
    </row>
    <row r="111" spans="2:63" s="11" customFormat="1" ht="25.5" customHeight="1">
      <c r="B111" s="141"/>
      <c r="D111" s="142" t="s">
        <v>70</v>
      </c>
      <c r="E111" s="143" t="s">
        <v>299</v>
      </c>
      <c r="F111" s="143" t="s">
        <v>791</v>
      </c>
      <c r="I111" s="144"/>
      <c r="J111" s="145">
        <f>BK111</f>
        <v>0</v>
      </c>
      <c r="L111" s="141"/>
      <c r="M111" s="146"/>
      <c r="N111" s="147"/>
      <c r="O111" s="147"/>
      <c r="P111" s="148">
        <f>P112+P122</f>
        <v>0</v>
      </c>
      <c r="Q111" s="147"/>
      <c r="R111" s="148">
        <f>R112+R122</f>
        <v>15.886664000000003</v>
      </c>
      <c r="S111" s="147"/>
      <c r="T111" s="149">
        <f>T112+T122</f>
        <v>0</v>
      </c>
      <c r="AR111" s="142" t="s">
        <v>103</v>
      </c>
      <c r="AT111" s="150" t="s">
        <v>70</v>
      </c>
      <c r="AU111" s="150" t="s">
        <v>71</v>
      </c>
      <c r="AY111" s="142" t="s">
        <v>150</v>
      </c>
      <c r="BK111" s="151">
        <f>BK112+BK122</f>
        <v>0</v>
      </c>
    </row>
    <row r="112" spans="2:63" s="11" customFormat="1" ht="22.5" customHeight="1">
      <c r="B112" s="141"/>
      <c r="D112" s="142" t="s">
        <v>70</v>
      </c>
      <c r="E112" s="152" t="s">
        <v>792</v>
      </c>
      <c r="F112" s="152" t="s">
        <v>793</v>
      </c>
      <c r="I112" s="144"/>
      <c r="J112" s="153">
        <f>BK112</f>
        <v>0</v>
      </c>
      <c r="L112" s="141"/>
      <c r="M112" s="146"/>
      <c r="N112" s="147"/>
      <c r="O112" s="147"/>
      <c r="P112" s="148">
        <f>SUM(P113:P121)</f>
        <v>0</v>
      </c>
      <c r="Q112" s="147"/>
      <c r="R112" s="148">
        <f>SUM(R113:R121)</f>
        <v>0.02796</v>
      </c>
      <c r="S112" s="147"/>
      <c r="T112" s="149">
        <f>SUM(T113:T121)</f>
        <v>0</v>
      </c>
      <c r="AR112" s="142" t="s">
        <v>103</v>
      </c>
      <c r="AT112" s="150" t="s">
        <v>70</v>
      </c>
      <c r="AU112" s="150" t="s">
        <v>79</v>
      </c>
      <c r="AY112" s="142" t="s">
        <v>150</v>
      </c>
      <c r="BK112" s="151">
        <f>SUM(BK113:BK121)</f>
        <v>0</v>
      </c>
    </row>
    <row r="113" spans="1:65" s="1" customFormat="1" ht="21.75" customHeight="1">
      <c r="A113" s="30"/>
      <c r="B113" s="154"/>
      <c r="C113" s="155" t="s">
        <v>310</v>
      </c>
      <c r="D113" s="155" t="s">
        <v>153</v>
      </c>
      <c r="E113" s="156" t="s">
        <v>794</v>
      </c>
      <c r="F113" s="157" t="s">
        <v>795</v>
      </c>
      <c r="G113" s="158" t="s">
        <v>796</v>
      </c>
      <c r="H113" s="159">
        <v>6</v>
      </c>
      <c r="I113" s="160"/>
      <c r="J113" s="161">
        <f aca="true" t="shared" si="10" ref="J113:J121">ROUND(I113*H113,2)</f>
        <v>0</v>
      </c>
      <c r="K113" s="157" t="s">
        <v>3</v>
      </c>
      <c r="L113" s="31"/>
      <c r="M113" s="162" t="s">
        <v>3</v>
      </c>
      <c r="N113" s="163" t="s">
        <v>42</v>
      </c>
      <c r="O113" s="51"/>
      <c r="P113" s="164">
        <f aca="true" t="shared" si="11" ref="P113:P121">O113*H113</f>
        <v>0</v>
      </c>
      <c r="Q113" s="164">
        <v>0</v>
      </c>
      <c r="R113" s="164">
        <f aca="true" t="shared" si="12" ref="R113:R121">Q113*H113</f>
        <v>0</v>
      </c>
      <c r="S113" s="164">
        <v>0</v>
      </c>
      <c r="T113" s="165">
        <f aca="true" t="shared" si="13" ref="T113:T121"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66" t="s">
        <v>264</v>
      </c>
      <c r="AT113" s="166" t="s">
        <v>153</v>
      </c>
      <c r="AU113" s="166" t="s">
        <v>81</v>
      </c>
      <c r="AY113" s="15" t="s">
        <v>150</v>
      </c>
      <c r="BE113" s="167">
        <f aca="true" t="shared" si="14" ref="BE113:BE121">IF(N113="základní",J113,0)</f>
        <v>0</v>
      </c>
      <c r="BF113" s="167">
        <f aca="true" t="shared" si="15" ref="BF113:BF121">IF(N113="snížená",J113,0)</f>
        <v>0</v>
      </c>
      <c r="BG113" s="167">
        <f aca="true" t="shared" si="16" ref="BG113:BG121">IF(N113="zákl. přenesená",J113,0)</f>
        <v>0</v>
      </c>
      <c r="BH113" s="167">
        <f aca="true" t="shared" si="17" ref="BH113:BH121">IF(N113="sníž. přenesená",J113,0)</f>
        <v>0</v>
      </c>
      <c r="BI113" s="167">
        <f aca="true" t="shared" si="18" ref="BI113:BI121">IF(N113="nulová",J113,0)</f>
        <v>0</v>
      </c>
      <c r="BJ113" s="15" t="s">
        <v>79</v>
      </c>
      <c r="BK113" s="167">
        <f aca="true" t="shared" si="19" ref="BK113:BK121">ROUND(I113*H113,2)</f>
        <v>0</v>
      </c>
      <c r="BL113" s="15" t="s">
        <v>264</v>
      </c>
      <c r="BM113" s="166" t="s">
        <v>797</v>
      </c>
    </row>
    <row r="114" spans="1:65" s="1" customFormat="1" ht="21.75" customHeight="1">
      <c r="A114" s="30"/>
      <c r="B114" s="154"/>
      <c r="C114" s="155" t="s">
        <v>314</v>
      </c>
      <c r="D114" s="155" t="s">
        <v>153</v>
      </c>
      <c r="E114" s="156" t="s">
        <v>798</v>
      </c>
      <c r="F114" s="157" t="s">
        <v>799</v>
      </c>
      <c r="G114" s="158" t="s">
        <v>379</v>
      </c>
      <c r="H114" s="159">
        <v>3</v>
      </c>
      <c r="I114" s="160"/>
      <c r="J114" s="161">
        <f t="shared" si="10"/>
        <v>0</v>
      </c>
      <c r="K114" s="157" t="s">
        <v>716</v>
      </c>
      <c r="L114" s="31"/>
      <c r="M114" s="162" t="s">
        <v>3</v>
      </c>
      <c r="N114" s="163" t="s">
        <v>42</v>
      </c>
      <c r="O114" s="51"/>
      <c r="P114" s="164">
        <f t="shared" si="11"/>
        <v>0</v>
      </c>
      <c r="Q114" s="164">
        <v>0</v>
      </c>
      <c r="R114" s="164">
        <f t="shared" si="12"/>
        <v>0</v>
      </c>
      <c r="S114" s="164">
        <v>0</v>
      </c>
      <c r="T114" s="165">
        <f t="shared" si="13"/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66" t="s">
        <v>749</v>
      </c>
      <c r="AT114" s="166" t="s">
        <v>153</v>
      </c>
      <c r="AU114" s="166" t="s">
        <v>81</v>
      </c>
      <c r="AY114" s="15" t="s">
        <v>150</v>
      </c>
      <c r="BE114" s="167">
        <f t="shared" si="14"/>
        <v>0</v>
      </c>
      <c r="BF114" s="167">
        <f t="shared" si="15"/>
        <v>0</v>
      </c>
      <c r="BG114" s="167">
        <f t="shared" si="16"/>
        <v>0</v>
      </c>
      <c r="BH114" s="167">
        <f t="shared" si="17"/>
        <v>0</v>
      </c>
      <c r="BI114" s="167">
        <f t="shared" si="18"/>
        <v>0</v>
      </c>
      <c r="BJ114" s="15" t="s">
        <v>79</v>
      </c>
      <c r="BK114" s="167">
        <f t="shared" si="19"/>
        <v>0</v>
      </c>
      <c r="BL114" s="15" t="s">
        <v>749</v>
      </c>
      <c r="BM114" s="166" t="s">
        <v>800</v>
      </c>
    </row>
    <row r="115" spans="1:65" s="1" customFormat="1" ht="16.5" customHeight="1">
      <c r="A115" s="30"/>
      <c r="B115" s="154"/>
      <c r="C115" s="182" t="s">
        <v>383</v>
      </c>
      <c r="D115" s="182" t="s">
        <v>299</v>
      </c>
      <c r="E115" s="183" t="s">
        <v>801</v>
      </c>
      <c r="F115" s="184" t="s">
        <v>802</v>
      </c>
      <c r="G115" s="185" t="s">
        <v>379</v>
      </c>
      <c r="H115" s="186">
        <v>3</v>
      </c>
      <c r="I115" s="187"/>
      <c r="J115" s="188">
        <f t="shared" si="10"/>
        <v>0</v>
      </c>
      <c r="K115" s="184" t="s">
        <v>3</v>
      </c>
      <c r="L115" s="189"/>
      <c r="M115" s="190" t="s">
        <v>3</v>
      </c>
      <c r="N115" s="191" t="s">
        <v>42</v>
      </c>
      <c r="O115" s="51"/>
      <c r="P115" s="164">
        <f t="shared" si="11"/>
        <v>0</v>
      </c>
      <c r="Q115" s="164">
        <v>0.0088</v>
      </c>
      <c r="R115" s="164">
        <f t="shared" si="12"/>
        <v>0.0264</v>
      </c>
      <c r="S115" s="164">
        <v>0</v>
      </c>
      <c r="T115" s="165">
        <f t="shared" si="13"/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66" t="s">
        <v>631</v>
      </c>
      <c r="AT115" s="166" t="s">
        <v>299</v>
      </c>
      <c r="AU115" s="166" t="s">
        <v>81</v>
      </c>
      <c r="AY115" s="15" t="s">
        <v>150</v>
      </c>
      <c r="BE115" s="167">
        <f t="shared" si="14"/>
        <v>0</v>
      </c>
      <c r="BF115" s="167">
        <f t="shared" si="15"/>
        <v>0</v>
      </c>
      <c r="BG115" s="167">
        <f t="shared" si="16"/>
        <v>0</v>
      </c>
      <c r="BH115" s="167">
        <f t="shared" si="17"/>
        <v>0</v>
      </c>
      <c r="BI115" s="167">
        <f t="shared" si="18"/>
        <v>0</v>
      </c>
      <c r="BJ115" s="15" t="s">
        <v>79</v>
      </c>
      <c r="BK115" s="167">
        <f t="shared" si="19"/>
        <v>0</v>
      </c>
      <c r="BL115" s="15" t="s">
        <v>264</v>
      </c>
      <c r="BM115" s="166" t="s">
        <v>803</v>
      </c>
    </row>
    <row r="116" spans="1:65" s="1" customFormat="1" ht="21.75" customHeight="1">
      <c r="A116" s="30"/>
      <c r="B116" s="154"/>
      <c r="C116" s="155" t="s">
        <v>386</v>
      </c>
      <c r="D116" s="155" t="s">
        <v>153</v>
      </c>
      <c r="E116" s="156" t="s">
        <v>804</v>
      </c>
      <c r="F116" s="157" t="s">
        <v>805</v>
      </c>
      <c r="G116" s="158" t="s">
        <v>379</v>
      </c>
      <c r="H116" s="159">
        <v>3</v>
      </c>
      <c r="I116" s="160"/>
      <c r="J116" s="161">
        <f t="shared" si="10"/>
        <v>0</v>
      </c>
      <c r="K116" s="157" t="s">
        <v>716</v>
      </c>
      <c r="L116" s="31"/>
      <c r="M116" s="162" t="s">
        <v>3</v>
      </c>
      <c r="N116" s="163" t="s">
        <v>42</v>
      </c>
      <c r="O116" s="51"/>
      <c r="P116" s="164">
        <f t="shared" si="11"/>
        <v>0</v>
      </c>
      <c r="Q116" s="164">
        <v>0</v>
      </c>
      <c r="R116" s="164">
        <f t="shared" si="12"/>
        <v>0</v>
      </c>
      <c r="S116" s="164">
        <v>0</v>
      </c>
      <c r="T116" s="165">
        <f t="shared" si="13"/>
        <v>0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R116" s="166" t="s">
        <v>749</v>
      </c>
      <c r="AT116" s="166" t="s">
        <v>153</v>
      </c>
      <c r="AU116" s="166" t="s">
        <v>81</v>
      </c>
      <c r="AY116" s="15" t="s">
        <v>150</v>
      </c>
      <c r="BE116" s="167">
        <f t="shared" si="14"/>
        <v>0</v>
      </c>
      <c r="BF116" s="167">
        <f t="shared" si="15"/>
        <v>0</v>
      </c>
      <c r="BG116" s="167">
        <f t="shared" si="16"/>
        <v>0</v>
      </c>
      <c r="BH116" s="167">
        <f t="shared" si="17"/>
        <v>0</v>
      </c>
      <c r="BI116" s="167">
        <f t="shared" si="18"/>
        <v>0</v>
      </c>
      <c r="BJ116" s="15" t="s">
        <v>79</v>
      </c>
      <c r="BK116" s="167">
        <f t="shared" si="19"/>
        <v>0</v>
      </c>
      <c r="BL116" s="15" t="s">
        <v>749</v>
      </c>
      <c r="BM116" s="166" t="s">
        <v>806</v>
      </c>
    </row>
    <row r="117" spans="1:65" s="1" customFormat="1" ht="100.5" customHeight="1">
      <c r="A117" s="30"/>
      <c r="B117" s="154"/>
      <c r="C117" s="182" t="s">
        <v>807</v>
      </c>
      <c r="D117" s="182" t="s">
        <v>299</v>
      </c>
      <c r="E117" s="183" t="s">
        <v>808</v>
      </c>
      <c r="F117" s="184" t="s">
        <v>809</v>
      </c>
      <c r="G117" s="185" t="s">
        <v>379</v>
      </c>
      <c r="H117" s="186">
        <v>3</v>
      </c>
      <c r="I117" s="187"/>
      <c r="J117" s="188">
        <f t="shared" si="10"/>
        <v>0</v>
      </c>
      <c r="K117" s="184" t="s">
        <v>3</v>
      </c>
      <c r="L117" s="189"/>
      <c r="M117" s="190" t="s">
        <v>3</v>
      </c>
      <c r="N117" s="191" t="s">
        <v>42</v>
      </c>
      <c r="O117" s="51"/>
      <c r="P117" s="164">
        <f t="shared" si="11"/>
        <v>0</v>
      </c>
      <c r="Q117" s="164">
        <v>0</v>
      </c>
      <c r="R117" s="164">
        <f t="shared" si="12"/>
        <v>0</v>
      </c>
      <c r="S117" s="164">
        <v>0</v>
      </c>
      <c r="T117" s="165">
        <f t="shared" si="13"/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R117" s="166" t="s">
        <v>631</v>
      </c>
      <c r="AT117" s="166" t="s">
        <v>299</v>
      </c>
      <c r="AU117" s="166" t="s">
        <v>81</v>
      </c>
      <c r="AY117" s="15" t="s">
        <v>150</v>
      </c>
      <c r="BE117" s="167">
        <f t="shared" si="14"/>
        <v>0</v>
      </c>
      <c r="BF117" s="167">
        <f t="shared" si="15"/>
        <v>0</v>
      </c>
      <c r="BG117" s="167">
        <f t="shared" si="16"/>
        <v>0</v>
      </c>
      <c r="BH117" s="167">
        <f t="shared" si="17"/>
        <v>0</v>
      </c>
      <c r="BI117" s="167">
        <f t="shared" si="18"/>
        <v>0</v>
      </c>
      <c r="BJ117" s="15" t="s">
        <v>79</v>
      </c>
      <c r="BK117" s="167">
        <f t="shared" si="19"/>
        <v>0</v>
      </c>
      <c r="BL117" s="15" t="s">
        <v>264</v>
      </c>
      <c r="BM117" s="166" t="s">
        <v>810</v>
      </c>
    </row>
    <row r="118" spans="1:65" s="1" customFormat="1" ht="16.5" customHeight="1">
      <c r="A118" s="30"/>
      <c r="B118" s="154"/>
      <c r="C118" s="155" t="s">
        <v>811</v>
      </c>
      <c r="D118" s="155" t="s">
        <v>153</v>
      </c>
      <c r="E118" s="156" t="s">
        <v>812</v>
      </c>
      <c r="F118" s="157" t="s">
        <v>813</v>
      </c>
      <c r="G118" s="158" t="s">
        <v>379</v>
      </c>
      <c r="H118" s="159">
        <v>3</v>
      </c>
      <c r="I118" s="160"/>
      <c r="J118" s="161">
        <f t="shared" si="10"/>
        <v>0</v>
      </c>
      <c r="K118" s="157" t="s">
        <v>716</v>
      </c>
      <c r="L118" s="31"/>
      <c r="M118" s="162" t="s">
        <v>3</v>
      </c>
      <c r="N118" s="163" t="s">
        <v>42</v>
      </c>
      <c r="O118" s="51"/>
      <c r="P118" s="164">
        <f t="shared" si="11"/>
        <v>0</v>
      </c>
      <c r="Q118" s="164">
        <v>0</v>
      </c>
      <c r="R118" s="164">
        <f t="shared" si="12"/>
        <v>0</v>
      </c>
      <c r="S118" s="164">
        <v>0</v>
      </c>
      <c r="T118" s="165">
        <f t="shared" si="13"/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66" t="s">
        <v>749</v>
      </c>
      <c r="AT118" s="166" t="s">
        <v>153</v>
      </c>
      <c r="AU118" s="166" t="s">
        <v>81</v>
      </c>
      <c r="AY118" s="15" t="s">
        <v>150</v>
      </c>
      <c r="BE118" s="167">
        <f t="shared" si="14"/>
        <v>0</v>
      </c>
      <c r="BF118" s="167">
        <f t="shared" si="15"/>
        <v>0</v>
      </c>
      <c r="BG118" s="167">
        <f t="shared" si="16"/>
        <v>0</v>
      </c>
      <c r="BH118" s="167">
        <f t="shared" si="17"/>
        <v>0</v>
      </c>
      <c r="BI118" s="167">
        <f t="shared" si="18"/>
        <v>0</v>
      </c>
      <c r="BJ118" s="15" t="s">
        <v>79</v>
      </c>
      <c r="BK118" s="167">
        <f t="shared" si="19"/>
        <v>0</v>
      </c>
      <c r="BL118" s="15" t="s">
        <v>749</v>
      </c>
      <c r="BM118" s="166" t="s">
        <v>814</v>
      </c>
    </row>
    <row r="119" spans="1:65" s="1" customFormat="1" ht="16.5" customHeight="1">
      <c r="A119" s="30"/>
      <c r="B119" s="154"/>
      <c r="C119" s="155" t="s">
        <v>629</v>
      </c>
      <c r="D119" s="155" t="s">
        <v>153</v>
      </c>
      <c r="E119" s="156" t="s">
        <v>812</v>
      </c>
      <c r="F119" s="157" t="s">
        <v>813</v>
      </c>
      <c r="G119" s="158" t="s">
        <v>379</v>
      </c>
      <c r="H119" s="159">
        <v>3</v>
      </c>
      <c r="I119" s="160"/>
      <c r="J119" s="161">
        <f t="shared" si="10"/>
        <v>0</v>
      </c>
      <c r="K119" s="157" t="s">
        <v>716</v>
      </c>
      <c r="L119" s="31"/>
      <c r="M119" s="162" t="s">
        <v>3</v>
      </c>
      <c r="N119" s="163" t="s">
        <v>42</v>
      </c>
      <c r="O119" s="51"/>
      <c r="P119" s="164">
        <f t="shared" si="11"/>
        <v>0</v>
      </c>
      <c r="Q119" s="164">
        <v>0</v>
      </c>
      <c r="R119" s="164">
        <f t="shared" si="12"/>
        <v>0</v>
      </c>
      <c r="S119" s="164">
        <v>0</v>
      </c>
      <c r="T119" s="165">
        <f t="shared" si="13"/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66" t="s">
        <v>749</v>
      </c>
      <c r="AT119" s="166" t="s">
        <v>153</v>
      </c>
      <c r="AU119" s="166" t="s">
        <v>81</v>
      </c>
      <c r="AY119" s="15" t="s">
        <v>150</v>
      </c>
      <c r="BE119" s="167">
        <f t="shared" si="14"/>
        <v>0</v>
      </c>
      <c r="BF119" s="167">
        <f t="shared" si="15"/>
        <v>0</v>
      </c>
      <c r="BG119" s="167">
        <f t="shared" si="16"/>
        <v>0</v>
      </c>
      <c r="BH119" s="167">
        <f t="shared" si="17"/>
        <v>0</v>
      </c>
      <c r="BI119" s="167">
        <f t="shared" si="18"/>
        <v>0</v>
      </c>
      <c r="BJ119" s="15" t="s">
        <v>79</v>
      </c>
      <c r="BK119" s="167">
        <f t="shared" si="19"/>
        <v>0</v>
      </c>
      <c r="BL119" s="15" t="s">
        <v>749</v>
      </c>
      <c r="BM119" s="166" t="s">
        <v>815</v>
      </c>
    </row>
    <row r="120" spans="1:65" s="1" customFormat="1" ht="21.75" customHeight="1">
      <c r="A120" s="30"/>
      <c r="B120" s="154"/>
      <c r="C120" s="182" t="s">
        <v>631</v>
      </c>
      <c r="D120" s="182" t="s">
        <v>299</v>
      </c>
      <c r="E120" s="183" t="s">
        <v>816</v>
      </c>
      <c r="F120" s="184" t="s">
        <v>817</v>
      </c>
      <c r="G120" s="185" t="s">
        <v>379</v>
      </c>
      <c r="H120" s="186">
        <v>3</v>
      </c>
      <c r="I120" s="187"/>
      <c r="J120" s="188">
        <f t="shared" si="10"/>
        <v>0</v>
      </c>
      <c r="K120" s="184" t="s">
        <v>3</v>
      </c>
      <c r="L120" s="189"/>
      <c r="M120" s="190" t="s">
        <v>3</v>
      </c>
      <c r="N120" s="191" t="s">
        <v>42</v>
      </c>
      <c r="O120" s="51"/>
      <c r="P120" s="164">
        <f t="shared" si="11"/>
        <v>0</v>
      </c>
      <c r="Q120" s="164">
        <v>0.00052</v>
      </c>
      <c r="R120" s="164">
        <f t="shared" si="12"/>
        <v>0.0015599999999999998</v>
      </c>
      <c r="S120" s="164">
        <v>0</v>
      </c>
      <c r="T120" s="165">
        <f t="shared" si="13"/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66" t="s">
        <v>631</v>
      </c>
      <c r="AT120" s="166" t="s">
        <v>299</v>
      </c>
      <c r="AU120" s="166" t="s">
        <v>81</v>
      </c>
      <c r="AY120" s="15" t="s">
        <v>150</v>
      </c>
      <c r="BE120" s="167">
        <f t="shared" si="14"/>
        <v>0</v>
      </c>
      <c r="BF120" s="167">
        <f t="shared" si="15"/>
        <v>0</v>
      </c>
      <c r="BG120" s="167">
        <f t="shared" si="16"/>
        <v>0</v>
      </c>
      <c r="BH120" s="167">
        <f t="shared" si="17"/>
        <v>0</v>
      </c>
      <c r="BI120" s="167">
        <f t="shared" si="18"/>
        <v>0</v>
      </c>
      <c r="BJ120" s="15" t="s">
        <v>79</v>
      </c>
      <c r="BK120" s="167">
        <f t="shared" si="19"/>
        <v>0</v>
      </c>
      <c r="BL120" s="15" t="s">
        <v>264</v>
      </c>
      <c r="BM120" s="166" t="s">
        <v>818</v>
      </c>
    </row>
    <row r="121" spans="1:65" s="1" customFormat="1" ht="16.5" customHeight="1">
      <c r="A121" s="30"/>
      <c r="B121" s="154"/>
      <c r="C121" s="155" t="s">
        <v>633</v>
      </c>
      <c r="D121" s="155" t="s">
        <v>153</v>
      </c>
      <c r="E121" s="156" t="s">
        <v>819</v>
      </c>
      <c r="F121" s="157" t="s">
        <v>820</v>
      </c>
      <c r="G121" s="158" t="s">
        <v>156</v>
      </c>
      <c r="H121" s="159">
        <v>1</v>
      </c>
      <c r="I121" s="160"/>
      <c r="J121" s="161">
        <f t="shared" si="10"/>
        <v>0</v>
      </c>
      <c r="K121" s="157" t="s">
        <v>3</v>
      </c>
      <c r="L121" s="31"/>
      <c r="M121" s="162" t="s">
        <v>3</v>
      </c>
      <c r="N121" s="163" t="s">
        <v>42</v>
      </c>
      <c r="O121" s="51"/>
      <c r="P121" s="164">
        <f t="shared" si="11"/>
        <v>0</v>
      </c>
      <c r="Q121" s="164">
        <v>0</v>
      </c>
      <c r="R121" s="164">
        <f t="shared" si="12"/>
        <v>0</v>
      </c>
      <c r="S121" s="164">
        <v>0</v>
      </c>
      <c r="T121" s="165">
        <f t="shared" si="1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6" t="s">
        <v>749</v>
      </c>
      <c r="AT121" s="166" t="s">
        <v>153</v>
      </c>
      <c r="AU121" s="166" t="s">
        <v>81</v>
      </c>
      <c r="AY121" s="15" t="s">
        <v>150</v>
      </c>
      <c r="BE121" s="167">
        <f t="shared" si="14"/>
        <v>0</v>
      </c>
      <c r="BF121" s="167">
        <f t="shared" si="15"/>
        <v>0</v>
      </c>
      <c r="BG121" s="167">
        <f t="shared" si="16"/>
        <v>0</v>
      </c>
      <c r="BH121" s="167">
        <f t="shared" si="17"/>
        <v>0</v>
      </c>
      <c r="BI121" s="167">
        <f t="shared" si="18"/>
        <v>0</v>
      </c>
      <c r="BJ121" s="15" t="s">
        <v>79</v>
      </c>
      <c r="BK121" s="167">
        <f t="shared" si="19"/>
        <v>0</v>
      </c>
      <c r="BL121" s="15" t="s">
        <v>749</v>
      </c>
      <c r="BM121" s="166" t="s">
        <v>821</v>
      </c>
    </row>
    <row r="122" spans="2:63" s="11" customFormat="1" ht="22.5" customHeight="1">
      <c r="B122" s="141"/>
      <c r="D122" s="142" t="s">
        <v>70</v>
      </c>
      <c r="E122" s="152" t="s">
        <v>822</v>
      </c>
      <c r="F122" s="152" t="s">
        <v>823</v>
      </c>
      <c r="I122" s="144"/>
      <c r="J122" s="153">
        <f>BK122</f>
        <v>0</v>
      </c>
      <c r="L122" s="141"/>
      <c r="M122" s="146"/>
      <c r="N122" s="147"/>
      <c r="O122" s="147"/>
      <c r="P122" s="148">
        <f>SUM(P123:P141)</f>
        <v>0</v>
      </c>
      <c r="Q122" s="147"/>
      <c r="R122" s="148">
        <f>SUM(R123:R141)</f>
        <v>15.858704000000003</v>
      </c>
      <c r="S122" s="147"/>
      <c r="T122" s="149">
        <f>SUM(T123:T141)</f>
        <v>0</v>
      </c>
      <c r="AR122" s="142" t="s">
        <v>103</v>
      </c>
      <c r="AT122" s="150" t="s">
        <v>70</v>
      </c>
      <c r="AU122" s="150" t="s">
        <v>79</v>
      </c>
      <c r="AY122" s="142" t="s">
        <v>150</v>
      </c>
      <c r="BK122" s="151">
        <f>SUM(BK123:BK141)</f>
        <v>0</v>
      </c>
    </row>
    <row r="123" spans="1:65" s="1" customFormat="1" ht="21.75" customHeight="1">
      <c r="A123" s="30"/>
      <c r="B123" s="154"/>
      <c r="C123" s="155" t="s">
        <v>635</v>
      </c>
      <c r="D123" s="155" t="s">
        <v>153</v>
      </c>
      <c r="E123" s="156" t="s">
        <v>254</v>
      </c>
      <c r="F123" s="157" t="s">
        <v>824</v>
      </c>
      <c r="G123" s="158" t="s">
        <v>256</v>
      </c>
      <c r="H123" s="159">
        <v>5.712</v>
      </c>
      <c r="I123" s="160"/>
      <c r="J123" s="161">
        <f>ROUND(I123*H123,2)</f>
        <v>0</v>
      </c>
      <c r="K123" s="157" t="s">
        <v>3</v>
      </c>
      <c r="L123" s="31"/>
      <c r="M123" s="162" t="s">
        <v>3</v>
      </c>
      <c r="N123" s="163" t="s">
        <v>42</v>
      </c>
      <c r="O123" s="51"/>
      <c r="P123" s="164">
        <f>O123*H123</f>
        <v>0</v>
      </c>
      <c r="Q123" s="164">
        <v>0</v>
      </c>
      <c r="R123" s="164">
        <f>Q123*H123</f>
        <v>0</v>
      </c>
      <c r="S123" s="164">
        <v>0</v>
      </c>
      <c r="T123" s="165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6" t="s">
        <v>225</v>
      </c>
      <c r="AT123" s="166" t="s">
        <v>153</v>
      </c>
      <c r="AU123" s="166" t="s">
        <v>81</v>
      </c>
      <c r="AY123" s="15" t="s">
        <v>150</v>
      </c>
      <c r="BE123" s="167">
        <f>IF(N123="základní",J123,0)</f>
        <v>0</v>
      </c>
      <c r="BF123" s="167">
        <f>IF(N123="snížená",J123,0)</f>
        <v>0</v>
      </c>
      <c r="BG123" s="167">
        <f>IF(N123="zákl. přenesená",J123,0)</f>
        <v>0</v>
      </c>
      <c r="BH123" s="167">
        <f>IF(N123="sníž. přenesená",J123,0)</f>
        <v>0</v>
      </c>
      <c r="BI123" s="167">
        <f>IF(N123="nulová",J123,0)</f>
        <v>0</v>
      </c>
      <c r="BJ123" s="15" t="s">
        <v>79</v>
      </c>
      <c r="BK123" s="167">
        <f>ROUND(I123*H123,2)</f>
        <v>0</v>
      </c>
      <c r="BL123" s="15" t="s">
        <v>225</v>
      </c>
      <c r="BM123" s="166" t="s">
        <v>825</v>
      </c>
    </row>
    <row r="124" spans="2:51" s="12" customFormat="1" ht="11.25">
      <c r="B124" s="173"/>
      <c r="D124" s="174" t="s">
        <v>231</v>
      </c>
      <c r="E124" s="175" t="s">
        <v>3</v>
      </c>
      <c r="F124" s="176" t="s">
        <v>826</v>
      </c>
      <c r="H124" s="177">
        <v>5.712</v>
      </c>
      <c r="I124" s="178"/>
      <c r="L124" s="173"/>
      <c r="M124" s="179"/>
      <c r="N124" s="180"/>
      <c r="O124" s="180"/>
      <c r="P124" s="180"/>
      <c r="Q124" s="180"/>
      <c r="R124" s="180"/>
      <c r="S124" s="180"/>
      <c r="T124" s="181"/>
      <c r="AT124" s="175" t="s">
        <v>231</v>
      </c>
      <c r="AU124" s="175" t="s">
        <v>81</v>
      </c>
      <c r="AV124" s="12" t="s">
        <v>81</v>
      </c>
      <c r="AW124" s="12" t="s">
        <v>34</v>
      </c>
      <c r="AX124" s="12" t="s">
        <v>79</v>
      </c>
      <c r="AY124" s="175" t="s">
        <v>150</v>
      </c>
    </row>
    <row r="125" spans="1:65" s="1" customFormat="1" ht="16.5" customHeight="1">
      <c r="A125" s="30"/>
      <c r="B125" s="154"/>
      <c r="C125" s="155" t="s">
        <v>689</v>
      </c>
      <c r="D125" s="155" t="s">
        <v>153</v>
      </c>
      <c r="E125" s="156" t="s">
        <v>827</v>
      </c>
      <c r="F125" s="157" t="s">
        <v>828</v>
      </c>
      <c r="G125" s="158" t="s">
        <v>156</v>
      </c>
      <c r="H125" s="159">
        <v>3</v>
      </c>
      <c r="I125" s="160"/>
      <c r="J125" s="161">
        <f>ROUND(I125*H125,2)</f>
        <v>0</v>
      </c>
      <c r="K125" s="157" t="s">
        <v>3</v>
      </c>
      <c r="L125" s="31"/>
      <c r="M125" s="162" t="s">
        <v>3</v>
      </c>
      <c r="N125" s="163" t="s">
        <v>42</v>
      </c>
      <c r="O125" s="51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6" t="s">
        <v>749</v>
      </c>
      <c r="AT125" s="166" t="s">
        <v>153</v>
      </c>
      <c r="AU125" s="166" t="s">
        <v>81</v>
      </c>
      <c r="AY125" s="15" t="s">
        <v>150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5" t="s">
        <v>79</v>
      </c>
      <c r="BK125" s="167">
        <f>ROUND(I125*H125,2)</f>
        <v>0</v>
      </c>
      <c r="BL125" s="15" t="s">
        <v>749</v>
      </c>
      <c r="BM125" s="166" t="s">
        <v>829</v>
      </c>
    </row>
    <row r="126" spans="1:65" s="1" customFormat="1" ht="16.5" customHeight="1">
      <c r="A126" s="30"/>
      <c r="B126" s="154"/>
      <c r="C126" s="155" t="s">
        <v>684</v>
      </c>
      <c r="D126" s="155" t="s">
        <v>153</v>
      </c>
      <c r="E126" s="156" t="s">
        <v>830</v>
      </c>
      <c r="F126" s="157" t="s">
        <v>828</v>
      </c>
      <c r="G126" s="158" t="s">
        <v>156</v>
      </c>
      <c r="H126" s="159">
        <v>3</v>
      </c>
      <c r="I126" s="160"/>
      <c r="J126" s="161">
        <f>ROUND(I126*H126,2)</f>
        <v>0</v>
      </c>
      <c r="K126" s="157" t="s">
        <v>3</v>
      </c>
      <c r="L126" s="31"/>
      <c r="M126" s="162" t="s">
        <v>3</v>
      </c>
      <c r="N126" s="163" t="s">
        <v>42</v>
      </c>
      <c r="O126" s="51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6" t="s">
        <v>749</v>
      </c>
      <c r="AT126" s="166" t="s">
        <v>153</v>
      </c>
      <c r="AU126" s="166" t="s">
        <v>81</v>
      </c>
      <c r="AY126" s="15" t="s">
        <v>150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5" t="s">
        <v>79</v>
      </c>
      <c r="BK126" s="167">
        <f>ROUND(I126*H126,2)</f>
        <v>0</v>
      </c>
      <c r="BL126" s="15" t="s">
        <v>749</v>
      </c>
      <c r="BM126" s="166" t="s">
        <v>831</v>
      </c>
    </row>
    <row r="127" spans="1:65" s="1" customFormat="1" ht="21.75" customHeight="1">
      <c r="A127" s="30"/>
      <c r="B127" s="154"/>
      <c r="C127" s="155" t="s">
        <v>686</v>
      </c>
      <c r="D127" s="155" t="s">
        <v>153</v>
      </c>
      <c r="E127" s="156" t="s">
        <v>832</v>
      </c>
      <c r="F127" s="157" t="s">
        <v>833</v>
      </c>
      <c r="G127" s="158" t="s">
        <v>834</v>
      </c>
      <c r="H127" s="159">
        <v>0.08</v>
      </c>
      <c r="I127" s="160"/>
      <c r="J127" s="161">
        <f>ROUND(I127*H127,2)</f>
        <v>0</v>
      </c>
      <c r="K127" s="157" t="s">
        <v>716</v>
      </c>
      <c r="L127" s="31"/>
      <c r="M127" s="162" t="s">
        <v>3</v>
      </c>
      <c r="N127" s="163" t="s">
        <v>42</v>
      </c>
      <c r="O127" s="51"/>
      <c r="P127" s="164">
        <f>O127*H127</f>
        <v>0</v>
      </c>
      <c r="Q127" s="164">
        <v>0.0088</v>
      </c>
      <c r="R127" s="164">
        <f>Q127*H127</f>
        <v>0.0007040000000000001</v>
      </c>
      <c r="S127" s="164">
        <v>0</v>
      </c>
      <c r="T127" s="165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6" t="s">
        <v>749</v>
      </c>
      <c r="AT127" s="166" t="s">
        <v>153</v>
      </c>
      <c r="AU127" s="166" t="s">
        <v>81</v>
      </c>
      <c r="AY127" s="15" t="s">
        <v>150</v>
      </c>
      <c r="BE127" s="167">
        <f>IF(N127="základní",J127,0)</f>
        <v>0</v>
      </c>
      <c r="BF127" s="167">
        <f>IF(N127="snížená",J127,0)</f>
        <v>0</v>
      </c>
      <c r="BG127" s="167">
        <f>IF(N127="zákl. přenesená",J127,0)</f>
        <v>0</v>
      </c>
      <c r="BH127" s="167">
        <f>IF(N127="sníž. přenesená",J127,0)</f>
        <v>0</v>
      </c>
      <c r="BI127" s="167">
        <f>IF(N127="nulová",J127,0)</f>
        <v>0</v>
      </c>
      <c r="BJ127" s="15" t="s">
        <v>79</v>
      </c>
      <c r="BK127" s="167">
        <f>ROUND(I127*H127,2)</f>
        <v>0</v>
      </c>
      <c r="BL127" s="15" t="s">
        <v>749</v>
      </c>
      <c r="BM127" s="166" t="s">
        <v>835</v>
      </c>
    </row>
    <row r="128" spans="1:65" s="1" customFormat="1" ht="21.75" customHeight="1">
      <c r="A128" s="30"/>
      <c r="B128" s="154"/>
      <c r="C128" s="155" t="s">
        <v>836</v>
      </c>
      <c r="D128" s="155" t="s">
        <v>153</v>
      </c>
      <c r="E128" s="156" t="s">
        <v>837</v>
      </c>
      <c r="F128" s="157" t="s">
        <v>838</v>
      </c>
      <c r="G128" s="158" t="s">
        <v>223</v>
      </c>
      <c r="H128" s="159">
        <v>0.675</v>
      </c>
      <c r="I128" s="160"/>
      <c r="J128" s="161">
        <f>ROUND(I128*H128,2)</f>
        <v>0</v>
      </c>
      <c r="K128" s="157" t="s">
        <v>716</v>
      </c>
      <c r="L128" s="31"/>
      <c r="M128" s="162" t="s">
        <v>3</v>
      </c>
      <c r="N128" s="163" t="s">
        <v>42</v>
      </c>
      <c r="O128" s="51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6" t="s">
        <v>749</v>
      </c>
      <c r="AT128" s="166" t="s">
        <v>153</v>
      </c>
      <c r="AU128" s="166" t="s">
        <v>81</v>
      </c>
      <c r="AY128" s="15" t="s">
        <v>150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5" t="s">
        <v>79</v>
      </c>
      <c r="BK128" s="167">
        <f>ROUND(I128*H128,2)</f>
        <v>0</v>
      </c>
      <c r="BL128" s="15" t="s">
        <v>749</v>
      </c>
      <c r="BM128" s="166" t="s">
        <v>839</v>
      </c>
    </row>
    <row r="129" spans="2:51" s="12" customFormat="1" ht="11.25">
      <c r="B129" s="173"/>
      <c r="D129" s="174" t="s">
        <v>231</v>
      </c>
      <c r="E129" s="175" t="s">
        <v>3</v>
      </c>
      <c r="F129" s="176" t="s">
        <v>840</v>
      </c>
      <c r="H129" s="177">
        <v>0.675</v>
      </c>
      <c r="I129" s="178"/>
      <c r="L129" s="173"/>
      <c r="M129" s="179"/>
      <c r="N129" s="180"/>
      <c r="O129" s="180"/>
      <c r="P129" s="180"/>
      <c r="Q129" s="180"/>
      <c r="R129" s="180"/>
      <c r="S129" s="180"/>
      <c r="T129" s="181"/>
      <c r="AT129" s="175" t="s">
        <v>231</v>
      </c>
      <c r="AU129" s="175" t="s">
        <v>81</v>
      </c>
      <c r="AV129" s="12" t="s">
        <v>81</v>
      </c>
      <c r="AW129" s="12" t="s">
        <v>34</v>
      </c>
      <c r="AX129" s="12" t="s">
        <v>79</v>
      </c>
      <c r="AY129" s="175" t="s">
        <v>150</v>
      </c>
    </row>
    <row r="130" spans="1:65" s="1" customFormat="1" ht="21.75" customHeight="1">
      <c r="A130" s="30"/>
      <c r="B130" s="154"/>
      <c r="C130" s="155" t="s">
        <v>841</v>
      </c>
      <c r="D130" s="155" t="s">
        <v>153</v>
      </c>
      <c r="E130" s="156" t="s">
        <v>842</v>
      </c>
      <c r="F130" s="157" t="s">
        <v>843</v>
      </c>
      <c r="G130" s="158" t="s">
        <v>223</v>
      </c>
      <c r="H130" s="159">
        <v>0.6</v>
      </c>
      <c r="I130" s="160"/>
      <c r="J130" s="161">
        <f>ROUND(I130*H130,2)</f>
        <v>0</v>
      </c>
      <c r="K130" s="157" t="s">
        <v>716</v>
      </c>
      <c r="L130" s="31"/>
      <c r="M130" s="162" t="s">
        <v>3</v>
      </c>
      <c r="N130" s="163" t="s">
        <v>42</v>
      </c>
      <c r="O130" s="51"/>
      <c r="P130" s="164">
        <f>O130*H130</f>
        <v>0</v>
      </c>
      <c r="Q130" s="164">
        <v>2.25634</v>
      </c>
      <c r="R130" s="164">
        <f>Q130*H130</f>
        <v>1.3538039999999998</v>
      </c>
      <c r="S130" s="164">
        <v>0</v>
      </c>
      <c r="T130" s="165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6" t="s">
        <v>749</v>
      </c>
      <c r="AT130" s="166" t="s">
        <v>153</v>
      </c>
      <c r="AU130" s="166" t="s">
        <v>81</v>
      </c>
      <c r="AY130" s="15" t="s">
        <v>150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5" t="s">
        <v>79</v>
      </c>
      <c r="BK130" s="167">
        <f>ROUND(I130*H130,2)</f>
        <v>0</v>
      </c>
      <c r="BL130" s="15" t="s">
        <v>749</v>
      </c>
      <c r="BM130" s="166" t="s">
        <v>844</v>
      </c>
    </row>
    <row r="131" spans="2:51" s="12" customFormat="1" ht="11.25">
      <c r="B131" s="173"/>
      <c r="D131" s="174" t="s">
        <v>231</v>
      </c>
      <c r="E131" s="175" t="s">
        <v>3</v>
      </c>
      <c r="F131" s="176" t="s">
        <v>845</v>
      </c>
      <c r="H131" s="177">
        <v>0.6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75" t="s">
        <v>231</v>
      </c>
      <c r="AU131" s="175" t="s">
        <v>81</v>
      </c>
      <c r="AV131" s="12" t="s">
        <v>81</v>
      </c>
      <c r="AW131" s="12" t="s">
        <v>34</v>
      </c>
      <c r="AX131" s="12" t="s">
        <v>79</v>
      </c>
      <c r="AY131" s="175" t="s">
        <v>150</v>
      </c>
    </row>
    <row r="132" spans="1:65" s="1" customFormat="1" ht="44.25" customHeight="1">
      <c r="A132" s="30"/>
      <c r="B132" s="154"/>
      <c r="C132" s="155" t="s">
        <v>846</v>
      </c>
      <c r="D132" s="155" t="s">
        <v>153</v>
      </c>
      <c r="E132" s="156" t="s">
        <v>847</v>
      </c>
      <c r="F132" s="157" t="s">
        <v>848</v>
      </c>
      <c r="G132" s="158" t="s">
        <v>223</v>
      </c>
      <c r="H132" s="159">
        <v>20.02</v>
      </c>
      <c r="I132" s="160"/>
      <c r="J132" s="161">
        <f>ROUND(I132*H132,2)</f>
        <v>0</v>
      </c>
      <c r="K132" s="157" t="s">
        <v>716</v>
      </c>
      <c r="L132" s="31"/>
      <c r="M132" s="162" t="s">
        <v>3</v>
      </c>
      <c r="N132" s="163" t="s">
        <v>42</v>
      </c>
      <c r="O132" s="51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6" t="s">
        <v>749</v>
      </c>
      <c r="AT132" s="166" t="s">
        <v>153</v>
      </c>
      <c r="AU132" s="166" t="s">
        <v>81</v>
      </c>
      <c r="AY132" s="15" t="s">
        <v>150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5" t="s">
        <v>79</v>
      </c>
      <c r="BK132" s="167">
        <f>ROUND(I132*H132,2)</f>
        <v>0</v>
      </c>
      <c r="BL132" s="15" t="s">
        <v>749</v>
      </c>
      <c r="BM132" s="166" t="s">
        <v>849</v>
      </c>
    </row>
    <row r="133" spans="2:51" s="12" customFormat="1" ht="11.25">
      <c r="B133" s="173"/>
      <c r="D133" s="174" t="s">
        <v>231</v>
      </c>
      <c r="E133" s="175" t="s">
        <v>3</v>
      </c>
      <c r="F133" s="176" t="s">
        <v>850</v>
      </c>
      <c r="H133" s="177">
        <v>20.02</v>
      </c>
      <c r="I133" s="178"/>
      <c r="L133" s="173"/>
      <c r="M133" s="179"/>
      <c r="N133" s="180"/>
      <c r="O133" s="180"/>
      <c r="P133" s="180"/>
      <c r="Q133" s="180"/>
      <c r="R133" s="180"/>
      <c r="S133" s="180"/>
      <c r="T133" s="181"/>
      <c r="AT133" s="175" t="s">
        <v>231</v>
      </c>
      <c r="AU133" s="175" t="s">
        <v>81</v>
      </c>
      <c r="AV133" s="12" t="s">
        <v>81</v>
      </c>
      <c r="AW133" s="12" t="s">
        <v>34</v>
      </c>
      <c r="AX133" s="12" t="s">
        <v>79</v>
      </c>
      <c r="AY133" s="175" t="s">
        <v>150</v>
      </c>
    </row>
    <row r="134" spans="1:65" s="1" customFormat="1" ht="21.75" customHeight="1">
      <c r="A134" s="30"/>
      <c r="B134" s="154"/>
      <c r="C134" s="155" t="s">
        <v>851</v>
      </c>
      <c r="D134" s="155" t="s">
        <v>153</v>
      </c>
      <c r="E134" s="156" t="s">
        <v>852</v>
      </c>
      <c r="F134" s="157" t="s">
        <v>853</v>
      </c>
      <c r="G134" s="158" t="s">
        <v>317</v>
      </c>
      <c r="H134" s="159">
        <v>71.4</v>
      </c>
      <c r="I134" s="160"/>
      <c r="J134" s="161">
        <f>ROUND(I134*H134,2)</f>
        <v>0</v>
      </c>
      <c r="K134" s="157" t="s">
        <v>3</v>
      </c>
      <c r="L134" s="31"/>
      <c r="M134" s="162" t="s">
        <v>3</v>
      </c>
      <c r="N134" s="163" t="s">
        <v>42</v>
      </c>
      <c r="O134" s="51"/>
      <c r="P134" s="164">
        <f>O134*H134</f>
        <v>0</v>
      </c>
      <c r="Q134" s="164">
        <v>0.203</v>
      </c>
      <c r="R134" s="164">
        <f>Q134*H134</f>
        <v>14.494200000000003</v>
      </c>
      <c r="S134" s="164">
        <v>0</v>
      </c>
      <c r="T134" s="165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6" t="s">
        <v>749</v>
      </c>
      <c r="AT134" s="166" t="s">
        <v>153</v>
      </c>
      <c r="AU134" s="166" t="s">
        <v>81</v>
      </c>
      <c r="AY134" s="15" t="s">
        <v>150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5" t="s">
        <v>79</v>
      </c>
      <c r="BK134" s="167">
        <f>ROUND(I134*H134,2)</f>
        <v>0</v>
      </c>
      <c r="BL134" s="15" t="s">
        <v>749</v>
      </c>
      <c r="BM134" s="166" t="s">
        <v>854</v>
      </c>
    </row>
    <row r="135" spans="1:65" s="1" customFormat="1" ht="16.5" customHeight="1">
      <c r="A135" s="30"/>
      <c r="B135" s="154"/>
      <c r="C135" s="155" t="s">
        <v>855</v>
      </c>
      <c r="D135" s="155" t="s">
        <v>153</v>
      </c>
      <c r="E135" s="156" t="s">
        <v>856</v>
      </c>
      <c r="F135" s="157" t="s">
        <v>857</v>
      </c>
      <c r="G135" s="158" t="s">
        <v>317</v>
      </c>
      <c r="H135" s="159">
        <v>71.4</v>
      </c>
      <c r="I135" s="160"/>
      <c r="J135" s="161">
        <f>ROUND(I135*H135,2)</f>
        <v>0</v>
      </c>
      <c r="K135" s="157" t="s">
        <v>3</v>
      </c>
      <c r="L135" s="31"/>
      <c r="M135" s="162" t="s">
        <v>3</v>
      </c>
      <c r="N135" s="163" t="s">
        <v>42</v>
      </c>
      <c r="O135" s="51"/>
      <c r="P135" s="164">
        <f>O135*H135</f>
        <v>0</v>
      </c>
      <c r="Q135" s="164">
        <v>0.00012</v>
      </c>
      <c r="R135" s="164">
        <f>Q135*H135</f>
        <v>0.008568000000000001</v>
      </c>
      <c r="S135" s="164">
        <v>0</v>
      </c>
      <c r="T135" s="165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6" t="s">
        <v>749</v>
      </c>
      <c r="AT135" s="166" t="s">
        <v>153</v>
      </c>
      <c r="AU135" s="166" t="s">
        <v>81</v>
      </c>
      <c r="AY135" s="15" t="s">
        <v>150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15" t="s">
        <v>79</v>
      </c>
      <c r="BK135" s="167">
        <f>ROUND(I135*H135,2)</f>
        <v>0</v>
      </c>
      <c r="BL135" s="15" t="s">
        <v>749</v>
      </c>
      <c r="BM135" s="166" t="s">
        <v>858</v>
      </c>
    </row>
    <row r="136" spans="1:65" s="1" customFormat="1" ht="16.5" customHeight="1">
      <c r="A136" s="30"/>
      <c r="B136" s="154"/>
      <c r="C136" s="182" t="s">
        <v>859</v>
      </c>
      <c r="D136" s="182" t="s">
        <v>299</v>
      </c>
      <c r="E136" s="183" t="s">
        <v>860</v>
      </c>
      <c r="F136" s="184" t="s">
        <v>861</v>
      </c>
      <c r="G136" s="185" t="s">
        <v>317</v>
      </c>
      <c r="H136" s="186">
        <v>71.4</v>
      </c>
      <c r="I136" s="187"/>
      <c r="J136" s="188">
        <f>ROUND(I136*H136,2)</f>
        <v>0</v>
      </c>
      <c r="K136" s="184" t="s">
        <v>3</v>
      </c>
      <c r="L136" s="189"/>
      <c r="M136" s="190" t="s">
        <v>3</v>
      </c>
      <c r="N136" s="191" t="s">
        <v>42</v>
      </c>
      <c r="O136" s="51"/>
      <c r="P136" s="164">
        <f>O136*H136</f>
        <v>0</v>
      </c>
      <c r="Q136" s="164">
        <v>2E-05</v>
      </c>
      <c r="R136" s="164">
        <f>Q136*H136</f>
        <v>0.0014280000000000002</v>
      </c>
      <c r="S136" s="164">
        <v>0</v>
      </c>
      <c r="T136" s="165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6" t="s">
        <v>726</v>
      </c>
      <c r="AT136" s="166" t="s">
        <v>299</v>
      </c>
      <c r="AU136" s="166" t="s">
        <v>81</v>
      </c>
      <c r="AY136" s="15" t="s">
        <v>150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5" t="s">
        <v>79</v>
      </c>
      <c r="BK136" s="167">
        <f>ROUND(I136*H136,2)</f>
        <v>0</v>
      </c>
      <c r="BL136" s="15" t="s">
        <v>726</v>
      </c>
      <c r="BM136" s="166" t="s">
        <v>862</v>
      </c>
    </row>
    <row r="137" spans="1:65" s="1" customFormat="1" ht="16.5" customHeight="1">
      <c r="A137" s="30"/>
      <c r="B137" s="154"/>
      <c r="C137" s="155" t="s">
        <v>863</v>
      </c>
      <c r="D137" s="155" t="s">
        <v>153</v>
      </c>
      <c r="E137" s="156" t="s">
        <v>864</v>
      </c>
      <c r="F137" s="157" t="s">
        <v>865</v>
      </c>
      <c r="G137" s="158" t="s">
        <v>223</v>
      </c>
      <c r="H137" s="159">
        <v>20.02</v>
      </c>
      <c r="I137" s="160"/>
      <c r="J137" s="161">
        <f>ROUND(I137*H137,2)</f>
        <v>0</v>
      </c>
      <c r="K137" s="157" t="s">
        <v>716</v>
      </c>
      <c r="L137" s="31"/>
      <c r="M137" s="162" t="s">
        <v>3</v>
      </c>
      <c r="N137" s="163" t="s">
        <v>42</v>
      </c>
      <c r="O137" s="51"/>
      <c r="P137" s="164">
        <f>O137*H137</f>
        <v>0</v>
      </c>
      <c r="Q137" s="164">
        <v>0</v>
      </c>
      <c r="R137" s="164">
        <f>Q137*H137</f>
        <v>0</v>
      </c>
      <c r="S137" s="164">
        <v>0</v>
      </c>
      <c r="T137" s="165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6" t="s">
        <v>749</v>
      </c>
      <c r="AT137" s="166" t="s">
        <v>153</v>
      </c>
      <c r="AU137" s="166" t="s">
        <v>81</v>
      </c>
      <c r="AY137" s="15" t="s">
        <v>150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5" t="s">
        <v>79</v>
      </c>
      <c r="BK137" s="167">
        <f>ROUND(I137*H137,2)</f>
        <v>0</v>
      </c>
      <c r="BL137" s="15" t="s">
        <v>749</v>
      </c>
      <c r="BM137" s="166" t="s">
        <v>866</v>
      </c>
    </row>
    <row r="138" spans="2:51" s="12" customFormat="1" ht="11.25">
      <c r="B138" s="173"/>
      <c r="D138" s="174" t="s">
        <v>231</v>
      </c>
      <c r="E138" s="175" t="s">
        <v>3</v>
      </c>
      <c r="F138" s="176" t="s">
        <v>867</v>
      </c>
      <c r="H138" s="177">
        <v>20.02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75" t="s">
        <v>231</v>
      </c>
      <c r="AU138" s="175" t="s">
        <v>81</v>
      </c>
      <c r="AV138" s="12" t="s">
        <v>81</v>
      </c>
      <c r="AW138" s="12" t="s">
        <v>34</v>
      </c>
      <c r="AX138" s="12" t="s">
        <v>79</v>
      </c>
      <c r="AY138" s="175" t="s">
        <v>150</v>
      </c>
    </row>
    <row r="139" spans="1:65" s="1" customFormat="1" ht="44.25" customHeight="1">
      <c r="A139" s="30"/>
      <c r="B139" s="154"/>
      <c r="C139" s="155" t="s">
        <v>868</v>
      </c>
      <c r="D139" s="155" t="s">
        <v>153</v>
      </c>
      <c r="E139" s="156" t="s">
        <v>869</v>
      </c>
      <c r="F139" s="157" t="s">
        <v>870</v>
      </c>
      <c r="G139" s="158" t="s">
        <v>223</v>
      </c>
      <c r="H139" s="159">
        <v>2.856</v>
      </c>
      <c r="I139" s="160"/>
      <c r="J139" s="161">
        <f>ROUND(I139*H139,2)</f>
        <v>0</v>
      </c>
      <c r="K139" s="157" t="s">
        <v>3</v>
      </c>
      <c r="L139" s="31"/>
      <c r="M139" s="162" t="s">
        <v>3</v>
      </c>
      <c r="N139" s="163" t="s">
        <v>42</v>
      </c>
      <c r="O139" s="51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6" t="s">
        <v>749</v>
      </c>
      <c r="AT139" s="166" t="s">
        <v>153</v>
      </c>
      <c r="AU139" s="166" t="s">
        <v>81</v>
      </c>
      <c r="AY139" s="15" t="s">
        <v>150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5" t="s">
        <v>79</v>
      </c>
      <c r="BK139" s="167">
        <f>ROUND(I139*H139,2)</f>
        <v>0</v>
      </c>
      <c r="BL139" s="15" t="s">
        <v>749</v>
      </c>
      <c r="BM139" s="166" t="s">
        <v>871</v>
      </c>
    </row>
    <row r="140" spans="2:51" s="12" customFormat="1" ht="11.25">
      <c r="B140" s="173"/>
      <c r="D140" s="174" t="s">
        <v>231</v>
      </c>
      <c r="E140" s="175" t="s">
        <v>3</v>
      </c>
      <c r="F140" s="176" t="s">
        <v>872</v>
      </c>
      <c r="H140" s="177">
        <v>2.856</v>
      </c>
      <c r="I140" s="178"/>
      <c r="L140" s="173"/>
      <c r="M140" s="179"/>
      <c r="N140" s="180"/>
      <c r="O140" s="180"/>
      <c r="P140" s="180"/>
      <c r="Q140" s="180"/>
      <c r="R140" s="180"/>
      <c r="S140" s="180"/>
      <c r="T140" s="181"/>
      <c r="AT140" s="175" t="s">
        <v>231</v>
      </c>
      <c r="AU140" s="175" t="s">
        <v>81</v>
      </c>
      <c r="AV140" s="12" t="s">
        <v>81</v>
      </c>
      <c r="AW140" s="12" t="s">
        <v>34</v>
      </c>
      <c r="AX140" s="12" t="s">
        <v>79</v>
      </c>
      <c r="AY140" s="175" t="s">
        <v>150</v>
      </c>
    </row>
    <row r="141" spans="1:65" s="1" customFormat="1" ht="55.5" customHeight="1">
      <c r="A141" s="30"/>
      <c r="B141" s="154"/>
      <c r="C141" s="155" t="s">
        <v>873</v>
      </c>
      <c r="D141" s="155" t="s">
        <v>153</v>
      </c>
      <c r="E141" s="156" t="s">
        <v>874</v>
      </c>
      <c r="F141" s="157" t="s">
        <v>875</v>
      </c>
      <c r="G141" s="158" t="s">
        <v>223</v>
      </c>
      <c r="H141" s="159">
        <v>28.56</v>
      </c>
      <c r="I141" s="160"/>
      <c r="J141" s="161">
        <f>ROUND(I141*H141,2)</f>
        <v>0</v>
      </c>
      <c r="K141" s="157" t="s">
        <v>3</v>
      </c>
      <c r="L141" s="31"/>
      <c r="M141" s="168" t="s">
        <v>3</v>
      </c>
      <c r="N141" s="169" t="s">
        <v>42</v>
      </c>
      <c r="O141" s="170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6" t="s">
        <v>749</v>
      </c>
      <c r="AT141" s="166" t="s">
        <v>153</v>
      </c>
      <c r="AU141" s="166" t="s">
        <v>81</v>
      </c>
      <c r="AY141" s="15" t="s">
        <v>150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5" t="s">
        <v>79</v>
      </c>
      <c r="BK141" s="167">
        <f>ROUND(I141*H141,2)</f>
        <v>0</v>
      </c>
      <c r="BL141" s="15" t="s">
        <v>749</v>
      </c>
      <c r="BM141" s="166" t="s">
        <v>876</v>
      </c>
    </row>
    <row r="142" spans="1:31" s="1" customFormat="1" ht="6.75" customHeight="1">
      <c r="A142" s="30"/>
      <c r="B142" s="40"/>
      <c r="C142" s="41"/>
      <c r="D142" s="41"/>
      <c r="E142" s="41"/>
      <c r="F142" s="41"/>
      <c r="G142" s="41"/>
      <c r="H142" s="41"/>
      <c r="I142" s="114"/>
      <c r="J142" s="41"/>
      <c r="K142" s="41"/>
      <c r="L142" s="31"/>
      <c r="M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</sheetData>
  <sheetProtection/>
  <autoFilter ref="C83:K14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zoomScalePageLayoutView="0" workbookViewId="0" topLeftCell="A74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80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1:31" s="1" customFormat="1" ht="12" customHeight="1">
      <c r="A8" s="30"/>
      <c r="B8" s="31"/>
      <c r="C8" s="30"/>
      <c r="D8" s="25" t="s">
        <v>124</v>
      </c>
      <c r="E8" s="30"/>
      <c r="F8" s="30"/>
      <c r="G8" s="30"/>
      <c r="H8" s="30"/>
      <c r="I8" s="94"/>
      <c r="J8" s="30"/>
      <c r="K8" s="30"/>
      <c r="L8" s="95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1"/>
      <c r="C9" s="30"/>
      <c r="D9" s="30"/>
      <c r="E9" s="240" t="s">
        <v>125</v>
      </c>
      <c r="F9" s="243"/>
      <c r="G9" s="243"/>
      <c r="H9" s="243"/>
      <c r="I9" s="94"/>
      <c r="J9" s="30"/>
      <c r="K9" s="30"/>
      <c r="L9" s="9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1.25">
      <c r="A10" s="30"/>
      <c r="B10" s="31"/>
      <c r="C10" s="30"/>
      <c r="D10" s="30"/>
      <c r="E10" s="30"/>
      <c r="F10" s="30"/>
      <c r="G10" s="30"/>
      <c r="H10" s="30"/>
      <c r="I10" s="94"/>
      <c r="J10" s="30"/>
      <c r="K10" s="30"/>
      <c r="L10" s="9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1"/>
      <c r="C11" s="30"/>
      <c r="D11" s="25" t="s">
        <v>19</v>
      </c>
      <c r="E11" s="30"/>
      <c r="F11" s="23" t="s">
        <v>3</v>
      </c>
      <c r="G11" s="30"/>
      <c r="H11" s="30"/>
      <c r="I11" s="96" t="s">
        <v>20</v>
      </c>
      <c r="J11" s="23" t="s">
        <v>3</v>
      </c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1"/>
      <c r="C12" s="30"/>
      <c r="D12" s="25" t="s">
        <v>21</v>
      </c>
      <c r="E12" s="30"/>
      <c r="F12" s="23" t="s">
        <v>22</v>
      </c>
      <c r="G12" s="30"/>
      <c r="H12" s="30"/>
      <c r="I12" s="96" t="s">
        <v>23</v>
      </c>
      <c r="J12" s="48" t="str">
        <f>'Rekapitulace stavby'!AN8</f>
        <v>2. 9. 2018</v>
      </c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1"/>
      <c r="C13" s="30"/>
      <c r="D13" s="30"/>
      <c r="E13" s="30"/>
      <c r="F13" s="30"/>
      <c r="G13" s="30"/>
      <c r="H13" s="30"/>
      <c r="I13" s="94"/>
      <c r="J13" s="30"/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96" t="s">
        <v>26</v>
      </c>
      <c r="J14" s="23" t="s">
        <v>3</v>
      </c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1"/>
      <c r="C15" s="30"/>
      <c r="D15" s="30"/>
      <c r="E15" s="23" t="s">
        <v>27</v>
      </c>
      <c r="F15" s="30"/>
      <c r="G15" s="30"/>
      <c r="H15" s="30"/>
      <c r="I15" s="96" t="s">
        <v>28</v>
      </c>
      <c r="J15" s="23" t="s">
        <v>3</v>
      </c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1"/>
      <c r="C16" s="30"/>
      <c r="D16" s="30"/>
      <c r="E16" s="30"/>
      <c r="F16" s="30"/>
      <c r="G16" s="30"/>
      <c r="H16" s="30"/>
      <c r="I16" s="94"/>
      <c r="J16" s="30"/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1"/>
      <c r="C17" s="30"/>
      <c r="D17" s="25" t="s">
        <v>29</v>
      </c>
      <c r="E17" s="30"/>
      <c r="F17" s="30"/>
      <c r="G17" s="30"/>
      <c r="H17" s="30"/>
      <c r="I17" s="96" t="s">
        <v>26</v>
      </c>
      <c r="J17" s="26" t="str">
        <f>'Rekapitulace stavby'!AN13</f>
        <v>Vyplň údaj</v>
      </c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1"/>
      <c r="C18" s="30"/>
      <c r="D18" s="30"/>
      <c r="E18" s="246" t="str">
        <f>'Rekapitulace stavby'!E14</f>
        <v>Vyplň údaj</v>
      </c>
      <c r="F18" s="229"/>
      <c r="G18" s="229"/>
      <c r="H18" s="229"/>
      <c r="I18" s="96" t="s">
        <v>28</v>
      </c>
      <c r="J18" s="26" t="str">
        <f>'Rekapitulace stavby'!AN14</f>
        <v>Vyplň údaj</v>
      </c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1"/>
      <c r="C19" s="30"/>
      <c r="D19" s="30"/>
      <c r="E19" s="30"/>
      <c r="F19" s="30"/>
      <c r="G19" s="30"/>
      <c r="H19" s="30"/>
      <c r="I19" s="94"/>
      <c r="J19" s="30"/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1"/>
      <c r="C20" s="30"/>
      <c r="D20" s="25" t="s">
        <v>31</v>
      </c>
      <c r="E20" s="30"/>
      <c r="F20" s="30"/>
      <c r="G20" s="30"/>
      <c r="H20" s="30"/>
      <c r="I20" s="96" t="s">
        <v>26</v>
      </c>
      <c r="J20" s="23" t="s">
        <v>32</v>
      </c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1"/>
      <c r="C21" s="30"/>
      <c r="D21" s="30"/>
      <c r="E21" s="23" t="s">
        <v>33</v>
      </c>
      <c r="F21" s="30"/>
      <c r="G21" s="30"/>
      <c r="H21" s="30"/>
      <c r="I21" s="96" t="s">
        <v>28</v>
      </c>
      <c r="J21" s="23" t="s">
        <v>3</v>
      </c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1"/>
      <c r="C22" s="30"/>
      <c r="D22" s="30"/>
      <c r="E22" s="30"/>
      <c r="F22" s="30"/>
      <c r="G22" s="30"/>
      <c r="H22" s="30"/>
      <c r="I22" s="94"/>
      <c r="J22" s="30"/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1"/>
      <c r="C23" s="30"/>
      <c r="D23" s="25" t="s">
        <v>35</v>
      </c>
      <c r="E23" s="30"/>
      <c r="F23" s="30"/>
      <c r="G23" s="30"/>
      <c r="H23" s="30"/>
      <c r="I23" s="96" t="s">
        <v>26</v>
      </c>
      <c r="J23" s="23" t="str">
        <f>IF('Rekapitulace stavby'!AN19="","",'Rekapitulace stavby'!AN19)</f>
        <v>72173831</v>
      </c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1"/>
      <c r="C24" s="30"/>
      <c r="D24" s="30"/>
      <c r="E24" s="23" t="str">
        <f>IF('Rekapitulace stavby'!E20="","",'Rekapitulace stavby'!E20)</f>
        <v> Ing. Vít Semrád, SV-statika,projekce</v>
      </c>
      <c r="F24" s="30"/>
      <c r="G24" s="30"/>
      <c r="H24" s="30"/>
      <c r="I24" s="96" t="s">
        <v>28</v>
      </c>
      <c r="J24" s="23">
        <f>IF('Rekapitulace stavby'!AN20="","",'Rekapitulace stavby'!AN20)</f>
      </c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1"/>
      <c r="C25" s="30"/>
      <c r="D25" s="30"/>
      <c r="E25" s="30"/>
      <c r="F25" s="30"/>
      <c r="G25" s="30"/>
      <c r="H25" s="30"/>
      <c r="I25" s="94"/>
      <c r="J25" s="30"/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1"/>
      <c r="C26" s="30"/>
      <c r="D26" s="25" t="s">
        <v>36</v>
      </c>
      <c r="E26" s="30"/>
      <c r="F26" s="30"/>
      <c r="G26" s="30"/>
      <c r="H26" s="30"/>
      <c r="I26" s="94"/>
      <c r="J26" s="30"/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97"/>
      <c r="B27" s="98"/>
      <c r="C27" s="97"/>
      <c r="D27" s="97"/>
      <c r="E27" s="233" t="s">
        <v>3</v>
      </c>
      <c r="F27" s="233"/>
      <c r="G27" s="233"/>
      <c r="H27" s="233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1" customFormat="1" ht="6.75" customHeight="1">
      <c r="A28" s="30"/>
      <c r="B28" s="31"/>
      <c r="C28" s="30"/>
      <c r="D28" s="30"/>
      <c r="E28" s="30"/>
      <c r="F28" s="30"/>
      <c r="G28" s="30"/>
      <c r="H28" s="30"/>
      <c r="I28" s="94"/>
      <c r="J28" s="30"/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1"/>
      <c r="C29" s="30"/>
      <c r="D29" s="59"/>
      <c r="E29" s="59"/>
      <c r="F29" s="59"/>
      <c r="G29" s="59"/>
      <c r="H29" s="59"/>
      <c r="I29" s="101"/>
      <c r="J29" s="59"/>
      <c r="K29" s="59"/>
      <c r="L29" s="9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1"/>
      <c r="C30" s="30"/>
      <c r="D30" s="102" t="s">
        <v>37</v>
      </c>
      <c r="E30" s="30"/>
      <c r="F30" s="30"/>
      <c r="G30" s="30"/>
      <c r="H30" s="30"/>
      <c r="I30" s="94"/>
      <c r="J30" s="64">
        <f>ROUND(J84,2)</f>
        <v>0</v>
      </c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1"/>
      <c r="C31" s="30"/>
      <c r="D31" s="59"/>
      <c r="E31" s="59"/>
      <c r="F31" s="59"/>
      <c r="G31" s="59"/>
      <c r="H31" s="59"/>
      <c r="I31" s="101"/>
      <c r="J31" s="59"/>
      <c r="K31" s="59"/>
      <c r="L31" s="9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1"/>
      <c r="C32" s="30"/>
      <c r="D32" s="30"/>
      <c r="E32" s="30"/>
      <c r="F32" s="34" t="s">
        <v>39</v>
      </c>
      <c r="G32" s="30"/>
      <c r="H32" s="30"/>
      <c r="I32" s="103" t="s">
        <v>38</v>
      </c>
      <c r="J32" s="34" t="s">
        <v>40</v>
      </c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1"/>
      <c r="C33" s="30"/>
      <c r="D33" s="104" t="s">
        <v>41</v>
      </c>
      <c r="E33" s="25" t="s">
        <v>42</v>
      </c>
      <c r="F33" s="105">
        <f>ROUND((SUM(BE84:BE101)),2)</f>
        <v>0</v>
      </c>
      <c r="G33" s="30"/>
      <c r="H33" s="30"/>
      <c r="I33" s="106">
        <v>0.21</v>
      </c>
      <c r="J33" s="105">
        <f>ROUND(((SUM(BE84:BE101))*I33),2)</f>
        <v>0</v>
      </c>
      <c r="K33" s="30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1"/>
      <c r="C34" s="30"/>
      <c r="D34" s="30"/>
      <c r="E34" s="25" t="s">
        <v>43</v>
      </c>
      <c r="F34" s="105">
        <f>ROUND((SUM(BF84:BF101)),2)</f>
        <v>0</v>
      </c>
      <c r="G34" s="30"/>
      <c r="H34" s="30"/>
      <c r="I34" s="106">
        <v>0.15</v>
      </c>
      <c r="J34" s="105">
        <f>ROUND(((SUM(BF84:BF101))*I34),2)</f>
        <v>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1"/>
      <c r="C35" s="30"/>
      <c r="D35" s="30"/>
      <c r="E35" s="25" t="s">
        <v>44</v>
      </c>
      <c r="F35" s="105">
        <f>ROUND((SUM(BG84:BG101)),2)</f>
        <v>0</v>
      </c>
      <c r="G35" s="30"/>
      <c r="H35" s="30"/>
      <c r="I35" s="106">
        <v>0.21</v>
      </c>
      <c r="J35" s="105">
        <f>0</f>
        <v>0</v>
      </c>
      <c r="K35" s="30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1"/>
      <c r="C36" s="30"/>
      <c r="D36" s="30"/>
      <c r="E36" s="25" t="s">
        <v>45</v>
      </c>
      <c r="F36" s="105">
        <f>ROUND((SUM(BH84:BH101)),2)</f>
        <v>0</v>
      </c>
      <c r="G36" s="30"/>
      <c r="H36" s="30"/>
      <c r="I36" s="106">
        <v>0.15</v>
      </c>
      <c r="J36" s="105">
        <f>0</f>
        <v>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1"/>
      <c r="C37" s="30"/>
      <c r="D37" s="30"/>
      <c r="E37" s="25" t="s">
        <v>46</v>
      </c>
      <c r="F37" s="105">
        <f>ROUND((SUM(BI84:BI101)),2)</f>
        <v>0</v>
      </c>
      <c r="G37" s="30"/>
      <c r="H37" s="30"/>
      <c r="I37" s="106">
        <v>0</v>
      </c>
      <c r="J37" s="105">
        <f>0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1"/>
      <c r="C38" s="30"/>
      <c r="D38" s="30"/>
      <c r="E38" s="30"/>
      <c r="F38" s="30"/>
      <c r="G38" s="30"/>
      <c r="H38" s="30"/>
      <c r="I38" s="94"/>
      <c r="J38" s="30"/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1"/>
      <c r="C39" s="107"/>
      <c r="D39" s="108" t="s">
        <v>47</v>
      </c>
      <c r="E39" s="53"/>
      <c r="F39" s="53"/>
      <c r="G39" s="109" t="s">
        <v>48</v>
      </c>
      <c r="H39" s="110" t="s">
        <v>49</v>
      </c>
      <c r="I39" s="111"/>
      <c r="J39" s="112">
        <f>SUM(J30:J37)</f>
        <v>0</v>
      </c>
      <c r="K39" s="113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40"/>
      <c r="C40" s="41"/>
      <c r="D40" s="41"/>
      <c r="E40" s="41"/>
      <c r="F40" s="41"/>
      <c r="G40" s="41"/>
      <c r="H40" s="41"/>
      <c r="I40" s="114"/>
      <c r="J40" s="41"/>
      <c r="K40" s="41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1" customFormat="1" ht="6.75" customHeight="1">
      <c r="A44" s="30"/>
      <c r="B44" s="42"/>
      <c r="C44" s="43"/>
      <c r="D44" s="43"/>
      <c r="E44" s="43"/>
      <c r="F44" s="43"/>
      <c r="G44" s="43"/>
      <c r="H44" s="43"/>
      <c r="I44" s="115"/>
      <c r="J44" s="43"/>
      <c r="K44" s="43"/>
      <c r="L44" s="9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" customFormat="1" ht="24.75" customHeight="1">
      <c r="A45" s="30"/>
      <c r="B45" s="31"/>
      <c r="C45" s="19" t="s">
        <v>126</v>
      </c>
      <c r="D45" s="30"/>
      <c r="E45" s="30"/>
      <c r="F45" s="30"/>
      <c r="G45" s="30"/>
      <c r="H45" s="30"/>
      <c r="I45" s="94"/>
      <c r="J45" s="30"/>
      <c r="K45" s="30"/>
      <c r="L45" s="95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1" customFormat="1" ht="6.75" customHeight="1">
      <c r="A46" s="30"/>
      <c r="B46" s="31"/>
      <c r="C46" s="30"/>
      <c r="D46" s="30"/>
      <c r="E46" s="30"/>
      <c r="F46" s="30"/>
      <c r="G46" s="30"/>
      <c r="H46" s="30"/>
      <c r="I46" s="94"/>
      <c r="J46" s="30"/>
      <c r="K46" s="30"/>
      <c r="L46" s="9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12" customHeight="1">
      <c r="A47" s="30"/>
      <c r="B47" s="31"/>
      <c r="C47" s="25" t="s">
        <v>17</v>
      </c>
      <c r="D47" s="30"/>
      <c r="E47" s="30"/>
      <c r="F47" s="30"/>
      <c r="G47" s="30"/>
      <c r="H47" s="30"/>
      <c r="I47" s="94"/>
      <c r="J47" s="30"/>
      <c r="K47" s="30"/>
      <c r="L47" s="9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" customFormat="1" ht="16.5" customHeight="1">
      <c r="A48" s="30"/>
      <c r="B48" s="31"/>
      <c r="C48" s="30"/>
      <c r="D48" s="30"/>
      <c r="E48" s="244" t="str">
        <f>E7</f>
        <v>Stavební úpravy OZ na pozemku  p.č. 494 v Táboře</v>
      </c>
      <c r="F48" s="245"/>
      <c r="G48" s="245"/>
      <c r="H48" s="245"/>
      <c r="I48" s="94"/>
      <c r="J48" s="30"/>
      <c r="K48" s="30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12" customHeight="1">
      <c r="A49" s="30"/>
      <c r="B49" s="31"/>
      <c r="C49" s="25" t="s">
        <v>124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16.5" customHeight="1">
      <c r="A50" s="30"/>
      <c r="B50" s="31"/>
      <c r="C50" s="30"/>
      <c r="D50" s="30"/>
      <c r="E50" s="240" t="str">
        <f>E9</f>
        <v>00 - Vedlejší rozpočtové náklady</v>
      </c>
      <c r="F50" s="243"/>
      <c r="G50" s="243"/>
      <c r="H50" s="243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1" customFormat="1" ht="6.75" customHeight="1">
      <c r="A51" s="30"/>
      <c r="B51" s="31"/>
      <c r="C51" s="30"/>
      <c r="D51" s="30"/>
      <c r="E51" s="30"/>
      <c r="F51" s="30"/>
      <c r="G51" s="30"/>
      <c r="H51" s="30"/>
      <c r="I51" s="94"/>
      <c r="J51" s="30"/>
      <c r="K51" s="30"/>
      <c r="L51" s="9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1" customFormat="1" ht="12" customHeight="1">
      <c r="A52" s="30"/>
      <c r="B52" s="31"/>
      <c r="C52" s="25" t="s">
        <v>21</v>
      </c>
      <c r="D52" s="30"/>
      <c r="E52" s="30"/>
      <c r="F52" s="23" t="str">
        <f>F12</f>
        <v> </v>
      </c>
      <c r="G52" s="30"/>
      <c r="H52" s="30"/>
      <c r="I52" s="96" t="s">
        <v>23</v>
      </c>
      <c r="J52" s="48" t="str">
        <f>IF(J12="","",J12)</f>
        <v>2. 9. 2018</v>
      </c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1" customFormat="1" ht="6.75" customHeight="1">
      <c r="A53" s="30"/>
      <c r="B53" s="31"/>
      <c r="C53" s="30"/>
      <c r="D53" s="30"/>
      <c r="E53" s="30"/>
      <c r="F53" s="30"/>
      <c r="G53" s="30"/>
      <c r="H53" s="30"/>
      <c r="I53" s="94"/>
      <c r="J53" s="30"/>
      <c r="K53" s="30"/>
      <c r="L53" s="9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1" customFormat="1" ht="25.5" customHeight="1">
      <c r="A54" s="30"/>
      <c r="B54" s="31"/>
      <c r="C54" s="25" t="s">
        <v>25</v>
      </c>
      <c r="D54" s="30"/>
      <c r="E54" s="30"/>
      <c r="F54" s="23" t="str">
        <f>E15</f>
        <v>Město Tábor</v>
      </c>
      <c r="G54" s="30"/>
      <c r="H54" s="30"/>
      <c r="I54" s="96" t="s">
        <v>31</v>
      </c>
      <c r="J54" s="28" t="str">
        <f>E21</f>
        <v> Ing. Vít Semrád, SV-statika,projekce</v>
      </c>
      <c r="K54" s="30"/>
      <c r="L54" s="9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1" customFormat="1" ht="15" customHeight="1">
      <c r="A55" s="30"/>
      <c r="B55" s="31"/>
      <c r="C55" s="25" t="s">
        <v>29</v>
      </c>
      <c r="D55" s="30"/>
      <c r="E55" s="30"/>
      <c r="F55" s="23" t="str">
        <f>IF(E18="","",E18)</f>
        <v>Vyplň údaj</v>
      </c>
      <c r="G55" s="30"/>
      <c r="H55" s="30"/>
      <c r="I55" s="96" t="s">
        <v>35</v>
      </c>
      <c r="J55" s="28" t="str">
        <f>E24</f>
        <v> Ing. Vít Semrád, SV-statika,projekce</v>
      </c>
      <c r="K55" s="30"/>
      <c r="L55" s="9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1" customFormat="1" ht="9.75" customHeight="1">
      <c r="A56" s="30"/>
      <c r="B56" s="31"/>
      <c r="C56" s="30"/>
      <c r="D56" s="30"/>
      <c r="E56" s="30"/>
      <c r="F56" s="30"/>
      <c r="G56" s="30"/>
      <c r="H56" s="30"/>
      <c r="I56" s="94"/>
      <c r="J56" s="30"/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29.25" customHeight="1">
      <c r="A57" s="30"/>
      <c r="B57" s="31"/>
      <c r="C57" s="116" t="s">
        <v>127</v>
      </c>
      <c r="D57" s="107"/>
      <c r="E57" s="107"/>
      <c r="F57" s="107"/>
      <c r="G57" s="107"/>
      <c r="H57" s="107"/>
      <c r="I57" s="117"/>
      <c r="J57" s="118" t="s">
        <v>128</v>
      </c>
      <c r="K57" s="107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9.75" customHeight="1">
      <c r="A58" s="30"/>
      <c r="B58" s="31"/>
      <c r="C58" s="30"/>
      <c r="D58" s="30"/>
      <c r="E58" s="30"/>
      <c r="F58" s="30"/>
      <c r="G58" s="30"/>
      <c r="H58" s="30"/>
      <c r="I58" s="94"/>
      <c r="J58" s="30"/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1" customFormat="1" ht="22.5" customHeight="1">
      <c r="A59" s="30"/>
      <c r="B59" s="31"/>
      <c r="C59" s="119" t="s">
        <v>69</v>
      </c>
      <c r="D59" s="30"/>
      <c r="E59" s="30"/>
      <c r="F59" s="30"/>
      <c r="G59" s="30"/>
      <c r="H59" s="30"/>
      <c r="I59" s="94"/>
      <c r="J59" s="64">
        <f>J84</f>
        <v>0</v>
      </c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5" t="s">
        <v>129</v>
      </c>
    </row>
    <row r="60" spans="2:12" s="8" customFormat="1" ht="24.75" customHeight="1">
      <c r="B60" s="120"/>
      <c r="D60" s="121" t="s">
        <v>130</v>
      </c>
      <c r="E60" s="122"/>
      <c r="F60" s="122"/>
      <c r="G60" s="122"/>
      <c r="H60" s="122"/>
      <c r="I60" s="123"/>
      <c r="J60" s="124">
        <f>J85</f>
        <v>0</v>
      </c>
      <c r="L60" s="120"/>
    </row>
    <row r="61" spans="2:12" s="9" customFormat="1" ht="19.5" customHeight="1">
      <c r="B61" s="125"/>
      <c r="D61" s="126" t="s">
        <v>131</v>
      </c>
      <c r="E61" s="127"/>
      <c r="F61" s="127"/>
      <c r="G61" s="127"/>
      <c r="H61" s="127"/>
      <c r="I61" s="128"/>
      <c r="J61" s="129">
        <f>J86</f>
        <v>0</v>
      </c>
      <c r="L61" s="125"/>
    </row>
    <row r="62" spans="2:12" s="9" customFormat="1" ht="19.5" customHeight="1">
      <c r="B62" s="125"/>
      <c r="D62" s="126" t="s">
        <v>132</v>
      </c>
      <c r="E62" s="127"/>
      <c r="F62" s="127"/>
      <c r="G62" s="127"/>
      <c r="H62" s="127"/>
      <c r="I62" s="128"/>
      <c r="J62" s="129">
        <f>J90</f>
        <v>0</v>
      </c>
      <c r="L62" s="125"/>
    </row>
    <row r="63" spans="2:12" s="9" customFormat="1" ht="19.5" customHeight="1">
      <c r="B63" s="125"/>
      <c r="D63" s="126" t="s">
        <v>133</v>
      </c>
      <c r="E63" s="127"/>
      <c r="F63" s="127"/>
      <c r="G63" s="127"/>
      <c r="H63" s="127"/>
      <c r="I63" s="128"/>
      <c r="J63" s="129">
        <f>J97</f>
        <v>0</v>
      </c>
      <c r="L63" s="125"/>
    </row>
    <row r="64" spans="2:12" s="9" customFormat="1" ht="19.5" customHeight="1">
      <c r="B64" s="125"/>
      <c r="D64" s="126" t="s">
        <v>134</v>
      </c>
      <c r="E64" s="127"/>
      <c r="F64" s="127"/>
      <c r="G64" s="127"/>
      <c r="H64" s="127"/>
      <c r="I64" s="128"/>
      <c r="J64" s="129">
        <f>J99</f>
        <v>0</v>
      </c>
      <c r="L64" s="125"/>
    </row>
    <row r="65" spans="1:31" s="1" customFormat="1" ht="21.75" customHeight="1">
      <c r="A65" s="30"/>
      <c r="B65" s="31"/>
      <c r="C65" s="30"/>
      <c r="D65" s="30"/>
      <c r="E65" s="30"/>
      <c r="F65" s="30"/>
      <c r="G65" s="30"/>
      <c r="H65" s="30"/>
      <c r="I65" s="94"/>
      <c r="J65" s="30"/>
      <c r="K65" s="30"/>
      <c r="L65" s="9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1" customFormat="1" ht="6.75" customHeight="1">
      <c r="A66" s="30"/>
      <c r="B66" s="40"/>
      <c r="C66" s="41"/>
      <c r="D66" s="41"/>
      <c r="E66" s="41"/>
      <c r="F66" s="41"/>
      <c r="G66" s="41"/>
      <c r="H66" s="41"/>
      <c r="I66" s="114"/>
      <c r="J66" s="41"/>
      <c r="K66" s="41"/>
      <c r="L66" s="9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70" spans="1:31" s="1" customFormat="1" ht="6.75" customHeight="1">
      <c r="A70" s="30"/>
      <c r="B70" s="42"/>
      <c r="C70" s="43"/>
      <c r="D70" s="43"/>
      <c r="E70" s="43"/>
      <c r="F70" s="43"/>
      <c r="G70" s="43"/>
      <c r="H70" s="43"/>
      <c r="I70" s="115"/>
      <c r="J70" s="43"/>
      <c r="K70" s="43"/>
      <c r="L70" s="95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1" customFormat="1" ht="24.75" customHeight="1">
      <c r="A71" s="30"/>
      <c r="B71" s="31"/>
      <c r="C71" s="19" t="s">
        <v>135</v>
      </c>
      <c r="D71" s="30"/>
      <c r="E71" s="30"/>
      <c r="F71" s="30"/>
      <c r="G71" s="30"/>
      <c r="H71" s="30"/>
      <c r="I71" s="94"/>
      <c r="J71" s="30"/>
      <c r="K71" s="30"/>
      <c r="L71" s="95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1" customFormat="1" ht="6.75" customHeight="1">
      <c r="A72" s="30"/>
      <c r="B72" s="31"/>
      <c r="C72" s="30"/>
      <c r="D72" s="30"/>
      <c r="E72" s="30"/>
      <c r="F72" s="30"/>
      <c r="G72" s="30"/>
      <c r="H72" s="30"/>
      <c r="I72" s="94"/>
      <c r="J72" s="30"/>
      <c r="K72" s="30"/>
      <c r="L72" s="95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1" customFormat="1" ht="12" customHeight="1">
      <c r="A73" s="30"/>
      <c r="B73" s="31"/>
      <c r="C73" s="25" t="s">
        <v>17</v>
      </c>
      <c r="D73" s="30"/>
      <c r="E73" s="30"/>
      <c r="F73" s="30"/>
      <c r="G73" s="30"/>
      <c r="H73" s="30"/>
      <c r="I73" s="94"/>
      <c r="J73" s="30"/>
      <c r="K73" s="30"/>
      <c r="L73" s="9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1" customFormat="1" ht="16.5" customHeight="1">
      <c r="A74" s="30"/>
      <c r="B74" s="31"/>
      <c r="C74" s="30"/>
      <c r="D74" s="30"/>
      <c r="E74" s="244" t="str">
        <f>E7</f>
        <v>Stavební úpravy OZ na pozemku  p.č. 494 v Táboře</v>
      </c>
      <c r="F74" s="245"/>
      <c r="G74" s="245"/>
      <c r="H74" s="245"/>
      <c r="I74" s="94"/>
      <c r="J74" s="30"/>
      <c r="K74" s="30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" customFormat="1" ht="12" customHeight="1">
      <c r="A75" s="30"/>
      <c r="B75" s="31"/>
      <c r="C75" s="25" t="s">
        <v>124</v>
      </c>
      <c r="D75" s="30"/>
      <c r="E75" s="30"/>
      <c r="F75" s="30"/>
      <c r="G75" s="30"/>
      <c r="H75" s="30"/>
      <c r="I75" s="94"/>
      <c r="J75" s="30"/>
      <c r="K75" s="30"/>
      <c r="L75" s="9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1" customFormat="1" ht="16.5" customHeight="1">
      <c r="A76" s="30"/>
      <c r="B76" s="31"/>
      <c r="C76" s="30"/>
      <c r="D76" s="30"/>
      <c r="E76" s="240" t="str">
        <f>E9</f>
        <v>00 - Vedlejší rozpočtové náklady</v>
      </c>
      <c r="F76" s="243"/>
      <c r="G76" s="243"/>
      <c r="H76" s="243"/>
      <c r="I76" s="94"/>
      <c r="J76" s="30"/>
      <c r="K76" s="30"/>
      <c r="L76" s="9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6.75" customHeight="1">
      <c r="A77" s="30"/>
      <c r="B77" s="31"/>
      <c r="C77" s="30"/>
      <c r="D77" s="30"/>
      <c r="E77" s="30"/>
      <c r="F77" s="30"/>
      <c r="G77" s="30"/>
      <c r="H77" s="30"/>
      <c r="I77" s="94"/>
      <c r="J77" s="30"/>
      <c r="K77" s="30"/>
      <c r="L77" s="9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1" customFormat="1" ht="12" customHeight="1">
      <c r="A78" s="30"/>
      <c r="B78" s="31"/>
      <c r="C78" s="25" t="s">
        <v>21</v>
      </c>
      <c r="D78" s="30"/>
      <c r="E78" s="30"/>
      <c r="F78" s="23" t="str">
        <f>F12</f>
        <v> </v>
      </c>
      <c r="G78" s="30"/>
      <c r="H78" s="30"/>
      <c r="I78" s="96" t="s">
        <v>23</v>
      </c>
      <c r="J78" s="48" t="str">
        <f>IF(J12="","",J12)</f>
        <v>2. 9. 2018</v>
      </c>
      <c r="K78" s="30"/>
      <c r="L78" s="9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1" customFormat="1" ht="6.75" customHeight="1">
      <c r="A79" s="30"/>
      <c r="B79" s="31"/>
      <c r="C79" s="30"/>
      <c r="D79" s="30"/>
      <c r="E79" s="30"/>
      <c r="F79" s="30"/>
      <c r="G79" s="30"/>
      <c r="H79" s="30"/>
      <c r="I79" s="94"/>
      <c r="J79" s="30"/>
      <c r="K79" s="30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25.5" customHeight="1">
      <c r="A80" s="30"/>
      <c r="B80" s="31"/>
      <c r="C80" s="25" t="s">
        <v>25</v>
      </c>
      <c r="D80" s="30"/>
      <c r="E80" s="30"/>
      <c r="F80" s="23" t="str">
        <f>E15</f>
        <v>Město Tábor</v>
      </c>
      <c r="G80" s="30"/>
      <c r="H80" s="30"/>
      <c r="I80" s="96" t="s">
        <v>31</v>
      </c>
      <c r="J80" s="28" t="str">
        <f>E21</f>
        <v> Ing. Vít Semrád, SV-statika,projekce</v>
      </c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15" customHeight="1">
      <c r="A81" s="30"/>
      <c r="B81" s="31"/>
      <c r="C81" s="25" t="s">
        <v>29</v>
      </c>
      <c r="D81" s="30"/>
      <c r="E81" s="30"/>
      <c r="F81" s="23" t="str">
        <f>IF(E18="","",E18)</f>
        <v>Vyplň údaj</v>
      </c>
      <c r="G81" s="30"/>
      <c r="H81" s="30"/>
      <c r="I81" s="96" t="s">
        <v>35</v>
      </c>
      <c r="J81" s="28" t="str">
        <f>E24</f>
        <v> Ing. Vít Semrád, SV-statika,projekce</v>
      </c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9.75" customHeight="1">
      <c r="A82" s="30"/>
      <c r="B82" s="31"/>
      <c r="C82" s="30"/>
      <c r="D82" s="30"/>
      <c r="E82" s="30"/>
      <c r="F82" s="30"/>
      <c r="G82" s="30"/>
      <c r="H82" s="30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0" customFormat="1" ht="29.25" customHeight="1">
      <c r="A83" s="130"/>
      <c r="B83" s="131"/>
      <c r="C83" s="132" t="s">
        <v>136</v>
      </c>
      <c r="D83" s="133" t="s">
        <v>56</v>
      </c>
      <c r="E83" s="133" t="s">
        <v>52</v>
      </c>
      <c r="F83" s="133" t="s">
        <v>53</v>
      </c>
      <c r="G83" s="133" t="s">
        <v>137</v>
      </c>
      <c r="H83" s="133" t="s">
        <v>138</v>
      </c>
      <c r="I83" s="134" t="s">
        <v>139</v>
      </c>
      <c r="J83" s="133" t="s">
        <v>128</v>
      </c>
      <c r="K83" s="135" t="s">
        <v>140</v>
      </c>
      <c r="L83" s="136"/>
      <c r="M83" s="55" t="s">
        <v>3</v>
      </c>
      <c r="N83" s="56" t="s">
        <v>41</v>
      </c>
      <c r="O83" s="56" t="s">
        <v>141</v>
      </c>
      <c r="P83" s="56" t="s">
        <v>142</v>
      </c>
      <c r="Q83" s="56" t="s">
        <v>143</v>
      </c>
      <c r="R83" s="56" t="s">
        <v>144</v>
      </c>
      <c r="S83" s="56" t="s">
        <v>145</v>
      </c>
      <c r="T83" s="57" t="s">
        <v>146</v>
      </c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</row>
    <row r="84" spans="1:63" s="1" customFormat="1" ht="22.5" customHeight="1">
      <c r="A84" s="30"/>
      <c r="B84" s="31"/>
      <c r="C84" s="62" t="s">
        <v>147</v>
      </c>
      <c r="D84" s="30"/>
      <c r="E84" s="30"/>
      <c r="F84" s="30"/>
      <c r="G84" s="30"/>
      <c r="H84" s="30"/>
      <c r="I84" s="94"/>
      <c r="J84" s="137">
        <f>BK84</f>
        <v>0</v>
      </c>
      <c r="K84" s="30"/>
      <c r="L84" s="31"/>
      <c r="M84" s="58"/>
      <c r="N84" s="49"/>
      <c r="O84" s="59"/>
      <c r="P84" s="138">
        <f>P85</f>
        <v>0</v>
      </c>
      <c r="Q84" s="59"/>
      <c r="R84" s="138">
        <f>R85</f>
        <v>0</v>
      </c>
      <c r="S84" s="59"/>
      <c r="T84" s="139">
        <f>T85</f>
        <v>0</v>
      </c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T84" s="15" t="s">
        <v>70</v>
      </c>
      <c r="AU84" s="15" t="s">
        <v>129</v>
      </c>
      <c r="BK84" s="140">
        <f>BK85</f>
        <v>0</v>
      </c>
    </row>
    <row r="85" spans="2:63" s="11" customFormat="1" ht="25.5" customHeight="1">
      <c r="B85" s="141"/>
      <c r="D85" s="142" t="s">
        <v>70</v>
      </c>
      <c r="E85" s="143" t="s">
        <v>148</v>
      </c>
      <c r="F85" s="143" t="s">
        <v>77</v>
      </c>
      <c r="I85" s="144"/>
      <c r="J85" s="145">
        <f>BK85</f>
        <v>0</v>
      </c>
      <c r="L85" s="141"/>
      <c r="M85" s="146"/>
      <c r="N85" s="147"/>
      <c r="O85" s="147"/>
      <c r="P85" s="148">
        <f>P86+P90+P97+P99</f>
        <v>0</v>
      </c>
      <c r="Q85" s="147"/>
      <c r="R85" s="148">
        <f>R86+R90+R97+R99</f>
        <v>0</v>
      </c>
      <c r="S85" s="147"/>
      <c r="T85" s="149">
        <f>T86+T90+T97+T99</f>
        <v>0</v>
      </c>
      <c r="AR85" s="142" t="s">
        <v>149</v>
      </c>
      <c r="AT85" s="150" t="s">
        <v>70</v>
      </c>
      <c r="AU85" s="150" t="s">
        <v>71</v>
      </c>
      <c r="AY85" s="142" t="s">
        <v>150</v>
      </c>
      <c r="BK85" s="151">
        <f>BK86+BK90+BK97+BK99</f>
        <v>0</v>
      </c>
    </row>
    <row r="86" spans="2:63" s="11" customFormat="1" ht="22.5" customHeight="1">
      <c r="B86" s="141"/>
      <c r="D86" s="142" t="s">
        <v>70</v>
      </c>
      <c r="E86" s="152" t="s">
        <v>151</v>
      </c>
      <c r="F86" s="152" t="s">
        <v>152</v>
      </c>
      <c r="I86" s="144"/>
      <c r="J86" s="153">
        <f>BK86</f>
        <v>0</v>
      </c>
      <c r="L86" s="141"/>
      <c r="M86" s="146"/>
      <c r="N86" s="147"/>
      <c r="O86" s="147"/>
      <c r="P86" s="148">
        <f>SUM(P87:P89)</f>
        <v>0</v>
      </c>
      <c r="Q86" s="147"/>
      <c r="R86" s="148">
        <f>SUM(R87:R89)</f>
        <v>0</v>
      </c>
      <c r="S86" s="147"/>
      <c r="T86" s="149">
        <f>SUM(T87:T89)</f>
        <v>0</v>
      </c>
      <c r="AR86" s="142" t="s">
        <v>149</v>
      </c>
      <c r="AT86" s="150" t="s">
        <v>70</v>
      </c>
      <c r="AU86" s="150" t="s">
        <v>79</v>
      </c>
      <c r="AY86" s="142" t="s">
        <v>150</v>
      </c>
      <c r="BK86" s="151">
        <f>SUM(BK87:BK89)</f>
        <v>0</v>
      </c>
    </row>
    <row r="87" spans="1:65" s="1" customFormat="1" ht="16.5" customHeight="1">
      <c r="A87" s="30"/>
      <c r="B87" s="154"/>
      <c r="C87" s="155" t="s">
        <v>149</v>
      </c>
      <c r="D87" s="155" t="s">
        <v>153</v>
      </c>
      <c r="E87" s="156" t="s">
        <v>154</v>
      </c>
      <c r="F87" s="157" t="s">
        <v>155</v>
      </c>
      <c r="G87" s="158" t="s">
        <v>156</v>
      </c>
      <c r="H87" s="159">
        <v>1</v>
      </c>
      <c r="I87" s="160"/>
      <c r="J87" s="161">
        <f>ROUND(I87*H87,2)</f>
        <v>0</v>
      </c>
      <c r="K87" s="157" t="s">
        <v>157</v>
      </c>
      <c r="L87" s="31"/>
      <c r="M87" s="162" t="s">
        <v>3</v>
      </c>
      <c r="N87" s="163" t="s">
        <v>42</v>
      </c>
      <c r="O87" s="51"/>
      <c r="P87" s="164">
        <f>O87*H87</f>
        <v>0</v>
      </c>
      <c r="Q87" s="164">
        <v>0</v>
      </c>
      <c r="R87" s="164">
        <f>Q87*H87</f>
        <v>0</v>
      </c>
      <c r="S87" s="164">
        <v>0</v>
      </c>
      <c r="T87" s="165">
        <f>S87*H87</f>
        <v>0</v>
      </c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R87" s="166" t="s">
        <v>158</v>
      </c>
      <c r="AT87" s="166" t="s">
        <v>153</v>
      </c>
      <c r="AU87" s="166" t="s">
        <v>81</v>
      </c>
      <c r="AY87" s="15" t="s">
        <v>150</v>
      </c>
      <c r="BE87" s="167">
        <f>IF(N87="základní",J87,0)</f>
        <v>0</v>
      </c>
      <c r="BF87" s="167">
        <f>IF(N87="snížená",J87,0)</f>
        <v>0</v>
      </c>
      <c r="BG87" s="167">
        <f>IF(N87="zákl. přenesená",J87,0)</f>
        <v>0</v>
      </c>
      <c r="BH87" s="167">
        <f>IF(N87="sníž. přenesená",J87,0)</f>
        <v>0</v>
      </c>
      <c r="BI87" s="167">
        <f>IF(N87="nulová",J87,0)</f>
        <v>0</v>
      </c>
      <c r="BJ87" s="15" t="s">
        <v>79</v>
      </c>
      <c r="BK87" s="167">
        <f>ROUND(I87*H87,2)</f>
        <v>0</v>
      </c>
      <c r="BL87" s="15" t="s">
        <v>158</v>
      </c>
      <c r="BM87" s="166" t="s">
        <v>159</v>
      </c>
    </row>
    <row r="88" spans="1:65" s="1" customFormat="1" ht="16.5" customHeight="1">
      <c r="A88" s="30"/>
      <c r="B88" s="154"/>
      <c r="C88" s="155" t="s">
        <v>160</v>
      </c>
      <c r="D88" s="155" t="s">
        <v>153</v>
      </c>
      <c r="E88" s="156" t="s">
        <v>161</v>
      </c>
      <c r="F88" s="157" t="s">
        <v>162</v>
      </c>
      <c r="G88" s="158" t="s">
        <v>156</v>
      </c>
      <c r="H88" s="159">
        <v>1</v>
      </c>
      <c r="I88" s="160"/>
      <c r="J88" s="161">
        <f>ROUND(I88*H88,2)</f>
        <v>0</v>
      </c>
      <c r="K88" s="157" t="s">
        <v>163</v>
      </c>
      <c r="L88" s="31"/>
      <c r="M88" s="162" t="s">
        <v>3</v>
      </c>
      <c r="N88" s="163" t="s">
        <v>42</v>
      </c>
      <c r="O88" s="51"/>
      <c r="P88" s="164">
        <f>O88*H88</f>
        <v>0</v>
      </c>
      <c r="Q88" s="164">
        <v>0</v>
      </c>
      <c r="R88" s="164">
        <f>Q88*H88</f>
        <v>0</v>
      </c>
      <c r="S88" s="164">
        <v>0</v>
      </c>
      <c r="T88" s="165">
        <f>S88*H88</f>
        <v>0</v>
      </c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R88" s="166" t="s">
        <v>158</v>
      </c>
      <c r="AT88" s="166" t="s">
        <v>153</v>
      </c>
      <c r="AU88" s="166" t="s">
        <v>81</v>
      </c>
      <c r="AY88" s="15" t="s">
        <v>150</v>
      </c>
      <c r="BE88" s="167">
        <f>IF(N88="základní",J88,0)</f>
        <v>0</v>
      </c>
      <c r="BF88" s="167">
        <f>IF(N88="snížená",J88,0)</f>
        <v>0</v>
      </c>
      <c r="BG88" s="167">
        <f>IF(N88="zákl. přenesená",J88,0)</f>
        <v>0</v>
      </c>
      <c r="BH88" s="167">
        <f>IF(N88="sníž. přenesená",J88,0)</f>
        <v>0</v>
      </c>
      <c r="BI88" s="167">
        <f>IF(N88="nulová",J88,0)</f>
        <v>0</v>
      </c>
      <c r="BJ88" s="15" t="s">
        <v>79</v>
      </c>
      <c r="BK88" s="167">
        <f>ROUND(I88*H88,2)</f>
        <v>0</v>
      </c>
      <c r="BL88" s="15" t="s">
        <v>158</v>
      </c>
      <c r="BM88" s="166" t="s">
        <v>164</v>
      </c>
    </row>
    <row r="89" spans="1:65" s="1" customFormat="1" ht="16.5" customHeight="1">
      <c r="A89" s="30"/>
      <c r="B89" s="154"/>
      <c r="C89" s="155" t="s">
        <v>9</v>
      </c>
      <c r="D89" s="155" t="s">
        <v>153</v>
      </c>
      <c r="E89" s="156" t="s">
        <v>165</v>
      </c>
      <c r="F89" s="157" t="s">
        <v>166</v>
      </c>
      <c r="G89" s="158" t="s">
        <v>156</v>
      </c>
      <c r="H89" s="159">
        <v>1</v>
      </c>
      <c r="I89" s="160"/>
      <c r="J89" s="161">
        <f>ROUND(I89*H89,2)</f>
        <v>0</v>
      </c>
      <c r="K89" s="157" t="s">
        <v>3</v>
      </c>
      <c r="L89" s="31"/>
      <c r="M89" s="162" t="s">
        <v>3</v>
      </c>
      <c r="N89" s="163" t="s">
        <v>42</v>
      </c>
      <c r="O89" s="51"/>
      <c r="P89" s="164">
        <f>O89*H89</f>
        <v>0</v>
      </c>
      <c r="Q89" s="164">
        <v>0</v>
      </c>
      <c r="R89" s="164">
        <f>Q89*H89</f>
        <v>0</v>
      </c>
      <c r="S89" s="164">
        <v>0</v>
      </c>
      <c r="T89" s="165">
        <f>S89*H89</f>
        <v>0</v>
      </c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R89" s="166" t="s">
        <v>158</v>
      </c>
      <c r="AT89" s="166" t="s">
        <v>153</v>
      </c>
      <c r="AU89" s="166" t="s">
        <v>81</v>
      </c>
      <c r="AY89" s="15" t="s">
        <v>150</v>
      </c>
      <c r="BE89" s="167">
        <f>IF(N89="základní",J89,0)</f>
        <v>0</v>
      </c>
      <c r="BF89" s="167">
        <f>IF(N89="snížená",J89,0)</f>
        <v>0</v>
      </c>
      <c r="BG89" s="167">
        <f>IF(N89="zákl. přenesená",J89,0)</f>
        <v>0</v>
      </c>
      <c r="BH89" s="167">
        <f>IF(N89="sníž. přenesená",J89,0)</f>
        <v>0</v>
      </c>
      <c r="BI89" s="167">
        <f>IF(N89="nulová",J89,0)</f>
        <v>0</v>
      </c>
      <c r="BJ89" s="15" t="s">
        <v>79</v>
      </c>
      <c r="BK89" s="167">
        <f>ROUND(I89*H89,2)</f>
        <v>0</v>
      </c>
      <c r="BL89" s="15" t="s">
        <v>158</v>
      </c>
      <c r="BM89" s="166" t="s">
        <v>167</v>
      </c>
    </row>
    <row r="90" spans="2:63" s="11" customFormat="1" ht="22.5" customHeight="1">
      <c r="B90" s="141"/>
      <c r="D90" s="142" t="s">
        <v>70</v>
      </c>
      <c r="E90" s="152" t="s">
        <v>168</v>
      </c>
      <c r="F90" s="152" t="s">
        <v>169</v>
      </c>
      <c r="I90" s="144"/>
      <c r="J90" s="153">
        <f>BK90</f>
        <v>0</v>
      </c>
      <c r="L90" s="141"/>
      <c r="M90" s="146"/>
      <c r="N90" s="147"/>
      <c r="O90" s="147"/>
      <c r="P90" s="148">
        <f>SUM(P91:P96)</f>
        <v>0</v>
      </c>
      <c r="Q90" s="147"/>
      <c r="R90" s="148">
        <f>SUM(R91:R96)</f>
        <v>0</v>
      </c>
      <c r="S90" s="147"/>
      <c r="T90" s="149">
        <f>SUM(T91:T96)</f>
        <v>0</v>
      </c>
      <c r="AR90" s="142" t="s">
        <v>149</v>
      </c>
      <c r="AT90" s="150" t="s">
        <v>70</v>
      </c>
      <c r="AU90" s="150" t="s">
        <v>79</v>
      </c>
      <c r="AY90" s="142" t="s">
        <v>150</v>
      </c>
      <c r="BK90" s="151">
        <f>SUM(BK91:BK96)</f>
        <v>0</v>
      </c>
    </row>
    <row r="91" spans="1:65" s="1" customFormat="1" ht="16.5" customHeight="1">
      <c r="A91" s="30"/>
      <c r="B91" s="154"/>
      <c r="C91" s="155" t="s">
        <v>170</v>
      </c>
      <c r="D91" s="155" t="s">
        <v>153</v>
      </c>
      <c r="E91" s="156" t="s">
        <v>171</v>
      </c>
      <c r="F91" s="157" t="s">
        <v>172</v>
      </c>
      <c r="G91" s="158" t="s">
        <v>156</v>
      </c>
      <c r="H91" s="159">
        <v>1</v>
      </c>
      <c r="I91" s="160"/>
      <c r="J91" s="161">
        <f aca="true" t="shared" si="0" ref="J91:J96">ROUND(I91*H91,2)</f>
        <v>0</v>
      </c>
      <c r="K91" s="157" t="s">
        <v>163</v>
      </c>
      <c r="L91" s="31"/>
      <c r="M91" s="162" t="s">
        <v>3</v>
      </c>
      <c r="N91" s="163" t="s">
        <v>42</v>
      </c>
      <c r="O91" s="51"/>
      <c r="P91" s="164">
        <f aca="true" t="shared" si="1" ref="P91:P96">O91*H91</f>
        <v>0</v>
      </c>
      <c r="Q91" s="164">
        <v>0</v>
      </c>
      <c r="R91" s="164">
        <f aca="true" t="shared" si="2" ref="R91:R96">Q91*H91</f>
        <v>0</v>
      </c>
      <c r="S91" s="164">
        <v>0</v>
      </c>
      <c r="T91" s="165">
        <f aca="true" t="shared" si="3" ref="T91:T96">S91*H91</f>
        <v>0</v>
      </c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R91" s="166" t="s">
        <v>158</v>
      </c>
      <c r="AT91" s="166" t="s">
        <v>153</v>
      </c>
      <c r="AU91" s="166" t="s">
        <v>81</v>
      </c>
      <c r="AY91" s="15" t="s">
        <v>150</v>
      </c>
      <c r="BE91" s="167">
        <f aca="true" t="shared" si="4" ref="BE91:BE96">IF(N91="základní",J91,0)</f>
        <v>0</v>
      </c>
      <c r="BF91" s="167">
        <f aca="true" t="shared" si="5" ref="BF91:BF96">IF(N91="snížená",J91,0)</f>
        <v>0</v>
      </c>
      <c r="BG91" s="167">
        <f aca="true" t="shared" si="6" ref="BG91:BG96">IF(N91="zákl. přenesená",J91,0)</f>
        <v>0</v>
      </c>
      <c r="BH91" s="167">
        <f aca="true" t="shared" si="7" ref="BH91:BH96">IF(N91="sníž. přenesená",J91,0)</f>
        <v>0</v>
      </c>
      <c r="BI91" s="167">
        <f aca="true" t="shared" si="8" ref="BI91:BI96">IF(N91="nulová",J91,0)</f>
        <v>0</v>
      </c>
      <c r="BJ91" s="15" t="s">
        <v>79</v>
      </c>
      <c r="BK91" s="167">
        <f aca="true" t="shared" si="9" ref="BK91:BK96">ROUND(I91*H91,2)</f>
        <v>0</v>
      </c>
      <c r="BL91" s="15" t="s">
        <v>158</v>
      </c>
      <c r="BM91" s="166" t="s">
        <v>173</v>
      </c>
    </row>
    <row r="92" spans="1:65" s="1" customFormat="1" ht="16.5" customHeight="1">
      <c r="A92" s="30"/>
      <c r="B92" s="154"/>
      <c r="C92" s="155" t="s">
        <v>174</v>
      </c>
      <c r="D92" s="155" t="s">
        <v>153</v>
      </c>
      <c r="E92" s="156" t="s">
        <v>175</v>
      </c>
      <c r="F92" s="157" t="s">
        <v>176</v>
      </c>
      <c r="G92" s="158" t="s">
        <v>156</v>
      </c>
      <c r="H92" s="159">
        <v>1</v>
      </c>
      <c r="I92" s="160"/>
      <c r="J92" s="161">
        <f t="shared" si="0"/>
        <v>0</v>
      </c>
      <c r="K92" s="157" t="s">
        <v>163</v>
      </c>
      <c r="L92" s="31"/>
      <c r="M92" s="162" t="s">
        <v>3</v>
      </c>
      <c r="N92" s="163" t="s">
        <v>42</v>
      </c>
      <c r="O92" s="51"/>
      <c r="P92" s="164">
        <f t="shared" si="1"/>
        <v>0</v>
      </c>
      <c r="Q92" s="164">
        <v>0</v>
      </c>
      <c r="R92" s="164">
        <f t="shared" si="2"/>
        <v>0</v>
      </c>
      <c r="S92" s="164">
        <v>0</v>
      </c>
      <c r="T92" s="165">
        <f t="shared" si="3"/>
        <v>0</v>
      </c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R92" s="166" t="s">
        <v>158</v>
      </c>
      <c r="AT92" s="166" t="s">
        <v>153</v>
      </c>
      <c r="AU92" s="166" t="s">
        <v>81</v>
      </c>
      <c r="AY92" s="15" t="s">
        <v>150</v>
      </c>
      <c r="BE92" s="167">
        <f t="shared" si="4"/>
        <v>0</v>
      </c>
      <c r="BF92" s="167">
        <f t="shared" si="5"/>
        <v>0</v>
      </c>
      <c r="BG92" s="167">
        <f t="shared" si="6"/>
        <v>0</v>
      </c>
      <c r="BH92" s="167">
        <f t="shared" si="7"/>
        <v>0</v>
      </c>
      <c r="BI92" s="167">
        <f t="shared" si="8"/>
        <v>0</v>
      </c>
      <c r="BJ92" s="15" t="s">
        <v>79</v>
      </c>
      <c r="BK92" s="167">
        <f t="shared" si="9"/>
        <v>0</v>
      </c>
      <c r="BL92" s="15" t="s">
        <v>158</v>
      </c>
      <c r="BM92" s="166" t="s">
        <v>177</v>
      </c>
    </row>
    <row r="93" spans="1:65" s="1" customFormat="1" ht="16.5" customHeight="1">
      <c r="A93" s="30"/>
      <c r="B93" s="154"/>
      <c r="C93" s="155" t="s">
        <v>178</v>
      </c>
      <c r="D93" s="155" t="s">
        <v>153</v>
      </c>
      <c r="E93" s="156" t="s">
        <v>179</v>
      </c>
      <c r="F93" s="157" t="s">
        <v>180</v>
      </c>
      <c r="G93" s="158" t="s">
        <v>156</v>
      </c>
      <c r="H93" s="159">
        <v>1</v>
      </c>
      <c r="I93" s="160"/>
      <c r="J93" s="161">
        <f t="shared" si="0"/>
        <v>0</v>
      </c>
      <c r="K93" s="157" t="s">
        <v>163</v>
      </c>
      <c r="L93" s="31"/>
      <c r="M93" s="162" t="s">
        <v>3</v>
      </c>
      <c r="N93" s="163" t="s">
        <v>42</v>
      </c>
      <c r="O93" s="51"/>
      <c r="P93" s="164">
        <f t="shared" si="1"/>
        <v>0</v>
      </c>
      <c r="Q93" s="164">
        <v>0</v>
      </c>
      <c r="R93" s="164">
        <f t="shared" si="2"/>
        <v>0</v>
      </c>
      <c r="S93" s="164">
        <v>0</v>
      </c>
      <c r="T93" s="165">
        <f t="shared" si="3"/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66" t="s">
        <v>158</v>
      </c>
      <c r="AT93" s="166" t="s">
        <v>153</v>
      </c>
      <c r="AU93" s="166" t="s">
        <v>81</v>
      </c>
      <c r="AY93" s="15" t="s">
        <v>150</v>
      </c>
      <c r="BE93" s="167">
        <f t="shared" si="4"/>
        <v>0</v>
      </c>
      <c r="BF93" s="167">
        <f t="shared" si="5"/>
        <v>0</v>
      </c>
      <c r="BG93" s="167">
        <f t="shared" si="6"/>
        <v>0</v>
      </c>
      <c r="BH93" s="167">
        <f t="shared" si="7"/>
        <v>0</v>
      </c>
      <c r="BI93" s="167">
        <f t="shared" si="8"/>
        <v>0</v>
      </c>
      <c r="BJ93" s="15" t="s">
        <v>79</v>
      </c>
      <c r="BK93" s="167">
        <f t="shared" si="9"/>
        <v>0</v>
      </c>
      <c r="BL93" s="15" t="s">
        <v>158</v>
      </c>
      <c r="BM93" s="166" t="s">
        <v>181</v>
      </c>
    </row>
    <row r="94" spans="1:65" s="1" customFormat="1" ht="16.5" customHeight="1">
      <c r="A94" s="30"/>
      <c r="B94" s="154"/>
      <c r="C94" s="155" t="s">
        <v>182</v>
      </c>
      <c r="D94" s="155" t="s">
        <v>153</v>
      </c>
      <c r="E94" s="156" t="s">
        <v>183</v>
      </c>
      <c r="F94" s="157" t="s">
        <v>184</v>
      </c>
      <c r="G94" s="158" t="s">
        <v>156</v>
      </c>
      <c r="H94" s="159">
        <v>1</v>
      </c>
      <c r="I94" s="160"/>
      <c r="J94" s="161">
        <f t="shared" si="0"/>
        <v>0</v>
      </c>
      <c r="K94" s="157" t="s">
        <v>163</v>
      </c>
      <c r="L94" s="31"/>
      <c r="M94" s="162" t="s">
        <v>3</v>
      </c>
      <c r="N94" s="163" t="s">
        <v>42</v>
      </c>
      <c r="O94" s="51"/>
      <c r="P94" s="164">
        <f t="shared" si="1"/>
        <v>0</v>
      </c>
      <c r="Q94" s="164">
        <v>0</v>
      </c>
      <c r="R94" s="164">
        <f t="shared" si="2"/>
        <v>0</v>
      </c>
      <c r="S94" s="164">
        <v>0</v>
      </c>
      <c r="T94" s="165">
        <f t="shared" si="3"/>
        <v>0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R94" s="166" t="s">
        <v>158</v>
      </c>
      <c r="AT94" s="166" t="s">
        <v>153</v>
      </c>
      <c r="AU94" s="166" t="s">
        <v>81</v>
      </c>
      <c r="AY94" s="15" t="s">
        <v>150</v>
      </c>
      <c r="BE94" s="167">
        <f t="shared" si="4"/>
        <v>0</v>
      </c>
      <c r="BF94" s="167">
        <f t="shared" si="5"/>
        <v>0</v>
      </c>
      <c r="BG94" s="167">
        <f t="shared" si="6"/>
        <v>0</v>
      </c>
      <c r="BH94" s="167">
        <f t="shared" si="7"/>
        <v>0</v>
      </c>
      <c r="BI94" s="167">
        <f t="shared" si="8"/>
        <v>0</v>
      </c>
      <c r="BJ94" s="15" t="s">
        <v>79</v>
      </c>
      <c r="BK94" s="167">
        <f t="shared" si="9"/>
        <v>0</v>
      </c>
      <c r="BL94" s="15" t="s">
        <v>158</v>
      </c>
      <c r="BM94" s="166" t="s">
        <v>185</v>
      </c>
    </row>
    <row r="95" spans="1:65" s="1" customFormat="1" ht="16.5" customHeight="1">
      <c r="A95" s="30"/>
      <c r="B95" s="154"/>
      <c r="C95" s="155" t="s">
        <v>186</v>
      </c>
      <c r="D95" s="155" t="s">
        <v>153</v>
      </c>
      <c r="E95" s="156" t="s">
        <v>187</v>
      </c>
      <c r="F95" s="157" t="s">
        <v>188</v>
      </c>
      <c r="G95" s="158" t="s">
        <v>156</v>
      </c>
      <c r="H95" s="159">
        <v>1</v>
      </c>
      <c r="I95" s="160"/>
      <c r="J95" s="161">
        <f t="shared" si="0"/>
        <v>0</v>
      </c>
      <c r="K95" s="157" t="s">
        <v>163</v>
      </c>
      <c r="L95" s="31"/>
      <c r="M95" s="162" t="s">
        <v>3</v>
      </c>
      <c r="N95" s="163" t="s">
        <v>42</v>
      </c>
      <c r="O95" s="51"/>
      <c r="P95" s="164">
        <f t="shared" si="1"/>
        <v>0</v>
      </c>
      <c r="Q95" s="164">
        <v>0</v>
      </c>
      <c r="R95" s="164">
        <f t="shared" si="2"/>
        <v>0</v>
      </c>
      <c r="S95" s="164">
        <v>0</v>
      </c>
      <c r="T95" s="165">
        <f t="shared" si="3"/>
        <v>0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R95" s="166" t="s">
        <v>158</v>
      </c>
      <c r="AT95" s="166" t="s">
        <v>153</v>
      </c>
      <c r="AU95" s="166" t="s">
        <v>81</v>
      </c>
      <c r="AY95" s="15" t="s">
        <v>150</v>
      </c>
      <c r="BE95" s="167">
        <f t="shared" si="4"/>
        <v>0</v>
      </c>
      <c r="BF95" s="167">
        <f t="shared" si="5"/>
        <v>0</v>
      </c>
      <c r="BG95" s="167">
        <f t="shared" si="6"/>
        <v>0</v>
      </c>
      <c r="BH95" s="167">
        <f t="shared" si="7"/>
        <v>0</v>
      </c>
      <c r="BI95" s="167">
        <f t="shared" si="8"/>
        <v>0</v>
      </c>
      <c r="BJ95" s="15" t="s">
        <v>79</v>
      </c>
      <c r="BK95" s="167">
        <f t="shared" si="9"/>
        <v>0</v>
      </c>
      <c r="BL95" s="15" t="s">
        <v>158</v>
      </c>
      <c r="BM95" s="166" t="s">
        <v>189</v>
      </c>
    </row>
    <row r="96" spans="1:65" s="1" customFormat="1" ht="16.5" customHeight="1">
      <c r="A96" s="30"/>
      <c r="B96" s="154"/>
      <c r="C96" s="155" t="s">
        <v>190</v>
      </c>
      <c r="D96" s="155" t="s">
        <v>153</v>
      </c>
      <c r="E96" s="156" t="s">
        <v>191</v>
      </c>
      <c r="F96" s="157" t="s">
        <v>192</v>
      </c>
      <c r="G96" s="158" t="s">
        <v>156</v>
      </c>
      <c r="H96" s="159">
        <v>1</v>
      </c>
      <c r="I96" s="160"/>
      <c r="J96" s="161">
        <f t="shared" si="0"/>
        <v>0</v>
      </c>
      <c r="K96" s="157" t="s">
        <v>163</v>
      </c>
      <c r="L96" s="31"/>
      <c r="M96" s="162" t="s">
        <v>3</v>
      </c>
      <c r="N96" s="163" t="s">
        <v>42</v>
      </c>
      <c r="O96" s="51"/>
      <c r="P96" s="164">
        <f t="shared" si="1"/>
        <v>0</v>
      </c>
      <c r="Q96" s="164">
        <v>0</v>
      </c>
      <c r="R96" s="164">
        <f t="shared" si="2"/>
        <v>0</v>
      </c>
      <c r="S96" s="164">
        <v>0</v>
      </c>
      <c r="T96" s="165">
        <f t="shared" si="3"/>
        <v>0</v>
      </c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R96" s="166" t="s">
        <v>158</v>
      </c>
      <c r="AT96" s="166" t="s">
        <v>153</v>
      </c>
      <c r="AU96" s="166" t="s">
        <v>81</v>
      </c>
      <c r="AY96" s="15" t="s">
        <v>150</v>
      </c>
      <c r="BE96" s="167">
        <f t="shared" si="4"/>
        <v>0</v>
      </c>
      <c r="BF96" s="167">
        <f t="shared" si="5"/>
        <v>0</v>
      </c>
      <c r="BG96" s="167">
        <f t="shared" si="6"/>
        <v>0</v>
      </c>
      <c r="BH96" s="167">
        <f t="shared" si="7"/>
        <v>0</v>
      </c>
      <c r="BI96" s="167">
        <f t="shared" si="8"/>
        <v>0</v>
      </c>
      <c r="BJ96" s="15" t="s">
        <v>79</v>
      </c>
      <c r="BK96" s="167">
        <f t="shared" si="9"/>
        <v>0</v>
      </c>
      <c r="BL96" s="15" t="s">
        <v>158</v>
      </c>
      <c r="BM96" s="166" t="s">
        <v>193</v>
      </c>
    </row>
    <row r="97" spans="2:63" s="11" customFormat="1" ht="22.5" customHeight="1">
      <c r="B97" s="141"/>
      <c r="D97" s="142" t="s">
        <v>70</v>
      </c>
      <c r="E97" s="152" t="s">
        <v>194</v>
      </c>
      <c r="F97" s="152" t="s">
        <v>195</v>
      </c>
      <c r="I97" s="144"/>
      <c r="J97" s="153">
        <f>BK97</f>
        <v>0</v>
      </c>
      <c r="L97" s="141"/>
      <c r="M97" s="146"/>
      <c r="N97" s="147"/>
      <c r="O97" s="147"/>
      <c r="P97" s="148">
        <f>P98</f>
        <v>0</v>
      </c>
      <c r="Q97" s="147"/>
      <c r="R97" s="148">
        <f>R98</f>
        <v>0</v>
      </c>
      <c r="S97" s="147"/>
      <c r="T97" s="149">
        <f>T98</f>
        <v>0</v>
      </c>
      <c r="AR97" s="142" t="s">
        <v>149</v>
      </c>
      <c r="AT97" s="150" t="s">
        <v>70</v>
      </c>
      <c r="AU97" s="150" t="s">
        <v>79</v>
      </c>
      <c r="AY97" s="142" t="s">
        <v>150</v>
      </c>
      <c r="BK97" s="151">
        <f>BK98</f>
        <v>0</v>
      </c>
    </row>
    <row r="98" spans="1:65" s="1" customFormat="1" ht="16.5" customHeight="1">
      <c r="A98" s="30"/>
      <c r="B98" s="154"/>
      <c r="C98" s="155" t="s">
        <v>196</v>
      </c>
      <c r="D98" s="155" t="s">
        <v>153</v>
      </c>
      <c r="E98" s="156" t="s">
        <v>197</v>
      </c>
      <c r="F98" s="157" t="s">
        <v>198</v>
      </c>
      <c r="G98" s="158" t="s">
        <v>156</v>
      </c>
      <c r="H98" s="159">
        <v>1</v>
      </c>
      <c r="I98" s="160"/>
      <c r="J98" s="161">
        <f>ROUND(I98*H98,2)</f>
        <v>0</v>
      </c>
      <c r="K98" s="157" t="s">
        <v>163</v>
      </c>
      <c r="L98" s="31"/>
      <c r="M98" s="162" t="s">
        <v>3</v>
      </c>
      <c r="N98" s="163" t="s">
        <v>42</v>
      </c>
      <c r="O98" s="51"/>
      <c r="P98" s="164">
        <f>O98*H98</f>
        <v>0</v>
      </c>
      <c r="Q98" s="164">
        <v>0</v>
      </c>
      <c r="R98" s="164">
        <f>Q98*H98</f>
        <v>0</v>
      </c>
      <c r="S98" s="164">
        <v>0</v>
      </c>
      <c r="T98" s="165">
        <f>S98*H98</f>
        <v>0</v>
      </c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R98" s="166" t="s">
        <v>158</v>
      </c>
      <c r="AT98" s="166" t="s">
        <v>153</v>
      </c>
      <c r="AU98" s="166" t="s">
        <v>81</v>
      </c>
      <c r="AY98" s="15" t="s">
        <v>150</v>
      </c>
      <c r="BE98" s="167">
        <f>IF(N98="základní",J98,0)</f>
        <v>0</v>
      </c>
      <c r="BF98" s="167">
        <f>IF(N98="snížená",J98,0)</f>
        <v>0</v>
      </c>
      <c r="BG98" s="167">
        <f>IF(N98="zákl. přenesená",J98,0)</f>
        <v>0</v>
      </c>
      <c r="BH98" s="167">
        <f>IF(N98="sníž. přenesená",J98,0)</f>
        <v>0</v>
      </c>
      <c r="BI98" s="167">
        <f>IF(N98="nulová",J98,0)</f>
        <v>0</v>
      </c>
      <c r="BJ98" s="15" t="s">
        <v>79</v>
      </c>
      <c r="BK98" s="167">
        <f>ROUND(I98*H98,2)</f>
        <v>0</v>
      </c>
      <c r="BL98" s="15" t="s">
        <v>158</v>
      </c>
      <c r="BM98" s="166" t="s">
        <v>199</v>
      </c>
    </row>
    <row r="99" spans="2:63" s="11" customFormat="1" ht="22.5" customHeight="1">
      <c r="B99" s="141"/>
      <c r="D99" s="142" t="s">
        <v>70</v>
      </c>
      <c r="E99" s="152" t="s">
        <v>200</v>
      </c>
      <c r="F99" s="152" t="s">
        <v>201</v>
      </c>
      <c r="I99" s="144"/>
      <c r="J99" s="153">
        <f>BK99</f>
        <v>0</v>
      </c>
      <c r="L99" s="141"/>
      <c r="M99" s="146"/>
      <c r="N99" s="147"/>
      <c r="O99" s="147"/>
      <c r="P99" s="148">
        <f>SUM(P100:P101)</f>
        <v>0</v>
      </c>
      <c r="Q99" s="147"/>
      <c r="R99" s="148">
        <f>SUM(R100:R101)</f>
        <v>0</v>
      </c>
      <c r="S99" s="147"/>
      <c r="T99" s="149">
        <f>SUM(T100:T101)</f>
        <v>0</v>
      </c>
      <c r="AR99" s="142" t="s">
        <v>149</v>
      </c>
      <c r="AT99" s="150" t="s">
        <v>70</v>
      </c>
      <c r="AU99" s="150" t="s">
        <v>79</v>
      </c>
      <c r="AY99" s="142" t="s">
        <v>150</v>
      </c>
      <c r="BK99" s="151">
        <f>SUM(BK100:BK101)</f>
        <v>0</v>
      </c>
    </row>
    <row r="100" spans="1:65" s="1" customFormat="1" ht="16.5" customHeight="1">
      <c r="A100" s="30"/>
      <c r="B100" s="154"/>
      <c r="C100" s="155" t="s">
        <v>202</v>
      </c>
      <c r="D100" s="155" t="s">
        <v>153</v>
      </c>
      <c r="E100" s="156" t="s">
        <v>203</v>
      </c>
      <c r="F100" s="157" t="s">
        <v>204</v>
      </c>
      <c r="G100" s="158" t="s">
        <v>156</v>
      </c>
      <c r="H100" s="159">
        <v>1</v>
      </c>
      <c r="I100" s="160"/>
      <c r="J100" s="161">
        <f>ROUND(I100*H100,2)</f>
        <v>0</v>
      </c>
      <c r="K100" s="157" t="s">
        <v>163</v>
      </c>
      <c r="L100" s="31"/>
      <c r="M100" s="162" t="s">
        <v>3</v>
      </c>
      <c r="N100" s="163" t="s">
        <v>42</v>
      </c>
      <c r="O100" s="51"/>
      <c r="P100" s="164">
        <f>O100*H100</f>
        <v>0</v>
      </c>
      <c r="Q100" s="164">
        <v>0</v>
      </c>
      <c r="R100" s="164">
        <f>Q100*H100</f>
        <v>0</v>
      </c>
      <c r="S100" s="164">
        <v>0</v>
      </c>
      <c r="T100" s="165">
        <f>S100*H100</f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158</v>
      </c>
      <c r="AT100" s="166" t="s">
        <v>153</v>
      </c>
      <c r="AU100" s="166" t="s">
        <v>81</v>
      </c>
      <c r="AY100" s="15" t="s">
        <v>150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5" t="s">
        <v>79</v>
      </c>
      <c r="BK100" s="167">
        <f>ROUND(I100*H100,2)</f>
        <v>0</v>
      </c>
      <c r="BL100" s="15" t="s">
        <v>158</v>
      </c>
      <c r="BM100" s="166" t="s">
        <v>205</v>
      </c>
    </row>
    <row r="101" spans="1:65" s="1" customFormat="1" ht="16.5" customHeight="1">
      <c r="A101" s="30"/>
      <c r="B101" s="154"/>
      <c r="C101" s="155" t="s">
        <v>206</v>
      </c>
      <c r="D101" s="155" t="s">
        <v>153</v>
      </c>
      <c r="E101" s="156" t="s">
        <v>207</v>
      </c>
      <c r="F101" s="157" t="s">
        <v>208</v>
      </c>
      <c r="G101" s="158" t="s">
        <v>156</v>
      </c>
      <c r="H101" s="159">
        <v>1</v>
      </c>
      <c r="I101" s="160"/>
      <c r="J101" s="161">
        <f>ROUND(I101*H101,2)</f>
        <v>0</v>
      </c>
      <c r="K101" s="157" t="s">
        <v>3</v>
      </c>
      <c r="L101" s="31"/>
      <c r="M101" s="168" t="s">
        <v>3</v>
      </c>
      <c r="N101" s="169" t="s">
        <v>42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66" t="s">
        <v>158</v>
      </c>
      <c r="AT101" s="166" t="s">
        <v>153</v>
      </c>
      <c r="AU101" s="166" t="s">
        <v>81</v>
      </c>
      <c r="AY101" s="15" t="s">
        <v>150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5" t="s">
        <v>79</v>
      </c>
      <c r="BK101" s="167">
        <f>ROUND(I101*H101,2)</f>
        <v>0</v>
      </c>
      <c r="BL101" s="15" t="s">
        <v>158</v>
      </c>
      <c r="BM101" s="166" t="s">
        <v>209</v>
      </c>
    </row>
    <row r="102" spans="1:31" s="1" customFormat="1" ht="6.75" customHeight="1">
      <c r="A102" s="30"/>
      <c r="B102" s="40"/>
      <c r="C102" s="41"/>
      <c r="D102" s="41"/>
      <c r="E102" s="41"/>
      <c r="F102" s="41"/>
      <c r="G102" s="41"/>
      <c r="H102" s="41"/>
      <c r="I102" s="114"/>
      <c r="J102" s="41"/>
      <c r="K102" s="41"/>
      <c r="L102" s="31"/>
      <c r="M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</sheetData>
  <sheetProtection/>
  <autoFilter ref="C83:K10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88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" customHeight="1">
      <c r="B8" s="18"/>
      <c r="D8" s="25" t="s">
        <v>124</v>
      </c>
      <c r="L8" s="18"/>
    </row>
    <row r="9" spans="1:31" s="1" customFormat="1" ht="16.5" customHeight="1">
      <c r="A9" s="30"/>
      <c r="B9" s="31"/>
      <c r="C9" s="30"/>
      <c r="D9" s="30"/>
      <c r="E9" s="244" t="s">
        <v>210</v>
      </c>
      <c r="F9" s="243"/>
      <c r="G9" s="243"/>
      <c r="H9" s="243"/>
      <c r="I9" s="94"/>
      <c r="J9" s="30"/>
      <c r="K9" s="30"/>
      <c r="L9" s="9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2" customHeight="1">
      <c r="A10" s="30"/>
      <c r="B10" s="31"/>
      <c r="C10" s="30"/>
      <c r="D10" s="25" t="s">
        <v>211</v>
      </c>
      <c r="E10" s="30"/>
      <c r="F10" s="30"/>
      <c r="G10" s="30"/>
      <c r="H10" s="30"/>
      <c r="I10" s="94"/>
      <c r="J10" s="30"/>
      <c r="K10" s="30"/>
      <c r="L10" s="9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6.5" customHeight="1">
      <c r="A11" s="30"/>
      <c r="B11" s="31"/>
      <c r="C11" s="30"/>
      <c r="D11" s="30"/>
      <c r="E11" s="240" t="s">
        <v>212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1.25">
      <c r="A12" s="30"/>
      <c r="B12" s="31"/>
      <c r="C12" s="30"/>
      <c r="D12" s="30"/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2" customHeight="1">
      <c r="A13" s="30"/>
      <c r="B13" s="31"/>
      <c r="C13" s="30"/>
      <c r="D13" s="25" t="s">
        <v>19</v>
      </c>
      <c r="E13" s="30"/>
      <c r="F13" s="23" t="s">
        <v>3</v>
      </c>
      <c r="G13" s="30"/>
      <c r="H13" s="30"/>
      <c r="I13" s="96" t="s">
        <v>20</v>
      </c>
      <c r="J13" s="23" t="s">
        <v>3</v>
      </c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1"/>
      <c r="C14" s="30"/>
      <c r="D14" s="25" t="s">
        <v>21</v>
      </c>
      <c r="E14" s="30"/>
      <c r="F14" s="23" t="s">
        <v>22</v>
      </c>
      <c r="G14" s="30"/>
      <c r="H14" s="30"/>
      <c r="I14" s="96" t="s">
        <v>23</v>
      </c>
      <c r="J14" s="48" t="str">
        <f>'Rekapitulace stavby'!AN8</f>
        <v>2. 9. 2018</v>
      </c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0.5" customHeight="1">
      <c r="A15" s="30"/>
      <c r="B15" s="31"/>
      <c r="C15" s="30"/>
      <c r="D15" s="30"/>
      <c r="E15" s="30"/>
      <c r="F15" s="30"/>
      <c r="G15" s="30"/>
      <c r="H15" s="30"/>
      <c r="I15" s="94"/>
      <c r="J15" s="30"/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25</v>
      </c>
      <c r="E16" s="30"/>
      <c r="F16" s="30"/>
      <c r="G16" s="30"/>
      <c r="H16" s="30"/>
      <c r="I16" s="96" t="s">
        <v>26</v>
      </c>
      <c r="J16" s="23" t="s">
        <v>3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8" customHeight="1">
      <c r="A17" s="30"/>
      <c r="B17" s="31"/>
      <c r="C17" s="30"/>
      <c r="D17" s="30"/>
      <c r="E17" s="23" t="s">
        <v>27</v>
      </c>
      <c r="F17" s="30"/>
      <c r="G17" s="30"/>
      <c r="H17" s="30"/>
      <c r="I17" s="96" t="s">
        <v>28</v>
      </c>
      <c r="J17" s="23" t="s">
        <v>3</v>
      </c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6.75" customHeight="1">
      <c r="A18" s="30"/>
      <c r="B18" s="31"/>
      <c r="C18" s="30"/>
      <c r="D18" s="30"/>
      <c r="E18" s="30"/>
      <c r="F18" s="30"/>
      <c r="G18" s="30"/>
      <c r="H18" s="30"/>
      <c r="I18" s="94"/>
      <c r="J18" s="30"/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2" customHeight="1">
      <c r="A19" s="30"/>
      <c r="B19" s="31"/>
      <c r="C19" s="30"/>
      <c r="D19" s="25" t="s">
        <v>29</v>
      </c>
      <c r="E19" s="30"/>
      <c r="F19" s="30"/>
      <c r="G19" s="30"/>
      <c r="H19" s="30"/>
      <c r="I19" s="96" t="s">
        <v>26</v>
      </c>
      <c r="J19" s="26" t="str">
        <f>'Rekapitulace stavby'!AN13</f>
        <v>Vyplň údaj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8" customHeight="1">
      <c r="A20" s="30"/>
      <c r="B20" s="31"/>
      <c r="C20" s="30"/>
      <c r="D20" s="30"/>
      <c r="E20" s="246" t="str">
        <f>'Rekapitulace stavby'!E14</f>
        <v>Vyplň údaj</v>
      </c>
      <c r="F20" s="229"/>
      <c r="G20" s="229"/>
      <c r="H20" s="229"/>
      <c r="I20" s="96" t="s">
        <v>28</v>
      </c>
      <c r="J20" s="26" t="str">
        <f>'Rekapitulace stavby'!AN14</f>
        <v>Vyplň údaj</v>
      </c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6.75" customHeight="1">
      <c r="A21" s="30"/>
      <c r="B21" s="31"/>
      <c r="C21" s="30"/>
      <c r="D21" s="30"/>
      <c r="E21" s="30"/>
      <c r="F21" s="30"/>
      <c r="G21" s="30"/>
      <c r="H21" s="30"/>
      <c r="I21" s="94"/>
      <c r="J21" s="30"/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2" customHeight="1">
      <c r="A22" s="30"/>
      <c r="B22" s="31"/>
      <c r="C22" s="30"/>
      <c r="D22" s="25" t="s">
        <v>31</v>
      </c>
      <c r="E22" s="30"/>
      <c r="F22" s="30"/>
      <c r="G22" s="30"/>
      <c r="H22" s="30"/>
      <c r="I22" s="96" t="s">
        <v>26</v>
      </c>
      <c r="J22" s="23" t="s">
        <v>32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8" customHeight="1">
      <c r="A23" s="30"/>
      <c r="B23" s="31"/>
      <c r="C23" s="30"/>
      <c r="D23" s="30"/>
      <c r="E23" s="23" t="s">
        <v>33</v>
      </c>
      <c r="F23" s="30"/>
      <c r="G23" s="30"/>
      <c r="H23" s="30"/>
      <c r="I23" s="96" t="s">
        <v>28</v>
      </c>
      <c r="J23" s="23" t="s">
        <v>3</v>
      </c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6.75" customHeight="1">
      <c r="A24" s="30"/>
      <c r="B24" s="31"/>
      <c r="C24" s="30"/>
      <c r="D24" s="30"/>
      <c r="E24" s="30"/>
      <c r="F24" s="30"/>
      <c r="G24" s="30"/>
      <c r="H24" s="30"/>
      <c r="I24" s="94"/>
      <c r="J24" s="30"/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2" customHeight="1">
      <c r="A25" s="30"/>
      <c r="B25" s="31"/>
      <c r="C25" s="30"/>
      <c r="D25" s="25" t="s">
        <v>35</v>
      </c>
      <c r="E25" s="30"/>
      <c r="F25" s="30"/>
      <c r="G25" s="30"/>
      <c r="H25" s="30"/>
      <c r="I25" s="96" t="s">
        <v>26</v>
      </c>
      <c r="J25" s="23" t="str">
        <f>IF('Rekapitulace stavby'!AN19="","",'Rekapitulace stavby'!AN19)</f>
        <v>72173831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8" customHeight="1">
      <c r="A26" s="30"/>
      <c r="B26" s="31"/>
      <c r="C26" s="30"/>
      <c r="D26" s="30"/>
      <c r="E26" s="23" t="str">
        <f>IF('Rekapitulace stavby'!E20="","",'Rekapitulace stavby'!E20)</f>
        <v> Ing. Vít Semrád, SV-statika,projekce</v>
      </c>
      <c r="F26" s="30"/>
      <c r="G26" s="30"/>
      <c r="H26" s="30"/>
      <c r="I26" s="96" t="s">
        <v>28</v>
      </c>
      <c r="J26" s="23">
        <f>IF('Rekapitulace stavby'!AN20="","",'Rekapitulace stavby'!AN20)</f>
      </c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75" customHeight="1">
      <c r="A27" s="30"/>
      <c r="B27" s="31"/>
      <c r="C27" s="30"/>
      <c r="D27" s="30"/>
      <c r="E27" s="30"/>
      <c r="F27" s="30"/>
      <c r="G27" s="30"/>
      <c r="H27" s="30"/>
      <c r="I27" s="94"/>
      <c r="J27" s="30"/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2" customHeight="1">
      <c r="A28" s="30"/>
      <c r="B28" s="31"/>
      <c r="C28" s="30"/>
      <c r="D28" s="25" t="s">
        <v>36</v>
      </c>
      <c r="E28" s="30"/>
      <c r="F28" s="30"/>
      <c r="G28" s="30"/>
      <c r="H28" s="30"/>
      <c r="I28" s="94"/>
      <c r="J28" s="30"/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>
      <c r="A29" s="97"/>
      <c r="B29" s="98"/>
      <c r="C29" s="97"/>
      <c r="D29" s="97"/>
      <c r="E29" s="233" t="s">
        <v>3</v>
      </c>
      <c r="F29" s="233"/>
      <c r="G29" s="233"/>
      <c r="H29" s="233"/>
      <c r="I29" s="99"/>
      <c r="J29" s="97"/>
      <c r="K29" s="97"/>
      <c r="L29" s="10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1" customFormat="1" ht="6.75" customHeight="1">
      <c r="A30" s="30"/>
      <c r="B30" s="31"/>
      <c r="C30" s="30"/>
      <c r="D30" s="30"/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1"/>
      <c r="C31" s="30"/>
      <c r="D31" s="59"/>
      <c r="E31" s="59"/>
      <c r="F31" s="59"/>
      <c r="G31" s="59"/>
      <c r="H31" s="59"/>
      <c r="I31" s="101"/>
      <c r="J31" s="59"/>
      <c r="K31" s="59"/>
      <c r="L31" s="9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24.75" customHeight="1">
      <c r="A32" s="30"/>
      <c r="B32" s="31"/>
      <c r="C32" s="30"/>
      <c r="D32" s="102" t="s">
        <v>37</v>
      </c>
      <c r="E32" s="30"/>
      <c r="F32" s="30"/>
      <c r="G32" s="30"/>
      <c r="H32" s="30"/>
      <c r="I32" s="94"/>
      <c r="J32" s="64">
        <f>ROUND(J89,2)</f>
        <v>0</v>
      </c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1"/>
      <c r="C34" s="30"/>
      <c r="D34" s="30"/>
      <c r="E34" s="30"/>
      <c r="F34" s="34" t="s">
        <v>39</v>
      </c>
      <c r="G34" s="30"/>
      <c r="H34" s="30"/>
      <c r="I34" s="103" t="s">
        <v>38</v>
      </c>
      <c r="J34" s="34" t="s">
        <v>40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>
      <c r="A35" s="30"/>
      <c r="B35" s="31"/>
      <c r="C35" s="30"/>
      <c r="D35" s="104" t="s">
        <v>41</v>
      </c>
      <c r="E35" s="25" t="s">
        <v>42</v>
      </c>
      <c r="F35" s="105">
        <f>ROUND((SUM(BE89:BE114)),2)</f>
        <v>0</v>
      </c>
      <c r="G35" s="30"/>
      <c r="H35" s="30"/>
      <c r="I35" s="106">
        <v>0.21</v>
      </c>
      <c r="J35" s="105">
        <f>ROUND(((SUM(BE89:BE114))*I35),2)</f>
        <v>0</v>
      </c>
      <c r="K35" s="30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25" t="s">
        <v>43</v>
      </c>
      <c r="F36" s="105">
        <f>ROUND((SUM(BF89:BF114)),2)</f>
        <v>0</v>
      </c>
      <c r="G36" s="30"/>
      <c r="H36" s="30"/>
      <c r="I36" s="106">
        <v>0.15</v>
      </c>
      <c r="J36" s="105">
        <f>ROUND(((SUM(BF89:BF114))*I36),2)</f>
        <v>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1"/>
      <c r="C37" s="30"/>
      <c r="D37" s="30"/>
      <c r="E37" s="25" t="s">
        <v>44</v>
      </c>
      <c r="F37" s="105">
        <f>ROUND((SUM(BG89:BG114)),2)</f>
        <v>0</v>
      </c>
      <c r="G37" s="30"/>
      <c r="H37" s="30"/>
      <c r="I37" s="106">
        <v>0.21</v>
      </c>
      <c r="J37" s="105">
        <f>0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 hidden="1">
      <c r="A38" s="30"/>
      <c r="B38" s="31"/>
      <c r="C38" s="30"/>
      <c r="D38" s="30"/>
      <c r="E38" s="25" t="s">
        <v>45</v>
      </c>
      <c r="F38" s="105">
        <f>ROUND((SUM(BH89:BH114)),2)</f>
        <v>0</v>
      </c>
      <c r="G38" s="30"/>
      <c r="H38" s="30"/>
      <c r="I38" s="106">
        <v>0.15</v>
      </c>
      <c r="J38" s="105">
        <f>0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46</v>
      </c>
      <c r="F39" s="105">
        <f>ROUND((SUM(BI89:BI114)),2)</f>
        <v>0</v>
      </c>
      <c r="G39" s="30"/>
      <c r="H39" s="30"/>
      <c r="I39" s="106">
        <v>0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6.7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24.75" customHeight="1">
      <c r="A41" s="30"/>
      <c r="B41" s="31"/>
      <c r="C41" s="107"/>
      <c r="D41" s="108" t="s">
        <v>47</v>
      </c>
      <c r="E41" s="53"/>
      <c r="F41" s="53"/>
      <c r="G41" s="109" t="s">
        <v>48</v>
      </c>
      <c r="H41" s="110" t="s">
        <v>49</v>
      </c>
      <c r="I41" s="111"/>
      <c r="J41" s="112">
        <f>SUM(J32:J39)</f>
        <v>0</v>
      </c>
      <c r="K41" s="113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14.25" customHeight="1">
      <c r="A42" s="30"/>
      <c r="B42" s="40"/>
      <c r="C42" s="41"/>
      <c r="D42" s="41"/>
      <c r="E42" s="41"/>
      <c r="F42" s="41"/>
      <c r="G42" s="41"/>
      <c r="H42" s="41"/>
      <c r="I42" s="114"/>
      <c r="J42" s="41"/>
      <c r="K42" s="41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6" spans="1:31" s="1" customFormat="1" ht="6.75" customHeight="1">
      <c r="A46" s="30"/>
      <c r="B46" s="42"/>
      <c r="C46" s="43"/>
      <c r="D46" s="43"/>
      <c r="E46" s="43"/>
      <c r="F46" s="43"/>
      <c r="G46" s="43"/>
      <c r="H46" s="43"/>
      <c r="I46" s="115"/>
      <c r="J46" s="43"/>
      <c r="K46" s="43"/>
      <c r="L46" s="9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24.75" customHeight="1">
      <c r="A47" s="30"/>
      <c r="B47" s="31"/>
      <c r="C47" s="19" t="s">
        <v>126</v>
      </c>
      <c r="D47" s="30"/>
      <c r="E47" s="30"/>
      <c r="F47" s="30"/>
      <c r="G47" s="30"/>
      <c r="H47" s="30"/>
      <c r="I47" s="94"/>
      <c r="J47" s="30"/>
      <c r="K47" s="30"/>
      <c r="L47" s="9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" customFormat="1" ht="6.75" customHeight="1">
      <c r="A48" s="30"/>
      <c r="B48" s="31"/>
      <c r="C48" s="30"/>
      <c r="D48" s="30"/>
      <c r="E48" s="30"/>
      <c r="F48" s="30"/>
      <c r="G48" s="30"/>
      <c r="H48" s="30"/>
      <c r="I48" s="94"/>
      <c r="J48" s="30"/>
      <c r="K48" s="30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12" customHeight="1">
      <c r="A49" s="30"/>
      <c r="B49" s="31"/>
      <c r="C49" s="25" t="s">
        <v>17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16.5" customHeight="1">
      <c r="A50" s="30"/>
      <c r="B50" s="31"/>
      <c r="C50" s="30"/>
      <c r="D50" s="30"/>
      <c r="E50" s="244" t="str">
        <f>E7</f>
        <v>Stavební úpravy OZ na pozemku  p.č. 494 v Táboře</v>
      </c>
      <c r="F50" s="245"/>
      <c r="G50" s="245"/>
      <c r="H50" s="245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:12" ht="12" customHeight="1">
      <c r="B51" s="18"/>
      <c r="C51" s="25" t="s">
        <v>124</v>
      </c>
      <c r="L51" s="18"/>
    </row>
    <row r="52" spans="1:31" s="1" customFormat="1" ht="16.5" customHeight="1">
      <c r="A52" s="30"/>
      <c r="B52" s="31"/>
      <c r="C52" s="30"/>
      <c r="D52" s="30"/>
      <c r="E52" s="244" t="s">
        <v>210</v>
      </c>
      <c r="F52" s="243"/>
      <c r="G52" s="243"/>
      <c r="H52" s="243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1" customFormat="1" ht="12" customHeight="1">
      <c r="A53" s="30"/>
      <c r="B53" s="31"/>
      <c r="C53" s="25" t="s">
        <v>211</v>
      </c>
      <c r="D53" s="30"/>
      <c r="E53" s="30"/>
      <c r="F53" s="30"/>
      <c r="G53" s="30"/>
      <c r="H53" s="30"/>
      <c r="I53" s="94"/>
      <c r="J53" s="30"/>
      <c r="K53" s="30"/>
      <c r="L53" s="9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1" customFormat="1" ht="16.5" customHeight="1">
      <c r="A54" s="30"/>
      <c r="B54" s="31"/>
      <c r="C54" s="30"/>
      <c r="D54" s="30"/>
      <c r="E54" s="240" t="str">
        <f>E11</f>
        <v>01-00 - Přípravné a zemní práce</v>
      </c>
      <c r="F54" s="243"/>
      <c r="G54" s="243"/>
      <c r="H54" s="243"/>
      <c r="I54" s="94"/>
      <c r="J54" s="30"/>
      <c r="K54" s="30"/>
      <c r="L54" s="9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1" customFormat="1" ht="6.75" customHeight="1">
      <c r="A55" s="30"/>
      <c r="B55" s="31"/>
      <c r="C55" s="30"/>
      <c r="D55" s="30"/>
      <c r="E55" s="30"/>
      <c r="F55" s="30"/>
      <c r="G55" s="30"/>
      <c r="H55" s="30"/>
      <c r="I55" s="94"/>
      <c r="J55" s="30"/>
      <c r="K55" s="30"/>
      <c r="L55" s="9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1" customFormat="1" ht="12" customHeight="1">
      <c r="A56" s="30"/>
      <c r="B56" s="31"/>
      <c r="C56" s="25" t="s">
        <v>21</v>
      </c>
      <c r="D56" s="30"/>
      <c r="E56" s="30"/>
      <c r="F56" s="23" t="str">
        <f>F14</f>
        <v> </v>
      </c>
      <c r="G56" s="30"/>
      <c r="H56" s="30"/>
      <c r="I56" s="96" t="s">
        <v>23</v>
      </c>
      <c r="J56" s="48" t="str">
        <f>IF(J14="","",J14)</f>
        <v>2. 9. 2018</v>
      </c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6.75" customHeight="1">
      <c r="A57" s="30"/>
      <c r="B57" s="31"/>
      <c r="C57" s="30"/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25.5" customHeight="1">
      <c r="A58" s="30"/>
      <c r="B58" s="31"/>
      <c r="C58" s="25" t="s">
        <v>25</v>
      </c>
      <c r="D58" s="30"/>
      <c r="E58" s="30"/>
      <c r="F58" s="23" t="str">
        <f>E17</f>
        <v>Město Tábor</v>
      </c>
      <c r="G58" s="30"/>
      <c r="H58" s="30"/>
      <c r="I58" s="96" t="s">
        <v>31</v>
      </c>
      <c r="J58" s="28" t="str">
        <f>E23</f>
        <v> Ing. Vít Semrád, SV-statika,projekce</v>
      </c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15" customHeight="1">
      <c r="A59" s="30"/>
      <c r="B59" s="31"/>
      <c r="C59" s="25" t="s">
        <v>29</v>
      </c>
      <c r="D59" s="30"/>
      <c r="E59" s="30"/>
      <c r="F59" s="23" t="str">
        <f>IF(E20="","",E20)</f>
        <v>Vyplň údaj</v>
      </c>
      <c r="G59" s="30"/>
      <c r="H59" s="30"/>
      <c r="I59" s="96" t="s">
        <v>35</v>
      </c>
      <c r="J59" s="28" t="str">
        <f>E26</f>
        <v> Ing. Vít Semrád, SV-statika,projekce</v>
      </c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9.75" customHeight="1">
      <c r="A60" s="30"/>
      <c r="B60" s="31"/>
      <c r="C60" s="30"/>
      <c r="D60" s="30"/>
      <c r="E60" s="30"/>
      <c r="F60" s="30"/>
      <c r="G60" s="30"/>
      <c r="H60" s="30"/>
      <c r="I60" s="94"/>
      <c r="J60" s="30"/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29.25" customHeight="1">
      <c r="A61" s="30"/>
      <c r="B61" s="31"/>
      <c r="C61" s="116" t="s">
        <v>127</v>
      </c>
      <c r="D61" s="107"/>
      <c r="E61" s="107"/>
      <c r="F61" s="107"/>
      <c r="G61" s="107"/>
      <c r="H61" s="107"/>
      <c r="I61" s="117"/>
      <c r="J61" s="118" t="s">
        <v>128</v>
      </c>
      <c r="K61" s="107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9.75" customHeight="1">
      <c r="A62" s="30"/>
      <c r="B62" s="31"/>
      <c r="C62" s="30"/>
      <c r="D62" s="30"/>
      <c r="E62" s="30"/>
      <c r="F62" s="30"/>
      <c r="G62" s="30"/>
      <c r="H62" s="30"/>
      <c r="I62" s="94"/>
      <c r="J62" s="30"/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47" s="1" customFormat="1" ht="22.5" customHeight="1">
      <c r="A63" s="30"/>
      <c r="B63" s="31"/>
      <c r="C63" s="119" t="s">
        <v>69</v>
      </c>
      <c r="D63" s="30"/>
      <c r="E63" s="30"/>
      <c r="F63" s="30"/>
      <c r="G63" s="30"/>
      <c r="H63" s="30"/>
      <c r="I63" s="94"/>
      <c r="J63" s="64">
        <f>J89</f>
        <v>0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U63" s="15" t="s">
        <v>129</v>
      </c>
    </row>
    <row r="64" spans="2:12" s="8" customFormat="1" ht="24.75" customHeight="1">
      <c r="B64" s="120"/>
      <c r="D64" s="121" t="s">
        <v>213</v>
      </c>
      <c r="E64" s="122"/>
      <c r="F64" s="122"/>
      <c r="G64" s="122"/>
      <c r="H64" s="122"/>
      <c r="I64" s="123"/>
      <c r="J64" s="124">
        <f>J90</f>
        <v>0</v>
      </c>
      <c r="L64" s="120"/>
    </row>
    <row r="65" spans="2:12" s="9" customFormat="1" ht="19.5" customHeight="1">
      <c r="B65" s="125"/>
      <c r="D65" s="126" t="s">
        <v>214</v>
      </c>
      <c r="E65" s="127"/>
      <c r="F65" s="127"/>
      <c r="G65" s="127"/>
      <c r="H65" s="127"/>
      <c r="I65" s="128"/>
      <c r="J65" s="129">
        <f>J91</f>
        <v>0</v>
      </c>
      <c r="L65" s="125"/>
    </row>
    <row r="66" spans="2:12" s="9" customFormat="1" ht="19.5" customHeight="1">
      <c r="B66" s="125"/>
      <c r="D66" s="126" t="s">
        <v>215</v>
      </c>
      <c r="E66" s="127"/>
      <c r="F66" s="127"/>
      <c r="G66" s="127"/>
      <c r="H66" s="127"/>
      <c r="I66" s="128"/>
      <c r="J66" s="129">
        <f>J105</f>
        <v>0</v>
      </c>
      <c r="L66" s="125"/>
    </row>
    <row r="67" spans="2:12" s="9" customFormat="1" ht="19.5" customHeight="1">
      <c r="B67" s="125"/>
      <c r="D67" s="126" t="s">
        <v>216</v>
      </c>
      <c r="E67" s="127"/>
      <c r="F67" s="127"/>
      <c r="G67" s="127"/>
      <c r="H67" s="127"/>
      <c r="I67" s="128"/>
      <c r="J67" s="129">
        <f>J110</f>
        <v>0</v>
      </c>
      <c r="L67" s="125"/>
    </row>
    <row r="68" spans="1:31" s="1" customFormat="1" ht="21.75" customHeight="1">
      <c r="A68" s="30"/>
      <c r="B68" s="31"/>
      <c r="C68" s="30"/>
      <c r="D68" s="30"/>
      <c r="E68" s="30"/>
      <c r="F68" s="30"/>
      <c r="G68" s="30"/>
      <c r="H68" s="30"/>
      <c r="I68" s="94"/>
      <c r="J68" s="30"/>
      <c r="K68" s="30"/>
      <c r="L68" s="95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1" customFormat="1" ht="6.75" customHeight="1">
      <c r="A69" s="30"/>
      <c r="B69" s="40"/>
      <c r="C69" s="41"/>
      <c r="D69" s="41"/>
      <c r="E69" s="41"/>
      <c r="F69" s="41"/>
      <c r="G69" s="41"/>
      <c r="H69" s="41"/>
      <c r="I69" s="114"/>
      <c r="J69" s="41"/>
      <c r="K69" s="41"/>
      <c r="L69" s="95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3" spans="1:31" s="1" customFormat="1" ht="6.75" customHeight="1">
      <c r="A73" s="30"/>
      <c r="B73" s="42"/>
      <c r="C73" s="43"/>
      <c r="D73" s="43"/>
      <c r="E73" s="43"/>
      <c r="F73" s="43"/>
      <c r="G73" s="43"/>
      <c r="H73" s="43"/>
      <c r="I73" s="115"/>
      <c r="J73" s="43"/>
      <c r="K73" s="43"/>
      <c r="L73" s="9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1" customFormat="1" ht="24.75" customHeight="1">
      <c r="A74" s="30"/>
      <c r="B74" s="31"/>
      <c r="C74" s="19" t="s">
        <v>135</v>
      </c>
      <c r="D74" s="30"/>
      <c r="E74" s="30"/>
      <c r="F74" s="30"/>
      <c r="G74" s="30"/>
      <c r="H74" s="30"/>
      <c r="I74" s="94"/>
      <c r="J74" s="30"/>
      <c r="K74" s="30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" customFormat="1" ht="6.75" customHeight="1">
      <c r="A75" s="30"/>
      <c r="B75" s="31"/>
      <c r="C75" s="30"/>
      <c r="D75" s="30"/>
      <c r="E75" s="30"/>
      <c r="F75" s="30"/>
      <c r="G75" s="30"/>
      <c r="H75" s="30"/>
      <c r="I75" s="94"/>
      <c r="J75" s="30"/>
      <c r="K75" s="30"/>
      <c r="L75" s="9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1" customFormat="1" ht="12" customHeight="1">
      <c r="A76" s="30"/>
      <c r="B76" s="31"/>
      <c r="C76" s="25" t="s">
        <v>17</v>
      </c>
      <c r="D76" s="30"/>
      <c r="E76" s="30"/>
      <c r="F76" s="30"/>
      <c r="G76" s="30"/>
      <c r="H76" s="30"/>
      <c r="I76" s="94"/>
      <c r="J76" s="30"/>
      <c r="K76" s="30"/>
      <c r="L76" s="9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6.5" customHeight="1">
      <c r="A77" s="30"/>
      <c r="B77" s="31"/>
      <c r="C77" s="30"/>
      <c r="D77" s="30"/>
      <c r="E77" s="244" t="str">
        <f>E7</f>
        <v>Stavební úpravy OZ na pozemku  p.č. 494 v Táboře</v>
      </c>
      <c r="F77" s="245"/>
      <c r="G77" s="245"/>
      <c r="H77" s="245"/>
      <c r="I77" s="94"/>
      <c r="J77" s="30"/>
      <c r="K77" s="30"/>
      <c r="L77" s="9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2:12" ht="12" customHeight="1">
      <c r="B78" s="18"/>
      <c r="C78" s="25" t="s">
        <v>124</v>
      </c>
      <c r="L78" s="18"/>
    </row>
    <row r="79" spans="1:31" s="1" customFormat="1" ht="16.5" customHeight="1">
      <c r="A79" s="30"/>
      <c r="B79" s="31"/>
      <c r="C79" s="30"/>
      <c r="D79" s="30"/>
      <c r="E79" s="244" t="s">
        <v>210</v>
      </c>
      <c r="F79" s="243"/>
      <c r="G79" s="243"/>
      <c r="H79" s="243"/>
      <c r="I79" s="94"/>
      <c r="J79" s="30"/>
      <c r="K79" s="30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12" customHeight="1">
      <c r="A80" s="30"/>
      <c r="B80" s="31"/>
      <c r="C80" s="25" t="s">
        <v>211</v>
      </c>
      <c r="D80" s="30"/>
      <c r="E80" s="30"/>
      <c r="F80" s="30"/>
      <c r="G80" s="30"/>
      <c r="H80" s="30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16.5" customHeight="1">
      <c r="A81" s="30"/>
      <c r="B81" s="31"/>
      <c r="C81" s="30"/>
      <c r="D81" s="30"/>
      <c r="E81" s="240" t="str">
        <f>E11</f>
        <v>01-00 - Přípravné a zemní práce</v>
      </c>
      <c r="F81" s="243"/>
      <c r="G81" s="243"/>
      <c r="H81" s="243"/>
      <c r="I81" s="94"/>
      <c r="J81" s="30"/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6.75" customHeight="1">
      <c r="A82" s="30"/>
      <c r="B82" s="31"/>
      <c r="C82" s="30"/>
      <c r="D82" s="30"/>
      <c r="E82" s="30"/>
      <c r="F82" s="30"/>
      <c r="G82" s="30"/>
      <c r="H82" s="30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12" customHeight="1">
      <c r="A83" s="30"/>
      <c r="B83" s="31"/>
      <c r="C83" s="25" t="s">
        <v>21</v>
      </c>
      <c r="D83" s="30"/>
      <c r="E83" s="30"/>
      <c r="F83" s="23" t="str">
        <f>F14</f>
        <v> </v>
      </c>
      <c r="G83" s="30"/>
      <c r="H83" s="30"/>
      <c r="I83" s="96" t="s">
        <v>23</v>
      </c>
      <c r="J83" s="48" t="str">
        <f>IF(J14="","",J14)</f>
        <v>2. 9. 2018</v>
      </c>
      <c r="K83" s="30"/>
      <c r="L83" s="9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6.75" customHeight="1">
      <c r="A84" s="30"/>
      <c r="B84" s="31"/>
      <c r="C84" s="30"/>
      <c r="D84" s="30"/>
      <c r="E84" s="30"/>
      <c r="F84" s="30"/>
      <c r="G84" s="30"/>
      <c r="H84" s="30"/>
      <c r="I84" s="94"/>
      <c r="J84" s="30"/>
      <c r="K84" s="30"/>
      <c r="L84" s="9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25.5" customHeight="1">
      <c r="A85" s="30"/>
      <c r="B85" s="31"/>
      <c r="C85" s="25" t="s">
        <v>25</v>
      </c>
      <c r="D85" s="30"/>
      <c r="E85" s="30"/>
      <c r="F85" s="23" t="str">
        <f>E17</f>
        <v>Město Tábor</v>
      </c>
      <c r="G85" s="30"/>
      <c r="H85" s="30"/>
      <c r="I85" s="96" t="s">
        <v>31</v>
      </c>
      <c r="J85" s="28" t="str">
        <f>E23</f>
        <v> Ing. Vít Semrád, SV-statika,projekce</v>
      </c>
      <c r="K85" s="30"/>
      <c r="L85" s="9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5" customHeight="1">
      <c r="A86" s="30"/>
      <c r="B86" s="31"/>
      <c r="C86" s="25" t="s">
        <v>29</v>
      </c>
      <c r="D86" s="30"/>
      <c r="E86" s="30"/>
      <c r="F86" s="23" t="str">
        <f>IF(E20="","",E20)</f>
        <v>Vyplň údaj</v>
      </c>
      <c r="G86" s="30"/>
      <c r="H86" s="30"/>
      <c r="I86" s="96" t="s">
        <v>35</v>
      </c>
      <c r="J86" s="28" t="str">
        <f>E26</f>
        <v> Ing. Vít Semrád, SV-statika,projekce</v>
      </c>
      <c r="K86" s="30"/>
      <c r="L86" s="9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9.75" customHeight="1">
      <c r="A87" s="30"/>
      <c r="B87" s="31"/>
      <c r="C87" s="30"/>
      <c r="D87" s="30"/>
      <c r="E87" s="30"/>
      <c r="F87" s="30"/>
      <c r="G87" s="30"/>
      <c r="H87" s="30"/>
      <c r="I87" s="94"/>
      <c r="J87" s="30"/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0" customFormat="1" ht="29.25" customHeight="1">
      <c r="A88" s="130"/>
      <c r="B88" s="131"/>
      <c r="C88" s="132" t="s">
        <v>136</v>
      </c>
      <c r="D88" s="133" t="s">
        <v>56</v>
      </c>
      <c r="E88" s="133" t="s">
        <v>52</v>
      </c>
      <c r="F88" s="133" t="s">
        <v>53</v>
      </c>
      <c r="G88" s="133" t="s">
        <v>137</v>
      </c>
      <c r="H88" s="133" t="s">
        <v>138</v>
      </c>
      <c r="I88" s="134" t="s">
        <v>139</v>
      </c>
      <c r="J88" s="133" t="s">
        <v>128</v>
      </c>
      <c r="K88" s="135" t="s">
        <v>140</v>
      </c>
      <c r="L88" s="136"/>
      <c r="M88" s="55" t="s">
        <v>3</v>
      </c>
      <c r="N88" s="56" t="s">
        <v>41</v>
      </c>
      <c r="O88" s="56" t="s">
        <v>141</v>
      </c>
      <c r="P88" s="56" t="s">
        <v>142</v>
      </c>
      <c r="Q88" s="56" t="s">
        <v>143</v>
      </c>
      <c r="R88" s="56" t="s">
        <v>144</v>
      </c>
      <c r="S88" s="56" t="s">
        <v>145</v>
      </c>
      <c r="T88" s="57" t="s">
        <v>146</v>
      </c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63" s="1" customFormat="1" ht="22.5" customHeight="1">
      <c r="A89" s="30"/>
      <c r="B89" s="31"/>
      <c r="C89" s="62" t="s">
        <v>147</v>
      </c>
      <c r="D89" s="30"/>
      <c r="E89" s="30"/>
      <c r="F89" s="30"/>
      <c r="G89" s="30"/>
      <c r="H89" s="30"/>
      <c r="I89" s="94"/>
      <c r="J89" s="137">
        <f>BK89</f>
        <v>0</v>
      </c>
      <c r="K89" s="30"/>
      <c r="L89" s="31"/>
      <c r="M89" s="58"/>
      <c r="N89" s="49"/>
      <c r="O89" s="59"/>
      <c r="P89" s="138">
        <f>P90</f>
        <v>0</v>
      </c>
      <c r="Q89" s="59"/>
      <c r="R89" s="138">
        <f>R90</f>
        <v>7.732980000000001</v>
      </c>
      <c r="S89" s="59"/>
      <c r="T89" s="139">
        <f>T90</f>
        <v>1019.48375</v>
      </c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T89" s="15" t="s">
        <v>70</v>
      </c>
      <c r="AU89" s="15" t="s">
        <v>129</v>
      </c>
      <c r="BK89" s="140">
        <f>BK90</f>
        <v>0</v>
      </c>
    </row>
    <row r="90" spans="2:63" s="11" customFormat="1" ht="25.5" customHeight="1">
      <c r="B90" s="141"/>
      <c r="D90" s="142" t="s">
        <v>70</v>
      </c>
      <c r="E90" s="143" t="s">
        <v>217</v>
      </c>
      <c r="F90" s="143" t="s">
        <v>218</v>
      </c>
      <c r="I90" s="144"/>
      <c r="J90" s="145">
        <f>BK90</f>
        <v>0</v>
      </c>
      <c r="L90" s="141"/>
      <c r="M90" s="146"/>
      <c r="N90" s="147"/>
      <c r="O90" s="147"/>
      <c r="P90" s="148">
        <f>P91+P105+P110</f>
        <v>0</v>
      </c>
      <c r="Q90" s="147"/>
      <c r="R90" s="148">
        <f>R91+R105+R110</f>
        <v>7.732980000000001</v>
      </c>
      <c r="S90" s="147"/>
      <c r="T90" s="149">
        <f>T91+T105+T110</f>
        <v>1019.48375</v>
      </c>
      <c r="AR90" s="142" t="s">
        <v>79</v>
      </c>
      <c r="AT90" s="150" t="s">
        <v>70</v>
      </c>
      <c r="AU90" s="150" t="s">
        <v>71</v>
      </c>
      <c r="AY90" s="142" t="s">
        <v>150</v>
      </c>
      <c r="BK90" s="151">
        <f>BK91+BK105+BK110</f>
        <v>0</v>
      </c>
    </row>
    <row r="91" spans="2:63" s="11" customFormat="1" ht="22.5" customHeight="1">
      <c r="B91" s="141"/>
      <c r="D91" s="142" t="s">
        <v>70</v>
      </c>
      <c r="E91" s="152" t="s">
        <v>79</v>
      </c>
      <c r="F91" s="152" t="s">
        <v>219</v>
      </c>
      <c r="I91" s="144"/>
      <c r="J91" s="153">
        <f>BK91</f>
        <v>0</v>
      </c>
      <c r="L91" s="141"/>
      <c r="M91" s="146"/>
      <c r="N91" s="147"/>
      <c r="O91" s="147"/>
      <c r="P91" s="148">
        <f>SUM(P92:P104)</f>
        <v>0</v>
      </c>
      <c r="Q91" s="147"/>
      <c r="R91" s="148">
        <f>SUM(R92:R104)</f>
        <v>7.732980000000001</v>
      </c>
      <c r="S91" s="147"/>
      <c r="T91" s="149">
        <f>SUM(T92:T104)</f>
        <v>0</v>
      </c>
      <c r="AR91" s="142" t="s">
        <v>79</v>
      </c>
      <c r="AT91" s="150" t="s">
        <v>70</v>
      </c>
      <c r="AU91" s="150" t="s">
        <v>79</v>
      </c>
      <c r="AY91" s="142" t="s">
        <v>150</v>
      </c>
      <c r="BK91" s="151">
        <f>SUM(BK92:BK104)</f>
        <v>0</v>
      </c>
    </row>
    <row r="92" spans="1:65" s="1" customFormat="1" ht="44.25" customHeight="1">
      <c r="A92" s="30"/>
      <c r="B92" s="154"/>
      <c r="C92" s="155" t="s">
        <v>220</v>
      </c>
      <c r="D92" s="155" t="s">
        <v>153</v>
      </c>
      <c r="E92" s="156" t="s">
        <v>221</v>
      </c>
      <c r="F92" s="157" t="s">
        <v>222</v>
      </c>
      <c r="G92" s="158" t="s">
        <v>223</v>
      </c>
      <c r="H92" s="159">
        <v>306</v>
      </c>
      <c r="I92" s="160"/>
      <c r="J92" s="161">
        <f>ROUND(I92*H92,2)</f>
        <v>0</v>
      </c>
      <c r="K92" s="157" t="s">
        <v>224</v>
      </c>
      <c r="L92" s="31"/>
      <c r="M92" s="162" t="s">
        <v>3</v>
      </c>
      <c r="N92" s="163" t="s">
        <v>42</v>
      </c>
      <c r="O92" s="51"/>
      <c r="P92" s="164">
        <f>O92*H92</f>
        <v>0</v>
      </c>
      <c r="Q92" s="164">
        <v>0</v>
      </c>
      <c r="R92" s="164">
        <f>Q92*H92</f>
        <v>0</v>
      </c>
      <c r="S92" s="164">
        <v>0</v>
      </c>
      <c r="T92" s="165">
        <f>S92*H92</f>
        <v>0</v>
      </c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R92" s="166" t="s">
        <v>225</v>
      </c>
      <c r="AT92" s="166" t="s">
        <v>153</v>
      </c>
      <c r="AU92" s="166" t="s">
        <v>81</v>
      </c>
      <c r="AY92" s="15" t="s">
        <v>150</v>
      </c>
      <c r="BE92" s="167">
        <f>IF(N92="základní",J92,0)</f>
        <v>0</v>
      </c>
      <c r="BF92" s="167">
        <f>IF(N92="snížená",J92,0)</f>
        <v>0</v>
      </c>
      <c r="BG92" s="167">
        <f>IF(N92="zákl. přenesená",J92,0)</f>
        <v>0</v>
      </c>
      <c r="BH92" s="167">
        <f>IF(N92="sníž. přenesená",J92,0)</f>
        <v>0</v>
      </c>
      <c r="BI92" s="167">
        <f>IF(N92="nulová",J92,0)</f>
        <v>0</v>
      </c>
      <c r="BJ92" s="15" t="s">
        <v>79</v>
      </c>
      <c r="BK92" s="167">
        <f>ROUND(I92*H92,2)</f>
        <v>0</v>
      </c>
      <c r="BL92" s="15" t="s">
        <v>225</v>
      </c>
      <c r="BM92" s="166" t="s">
        <v>226</v>
      </c>
    </row>
    <row r="93" spans="1:65" s="1" customFormat="1" ht="44.25" customHeight="1">
      <c r="A93" s="30"/>
      <c r="B93" s="154"/>
      <c r="C93" s="155" t="s">
        <v>227</v>
      </c>
      <c r="D93" s="155" t="s">
        <v>153</v>
      </c>
      <c r="E93" s="156" t="s">
        <v>228</v>
      </c>
      <c r="F93" s="157" t="s">
        <v>229</v>
      </c>
      <c r="G93" s="158" t="s">
        <v>223</v>
      </c>
      <c r="H93" s="159">
        <v>306</v>
      </c>
      <c r="I93" s="160"/>
      <c r="J93" s="161">
        <f>ROUND(I93*H93,2)</f>
        <v>0</v>
      </c>
      <c r="K93" s="157" t="s">
        <v>224</v>
      </c>
      <c r="L93" s="31"/>
      <c r="M93" s="162" t="s">
        <v>3</v>
      </c>
      <c r="N93" s="163" t="s">
        <v>42</v>
      </c>
      <c r="O93" s="51"/>
      <c r="P93" s="164">
        <f>O93*H93</f>
        <v>0</v>
      </c>
      <c r="Q93" s="164">
        <v>0.01563</v>
      </c>
      <c r="R93" s="164">
        <f>Q93*H93</f>
        <v>4.782780000000001</v>
      </c>
      <c r="S93" s="164">
        <v>0</v>
      </c>
      <c r="T93" s="165">
        <f>S93*H93</f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66" t="s">
        <v>225</v>
      </c>
      <c r="AT93" s="166" t="s">
        <v>153</v>
      </c>
      <c r="AU93" s="166" t="s">
        <v>81</v>
      </c>
      <c r="AY93" s="15" t="s">
        <v>150</v>
      </c>
      <c r="BE93" s="167">
        <f>IF(N93="základní",J93,0)</f>
        <v>0</v>
      </c>
      <c r="BF93" s="167">
        <f>IF(N93="snížená",J93,0)</f>
        <v>0</v>
      </c>
      <c r="BG93" s="167">
        <f>IF(N93="zákl. přenesená",J93,0)</f>
        <v>0</v>
      </c>
      <c r="BH93" s="167">
        <f>IF(N93="sníž. přenesená",J93,0)</f>
        <v>0</v>
      </c>
      <c r="BI93" s="167">
        <f>IF(N93="nulová",J93,0)</f>
        <v>0</v>
      </c>
      <c r="BJ93" s="15" t="s">
        <v>79</v>
      </c>
      <c r="BK93" s="167">
        <f>ROUND(I93*H93,2)</f>
        <v>0</v>
      </c>
      <c r="BL93" s="15" t="s">
        <v>225</v>
      </c>
      <c r="BM93" s="166" t="s">
        <v>230</v>
      </c>
    </row>
    <row r="94" spans="2:51" s="12" customFormat="1" ht="11.25">
      <c r="B94" s="173"/>
      <c r="D94" s="174" t="s">
        <v>231</v>
      </c>
      <c r="E94" s="175" t="s">
        <v>3</v>
      </c>
      <c r="F94" s="176" t="s">
        <v>232</v>
      </c>
      <c r="H94" s="177">
        <v>306</v>
      </c>
      <c r="I94" s="178"/>
      <c r="L94" s="173"/>
      <c r="M94" s="179"/>
      <c r="N94" s="180"/>
      <c r="O94" s="180"/>
      <c r="P94" s="180"/>
      <c r="Q94" s="180"/>
      <c r="R94" s="180"/>
      <c r="S94" s="180"/>
      <c r="T94" s="181"/>
      <c r="AT94" s="175" t="s">
        <v>231</v>
      </c>
      <c r="AU94" s="175" t="s">
        <v>81</v>
      </c>
      <c r="AV94" s="12" t="s">
        <v>81</v>
      </c>
      <c r="AW94" s="12" t="s">
        <v>34</v>
      </c>
      <c r="AX94" s="12" t="s">
        <v>79</v>
      </c>
      <c r="AY94" s="175" t="s">
        <v>150</v>
      </c>
    </row>
    <row r="95" spans="1:65" s="1" customFormat="1" ht="44.25" customHeight="1">
      <c r="A95" s="30"/>
      <c r="B95" s="154"/>
      <c r="C95" s="155" t="s">
        <v>206</v>
      </c>
      <c r="D95" s="155" t="s">
        <v>153</v>
      </c>
      <c r="E95" s="156" t="s">
        <v>233</v>
      </c>
      <c r="F95" s="157" t="s">
        <v>234</v>
      </c>
      <c r="G95" s="158" t="s">
        <v>223</v>
      </c>
      <c r="H95" s="159">
        <v>167.625</v>
      </c>
      <c r="I95" s="160"/>
      <c r="J95" s="161">
        <f>ROUND(I95*H95,2)</f>
        <v>0</v>
      </c>
      <c r="K95" s="157" t="s">
        <v>224</v>
      </c>
      <c r="L95" s="31"/>
      <c r="M95" s="162" t="s">
        <v>3</v>
      </c>
      <c r="N95" s="163" t="s">
        <v>42</v>
      </c>
      <c r="O95" s="51"/>
      <c r="P95" s="164">
        <f>O95*H95</f>
        <v>0</v>
      </c>
      <c r="Q95" s="164">
        <v>0.0176</v>
      </c>
      <c r="R95" s="164">
        <f>Q95*H95</f>
        <v>2.9502</v>
      </c>
      <c r="S95" s="164">
        <v>0</v>
      </c>
      <c r="T95" s="165">
        <f>S95*H95</f>
        <v>0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R95" s="166" t="s">
        <v>225</v>
      </c>
      <c r="AT95" s="166" t="s">
        <v>153</v>
      </c>
      <c r="AU95" s="166" t="s">
        <v>81</v>
      </c>
      <c r="AY95" s="15" t="s">
        <v>150</v>
      </c>
      <c r="BE95" s="167">
        <f>IF(N95="základní",J95,0)</f>
        <v>0</v>
      </c>
      <c r="BF95" s="167">
        <f>IF(N95="snížená",J95,0)</f>
        <v>0</v>
      </c>
      <c r="BG95" s="167">
        <f>IF(N95="zákl. přenesená",J95,0)</f>
        <v>0</v>
      </c>
      <c r="BH95" s="167">
        <f>IF(N95="sníž. přenesená",J95,0)</f>
        <v>0</v>
      </c>
      <c r="BI95" s="167">
        <f>IF(N95="nulová",J95,0)</f>
        <v>0</v>
      </c>
      <c r="BJ95" s="15" t="s">
        <v>79</v>
      </c>
      <c r="BK95" s="167">
        <f>ROUND(I95*H95,2)</f>
        <v>0</v>
      </c>
      <c r="BL95" s="15" t="s">
        <v>225</v>
      </c>
      <c r="BM95" s="166" t="s">
        <v>235</v>
      </c>
    </row>
    <row r="96" spans="2:51" s="12" customFormat="1" ht="11.25">
      <c r="B96" s="173"/>
      <c r="D96" s="174" t="s">
        <v>231</v>
      </c>
      <c r="E96" s="175" t="s">
        <v>3</v>
      </c>
      <c r="F96" s="176" t="s">
        <v>236</v>
      </c>
      <c r="H96" s="177">
        <v>167.625</v>
      </c>
      <c r="I96" s="178"/>
      <c r="L96" s="173"/>
      <c r="M96" s="179"/>
      <c r="N96" s="180"/>
      <c r="O96" s="180"/>
      <c r="P96" s="180"/>
      <c r="Q96" s="180"/>
      <c r="R96" s="180"/>
      <c r="S96" s="180"/>
      <c r="T96" s="181"/>
      <c r="AT96" s="175" t="s">
        <v>231</v>
      </c>
      <c r="AU96" s="175" t="s">
        <v>81</v>
      </c>
      <c r="AV96" s="12" t="s">
        <v>81</v>
      </c>
      <c r="AW96" s="12" t="s">
        <v>34</v>
      </c>
      <c r="AX96" s="12" t="s">
        <v>79</v>
      </c>
      <c r="AY96" s="175" t="s">
        <v>150</v>
      </c>
    </row>
    <row r="97" spans="1:65" s="1" customFormat="1" ht="44.25" customHeight="1">
      <c r="A97" s="30"/>
      <c r="B97" s="154"/>
      <c r="C97" s="155" t="s">
        <v>8</v>
      </c>
      <c r="D97" s="155" t="s">
        <v>153</v>
      </c>
      <c r="E97" s="156" t="s">
        <v>237</v>
      </c>
      <c r="F97" s="157" t="s">
        <v>238</v>
      </c>
      <c r="G97" s="158" t="s">
        <v>223</v>
      </c>
      <c r="H97" s="159">
        <v>779.625</v>
      </c>
      <c r="I97" s="160"/>
      <c r="J97" s="161">
        <f>ROUND(I97*H97,2)</f>
        <v>0</v>
      </c>
      <c r="K97" s="157" t="s">
        <v>224</v>
      </c>
      <c r="L97" s="31"/>
      <c r="M97" s="162" t="s">
        <v>3</v>
      </c>
      <c r="N97" s="163" t="s">
        <v>42</v>
      </c>
      <c r="O97" s="51"/>
      <c r="P97" s="164">
        <f>O97*H97</f>
        <v>0</v>
      </c>
      <c r="Q97" s="164">
        <v>0</v>
      </c>
      <c r="R97" s="164">
        <f>Q97*H97</f>
        <v>0</v>
      </c>
      <c r="S97" s="164">
        <v>0</v>
      </c>
      <c r="T97" s="165">
        <f>S97*H97</f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66" t="s">
        <v>225</v>
      </c>
      <c r="AT97" s="166" t="s">
        <v>153</v>
      </c>
      <c r="AU97" s="166" t="s">
        <v>81</v>
      </c>
      <c r="AY97" s="15" t="s">
        <v>150</v>
      </c>
      <c r="BE97" s="167">
        <f>IF(N97="základní",J97,0)</f>
        <v>0</v>
      </c>
      <c r="BF97" s="167">
        <f>IF(N97="snížená",J97,0)</f>
        <v>0</v>
      </c>
      <c r="BG97" s="167">
        <f>IF(N97="zákl. přenesená",J97,0)</f>
        <v>0</v>
      </c>
      <c r="BH97" s="167">
        <f>IF(N97="sníž. přenesená",J97,0)</f>
        <v>0</v>
      </c>
      <c r="BI97" s="167">
        <f>IF(N97="nulová",J97,0)</f>
        <v>0</v>
      </c>
      <c r="BJ97" s="15" t="s">
        <v>79</v>
      </c>
      <c r="BK97" s="167">
        <f>ROUND(I97*H97,2)</f>
        <v>0</v>
      </c>
      <c r="BL97" s="15" t="s">
        <v>225</v>
      </c>
      <c r="BM97" s="166" t="s">
        <v>239</v>
      </c>
    </row>
    <row r="98" spans="2:51" s="12" customFormat="1" ht="11.25">
      <c r="B98" s="173"/>
      <c r="D98" s="174" t="s">
        <v>231</v>
      </c>
      <c r="E98" s="175" t="s">
        <v>3</v>
      </c>
      <c r="F98" s="176" t="s">
        <v>240</v>
      </c>
      <c r="H98" s="177">
        <v>779.625</v>
      </c>
      <c r="I98" s="178"/>
      <c r="L98" s="173"/>
      <c r="M98" s="179"/>
      <c r="N98" s="180"/>
      <c r="O98" s="180"/>
      <c r="P98" s="180"/>
      <c r="Q98" s="180"/>
      <c r="R98" s="180"/>
      <c r="S98" s="180"/>
      <c r="T98" s="181"/>
      <c r="AT98" s="175" t="s">
        <v>231</v>
      </c>
      <c r="AU98" s="175" t="s">
        <v>81</v>
      </c>
      <c r="AV98" s="12" t="s">
        <v>81</v>
      </c>
      <c r="AW98" s="12" t="s">
        <v>34</v>
      </c>
      <c r="AX98" s="12" t="s">
        <v>79</v>
      </c>
      <c r="AY98" s="175" t="s">
        <v>150</v>
      </c>
    </row>
    <row r="99" spans="1:65" s="1" customFormat="1" ht="44.25" customHeight="1">
      <c r="A99" s="30"/>
      <c r="B99" s="154"/>
      <c r="C99" s="155" t="s">
        <v>241</v>
      </c>
      <c r="D99" s="155" t="s">
        <v>153</v>
      </c>
      <c r="E99" s="156" t="s">
        <v>242</v>
      </c>
      <c r="F99" s="157" t="s">
        <v>243</v>
      </c>
      <c r="G99" s="158" t="s">
        <v>223</v>
      </c>
      <c r="H99" s="159">
        <v>779.625</v>
      </c>
      <c r="I99" s="160"/>
      <c r="J99" s="161">
        <f>ROUND(I99*H99,2)</f>
        <v>0</v>
      </c>
      <c r="K99" s="157" t="s">
        <v>224</v>
      </c>
      <c r="L99" s="31"/>
      <c r="M99" s="162" t="s">
        <v>3</v>
      </c>
      <c r="N99" s="163" t="s">
        <v>42</v>
      </c>
      <c r="O99" s="51"/>
      <c r="P99" s="164">
        <f>O99*H99</f>
        <v>0</v>
      </c>
      <c r="Q99" s="164">
        <v>0</v>
      </c>
      <c r="R99" s="164">
        <f>Q99*H99</f>
        <v>0</v>
      </c>
      <c r="S99" s="164">
        <v>0</v>
      </c>
      <c r="T99" s="165">
        <f>S99*H99</f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66" t="s">
        <v>225</v>
      </c>
      <c r="AT99" s="166" t="s">
        <v>153</v>
      </c>
      <c r="AU99" s="166" t="s">
        <v>81</v>
      </c>
      <c r="AY99" s="15" t="s">
        <v>150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5" t="s">
        <v>79</v>
      </c>
      <c r="BK99" s="167">
        <f>ROUND(I99*H99,2)</f>
        <v>0</v>
      </c>
      <c r="BL99" s="15" t="s">
        <v>225</v>
      </c>
      <c r="BM99" s="166" t="s">
        <v>244</v>
      </c>
    </row>
    <row r="100" spans="1:65" s="1" customFormat="1" ht="44.25" customHeight="1">
      <c r="A100" s="30"/>
      <c r="B100" s="154"/>
      <c r="C100" s="155" t="s">
        <v>174</v>
      </c>
      <c r="D100" s="155" t="s">
        <v>153</v>
      </c>
      <c r="E100" s="156" t="s">
        <v>245</v>
      </c>
      <c r="F100" s="157" t="s">
        <v>246</v>
      </c>
      <c r="G100" s="158" t="s">
        <v>223</v>
      </c>
      <c r="H100" s="159">
        <v>779.625</v>
      </c>
      <c r="I100" s="160"/>
      <c r="J100" s="161">
        <f>ROUND(I100*H100,2)</f>
        <v>0</v>
      </c>
      <c r="K100" s="157" t="s">
        <v>224</v>
      </c>
      <c r="L100" s="31"/>
      <c r="M100" s="162" t="s">
        <v>3</v>
      </c>
      <c r="N100" s="163" t="s">
        <v>42</v>
      </c>
      <c r="O100" s="51"/>
      <c r="P100" s="164">
        <f>O100*H100</f>
        <v>0</v>
      </c>
      <c r="Q100" s="164">
        <v>0</v>
      </c>
      <c r="R100" s="164">
        <f>Q100*H100</f>
        <v>0</v>
      </c>
      <c r="S100" s="164">
        <v>0</v>
      </c>
      <c r="T100" s="165">
        <f>S100*H100</f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225</v>
      </c>
      <c r="AT100" s="166" t="s">
        <v>153</v>
      </c>
      <c r="AU100" s="166" t="s">
        <v>81</v>
      </c>
      <c r="AY100" s="15" t="s">
        <v>150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5" t="s">
        <v>79</v>
      </c>
      <c r="BK100" s="167">
        <f>ROUND(I100*H100,2)</f>
        <v>0</v>
      </c>
      <c r="BL100" s="15" t="s">
        <v>225</v>
      </c>
      <c r="BM100" s="166" t="s">
        <v>247</v>
      </c>
    </row>
    <row r="101" spans="1:65" s="1" customFormat="1" ht="55.5" customHeight="1">
      <c r="A101" s="30"/>
      <c r="B101" s="154"/>
      <c r="C101" s="155" t="s">
        <v>178</v>
      </c>
      <c r="D101" s="155" t="s">
        <v>153</v>
      </c>
      <c r="E101" s="156" t="s">
        <v>248</v>
      </c>
      <c r="F101" s="157" t="s">
        <v>249</v>
      </c>
      <c r="G101" s="158" t="s">
        <v>223</v>
      </c>
      <c r="H101" s="159">
        <v>7796.25</v>
      </c>
      <c r="I101" s="160"/>
      <c r="J101" s="161">
        <f>ROUND(I101*H101,2)</f>
        <v>0</v>
      </c>
      <c r="K101" s="157" t="s">
        <v>224</v>
      </c>
      <c r="L101" s="31"/>
      <c r="M101" s="162" t="s">
        <v>3</v>
      </c>
      <c r="N101" s="163" t="s">
        <v>42</v>
      </c>
      <c r="O101" s="51"/>
      <c r="P101" s="164">
        <f>O101*H101</f>
        <v>0</v>
      </c>
      <c r="Q101" s="164">
        <v>0</v>
      </c>
      <c r="R101" s="164">
        <f>Q101*H101</f>
        <v>0</v>
      </c>
      <c r="S101" s="164">
        <v>0</v>
      </c>
      <c r="T101" s="165">
        <f>S101*H101</f>
        <v>0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66" t="s">
        <v>225</v>
      </c>
      <c r="AT101" s="166" t="s">
        <v>153</v>
      </c>
      <c r="AU101" s="166" t="s">
        <v>81</v>
      </c>
      <c r="AY101" s="15" t="s">
        <v>150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5" t="s">
        <v>79</v>
      </c>
      <c r="BK101" s="167">
        <f>ROUND(I101*H101,2)</f>
        <v>0</v>
      </c>
      <c r="BL101" s="15" t="s">
        <v>225</v>
      </c>
      <c r="BM101" s="166" t="s">
        <v>250</v>
      </c>
    </row>
    <row r="102" spans="1:65" s="1" customFormat="1" ht="16.5" customHeight="1">
      <c r="A102" s="30"/>
      <c r="B102" s="154"/>
      <c r="C102" s="155" t="s">
        <v>182</v>
      </c>
      <c r="D102" s="155" t="s">
        <v>153</v>
      </c>
      <c r="E102" s="156" t="s">
        <v>251</v>
      </c>
      <c r="F102" s="157" t="s">
        <v>252</v>
      </c>
      <c r="G102" s="158" t="s">
        <v>223</v>
      </c>
      <c r="H102" s="159">
        <v>779.625</v>
      </c>
      <c r="I102" s="160"/>
      <c r="J102" s="161">
        <f>ROUND(I102*H102,2)</f>
        <v>0</v>
      </c>
      <c r="K102" s="157" t="s">
        <v>224</v>
      </c>
      <c r="L102" s="31"/>
      <c r="M102" s="162" t="s">
        <v>3</v>
      </c>
      <c r="N102" s="163" t="s">
        <v>42</v>
      </c>
      <c r="O102" s="51"/>
      <c r="P102" s="164">
        <f>O102*H102</f>
        <v>0</v>
      </c>
      <c r="Q102" s="164">
        <v>0</v>
      </c>
      <c r="R102" s="164">
        <f>Q102*H102</f>
        <v>0</v>
      </c>
      <c r="S102" s="164">
        <v>0</v>
      </c>
      <c r="T102" s="165">
        <f>S102*H102</f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66" t="s">
        <v>225</v>
      </c>
      <c r="AT102" s="166" t="s">
        <v>153</v>
      </c>
      <c r="AU102" s="166" t="s">
        <v>81</v>
      </c>
      <c r="AY102" s="15" t="s">
        <v>150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5" t="s">
        <v>79</v>
      </c>
      <c r="BK102" s="167">
        <f>ROUND(I102*H102,2)</f>
        <v>0</v>
      </c>
      <c r="BL102" s="15" t="s">
        <v>225</v>
      </c>
      <c r="BM102" s="166" t="s">
        <v>253</v>
      </c>
    </row>
    <row r="103" spans="1:65" s="1" customFormat="1" ht="33" customHeight="1">
      <c r="A103" s="30"/>
      <c r="B103" s="154"/>
      <c r="C103" s="155" t="s">
        <v>186</v>
      </c>
      <c r="D103" s="155" t="s">
        <v>153</v>
      </c>
      <c r="E103" s="156" t="s">
        <v>254</v>
      </c>
      <c r="F103" s="157" t="s">
        <v>255</v>
      </c>
      <c r="G103" s="158" t="s">
        <v>256</v>
      </c>
      <c r="H103" s="159">
        <v>1559.25</v>
      </c>
      <c r="I103" s="160"/>
      <c r="J103" s="161">
        <f>ROUND(I103*H103,2)</f>
        <v>0</v>
      </c>
      <c r="K103" s="157" t="s">
        <v>224</v>
      </c>
      <c r="L103" s="31"/>
      <c r="M103" s="162" t="s">
        <v>3</v>
      </c>
      <c r="N103" s="163" t="s">
        <v>42</v>
      </c>
      <c r="O103" s="51"/>
      <c r="P103" s="164">
        <f>O103*H103</f>
        <v>0</v>
      </c>
      <c r="Q103" s="164">
        <v>0</v>
      </c>
      <c r="R103" s="164">
        <f>Q103*H103</f>
        <v>0</v>
      </c>
      <c r="S103" s="164">
        <v>0</v>
      </c>
      <c r="T103" s="165">
        <f>S103*H103</f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66" t="s">
        <v>225</v>
      </c>
      <c r="AT103" s="166" t="s">
        <v>153</v>
      </c>
      <c r="AU103" s="166" t="s">
        <v>81</v>
      </c>
      <c r="AY103" s="15" t="s">
        <v>150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5" t="s">
        <v>79</v>
      </c>
      <c r="BK103" s="167">
        <f>ROUND(I103*H103,2)</f>
        <v>0</v>
      </c>
      <c r="BL103" s="15" t="s">
        <v>225</v>
      </c>
      <c r="BM103" s="166" t="s">
        <v>257</v>
      </c>
    </row>
    <row r="104" spans="2:51" s="12" customFormat="1" ht="11.25">
      <c r="B104" s="173"/>
      <c r="D104" s="174" t="s">
        <v>231</v>
      </c>
      <c r="E104" s="175" t="s">
        <v>3</v>
      </c>
      <c r="F104" s="176" t="s">
        <v>258</v>
      </c>
      <c r="H104" s="177">
        <v>1559.25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75" t="s">
        <v>231</v>
      </c>
      <c r="AU104" s="175" t="s">
        <v>81</v>
      </c>
      <c r="AV104" s="12" t="s">
        <v>81</v>
      </c>
      <c r="AW104" s="12" t="s">
        <v>34</v>
      </c>
      <c r="AX104" s="12" t="s">
        <v>79</v>
      </c>
      <c r="AY104" s="175" t="s">
        <v>150</v>
      </c>
    </row>
    <row r="105" spans="2:63" s="11" customFormat="1" ht="22.5" customHeight="1">
      <c r="B105" s="141"/>
      <c r="D105" s="142" t="s">
        <v>70</v>
      </c>
      <c r="E105" s="152" t="s">
        <v>182</v>
      </c>
      <c r="F105" s="152" t="s">
        <v>259</v>
      </c>
      <c r="I105" s="144"/>
      <c r="J105" s="153">
        <f>BK105</f>
        <v>0</v>
      </c>
      <c r="L105" s="141"/>
      <c r="M105" s="146"/>
      <c r="N105" s="147"/>
      <c r="O105" s="147"/>
      <c r="P105" s="148">
        <f>SUM(P106:P109)</f>
        <v>0</v>
      </c>
      <c r="Q105" s="147"/>
      <c r="R105" s="148">
        <f>SUM(R106:R109)</f>
        <v>0</v>
      </c>
      <c r="S105" s="147"/>
      <c r="T105" s="149">
        <f>SUM(T106:T109)</f>
        <v>1019.48375</v>
      </c>
      <c r="AR105" s="142" t="s">
        <v>79</v>
      </c>
      <c r="AT105" s="150" t="s">
        <v>70</v>
      </c>
      <c r="AU105" s="150" t="s">
        <v>79</v>
      </c>
      <c r="AY105" s="142" t="s">
        <v>150</v>
      </c>
      <c r="BK105" s="151">
        <f>SUM(BK106:BK109)</f>
        <v>0</v>
      </c>
    </row>
    <row r="106" spans="1:65" s="1" customFormat="1" ht="33" customHeight="1">
      <c r="A106" s="30"/>
      <c r="B106" s="154"/>
      <c r="C106" s="155" t="s">
        <v>9</v>
      </c>
      <c r="D106" s="155" t="s">
        <v>153</v>
      </c>
      <c r="E106" s="156" t="s">
        <v>260</v>
      </c>
      <c r="F106" s="157" t="s">
        <v>261</v>
      </c>
      <c r="G106" s="158" t="s">
        <v>223</v>
      </c>
      <c r="H106" s="159">
        <v>391.925</v>
      </c>
      <c r="I106" s="160"/>
      <c r="J106" s="161">
        <f>ROUND(I106*H106,2)</f>
        <v>0</v>
      </c>
      <c r="K106" s="157" t="s">
        <v>3</v>
      </c>
      <c r="L106" s="31"/>
      <c r="M106" s="162" t="s">
        <v>3</v>
      </c>
      <c r="N106" s="163" t="s">
        <v>42</v>
      </c>
      <c r="O106" s="51"/>
      <c r="P106" s="164">
        <f>O106*H106</f>
        <v>0</v>
      </c>
      <c r="Q106" s="164">
        <v>0</v>
      </c>
      <c r="R106" s="164">
        <f>Q106*H106</f>
        <v>0</v>
      </c>
      <c r="S106" s="164">
        <v>2.5</v>
      </c>
      <c r="T106" s="165">
        <f>S106*H106</f>
        <v>979.8125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66" t="s">
        <v>225</v>
      </c>
      <c r="AT106" s="166" t="s">
        <v>153</v>
      </c>
      <c r="AU106" s="166" t="s">
        <v>81</v>
      </c>
      <c r="AY106" s="15" t="s">
        <v>150</v>
      </c>
      <c r="BE106" s="167">
        <f>IF(N106="základní",J106,0)</f>
        <v>0</v>
      </c>
      <c r="BF106" s="167">
        <f>IF(N106="snížená",J106,0)</f>
        <v>0</v>
      </c>
      <c r="BG106" s="167">
        <f>IF(N106="zákl. přenesená",J106,0)</f>
        <v>0</v>
      </c>
      <c r="BH106" s="167">
        <f>IF(N106="sníž. přenesená",J106,0)</f>
        <v>0</v>
      </c>
      <c r="BI106" s="167">
        <f>IF(N106="nulová",J106,0)</f>
        <v>0</v>
      </c>
      <c r="BJ106" s="15" t="s">
        <v>79</v>
      </c>
      <c r="BK106" s="167">
        <f>ROUND(I106*H106,2)</f>
        <v>0</v>
      </c>
      <c r="BL106" s="15" t="s">
        <v>225</v>
      </c>
      <c r="BM106" s="166" t="s">
        <v>262</v>
      </c>
    </row>
    <row r="107" spans="2:51" s="12" customFormat="1" ht="11.25">
      <c r="B107" s="173"/>
      <c r="D107" s="174" t="s">
        <v>231</v>
      </c>
      <c r="E107" s="175" t="s">
        <v>3</v>
      </c>
      <c r="F107" s="176" t="s">
        <v>263</v>
      </c>
      <c r="H107" s="177">
        <v>391.925</v>
      </c>
      <c r="I107" s="178"/>
      <c r="L107" s="173"/>
      <c r="M107" s="179"/>
      <c r="N107" s="180"/>
      <c r="O107" s="180"/>
      <c r="P107" s="180"/>
      <c r="Q107" s="180"/>
      <c r="R107" s="180"/>
      <c r="S107" s="180"/>
      <c r="T107" s="181"/>
      <c r="AT107" s="175" t="s">
        <v>231</v>
      </c>
      <c r="AU107" s="175" t="s">
        <v>81</v>
      </c>
      <c r="AV107" s="12" t="s">
        <v>81</v>
      </c>
      <c r="AW107" s="12" t="s">
        <v>34</v>
      </c>
      <c r="AX107" s="12" t="s">
        <v>79</v>
      </c>
      <c r="AY107" s="175" t="s">
        <v>150</v>
      </c>
    </row>
    <row r="108" spans="1:65" s="1" customFormat="1" ht="21.75" customHeight="1">
      <c r="A108" s="30"/>
      <c r="B108" s="154"/>
      <c r="C108" s="155" t="s">
        <v>264</v>
      </c>
      <c r="D108" s="155" t="s">
        <v>153</v>
      </c>
      <c r="E108" s="156" t="s">
        <v>265</v>
      </c>
      <c r="F108" s="157" t="s">
        <v>266</v>
      </c>
      <c r="G108" s="158" t="s">
        <v>267</v>
      </c>
      <c r="H108" s="159">
        <v>111.75</v>
      </c>
      <c r="I108" s="160"/>
      <c r="J108" s="161">
        <f>ROUND(I108*H108,2)</f>
        <v>0</v>
      </c>
      <c r="K108" s="157" t="s">
        <v>3</v>
      </c>
      <c r="L108" s="31"/>
      <c r="M108" s="162" t="s">
        <v>3</v>
      </c>
      <c r="N108" s="163" t="s">
        <v>42</v>
      </c>
      <c r="O108" s="51"/>
      <c r="P108" s="164">
        <f>O108*H108</f>
        <v>0</v>
      </c>
      <c r="Q108" s="164">
        <v>0</v>
      </c>
      <c r="R108" s="164">
        <f>Q108*H108</f>
        <v>0</v>
      </c>
      <c r="S108" s="164">
        <v>0.355</v>
      </c>
      <c r="T108" s="165">
        <f>S108*H108</f>
        <v>39.67125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66" t="s">
        <v>225</v>
      </c>
      <c r="AT108" s="166" t="s">
        <v>153</v>
      </c>
      <c r="AU108" s="166" t="s">
        <v>81</v>
      </c>
      <c r="AY108" s="15" t="s">
        <v>150</v>
      </c>
      <c r="BE108" s="167">
        <f>IF(N108="základní",J108,0)</f>
        <v>0</v>
      </c>
      <c r="BF108" s="167">
        <f>IF(N108="snížená",J108,0)</f>
        <v>0</v>
      </c>
      <c r="BG108" s="167">
        <f>IF(N108="zákl. přenesená",J108,0)</f>
        <v>0</v>
      </c>
      <c r="BH108" s="167">
        <f>IF(N108="sníž. přenesená",J108,0)</f>
        <v>0</v>
      </c>
      <c r="BI108" s="167">
        <f>IF(N108="nulová",J108,0)</f>
        <v>0</v>
      </c>
      <c r="BJ108" s="15" t="s">
        <v>79</v>
      </c>
      <c r="BK108" s="167">
        <f>ROUND(I108*H108,2)</f>
        <v>0</v>
      </c>
      <c r="BL108" s="15" t="s">
        <v>225</v>
      </c>
      <c r="BM108" s="166" t="s">
        <v>268</v>
      </c>
    </row>
    <row r="109" spans="2:51" s="12" customFormat="1" ht="11.25">
      <c r="B109" s="173"/>
      <c r="D109" s="174" t="s">
        <v>231</v>
      </c>
      <c r="E109" s="175" t="s">
        <v>3</v>
      </c>
      <c r="F109" s="176" t="s">
        <v>269</v>
      </c>
      <c r="H109" s="177">
        <v>111.75</v>
      </c>
      <c r="I109" s="178"/>
      <c r="L109" s="173"/>
      <c r="M109" s="179"/>
      <c r="N109" s="180"/>
      <c r="O109" s="180"/>
      <c r="P109" s="180"/>
      <c r="Q109" s="180"/>
      <c r="R109" s="180"/>
      <c r="S109" s="180"/>
      <c r="T109" s="181"/>
      <c r="AT109" s="175" t="s">
        <v>231</v>
      </c>
      <c r="AU109" s="175" t="s">
        <v>81</v>
      </c>
      <c r="AV109" s="12" t="s">
        <v>81</v>
      </c>
      <c r="AW109" s="12" t="s">
        <v>34</v>
      </c>
      <c r="AX109" s="12" t="s">
        <v>79</v>
      </c>
      <c r="AY109" s="175" t="s">
        <v>150</v>
      </c>
    </row>
    <row r="110" spans="2:63" s="11" customFormat="1" ht="22.5" customHeight="1">
      <c r="B110" s="141"/>
      <c r="D110" s="142" t="s">
        <v>70</v>
      </c>
      <c r="E110" s="152" t="s">
        <v>270</v>
      </c>
      <c r="F110" s="152" t="s">
        <v>271</v>
      </c>
      <c r="I110" s="144"/>
      <c r="J110" s="153">
        <f>BK110</f>
        <v>0</v>
      </c>
      <c r="L110" s="141"/>
      <c r="M110" s="146"/>
      <c r="N110" s="147"/>
      <c r="O110" s="147"/>
      <c r="P110" s="148">
        <f>SUM(P111:P114)</f>
        <v>0</v>
      </c>
      <c r="Q110" s="147"/>
      <c r="R110" s="148">
        <f>SUM(R111:R114)</f>
        <v>0</v>
      </c>
      <c r="S110" s="147"/>
      <c r="T110" s="149">
        <f>SUM(T111:T114)</f>
        <v>0</v>
      </c>
      <c r="AR110" s="142" t="s">
        <v>79</v>
      </c>
      <c r="AT110" s="150" t="s">
        <v>70</v>
      </c>
      <c r="AU110" s="150" t="s">
        <v>79</v>
      </c>
      <c r="AY110" s="142" t="s">
        <v>150</v>
      </c>
      <c r="BK110" s="151">
        <f>SUM(BK111:BK114)</f>
        <v>0</v>
      </c>
    </row>
    <row r="111" spans="1:65" s="1" customFormat="1" ht="21.75" customHeight="1">
      <c r="A111" s="30"/>
      <c r="B111" s="154"/>
      <c r="C111" s="155" t="s">
        <v>190</v>
      </c>
      <c r="D111" s="155" t="s">
        <v>153</v>
      </c>
      <c r="E111" s="156" t="s">
        <v>272</v>
      </c>
      <c r="F111" s="157" t="s">
        <v>273</v>
      </c>
      <c r="G111" s="158" t="s">
        <v>256</v>
      </c>
      <c r="H111" s="159">
        <v>1019.484</v>
      </c>
      <c r="I111" s="160"/>
      <c r="J111" s="161">
        <f>ROUND(I111*H111,2)</f>
        <v>0</v>
      </c>
      <c r="K111" s="157" t="s">
        <v>224</v>
      </c>
      <c r="L111" s="31"/>
      <c r="M111" s="162" t="s">
        <v>3</v>
      </c>
      <c r="N111" s="163" t="s">
        <v>42</v>
      </c>
      <c r="O111" s="51"/>
      <c r="P111" s="164">
        <f>O111*H111</f>
        <v>0</v>
      </c>
      <c r="Q111" s="164">
        <v>0</v>
      </c>
      <c r="R111" s="164">
        <f>Q111*H111</f>
        <v>0</v>
      </c>
      <c r="S111" s="164">
        <v>0</v>
      </c>
      <c r="T111" s="165">
        <f>S111*H111</f>
        <v>0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R111" s="166" t="s">
        <v>225</v>
      </c>
      <c r="AT111" s="166" t="s">
        <v>153</v>
      </c>
      <c r="AU111" s="166" t="s">
        <v>81</v>
      </c>
      <c r="AY111" s="15" t="s">
        <v>150</v>
      </c>
      <c r="BE111" s="167">
        <f>IF(N111="základní",J111,0)</f>
        <v>0</v>
      </c>
      <c r="BF111" s="167">
        <f>IF(N111="snížená",J111,0)</f>
        <v>0</v>
      </c>
      <c r="BG111" s="167">
        <f>IF(N111="zákl. přenesená",J111,0)</f>
        <v>0</v>
      </c>
      <c r="BH111" s="167">
        <f>IF(N111="sníž. přenesená",J111,0)</f>
        <v>0</v>
      </c>
      <c r="BI111" s="167">
        <f>IF(N111="nulová",J111,0)</f>
        <v>0</v>
      </c>
      <c r="BJ111" s="15" t="s">
        <v>79</v>
      </c>
      <c r="BK111" s="167">
        <f>ROUND(I111*H111,2)</f>
        <v>0</v>
      </c>
      <c r="BL111" s="15" t="s">
        <v>225</v>
      </c>
      <c r="BM111" s="166" t="s">
        <v>274</v>
      </c>
    </row>
    <row r="112" spans="1:65" s="1" customFormat="1" ht="33" customHeight="1">
      <c r="A112" s="30"/>
      <c r="B112" s="154"/>
      <c r="C112" s="155" t="s">
        <v>196</v>
      </c>
      <c r="D112" s="155" t="s">
        <v>153</v>
      </c>
      <c r="E112" s="156" t="s">
        <v>275</v>
      </c>
      <c r="F112" s="157" t="s">
        <v>276</v>
      </c>
      <c r="G112" s="158" t="s">
        <v>256</v>
      </c>
      <c r="H112" s="159">
        <v>19370.196</v>
      </c>
      <c r="I112" s="160"/>
      <c r="J112" s="161">
        <f>ROUND(I112*H112,2)</f>
        <v>0</v>
      </c>
      <c r="K112" s="157" t="s">
        <v>224</v>
      </c>
      <c r="L112" s="31"/>
      <c r="M112" s="162" t="s">
        <v>3</v>
      </c>
      <c r="N112" s="163" t="s">
        <v>42</v>
      </c>
      <c r="O112" s="51"/>
      <c r="P112" s="164">
        <f>O112*H112</f>
        <v>0</v>
      </c>
      <c r="Q112" s="164">
        <v>0</v>
      </c>
      <c r="R112" s="164">
        <f>Q112*H112</f>
        <v>0</v>
      </c>
      <c r="S112" s="164">
        <v>0</v>
      </c>
      <c r="T112" s="165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66" t="s">
        <v>225</v>
      </c>
      <c r="AT112" s="166" t="s">
        <v>153</v>
      </c>
      <c r="AU112" s="166" t="s">
        <v>81</v>
      </c>
      <c r="AY112" s="15" t="s">
        <v>150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15" t="s">
        <v>79</v>
      </c>
      <c r="BK112" s="167">
        <f>ROUND(I112*H112,2)</f>
        <v>0</v>
      </c>
      <c r="BL112" s="15" t="s">
        <v>225</v>
      </c>
      <c r="BM112" s="166" t="s">
        <v>277</v>
      </c>
    </row>
    <row r="113" spans="2:51" s="12" customFormat="1" ht="11.25">
      <c r="B113" s="173"/>
      <c r="D113" s="174" t="s">
        <v>231</v>
      </c>
      <c r="E113" s="175" t="s">
        <v>3</v>
      </c>
      <c r="F113" s="176" t="s">
        <v>278</v>
      </c>
      <c r="H113" s="177">
        <v>19370.196</v>
      </c>
      <c r="I113" s="178"/>
      <c r="L113" s="173"/>
      <c r="M113" s="179"/>
      <c r="N113" s="180"/>
      <c r="O113" s="180"/>
      <c r="P113" s="180"/>
      <c r="Q113" s="180"/>
      <c r="R113" s="180"/>
      <c r="S113" s="180"/>
      <c r="T113" s="181"/>
      <c r="AT113" s="175" t="s">
        <v>231</v>
      </c>
      <c r="AU113" s="175" t="s">
        <v>81</v>
      </c>
      <c r="AV113" s="12" t="s">
        <v>81</v>
      </c>
      <c r="AW113" s="12" t="s">
        <v>34</v>
      </c>
      <c r="AX113" s="12" t="s">
        <v>79</v>
      </c>
      <c r="AY113" s="175" t="s">
        <v>150</v>
      </c>
    </row>
    <row r="114" spans="1:65" s="1" customFormat="1" ht="33" customHeight="1">
      <c r="A114" s="30"/>
      <c r="B114" s="154"/>
      <c r="C114" s="155" t="s">
        <v>202</v>
      </c>
      <c r="D114" s="155" t="s">
        <v>153</v>
      </c>
      <c r="E114" s="156" t="s">
        <v>279</v>
      </c>
      <c r="F114" s="157" t="s">
        <v>280</v>
      </c>
      <c r="G114" s="158" t="s">
        <v>256</v>
      </c>
      <c r="H114" s="159">
        <v>1019.84</v>
      </c>
      <c r="I114" s="160"/>
      <c r="J114" s="161">
        <f>ROUND(I114*H114,2)</f>
        <v>0</v>
      </c>
      <c r="K114" s="157" t="s">
        <v>224</v>
      </c>
      <c r="L114" s="31"/>
      <c r="M114" s="168" t="s">
        <v>3</v>
      </c>
      <c r="N114" s="169" t="s">
        <v>42</v>
      </c>
      <c r="O114" s="170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66" t="s">
        <v>225</v>
      </c>
      <c r="AT114" s="166" t="s">
        <v>153</v>
      </c>
      <c r="AU114" s="166" t="s">
        <v>81</v>
      </c>
      <c r="AY114" s="15" t="s">
        <v>150</v>
      </c>
      <c r="BE114" s="167">
        <f>IF(N114="základní",J114,0)</f>
        <v>0</v>
      </c>
      <c r="BF114" s="167">
        <f>IF(N114="snížená",J114,0)</f>
        <v>0</v>
      </c>
      <c r="BG114" s="167">
        <f>IF(N114="zákl. přenesená",J114,0)</f>
        <v>0</v>
      </c>
      <c r="BH114" s="167">
        <f>IF(N114="sníž. přenesená",J114,0)</f>
        <v>0</v>
      </c>
      <c r="BI114" s="167">
        <f>IF(N114="nulová",J114,0)</f>
        <v>0</v>
      </c>
      <c r="BJ114" s="15" t="s">
        <v>79</v>
      </c>
      <c r="BK114" s="167">
        <f>ROUND(I114*H114,2)</f>
        <v>0</v>
      </c>
      <c r="BL114" s="15" t="s">
        <v>225</v>
      </c>
      <c r="BM114" s="166" t="s">
        <v>281</v>
      </c>
    </row>
    <row r="115" spans="1:31" s="1" customFormat="1" ht="6.75" customHeight="1">
      <c r="A115" s="30"/>
      <c r="B115" s="40"/>
      <c r="C115" s="41"/>
      <c r="D115" s="41"/>
      <c r="E115" s="41"/>
      <c r="F115" s="41"/>
      <c r="G115" s="41"/>
      <c r="H115" s="41"/>
      <c r="I115" s="114"/>
      <c r="J115" s="41"/>
      <c r="K115" s="41"/>
      <c r="L115" s="31"/>
      <c r="M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</sheetData>
  <sheetProtection/>
  <autoFilter ref="C88:K114"/>
  <mergeCells count="12">
    <mergeCell ref="E20:H20"/>
    <mergeCell ref="E29:H29"/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91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" customHeight="1">
      <c r="B8" s="18"/>
      <c r="D8" s="25" t="s">
        <v>124</v>
      </c>
      <c r="L8" s="18"/>
    </row>
    <row r="9" spans="1:31" s="1" customFormat="1" ht="16.5" customHeight="1">
      <c r="A9" s="30"/>
      <c r="B9" s="31"/>
      <c r="C9" s="30"/>
      <c r="D9" s="30"/>
      <c r="E9" s="244" t="s">
        <v>210</v>
      </c>
      <c r="F9" s="243"/>
      <c r="G9" s="243"/>
      <c r="H9" s="243"/>
      <c r="I9" s="94"/>
      <c r="J9" s="30"/>
      <c r="K9" s="30"/>
      <c r="L9" s="9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2" customHeight="1">
      <c r="A10" s="30"/>
      <c r="B10" s="31"/>
      <c r="C10" s="30"/>
      <c r="D10" s="25" t="s">
        <v>211</v>
      </c>
      <c r="E10" s="30"/>
      <c r="F10" s="30"/>
      <c r="G10" s="30"/>
      <c r="H10" s="30"/>
      <c r="I10" s="94"/>
      <c r="J10" s="30"/>
      <c r="K10" s="30"/>
      <c r="L10" s="9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6.5" customHeight="1">
      <c r="A11" s="30"/>
      <c r="B11" s="31"/>
      <c r="C11" s="30"/>
      <c r="D11" s="30"/>
      <c r="E11" s="240" t="s">
        <v>282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1.25">
      <c r="A12" s="30"/>
      <c r="B12" s="31"/>
      <c r="C12" s="30"/>
      <c r="D12" s="30"/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2" customHeight="1">
      <c r="A13" s="30"/>
      <c r="B13" s="31"/>
      <c r="C13" s="30"/>
      <c r="D13" s="25" t="s">
        <v>19</v>
      </c>
      <c r="E13" s="30"/>
      <c r="F13" s="23" t="s">
        <v>3</v>
      </c>
      <c r="G13" s="30"/>
      <c r="H13" s="30"/>
      <c r="I13" s="96" t="s">
        <v>20</v>
      </c>
      <c r="J13" s="23" t="s">
        <v>3</v>
      </c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1"/>
      <c r="C14" s="30"/>
      <c r="D14" s="25" t="s">
        <v>21</v>
      </c>
      <c r="E14" s="30"/>
      <c r="F14" s="23" t="s">
        <v>22</v>
      </c>
      <c r="G14" s="30"/>
      <c r="H14" s="30"/>
      <c r="I14" s="96" t="s">
        <v>23</v>
      </c>
      <c r="J14" s="48" t="str">
        <f>'Rekapitulace stavby'!AN8</f>
        <v>2. 9. 2018</v>
      </c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0.5" customHeight="1">
      <c r="A15" s="30"/>
      <c r="B15" s="31"/>
      <c r="C15" s="30"/>
      <c r="D15" s="30"/>
      <c r="E15" s="30"/>
      <c r="F15" s="30"/>
      <c r="G15" s="30"/>
      <c r="H15" s="30"/>
      <c r="I15" s="94"/>
      <c r="J15" s="30"/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25</v>
      </c>
      <c r="E16" s="30"/>
      <c r="F16" s="30"/>
      <c r="G16" s="30"/>
      <c r="H16" s="30"/>
      <c r="I16" s="96" t="s">
        <v>26</v>
      </c>
      <c r="J16" s="23" t="s">
        <v>3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8" customHeight="1">
      <c r="A17" s="30"/>
      <c r="B17" s="31"/>
      <c r="C17" s="30"/>
      <c r="D17" s="30"/>
      <c r="E17" s="23" t="s">
        <v>27</v>
      </c>
      <c r="F17" s="30"/>
      <c r="G17" s="30"/>
      <c r="H17" s="30"/>
      <c r="I17" s="96" t="s">
        <v>28</v>
      </c>
      <c r="J17" s="23" t="s">
        <v>3</v>
      </c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6.75" customHeight="1">
      <c r="A18" s="30"/>
      <c r="B18" s="31"/>
      <c r="C18" s="30"/>
      <c r="D18" s="30"/>
      <c r="E18" s="30"/>
      <c r="F18" s="30"/>
      <c r="G18" s="30"/>
      <c r="H18" s="30"/>
      <c r="I18" s="94"/>
      <c r="J18" s="30"/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2" customHeight="1">
      <c r="A19" s="30"/>
      <c r="B19" s="31"/>
      <c r="C19" s="30"/>
      <c r="D19" s="25" t="s">
        <v>29</v>
      </c>
      <c r="E19" s="30"/>
      <c r="F19" s="30"/>
      <c r="G19" s="30"/>
      <c r="H19" s="30"/>
      <c r="I19" s="96" t="s">
        <v>26</v>
      </c>
      <c r="J19" s="26" t="str">
        <f>'Rekapitulace stavby'!AN13</f>
        <v>Vyplň údaj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8" customHeight="1">
      <c r="A20" s="30"/>
      <c r="B20" s="31"/>
      <c r="C20" s="30"/>
      <c r="D20" s="30"/>
      <c r="E20" s="246" t="str">
        <f>'Rekapitulace stavby'!E14</f>
        <v>Vyplň údaj</v>
      </c>
      <c r="F20" s="229"/>
      <c r="G20" s="229"/>
      <c r="H20" s="229"/>
      <c r="I20" s="96" t="s">
        <v>28</v>
      </c>
      <c r="J20" s="26" t="str">
        <f>'Rekapitulace stavby'!AN14</f>
        <v>Vyplň údaj</v>
      </c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6.75" customHeight="1">
      <c r="A21" s="30"/>
      <c r="B21" s="31"/>
      <c r="C21" s="30"/>
      <c r="D21" s="30"/>
      <c r="E21" s="30"/>
      <c r="F21" s="30"/>
      <c r="G21" s="30"/>
      <c r="H21" s="30"/>
      <c r="I21" s="94"/>
      <c r="J21" s="30"/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2" customHeight="1">
      <c r="A22" s="30"/>
      <c r="B22" s="31"/>
      <c r="C22" s="30"/>
      <c r="D22" s="25" t="s">
        <v>31</v>
      </c>
      <c r="E22" s="30"/>
      <c r="F22" s="30"/>
      <c r="G22" s="30"/>
      <c r="H22" s="30"/>
      <c r="I22" s="96" t="s">
        <v>26</v>
      </c>
      <c r="J22" s="23" t="s">
        <v>32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8" customHeight="1">
      <c r="A23" s="30"/>
      <c r="B23" s="31"/>
      <c r="C23" s="30"/>
      <c r="D23" s="30"/>
      <c r="E23" s="23" t="s">
        <v>33</v>
      </c>
      <c r="F23" s="30"/>
      <c r="G23" s="30"/>
      <c r="H23" s="30"/>
      <c r="I23" s="96" t="s">
        <v>28</v>
      </c>
      <c r="J23" s="23" t="s">
        <v>3</v>
      </c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6.75" customHeight="1">
      <c r="A24" s="30"/>
      <c r="B24" s="31"/>
      <c r="C24" s="30"/>
      <c r="D24" s="30"/>
      <c r="E24" s="30"/>
      <c r="F24" s="30"/>
      <c r="G24" s="30"/>
      <c r="H24" s="30"/>
      <c r="I24" s="94"/>
      <c r="J24" s="30"/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2" customHeight="1">
      <c r="A25" s="30"/>
      <c r="B25" s="31"/>
      <c r="C25" s="30"/>
      <c r="D25" s="25" t="s">
        <v>35</v>
      </c>
      <c r="E25" s="30"/>
      <c r="F25" s="30"/>
      <c r="G25" s="30"/>
      <c r="H25" s="30"/>
      <c r="I25" s="96" t="s">
        <v>26</v>
      </c>
      <c r="J25" s="23" t="str">
        <f>IF('Rekapitulace stavby'!AN19="","",'Rekapitulace stavby'!AN19)</f>
        <v>72173831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8" customHeight="1">
      <c r="A26" s="30"/>
      <c r="B26" s="31"/>
      <c r="C26" s="30"/>
      <c r="D26" s="30"/>
      <c r="E26" s="23" t="str">
        <f>IF('Rekapitulace stavby'!E20="","",'Rekapitulace stavby'!E20)</f>
        <v> Ing. Vít Semrád, SV-statika,projekce</v>
      </c>
      <c r="F26" s="30"/>
      <c r="G26" s="30"/>
      <c r="H26" s="30"/>
      <c r="I26" s="96" t="s">
        <v>28</v>
      </c>
      <c r="J26" s="23">
        <f>IF('Rekapitulace stavby'!AN20="","",'Rekapitulace stavby'!AN20)</f>
      </c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75" customHeight="1">
      <c r="A27" s="30"/>
      <c r="B27" s="31"/>
      <c r="C27" s="30"/>
      <c r="D27" s="30"/>
      <c r="E27" s="30"/>
      <c r="F27" s="30"/>
      <c r="G27" s="30"/>
      <c r="H27" s="30"/>
      <c r="I27" s="94"/>
      <c r="J27" s="30"/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2" customHeight="1">
      <c r="A28" s="30"/>
      <c r="B28" s="31"/>
      <c r="C28" s="30"/>
      <c r="D28" s="25" t="s">
        <v>36</v>
      </c>
      <c r="E28" s="30"/>
      <c r="F28" s="30"/>
      <c r="G28" s="30"/>
      <c r="H28" s="30"/>
      <c r="I28" s="94"/>
      <c r="J28" s="30"/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>
      <c r="A29" s="97"/>
      <c r="B29" s="98"/>
      <c r="C29" s="97"/>
      <c r="D29" s="97"/>
      <c r="E29" s="233" t="s">
        <v>3</v>
      </c>
      <c r="F29" s="233"/>
      <c r="G29" s="233"/>
      <c r="H29" s="233"/>
      <c r="I29" s="99"/>
      <c r="J29" s="97"/>
      <c r="K29" s="97"/>
      <c r="L29" s="10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1" customFormat="1" ht="6.75" customHeight="1">
      <c r="A30" s="30"/>
      <c r="B30" s="31"/>
      <c r="C30" s="30"/>
      <c r="D30" s="30"/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1"/>
      <c r="C31" s="30"/>
      <c r="D31" s="59"/>
      <c r="E31" s="59"/>
      <c r="F31" s="59"/>
      <c r="G31" s="59"/>
      <c r="H31" s="59"/>
      <c r="I31" s="101"/>
      <c r="J31" s="59"/>
      <c r="K31" s="59"/>
      <c r="L31" s="9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24.75" customHeight="1">
      <c r="A32" s="30"/>
      <c r="B32" s="31"/>
      <c r="C32" s="30"/>
      <c r="D32" s="102" t="s">
        <v>37</v>
      </c>
      <c r="E32" s="30"/>
      <c r="F32" s="30"/>
      <c r="G32" s="30"/>
      <c r="H32" s="30"/>
      <c r="I32" s="94"/>
      <c r="J32" s="64">
        <f>ROUND(J92,2)</f>
        <v>0</v>
      </c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1"/>
      <c r="C34" s="30"/>
      <c r="D34" s="30"/>
      <c r="E34" s="30"/>
      <c r="F34" s="34" t="s">
        <v>39</v>
      </c>
      <c r="G34" s="30"/>
      <c r="H34" s="30"/>
      <c r="I34" s="103" t="s">
        <v>38</v>
      </c>
      <c r="J34" s="34" t="s">
        <v>40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>
      <c r="A35" s="30"/>
      <c r="B35" s="31"/>
      <c r="C35" s="30"/>
      <c r="D35" s="104" t="s">
        <v>41</v>
      </c>
      <c r="E35" s="25" t="s">
        <v>42</v>
      </c>
      <c r="F35" s="105">
        <f>ROUND((SUM(BE92:BE167)),2)</f>
        <v>0</v>
      </c>
      <c r="G35" s="30"/>
      <c r="H35" s="30"/>
      <c r="I35" s="106">
        <v>0.21</v>
      </c>
      <c r="J35" s="105">
        <f>ROUND(((SUM(BE92:BE167))*I35),2)</f>
        <v>0</v>
      </c>
      <c r="K35" s="30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25" t="s">
        <v>43</v>
      </c>
      <c r="F36" s="105">
        <f>ROUND((SUM(BF92:BF167)),2)</f>
        <v>0</v>
      </c>
      <c r="G36" s="30"/>
      <c r="H36" s="30"/>
      <c r="I36" s="106">
        <v>0.15</v>
      </c>
      <c r="J36" s="105">
        <f>ROUND(((SUM(BF92:BF167))*I36),2)</f>
        <v>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1"/>
      <c r="C37" s="30"/>
      <c r="D37" s="30"/>
      <c r="E37" s="25" t="s">
        <v>44</v>
      </c>
      <c r="F37" s="105">
        <f>ROUND((SUM(BG92:BG167)),2)</f>
        <v>0</v>
      </c>
      <c r="G37" s="30"/>
      <c r="H37" s="30"/>
      <c r="I37" s="106">
        <v>0.21</v>
      </c>
      <c r="J37" s="105">
        <f>0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 hidden="1">
      <c r="A38" s="30"/>
      <c r="B38" s="31"/>
      <c r="C38" s="30"/>
      <c r="D38" s="30"/>
      <c r="E38" s="25" t="s">
        <v>45</v>
      </c>
      <c r="F38" s="105">
        <f>ROUND((SUM(BH92:BH167)),2)</f>
        <v>0</v>
      </c>
      <c r="G38" s="30"/>
      <c r="H38" s="30"/>
      <c r="I38" s="106">
        <v>0.15</v>
      </c>
      <c r="J38" s="105">
        <f>0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46</v>
      </c>
      <c r="F39" s="105">
        <f>ROUND((SUM(BI92:BI167)),2)</f>
        <v>0</v>
      </c>
      <c r="G39" s="30"/>
      <c r="H39" s="30"/>
      <c r="I39" s="106">
        <v>0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6.7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24.75" customHeight="1">
      <c r="A41" s="30"/>
      <c r="B41" s="31"/>
      <c r="C41" s="107"/>
      <c r="D41" s="108" t="s">
        <v>47</v>
      </c>
      <c r="E41" s="53"/>
      <c r="F41" s="53"/>
      <c r="G41" s="109" t="s">
        <v>48</v>
      </c>
      <c r="H41" s="110" t="s">
        <v>49</v>
      </c>
      <c r="I41" s="111"/>
      <c r="J41" s="112">
        <f>SUM(J32:J39)</f>
        <v>0</v>
      </c>
      <c r="K41" s="113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14.25" customHeight="1">
      <c r="A42" s="30"/>
      <c r="B42" s="40"/>
      <c r="C42" s="41"/>
      <c r="D42" s="41"/>
      <c r="E42" s="41"/>
      <c r="F42" s="41"/>
      <c r="G42" s="41"/>
      <c r="H42" s="41"/>
      <c r="I42" s="114"/>
      <c r="J42" s="41"/>
      <c r="K42" s="41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6" spans="1:31" s="1" customFormat="1" ht="6.75" customHeight="1">
      <c r="A46" s="30"/>
      <c r="B46" s="42"/>
      <c r="C46" s="43"/>
      <c r="D46" s="43"/>
      <c r="E46" s="43"/>
      <c r="F46" s="43"/>
      <c r="G46" s="43"/>
      <c r="H46" s="43"/>
      <c r="I46" s="115"/>
      <c r="J46" s="43"/>
      <c r="K46" s="43"/>
      <c r="L46" s="9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24.75" customHeight="1">
      <c r="A47" s="30"/>
      <c r="B47" s="31"/>
      <c r="C47" s="19" t="s">
        <v>126</v>
      </c>
      <c r="D47" s="30"/>
      <c r="E47" s="30"/>
      <c r="F47" s="30"/>
      <c r="G47" s="30"/>
      <c r="H47" s="30"/>
      <c r="I47" s="94"/>
      <c r="J47" s="30"/>
      <c r="K47" s="30"/>
      <c r="L47" s="9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" customFormat="1" ht="6.75" customHeight="1">
      <c r="A48" s="30"/>
      <c r="B48" s="31"/>
      <c r="C48" s="30"/>
      <c r="D48" s="30"/>
      <c r="E48" s="30"/>
      <c r="F48" s="30"/>
      <c r="G48" s="30"/>
      <c r="H48" s="30"/>
      <c r="I48" s="94"/>
      <c r="J48" s="30"/>
      <c r="K48" s="30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12" customHeight="1">
      <c r="A49" s="30"/>
      <c r="B49" s="31"/>
      <c r="C49" s="25" t="s">
        <v>17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16.5" customHeight="1">
      <c r="A50" s="30"/>
      <c r="B50" s="31"/>
      <c r="C50" s="30"/>
      <c r="D50" s="30"/>
      <c r="E50" s="244" t="str">
        <f>E7</f>
        <v>Stavební úpravy OZ na pozemku  p.č. 494 v Táboře</v>
      </c>
      <c r="F50" s="245"/>
      <c r="G50" s="245"/>
      <c r="H50" s="245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:12" ht="12" customHeight="1">
      <c r="B51" s="18"/>
      <c r="C51" s="25" t="s">
        <v>124</v>
      </c>
      <c r="L51" s="18"/>
    </row>
    <row r="52" spans="1:31" s="1" customFormat="1" ht="16.5" customHeight="1">
      <c r="A52" s="30"/>
      <c r="B52" s="31"/>
      <c r="C52" s="30"/>
      <c r="D52" s="30"/>
      <c r="E52" s="244" t="s">
        <v>210</v>
      </c>
      <c r="F52" s="243"/>
      <c r="G52" s="243"/>
      <c r="H52" s="243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1" customFormat="1" ht="12" customHeight="1">
      <c r="A53" s="30"/>
      <c r="B53" s="31"/>
      <c r="C53" s="25" t="s">
        <v>211</v>
      </c>
      <c r="D53" s="30"/>
      <c r="E53" s="30"/>
      <c r="F53" s="30"/>
      <c r="G53" s="30"/>
      <c r="H53" s="30"/>
      <c r="I53" s="94"/>
      <c r="J53" s="30"/>
      <c r="K53" s="30"/>
      <c r="L53" s="9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1" customFormat="1" ht="16.5" customHeight="1">
      <c r="A54" s="30"/>
      <c r="B54" s="31"/>
      <c r="C54" s="30"/>
      <c r="D54" s="30"/>
      <c r="E54" s="240" t="str">
        <f>E11</f>
        <v>01-01 - Opěrná zeď OZ 1</v>
      </c>
      <c r="F54" s="243"/>
      <c r="G54" s="243"/>
      <c r="H54" s="243"/>
      <c r="I54" s="94"/>
      <c r="J54" s="30"/>
      <c r="K54" s="30"/>
      <c r="L54" s="9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1" customFormat="1" ht="6.75" customHeight="1">
      <c r="A55" s="30"/>
      <c r="B55" s="31"/>
      <c r="C55" s="30"/>
      <c r="D55" s="30"/>
      <c r="E55" s="30"/>
      <c r="F55" s="30"/>
      <c r="G55" s="30"/>
      <c r="H55" s="30"/>
      <c r="I55" s="94"/>
      <c r="J55" s="30"/>
      <c r="K55" s="30"/>
      <c r="L55" s="9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1" customFormat="1" ht="12" customHeight="1">
      <c r="A56" s="30"/>
      <c r="B56" s="31"/>
      <c r="C56" s="25" t="s">
        <v>21</v>
      </c>
      <c r="D56" s="30"/>
      <c r="E56" s="30"/>
      <c r="F56" s="23" t="str">
        <f>F14</f>
        <v> </v>
      </c>
      <c r="G56" s="30"/>
      <c r="H56" s="30"/>
      <c r="I56" s="96" t="s">
        <v>23</v>
      </c>
      <c r="J56" s="48" t="str">
        <f>IF(J14="","",J14)</f>
        <v>2. 9. 2018</v>
      </c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6.75" customHeight="1">
      <c r="A57" s="30"/>
      <c r="B57" s="31"/>
      <c r="C57" s="30"/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25.5" customHeight="1">
      <c r="A58" s="30"/>
      <c r="B58" s="31"/>
      <c r="C58" s="25" t="s">
        <v>25</v>
      </c>
      <c r="D58" s="30"/>
      <c r="E58" s="30"/>
      <c r="F58" s="23" t="str">
        <f>E17</f>
        <v>Město Tábor</v>
      </c>
      <c r="G58" s="30"/>
      <c r="H58" s="30"/>
      <c r="I58" s="96" t="s">
        <v>31</v>
      </c>
      <c r="J58" s="28" t="str">
        <f>E23</f>
        <v> Ing. Vít Semrád, SV-statika,projekce</v>
      </c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15" customHeight="1">
      <c r="A59" s="30"/>
      <c r="B59" s="31"/>
      <c r="C59" s="25" t="s">
        <v>29</v>
      </c>
      <c r="D59" s="30"/>
      <c r="E59" s="30"/>
      <c r="F59" s="23" t="str">
        <f>IF(E20="","",E20)</f>
        <v>Vyplň údaj</v>
      </c>
      <c r="G59" s="30"/>
      <c r="H59" s="30"/>
      <c r="I59" s="96" t="s">
        <v>35</v>
      </c>
      <c r="J59" s="28" t="str">
        <f>E26</f>
        <v> Ing. Vít Semrád, SV-statika,projekce</v>
      </c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9.75" customHeight="1">
      <c r="A60" s="30"/>
      <c r="B60" s="31"/>
      <c r="C60" s="30"/>
      <c r="D60" s="30"/>
      <c r="E60" s="30"/>
      <c r="F60" s="30"/>
      <c r="G60" s="30"/>
      <c r="H60" s="30"/>
      <c r="I60" s="94"/>
      <c r="J60" s="30"/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29.25" customHeight="1">
      <c r="A61" s="30"/>
      <c r="B61" s="31"/>
      <c r="C61" s="116" t="s">
        <v>127</v>
      </c>
      <c r="D61" s="107"/>
      <c r="E61" s="107"/>
      <c r="F61" s="107"/>
      <c r="G61" s="107"/>
      <c r="H61" s="107"/>
      <c r="I61" s="117"/>
      <c r="J61" s="118" t="s">
        <v>128</v>
      </c>
      <c r="K61" s="107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9.75" customHeight="1">
      <c r="A62" s="30"/>
      <c r="B62" s="31"/>
      <c r="C62" s="30"/>
      <c r="D62" s="30"/>
      <c r="E62" s="30"/>
      <c r="F62" s="30"/>
      <c r="G62" s="30"/>
      <c r="H62" s="30"/>
      <c r="I62" s="94"/>
      <c r="J62" s="30"/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47" s="1" customFormat="1" ht="22.5" customHeight="1">
      <c r="A63" s="30"/>
      <c r="B63" s="31"/>
      <c r="C63" s="119" t="s">
        <v>69</v>
      </c>
      <c r="D63" s="30"/>
      <c r="E63" s="30"/>
      <c r="F63" s="30"/>
      <c r="G63" s="30"/>
      <c r="H63" s="30"/>
      <c r="I63" s="94"/>
      <c r="J63" s="64">
        <f>J92</f>
        <v>0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U63" s="15" t="s">
        <v>129</v>
      </c>
    </row>
    <row r="64" spans="2:12" s="8" customFormat="1" ht="24.75" customHeight="1">
      <c r="B64" s="120"/>
      <c r="D64" s="121" t="s">
        <v>213</v>
      </c>
      <c r="E64" s="122"/>
      <c r="F64" s="122"/>
      <c r="G64" s="122"/>
      <c r="H64" s="122"/>
      <c r="I64" s="123"/>
      <c r="J64" s="124">
        <f>J93</f>
        <v>0</v>
      </c>
      <c r="L64" s="120"/>
    </row>
    <row r="65" spans="2:12" s="9" customFormat="1" ht="19.5" customHeight="1">
      <c r="B65" s="125"/>
      <c r="D65" s="126" t="s">
        <v>214</v>
      </c>
      <c r="E65" s="127"/>
      <c r="F65" s="127"/>
      <c r="G65" s="127"/>
      <c r="H65" s="127"/>
      <c r="I65" s="128"/>
      <c r="J65" s="129">
        <f>J94</f>
        <v>0</v>
      </c>
      <c r="L65" s="125"/>
    </row>
    <row r="66" spans="2:12" s="9" customFormat="1" ht="19.5" customHeight="1">
      <c r="B66" s="125"/>
      <c r="D66" s="126" t="s">
        <v>283</v>
      </c>
      <c r="E66" s="127"/>
      <c r="F66" s="127"/>
      <c r="G66" s="127"/>
      <c r="H66" s="127"/>
      <c r="I66" s="128"/>
      <c r="J66" s="129">
        <f>J102</f>
        <v>0</v>
      </c>
      <c r="L66" s="125"/>
    </row>
    <row r="67" spans="2:12" s="9" customFormat="1" ht="19.5" customHeight="1">
      <c r="B67" s="125"/>
      <c r="D67" s="126" t="s">
        <v>284</v>
      </c>
      <c r="E67" s="127"/>
      <c r="F67" s="127"/>
      <c r="G67" s="127"/>
      <c r="H67" s="127"/>
      <c r="I67" s="128"/>
      <c r="J67" s="129">
        <f>J107</f>
        <v>0</v>
      </c>
      <c r="L67" s="125"/>
    </row>
    <row r="68" spans="2:12" s="9" customFormat="1" ht="19.5" customHeight="1">
      <c r="B68" s="125"/>
      <c r="D68" s="126" t="s">
        <v>285</v>
      </c>
      <c r="E68" s="127"/>
      <c r="F68" s="127"/>
      <c r="G68" s="127"/>
      <c r="H68" s="127"/>
      <c r="I68" s="128"/>
      <c r="J68" s="129">
        <f>J144</f>
        <v>0</v>
      </c>
      <c r="L68" s="125"/>
    </row>
    <row r="69" spans="2:12" s="9" customFormat="1" ht="19.5" customHeight="1">
      <c r="B69" s="125"/>
      <c r="D69" s="126" t="s">
        <v>215</v>
      </c>
      <c r="E69" s="127"/>
      <c r="F69" s="127"/>
      <c r="G69" s="127"/>
      <c r="H69" s="127"/>
      <c r="I69" s="128"/>
      <c r="J69" s="129">
        <f>J149</f>
        <v>0</v>
      </c>
      <c r="L69" s="125"/>
    </row>
    <row r="70" spans="2:12" s="9" customFormat="1" ht="19.5" customHeight="1">
      <c r="B70" s="125"/>
      <c r="D70" s="126" t="s">
        <v>286</v>
      </c>
      <c r="E70" s="127"/>
      <c r="F70" s="127"/>
      <c r="G70" s="127"/>
      <c r="H70" s="127"/>
      <c r="I70" s="128"/>
      <c r="J70" s="129">
        <f>J166</f>
        <v>0</v>
      </c>
      <c r="L70" s="125"/>
    </row>
    <row r="71" spans="1:31" s="1" customFormat="1" ht="21.75" customHeight="1">
      <c r="A71" s="30"/>
      <c r="B71" s="31"/>
      <c r="C71" s="30"/>
      <c r="D71" s="30"/>
      <c r="E71" s="30"/>
      <c r="F71" s="30"/>
      <c r="G71" s="30"/>
      <c r="H71" s="30"/>
      <c r="I71" s="94"/>
      <c r="J71" s="30"/>
      <c r="K71" s="30"/>
      <c r="L71" s="95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1" customFormat="1" ht="6.75" customHeight="1">
      <c r="A72" s="30"/>
      <c r="B72" s="40"/>
      <c r="C72" s="41"/>
      <c r="D72" s="41"/>
      <c r="E72" s="41"/>
      <c r="F72" s="41"/>
      <c r="G72" s="41"/>
      <c r="H72" s="41"/>
      <c r="I72" s="114"/>
      <c r="J72" s="41"/>
      <c r="K72" s="41"/>
      <c r="L72" s="95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6" spans="1:31" s="1" customFormat="1" ht="6.75" customHeight="1">
      <c r="A76" s="30"/>
      <c r="B76" s="42"/>
      <c r="C76" s="43"/>
      <c r="D76" s="43"/>
      <c r="E76" s="43"/>
      <c r="F76" s="43"/>
      <c r="G76" s="43"/>
      <c r="H76" s="43"/>
      <c r="I76" s="115"/>
      <c r="J76" s="43"/>
      <c r="K76" s="43"/>
      <c r="L76" s="9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24.75" customHeight="1">
      <c r="A77" s="30"/>
      <c r="B77" s="31"/>
      <c r="C77" s="19" t="s">
        <v>135</v>
      </c>
      <c r="D77" s="30"/>
      <c r="E77" s="30"/>
      <c r="F77" s="30"/>
      <c r="G77" s="30"/>
      <c r="H77" s="30"/>
      <c r="I77" s="94"/>
      <c r="J77" s="30"/>
      <c r="K77" s="30"/>
      <c r="L77" s="9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1" customFormat="1" ht="6.75" customHeight="1">
      <c r="A78" s="30"/>
      <c r="B78" s="31"/>
      <c r="C78" s="30"/>
      <c r="D78" s="30"/>
      <c r="E78" s="30"/>
      <c r="F78" s="30"/>
      <c r="G78" s="30"/>
      <c r="H78" s="30"/>
      <c r="I78" s="94"/>
      <c r="J78" s="30"/>
      <c r="K78" s="30"/>
      <c r="L78" s="9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1" customFormat="1" ht="12" customHeight="1">
      <c r="A79" s="30"/>
      <c r="B79" s="31"/>
      <c r="C79" s="25" t="s">
        <v>17</v>
      </c>
      <c r="D79" s="30"/>
      <c r="E79" s="30"/>
      <c r="F79" s="30"/>
      <c r="G79" s="30"/>
      <c r="H79" s="30"/>
      <c r="I79" s="94"/>
      <c r="J79" s="30"/>
      <c r="K79" s="30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16.5" customHeight="1">
      <c r="A80" s="30"/>
      <c r="B80" s="31"/>
      <c r="C80" s="30"/>
      <c r="D80" s="30"/>
      <c r="E80" s="244" t="str">
        <f>E7</f>
        <v>Stavební úpravy OZ na pozemku  p.č. 494 v Táboře</v>
      </c>
      <c r="F80" s="245"/>
      <c r="G80" s="245"/>
      <c r="H80" s="245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2:12" ht="12" customHeight="1">
      <c r="B81" s="18"/>
      <c r="C81" s="25" t="s">
        <v>124</v>
      </c>
      <c r="L81" s="18"/>
    </row>
    <row r="82" spans="1:31" s="1" customFormat="1" ht="16.5" customHeight="1">
      <c r="A82" s="30"/>
      <c r="B82" s="31"/>
      <c r="C82" s="30"/>
      <c r="D82" s="30"/>
      <c r="E82" s="244" t="s">
        <v>210</v>
      </c>
      <c r="F82" s="243"/>
      <c r="G82" s="243"/>
      <c r="H82" s="243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12" customHeight="1">
      <c r="A83" s="30"/>
      <c r="B83" s="31"/>
      <c r="C83" s="25" t="s">
        <v>211</v>
      </c>
      <c r="D83" s="30"/>
      <c r="E83" s="30"/>
      <c r="F83" s="30"/>
      <c r="G83" s="30"/>
      <c r="H83" s="30"/>
      <c r="I83" s="94"/>
      <c r="J83" s="30"/>
      <c r="K83" s="30"/>
      <c r="L83" s="9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6.5" customHeight="1">
      <c r="A84" s="30"/>
      <c r="B84" s="31"/>
      <c r="C84" s="30"/>
      <c r="D84" s="30"/>
      <c r="E84" s="240" t="str">
        <f>E11</f>
        <v>01-01 - Opěrná zeď OZ 1</v>
      </c>
      <c r="F84" s="243"/>
      <c r="G84" s="243"/>
      <c r="H84" s="243"/>
      <c r="I84" s="94"/>
      <c r="J84" s="30"/>
      <c r="K84" s="30"/>
      <c r="L84" s="9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6.75" customHeight="1">
      <c r="A85" s="30"/>
      <c r="B85" s="31"/>
      <c r="C85" s="30"/>
      <c r="D85" s="30"/>
      <c r="E85" s="30"/>
      <c r="F85" s="30"/>
      <c r="G85" s="30"/>
      <c r="H85" s="30"/>
      <c r="I85" s="94"/>
      <c r="J85" s="30"/>
      <c r="K85" s="30"/>
      <c r="L85" s="9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21</v>
      </c>
      <c r="D86" s="30"/>
      <c r="E86" s="30"/>
      <c r="F86" s="23" t="str">
        <f>F14</f>
        <v> </v>
      </c>
      <c r="G86" s="30"/>
      <c r="H86" s="30"/>
      <c r="I86" s="96" t="s">
        <v>23</v>
      </c>
      <c r="J86" s="48" t="str">
        <f>IF(J14="","",J14)</f>
        <v>2. 9. 2018</v>
      </c>
      <c r="K86" s="30"/>
      <c r="L86" s="9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6.75" customHeight="1">
      <c r="A87" s="30"/>
      <c r="B87" s="31"/>
      <c r="C87" s="30"/>
      <c r="D87" s="30"/>
      <c r="E87" s="30"/>
      <c r="F87" s="30"/>
      <c r="G87" s="30"/>
      <c r="H87" s="30"/>
      <c r="I87" s="94"/>
      <c r="J87" s="30"/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25.5" customHeight="1">
      <c r="A88" s="30"/>
      <c r="B88" s="31"/>
      <c r="C88" s="25" t="s">
        <v>25</v>
      </c>
      <c r="D88" s="30"/>
      <c r="E88" s="30"/>
      <c r="F88" s="23" t="str">
        <f>E17</f>
        <v>Město Tábor</v>
      </c>
      <c r="G88" s="30"/>
      <c r="H88" s="30"/>
      <c r="I88" s="96" t="s">
        <v>31</v>
      </c>
      <c r="J88" s="28" t="str">
        <f>E23</f>
        <v> Ing. Vít Semrád, SV-statika,projekce</v>
      </c>
      <c r="K88" s="30"/>
      <c r="L88" s="9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5" customHeight="1">
      <c r="A89" s="30"/>
      <c r="B89" s="31"/>
      <c r="C89" s="25" t="s">
        <v>29</v>
      </c>
      <c r="D89" s="30"/>
      <c r="E89" s="30"/>
      <c r="F89" s="23" t="str">
        <f>IF(E20="","",E20)</f>
        <v>Vyplň údaj</v>
      </c>
      <c r="G89" s="30"/>
      <c r="H89" s="30"/>
      <c r="I89" s="96" t="s">
        <v>35</v>
      </c>
      <c r="J89" s="28" t="str">
        <f>E26</f>
        <v> Ing. Vít Semrád, SV-statika,projekce</v>
      </c>
      <c r="K89" s="30"/>
      <c r="L89" s="9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9.7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9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0" customFormat="1" ht="29.25" customHeight="1">
      <c r="A91" s="130"/>
      <c r="B91" s="131"/>
      <c r="C91" s="132" t="s">
        <v>136</v>
      </c>
      <c r="D91" s="133" t="s">
        <v>56</v>
      </c>
      <c r="E91" s="133" t="s">
        <v>52</v>
      </c>
      <c r="F91" s="133" t="s">
        <v>53</v>
      </c>
      <c r="G91" s="133" t="s">
        <v>137</v>
      </c>
      <c r="H91" s="133" t="s">
        <v>138</v>
      </c>
      <c r="I91" s="134" t="s">
        <v>139</v>
      </c>
      <c r="J91" s="133" t="s">
        <v>128</v>
      </c>
      <c r="K91" s="135" t="s">
        <v>140</v>
      </c>
      <c r="L91" s="136"/>
      <c r="M91" s="55" t="s">
        <v>3</v>
      </c>
      <c r="N91" s="56" t="s">
        <v>41</v>
      </c>
      <c r="O91" s="56" t="s">
        <v>141</v>
      </c>
      <c r="P91" s="56" t="s">
        <v>142</v>
      </c>
      <c r="Q91" s="56" t="s">
        <v>143</v>
      </c>
      <c r="R91" s="56" t="s">
        <v>144</v>
      </c>
      <c r="S91" s="56" t="s">
        <v>145</v>
      </c>
      <c r="T91" s="57" t="s">
        <v>146</v>
      </c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63" s="1" customFormat="1" ht="22.5" customHeight="1">
      <c r="A92" s="30"/>
      <c r="B92" s="31"/>
      <c r="C92" s="62" t="s">
        <v>147</v>
      </c>
      <c r="D92" s="30"/>
      <c r="E92" s="30"/>
      <c r="F92" s="30"/>
      <c r="G92" s="30"/>
      <c r="H92" s="30"/>
      <c r="I92" s="94"/>
      <c r="J92" s="137">
        <f>BK92</f>
        <v>0</v>
      </c>
      <c r="K92" s="30"/>
      <c r="L92" s="31"/>
      <c r="M92" s="58"/>
      <c r="N92" s="49"/>
      <c r="O92" s="59"/>
      <c r="P92" s="138">
        <f>P93</f>
        <v>0</v>
      </c>
      <c r="Q92" s="59"/>
      <c r="R92" s="138">
        <f>R93</f>
        <v>1079.7440024299997</v>
      </c>
      <c r="S92" s="59"/>
      <c r="T92" s="139">
        <f>T93</f>
        <v>0</v>
      </c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T92" s="15" t="s">
        <v>70</v>
      </c>
      <c r="AU92" s="15" t="s">
        <v>129</v>
      </c>
      <c r="BK92" s="140">
        <f>BK93</f>
        <v>0</v>
      </c>
    </row>
    <row r="93" spans="2:63" s="11" customFormat="1" ht="25.5" customHeight="1">
      <c r="B93" s="141"/>
      <c r="D93" s="142" t="s">
        <v>70</v>
      </c>
      <c r="E93" s="143" t="s">
        <v>217</v>
      </c>
      <c r="F93" s="143" t="s">
        <v>218</v>
      </c>
      <c r="I93" s="144"/>
      <c r="J93" s="145">
        <f>BK93</f>
        <v>0</v>
      </c>
      <c r="L93" s="141"/>
      <c r="M93" s="146"/>
      <c r="N93" s="147"/>
      <c r="O93" s="147"/>
      <c r="P93" s="148">
        <f>P94+P102+P107+P144+P149+P166</f>
        <v>0</v>
      </c>
      <c r="Q93" s="147"/>
      <c r="R93" s="148">
        <f>R94+R102+R107+R144+R149+R166</f>
        <v>1079.7440024299997</v>
      </c>
      <c r="S93" s="147"/>
      <c r="T93" s="149">
        <f>T94+T102+T107+T144+T149+T166</f>
        <v>0</v>
      </c>
      <c r="AR93" s="142" t="s">
        <v>79</v>
      </c>
      <c r="AT93" s="150" t="s">
        <v>70</v>
      </c>
      <c r="AU93" s="150" t="s">
        <v>71</v>
      </c>
      <c r="AY93" s="142" t="s">
        <v>150</v>
      </c>
      <c r="BK93" s="151">
        <f>BK94+BK102+BK107+BK144+BK149+BK166</f>
        <v>0</v>
      </c>
    </row>
    <row r="94" spans="2:63" s="11" customFormat="1" ht="22.5" customHeight="1">
      <c r="B94" s="141"/>
      <c r="D94" s="142" t="s">
        <v>70</v>
      </c>
      <c r="E94" s="152" t="s">
        <v>79</v>
      </c>
      <c r="F94" s="152" t="s">
        <v>219</v>
      </c>
      <c r="I94" s="144"/>
      <c r="J94" s="153">
        <f>BK94</f>
        <v>0</v>
      </c>
      <c r="L94" s="141"/>
      <c r="M94" s="146"/>
      <c r="N94" s="147"/>
      <c r="O94" s="147"/>
      <c r="P94" s="148">
        <f>SUM(P95:P101)</f>
        <v>0</v>
      </c>
      <c r="Q94" s="147"/>
      <c r="R94" s="148">
        <f>SUM(R95:R101)</f>
        <v>119.2</v>
      </c>
      <c r="S94" s="147"/>
      <c r="T94" s="149">
        <f>SUM(T95:T101)</f>
        <v>0</v>
      </c>
      <c r="AR94" s="142" t="s">
        <v>79</v>
      </c>
      <c r="AT94" s="150" t="s">
        <v>70</v>
      </c>
      <c r="AU94" s="150" t="s">
        <v>79</v>
      </c>
      <c r="AY94" s="142" t="s">
        <v>150</v>
      </c>
      <c r="BK94" s="151">
        <f>SUM(BK95:BK101)</f>
        <v>0</v>
      </c>
    </row>
    <row r="95" spans="1:65" s="1" customFormat="1" ht="44.25" customHeight="1">
      <c r="A95" s="30"/>
      <c r="B95" s="154"/>
      <c r="C95" s="155" t="s">
        <v>220</v>
      </c>
      <c r="D95" s="155" t="s">
        <v>153</v>
      </c>
      <c r="E95" s="156" t="s">
        <v>287</v>
      </c>
      <c r="F95" s="157" t="s">
        <v>288</v>
      </c>
      <c r="G95" s="158" t="s">
        <v>223</v>
      </c>
      <c r="H95" s="159">
        <v>527.088</v>
      </c>
      <c r="I95" s="160"/>
      <c r="J95" s="161">
        <f>ROUND(I95*H95,2)</f>
        <v>0</v>
      </c>
      <c r="K95" s="157" t="s">
        <v>224</v>
      </c>
      <c r="L95" s="31"/>
      <c r="M95" s="162" t="s">
        <v>3</v>
      </c>
      <c r="N95" s="163" t="s">
        <v>42</v>
      </c>
      <c r="O95" s="51"/>
      <c r="P95" s="164">
        <f>O95*H95</f>
        <v>0</v>
      </c>
      <c r="Q95" s="164">
        <v>0</v>
      </c>
      <c r="R95" s="164">
        <f>Q95*H95</f>
        <v>0</v>
      </c>
      <c r="S95" s="164">
        <v>0</v>
      </c>
      <c r="T95" s="165">
        <f>S95*H95</f>
        <v>0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R95" s="166" t="s">
        <v>225</v>
      </c>
      <c r="AT95" s="166" t="s">
        <v>153</v>
      </c>
      <c r="AU95" s="166" t="s">
        <v>81</v>
      </c>
      <c r="AY95" s="15" t="s">
        <v>150</v>
      </c>
      <c r="BE95" s="167">
        <f>IF(N95="základní",J95,0)</f>
        <v>0</v>
      </c>
      <c r="BF95" s="167">
        <f>IF(N95="snížená",J95,0)</f>
        <v>0</v>
      </c>
      <c r="BG95" s="167">
        <f>IF(N95="zákl. přenesená",J95,0)</f>
        <v>0</v>
      </c>
      <c r="BH95" s="167">
        <f>IF(N95="sníž. přenesená",J95,0)</f>
        <v>0</v>
      </c>
      <c r="BI95" s="167">
        <f>IF(N95="nulová",J95,0)</f>
        <v>0</v>
      </c>
      <c r="BJ95" s="15" t="s">
        <v>79</v>
      </c>
      <c r="BK95" s="167">
        <f>ROUND(I95*H95,2)</f>
        <v>0</v>
      </c>
      <c r="BL95" s="15" t="s">
        <v>225</v>
      </c>
      <c r="BM95" s="166" t="s">
        <v>289</v>
      </c>
    </row>
    <row r="96" spans="2:51" s="12" customFormat="1" ht="11.25">
      <c r="B96" s="173"/>
      <c r="D96" s="174" t="s">
        <v>231</v>
      </c>
      <c r="E96" s="175" t="s">
        <v>3</v>
      </c>
      <c r="F96" s="176" t="s">
        <v>290</v>
      </c>
      <c r="H96" s="177">
        <v>527.088</v>
      </c>
      <c r="I96" s="178"/>
      <c r="L96" s="173"/>
      <c r="M96" s="179"/>
      <c r="N96" s="180"/>
      <c r="O96" s="180"/>
      <c r="P96" s="180"/>
      <c r="Q96" s="180"/>
      <c r="R96" s="180"/>
      <c r="S96" s="180"/>
      <c r="T96" s="181"/>
      <c r="AT96" s="175" t="s">
        <v>231</v>
      </c>
      <c r="AU96" s="175" t="s">
        <v>81</v>
      </c>
      <c r="AV96" s="12" t="s">
        <v>81</v>
      </c>
      <c r="AW96" s="12" t="s">
        <v>34</v>
      </c>
      <c r="AX96" s="12" t="s">
        <v>79</v>
      </c>
      <c r="AY96" s="175" t="s">
        <v>150</v>
      </c>
    </row>
    <row r="97" spans="1:65" s="1" customFormat="1" ht="33" customHeight="1">
      <c r="A97" s="30"/>
      <c r="B97" s="154"/>
      <c r="C97" s="155" t="s">
        <v>8</v>
      </c>
      <c r="D97" s="155" t="s">
        <v>153</v>
      </c>
      <c r="E97" s="156" t="s">
        <v>291</v>
      </c>
      <c r="F97" s="157" t="s">
        <v>292</v>
      </c>
      <c r="G97" s="158" t="s">
        <v>223</v>
      </c>
      <c r="H97" s="159">
        <v>527.088</v>
      </c>
      <c r="I97" s="160"/>
      <c r="J97" s="161">
        <f>ROUND(I97*H97,2)</f>
        <v>0</v>
      </c>
      <c r="K97" s="157" t="s">
        <v>224</v>
      </c>
      <c r="L97" s="31"/>
      <c r="M97" s="162" t="s">
        <v>3</v>
      </c>
      <c r="N97" s="163" t="s">
        <v>42</v>
      </c>
      <c r="O97" s="51"/>
      <c r="P97" s="164">
        <f>O97*H97</f>
        <v>0</v>
      </c>
      <c r="Q97" s="164">
        <v>0</v>
      </c>
      <c r="R97" s="164">
        <f>Q97*H97</f>
        <v>0</v>
      </c>
      <c r="S97" s="164">
        <v>0</v>
      </c>
      <c r="T97" s="165">
        <f>S97*H97</f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66" t="s">
        <v>225</v>
      </c>
      <c r="AT97" s="166" t="s">
        <v>153</v>
      </c>
      <c r="AU97" s="166" t="s">
        <v>81</v>
      </c>
      <c r="AY97" s="15" t="s">
        <v>150</v>
      </c>
      <c r="BE97" s="167">
        <f>IF(N97="základní",J97,0)</f>
        <v>0</v>
      </c>
      <c r="BF97" s="167">
        <f>IF(N97="snížená",J97,0)</f>
        <v>0</v>
      </c>
      <c r="BG97" s="167">
        <f>IF(N97="zákl. přenesená",J97,0)</f>
        <v>0</v>
      </c>
      <c r="BH97" s="167">
        <f>IF(N97="sníž. přenesená",J97,0)</f>
        <v>0</v>
      </c>
      <c r="BI97" s="167">
        <f>IF(N97="nulová",J97,0)</f>
        <v>0</v>
      </c>
      <c r="BJ97" s="15" t="s">
        <v>79</v>
      </c>
      <c r="BK97" s="167">
        <f>ROUND(I97*H97,2)</f>
        <v>0</v>
      </c>
      <c r="BL97" s="15" t="s">
        <v>225</v>
      </c>
      <c r="BM97" s="166" t="s">
        <v>293</v>
      </c>
    </row>
    <row r="98" spans="1:65" s="1" customFormat="1" ht="55.5" customHeight="1">
      <c r="A98" s="30"/>
      <c r="B98" s="154"/>
      <c r="C98" s="155" t="s">
        <v>241</v>
      </c>
      <c r="D98" s="155" t="s">
        <v>153</v>
      </c>
      <c r="E98" s="156" t="s">
        <v>294</v>
      </c>
      <c r="F98" s="157" t="s">
        <v>295</v>
      </c>
      <c r="G98" s="158" t="s">
        <v>223</v>
      </c>
      <c r="H98" s="159">
        <v>586.688</v>
      </c>
      <c r="I98" s="160"/>
      <c r="J98" s="161">
        <f>ROUND(I98*H98,2)</f>
        <v>0</v>
      </c>
      <c r="K98" s="157" t="s">
        <v>224</v>
      </c>
      <c r="L98" s="31"/>
      <c r="M98" s="162" t="s">
        <v>3</v>
      </c>
      <c r="N98" s="163" t="s">
        <v>42</v>
      </c>
      <c r="O98" s="51"/>
      <c r="P98" s="164">
        <f>O98*H98</f>
        <v>0</v>
      </c>
      <c r="Q98" s="164">
        <v>0</v>
      </c>
      <c r="R98" s="164">
        <f>Q98*H98</f>
        <v>0</v>
      </c>
      <c r="S98" s="164">
        <v>0</v>
      </c>
      <c r="T98" s="165">
        <f>S98*H98</f>
        <v>0</v>
      </c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R98" s="166" t="s">
        <v>225</v>
      </c>
      <c r="AT98" s="166" t="s">
        <v>153</v>
      </c>
      <c r="AU98" s="166" t="s">
        <v>81</v>
      </c>
      <c r="AY98" s="15" t="s">
        <v>150</v>
      </c>
      <c r="BE98" s="167">
        <f>IF(N98="základní",J98,0)</f>
        <v>0</v>
      </c>
      <c r="BF98" s="167">
        <f>IF(N98="snížená",J98,0)</f>
        <v>0</v>
      </c>
      <c r="BG98" s="167">
        <f>IF(N98="zákl. přenesená",J98,0)</f>
        <v>0</v>
      </c>
      <c r="BH98" s="167">
        <f>IF(N98="sníž. přenesená",J98,0)</f>
        <v>0</v>
      </c>
      <c r="BI98" s="167">
        <f>IF(N98="nulová",J98,0)</f>
        <v>0</v>
      </c>
      <c r="BJ98" s="15" t="s">
        <v>79</v>
      </c>
      <c r="BK98" s="167">
        <f>ROUND(I98*H98,2)</f>
        <v>0</v>
      </c>
      <c r="BL98" s="15" t="s">
        <v>225</v>
      </c>
      <c r="BM98" s="166" t="s">
        <v>296</v>
      </c>
    </row>
    <row r="99" spans="2:51" s="12" customFormat="1" ht="11.25">
      <c r="B99" s="173"/>
      <c r="D99" s="174" t="s">
        <v>231</v>
      </c>
      <c r="E99" s="175" t="s">
        <v>3</v>
      </c>
      <c r="F99" s="176" t="s">
        <v>297</v>
      </c>
      <c r="H99" s="177">
        <v>586.688</v>
      </c>
      <c r="I99" s="178"/>
      <c r="L99" s="173"/>
      <c r="M99" s="179"/>
      <c r="N99" s="180"/>
      <c r="O99" s="180"/>
      <c r="P99" s="180"/>
      <c r="Q99" s="180"/>
      <c r="R99" s="180"/>
      <c r="S99" s="180"/>
      <c r="T99" s="181"/>
      <c r="AT99" s="175" t="s">
        <v>231</v>
      </c>
      <c r="AU99" s="175" t="s">
        <v>81</v>
      </c>
      <c r="AV99" s="12" t="s">
        <v>81</v>
      </c>
      <c r="AW99" s="12" t="s">
        <v>34</v>
      </c>
      <c r="AX99" s="12" t="s">
        <v>79</v>
      </c>
      <c r="AY99" s="175" t="s">
        <v>150</v>
      </c>
    </row>
    <row r="100" spans="1:65" s="1" customFormat="1" ht="16.5" customHeight="1">
      <c r="A100" s="30"/>
      <c r="B100" s="154"/>
      <c r="C100" s="182" t="s">
        <v>298</v>
      </c>
      <c r="D100" s="182" t="s">
        <v>299</v>
      </c>
      <c r="E100" s="183" t="s">
        <v>300</v>
      </c>
      <c r="F100" s="184" t="s">
        <v>301</v>
      </c>
      <c r="G100" s="185" t="s">
        <v>256</v>
      </c>
      <c r="H100" s="186">
        <v>119.2</v>
      </c>
      <c r="I100" s="187"/>
      <c r="J100" s="188">
        <f>ROUND(I100*H100,2)</f>
        <v>0</v>
      </c>
      <c r="K100" s="184" t="s">
        <v>224</v>
      </c>
      <c r="L100" s="189"/>
      <c r="M100" s="190" t="s">
        <v>3</v>
      </c>
      <c r="N100" s="191" t="s">
        <v>42</v>
      </c>
      <c r="O100" s="51"/>
      <c r="P100" s="164">
        <f>O100*H100</f>
        <v>0</v>
      </c>
      <c r="Q100" s="164">
        <v>1</v>
      </c>
      <c r="R100" s="164">
        <f>Q100*H100</f>
        <v>119.2</v>
      </c>
      <c r="S100" s="164">
        <v>0</v>
      </c>
      <c r="T100" s="165">
        <f>S100*H100</f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178</v>
      </c>
      <c r="AT100" s="166" t="s">
        <v>299</v>
      </c>
      <c r="AU100" s="166" t="s">
        <v>81</v>
      </c>
      <c r="AY100" s="15" t="s">
        <v>150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5" t="s">
        <v>79</v>
      </c>
      <c r="BK100" s="167">
        <f>ROUND(I100*H100,2)</f>
        <v>0</v>
      </c>
      <c r="BL100" s="15" t="s">
        <v>225</v>
      </c>
      <c r="BM100" s="166" t="s">
        <v>302</v>
      </c>
    </row>
    <row r="101" spans="2:51" s="12" customFormat="1" ht="11.25">
      <c r="B101" s="173"/>
      <c r="D101" s="174" t="s">
        <v>231</v>
      </c>
      <c r="E101" s="175" t="s">
        <v>3</v>
      </c>
      <c r="F101" s="176" t="s">
        <v>303</v>
      </c>
      <c r="H101" s="177">
        <v>119.2</v>
      </c>
      <c r="I101" s="178"/>
      <c r="L101" s="173"/>
      <c r="M101" s="179"/>
      <c r="N101" s="180"/>
      <c r="O101" s="180"/>
      <c r="P101" s="180"/>
      <c r="Q101" s="180"/>
      <c r="R101" s="180"/>
      <c r="S101" s="180"/>
      <c r="T101" s="181"/>
      <c r="AT101" s="175" t="s">
        <v>231</v>
      </c>
      <c r="AU101" s="175" t="s">
        <v>81</v>
      </c>
      <c r="AV101" s="12" t="s">
        <v>81</v>
      </c>
      <c r="AW101" s="12" t="s">
        <v>34</v>
      </c>
      <c r="AX101" s="12" t="s">
        <v>79</v>
      </c>
      <c r="AY101" s="175" t="s">
        <v>150</v>
      </c>
    </row>
    <row r="102" spans="2:63" s="11" customFormat="1" ht="22.5" customHeight="1">
      <c r="B102" s="141"/>
      <c r="D102" s="142" t="s">
        <v>70</v>
      </c>
      <c r="E102" s="152" t="s">
        <v>81</v>
      </c>
      <c r="F102" s="152" t="s">
        <v>304</v>
      </c>
      <c r="I102" s="144"/>
      <c r="J102" s="153">
        <f>BK102</f>
        <v>0</v>
      </c>
      <c r="L102" s="141"/>
      <c r="M102" s="146"/>
      <c r="N102" s="147"/>
      <c r="O102" s="147"/>
      <c r="P102" s="148">
        <f>SUM(P103:P106)</f>
        <v>0</v>
      </c>
      <c r="Q102" s="147"/>
      <c r="R102" s="148">
        <f>SUM(R103:R106)</f>
        <v>17.282957</v>
      </c>
      <c r="S102" s="147"/>
      <c r="T102" s="149">
        <f>SUM(T103:T106)</f>
        <v>0</v>
      </c>
      <c r="AR102" s="142" t="s">
        <v>79</v>
      </c>
      <c r="AT102" s="150" t="s">
        <v>70</v>
      </c>
      <c r="AU102" s="150" t="s">
        <v>79</v>
      </c>
      <c r="AY102" s="142" t="s">
        <v>150</v>
      </c>
      <c r="BK102" s="151">
        <f>SUM(BK103:BK106)</f>
        <v>0</v>
      </c>
    </row>
    <row r="103" spans="1:65" s="1" customFormat="1" ht="44.25" customHeight="1">
      <c r="A103" s="30"/>
      <c r="B103" s="154"/>
      <c r="C103" s="155" t="s">
        <v>305</v>
      </c>
      <c r="D103" s="155" t="s">
        <v>153</v>
      </c>
      <c r="E103" s="156" t="s">
        <v>306</v>
      </c>
      <c r="F103" s="157" t="s">
        <v>307</v>
      </c>
      <c r="G103" s="158" t="s">
        <v>267</v>
      </c>
      <c r="H103" s="159">
        <v>283.1</v>
      </c>
      <c r="I103" s="160"/>
      <c r="J103" s="161">
        <f>ROUND(I103*H103,2)</f>
        <v>0</v>
      </c>
      <c r="K103" s="157" t="s">
        <v>224</v>
      </c>
      <c r="L103" s="31"/>
      <c r="M103" s="162" t="s">
        <v>3</v>
      </c>
      <c r="N103" s="163" t="s">
        <v>42</v>
      </c>
      <c r="O103" s="51"/>
      <c r="P103" s="164">
        <f>O103*H103</f>
        <v>0</v>
      </c>
      <c r="Q103" s="164">
        <v>0.00027</v>
      </c>
      <c r="R103" s="164">
        <f>Q103*H103</f>
        <v>0.076437</v>
      </c>
      <c r="S103" s="164">
        <v>0</v>
      </c>
      <c r="T103" s="165">
        <f>S103*H103</f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66" t="s">
        <v>225</v>
      </c>
      <c r="AT103" s="166" t="s">
        <v>153</v>
      </c>
      <c r="AU103" s="166" t="s">
        <v>81</v>
      </c>
      <c r="AY103" s="15" t="s">
        <v>150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5" t="s">
        <v>79</v>
      </c>
      <c r="BK103" s="167">
        <f>ROUND(I103*H103,2)</f>
        <v>0</v>
      </c>
      <c r="BL103" s="15" t="s">
        <v>225</v>
      </c>
      <c r="BM103" s="166" t="s">
        <v>308</v>
      </c>
    </row>
    <row r="104" spans="2:51" s="12" customFormat="1" ht="11.25">
      <c r="B104" s="173"/>
      <c r="D104" s="174" t="s">
        <v>231</v>
      </c>
      <c r="E104" s="175" t="s">
        <v>3</v>
      </c>
      <c r="F104" s="176" t="s">
        <v>309</v>
      </c>
      <c r="H104" s="177">
        <v>283.1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75" t="s">
        <v>231</v>
      </c>
      <c r="AU104" s="175" t="s">
        <v>81</v>
      </c>
      <c r="AV104" s="12" t="s">
        <v>81</v>
      </c>
      <c r="AW104" s="12" t="s">
        <v>34</v>
      </c>
      <c r="AX104" s="12" t="s">
        <v>79</v>
      </c>
      <c r="AY104" s="175" t="s">
        <v>150</v>
      </c>
    </row>
    <row r="105" spans="1:65" s="1" customFormat="1" ht="16.5" customHeight="1">
      <c r="A105" s="30"/>
      <c r="B105" s="154"/>
      <c r="C105" s="182" t="s">
        <v>310</v>
      </c>
      <c r="D105" s="182" t="s">
        <v>299</v>
      </c>
      <c r="E105" s="183" t="s">
        <v>311</v>
      </c>
      <c r="F105" s="184" t="s">
        <v>312</v>
      </c>
      <c r="G105" s="185" t="s">
        <v>267</v>
      </c>
      <c r="H105" s="186">
        <v>283.1</v>
      </c>
      <c r="I105" s="187"/>
      <c r="J105" s="188">
        <f>ROUND(I105*H105,2)</f>
        <v>0</v>
      </c>
      <c r="K105" s="184" t="s">
        <v>3</v>
      </c>
      <c r="L105" s="189"/>
      <c r="M105" s="190" t="s">
        <v>3</v>
      </c>
      <c r="N105" s="191" t="s">
        <v>42</v>
      </c>
      <c r="O105" s="51"/>
      <c r="P105" s="164">
        <f>O105*H105</f>
        <v>0</v>
      </c>
      <c r="Q105" s="164">
        <v>0.0001</v>
      </c>
      <c r="R105" s="164">
        <f>Q105*H105</f>
        <v>0.028310000000000005</v>
      </c>
      <c r="S105" s="164">
        <v>0</v>
      </c>
      <c r="T105" s="165">
        <f>S105*H105</f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66" t="s">
        <v>178</v>
      </c>
      <c r="AT105" s="166" t="s">
        <v>299</v>
      </c>
      <c r="AU105" s="166" t="s">
        <v>81</v>
      </c>
      <c r="AY105" s="15" t="s">
        <v>150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15" t="s">
        <v>79</v>
      </c>
      <c r="BK105" s="167">
        <f>ROUND(I105*H105,2)</f>
        <v>0</v>
      </c>
      <c r="BL105" s="15" t="s">
        <v>225</v>
      </c>
      <c r="BM105" s="166" t="s">
        <v>313</v>
      </c>
    </row>
    <row r="106" spans="1:65" s="1" customFormat="1" ht="55.5" customHeight="1">
      <c r="A106" s="30"/>
      <c r="B106" s="154"/>
      <c r="C106" s="155" t="s">
        <v>314</v>
      </c>
      <c r="D106" s="155" t="s">
        <v>153</v>
      </c>
      <c r="E106" s="156" t="s">
        <v>315</v>
      </c>
      <c r="F106" s="157" t="s">
        <v>316</v>
      </c>
      <c r="G106" s="158" t="s">
        <v>317</v>
      </c>
      <c r="H106" s="159">
        <v>74.5</v>
      </c>
      <c r="I106" s="160"/>
      <c r="J106" s="161">
        <f>ROUND(I106*H106,2)</f>
        <v>0</v>
      </c>
      <c r="K106" s="157" t="s">
        <v>224</v>
      </c>
      <c r="L106" s="31"/>
      <c r="M106" s="162" t="s">
        <v>3</v>
      </c>
      <c r="N106" s="163" t="s">
        <v>42</v>
      </c>
      <c r="O106" s="51"/>
      <c r="P106" s="164">
        <f>O106*H106</f>
        <v>0</v>
      </c>
      <c r="Q106" s="164">
        <v>0.23058</v>
      </c>
      <c r="R106" s="164">
        <f>Q106*H106</f>
        <v>17.17821</v>
      </c>
      <c r="S106" s="164">
        <v>0</v>
      </c>
      <c r="T106" s="165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66" t="s">
        <v>225</v>
      </c>
      <c r="AT106" s="166" t="s">
        <v>153</v>
      </c>
      <c r="AU106" s="166" t="s">
        <v>81</v>
      </c>
      <c r="AY106" s="15" t="s">
        <v>150</v>
      </c>
      <c r="BE106" s="167">
        <f>IF(N106="základní",J106,0)</f>
        <v>0</v>
      </c>
      <c r="BF106" s="167">
        <f>IF(N106="snížená",J106,0)</f>
        <v>0</v>
      </c>
      <c r="BG106" s="167">
        <f>IF(N106="zákl. přenesená",J106,0)</f>
        <v>0</v>
      </c>
      <c r="BH106" s="167">
        <f>IF(N106="sníž. přenesená",J106,0)</f>
        <v>0</v>
      </c>
      <c r="BI106" s="167">
        <f>IF(N106="nulová",J106,0)</f>
        <v>0</v>
      </c>
      <c r="BJ106" s="15" t="s">
        <v>79</v>
      </c>
      <c r="BK106" s="167">
        <f>ROUND(I106*H106,2)</f>
        <v>0</v>
      </c>
      <c r="BL106" s="15" t="s">
        <v>225</v>
      </c>
      <c r="BM106" s="166" t="s">
        <v>318</v>
      </c>
    </row>
    <row r="107" spans="2:63" s="11" customFormat="1" ht="22.5" customHeight="1">
      <c r="B107" s="141"/>
      <c r="D107" s="142" t="s">
        <v>70</v>
      </c>
      <c r="E107" s="152" t="s">
        <v>103</v>
      </c>
      <c r="F107" s="152" t="s">
        <v>319</v>
      </c>
      <c r="I107" s="144"/>
      <c r="J107" s="153">
        <f>BK107</f>
        <v>0</v>
      </c>
      <c r="L107" s="141"/>
      <c r="M107" s="146"/>
      <c r="N107" s="147"/>
      <c r="O107" s="147"/>
      <c r="P107" s="148">
        <f>SUM(P108:P143)</f>
        <v>0</v>
      </c>
      <c r="Q107" s="147"/>
      <c r="R107" s="148">
        <f>SUM(R108:R143)</f>
        <v>933.9146984299998</v>
      </c>
      <c r="S107" s="147"/>
      <c r="T107" s="149">
        <f>SUM(T108:T143)</f>
        <v>0</v>
      </c>
      <c r="AR107" s="142" t="s">
        <v>79</v>
      </c>
      <c r="AT107" s="150" t="s">
        <v>70</v>
      </c>
      <c r="AU107" s="150" t="s">
        <v>79</v>
      </c>
      <c r="AY107" s="142" t="s">
        <v>150</v>
      </c>
      <c r="BK107" s="151">
        <f>SUM(BK108:BK143)</f>
        <v>0</v>
      </c>
    </row>
    <row r="108" spans="1:65" s="1" customFormat="1" ht="44.25" customHeight="1">
      <c r="A108" s="30"/>
      <c r="B108" s="154"/>
      <c r="C108" s="155" t="s">
        <v>79</v>
      </c>
      <c r="D108" s="155" t="s">
        <v>153</v>
      </c>
      <c r="E108" s="156" t="s">
        <v>320</v>
      </c>
      <c r="F108" s="157" t="s">
        <v>321</v>
      </c>
      <c r="G108" s="158" t="s">
        <v>223</v>
      </c>
      <c r="H108" s="159">
        <v>127.331</v>
      </c>
      <c r="I108" s="160"/>
      <c r="J108" s="161">
        <f>ROUND(I108*H108,2)</f>
        <v>0</v>
      </c>
      <c r="K108" s="157" t="s">
        <v>224</v>
      </c>
      <c r="L108" s="31"/>
      <c r="M108" s="162" t="s">
        <v>3</v>
      </c>
      <c r="N108" s="163" t="s">
        <v>42</v>
      </c>
      <c r="O108" s="51"/>
      <c r="P108" s="164">
        <f>O108*H108</f>
        <v>0</v>
      </c>
      <c r="Q108" s="164">
        <v>2.88326</v>
      </c>
      <c r="R108" s="164">
        <f>Q108*H108</f>
        <v>367.12837906</v>
      </c>
      <c r="S108" s="164">
        <v>0</v>
      </c>
      <c r="T108" s="165">
        <f>S108*H108</f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66" t="s">
        <v>225</v>
      </c>
      <c r="AT108" s="166" t="s">
        <v>153</v>
      </c>
      <c r="AU108" s="166" t="s">
        <v>81</v>
      </c>
      <c r="AY108" s="15" t="s">
        <v>150</v>
      </c>
      <c r="BE108" s="167">
        <f>IF(N108="základní",J108,0)</f>
        <v>0</v>
      </c>
      <c r="BF108" s="167">
        <f>IF(N108="snížená",J108,0)</f>
        <v>0</v>
      </c>
      <c r="BG108" s="167">
        <f>IF(N108="zákl. přenesená",J108,0)</f>
        <v>0</v>
      </c>
      <c r="BH108" s="167">
        <f>IF(N108="sníž. přenesená",J108,0)</f>
        <v>0</v>
      </c>
      <c r="BI108" s="167">
        <f>IF(N108="nulová",J108,0)</f>
        <v>0</v>
      </c>
      <c r="BJ108" s="15" t="s">
        <v>79</v>
      </c>
      <c r="BK108" s="167">
        <f>ROUND(I108*H108,2)</f>
        <v>0</v>
      </c>
      <c r="BL108" s="15" t="s">
        <v>225</v>
      </c>
      <c r="BM108" s="166" t="s">
        <v>322</v>
      </c>
    </row>
    <row r="109" spans="2:51" s="12" customFormat="1" ht="11.25">
      <c r="B109" s="173"/>
      <c r="D109" s="174" t="s">
        <v>231</v>
      </c>
      <c r="E109" s="175" t="s">
        <v>3</v>
      </c>
      <c r="F109" s="176" t="s">
        <v>323</v>
      </c>
      <c r="H109" s="177">
        <v>80.768</v>
      </c>
      <c r="I109" s="178"/>
      <c r="L109" s="173"/>
      <c r="M109" s="179"/>
      <c r="N109" s="180"/>
      <c r="O109" s="180"/>
      <c r="P109" s="180"/>
      <c r="Q109" s="180"/>
      <c r="R109" s="180"/>
      <c r="S109" s="180"/>
      <c r="T109" s="181"/>
      <c r="AT109" s="175" t="s">
        <v>231</v>
      </c>
      <c r="AU109" s="175" t="s">
        <v>81</v>
      </c>
      <c r="AV109" s="12" t="s">
        <v>81</v>
      </c>
      <c r="AW109" s="12" t="s">
        <v>34</v>
      </c>
      <c r="AX109" s="12" t="s">
        <v>71</v>
      </c>
      <c r="AY109" s="175" t="s">
        <v>150</v>
      </c>
    </row>
    <row r="110" spans="2:51" s="12" customFormat="1" ht="11.25">
      <c r="B110" s="173"/>
      <c r="D110" s="174" t="s">
        <v>231</v>
      </c>
      <c r="E110" s="175" t="s">
        <v>3</v>
      </c>
      <c r="F110" s="176" t="s">
        <v>324</v>
      </c>
      <c r="H110" s="177">
        <v>46.563</v>
      </c>
      <c r="I110" s="178"/>
      <c r="L110" s="173"/>
      <c r="M110" s="179"/>
      <c r="N110" s="180"/>
      <c r="O110" s="180"/>
      <c r="P110" s="180"/>
      <c r="Q110" s="180"/>
      <c r="R110" s="180"/>
      <c r="S110" s="180"/>
      <c r="T110" s="181"/>
      <c r="AT110" s="175" t="s">
        <v>231</v>
      </c>
      <c r="AU110" s="175" t="s">
        <v>81</v>
      </c>
      <c r="AV110" s="12" t="s">
        <v>81</v>
      </c>
      <c r="AW110" s="12" t="s">
        <v>34</v>
      </c>
      <c r="AX110" s="12" t="s">
        <v>71</v>
      </c>
      <c r="AY110" s="175" t="s">
        <v>150</v>
      </c>
    </row>
    <row r="111" spans="2:51" s="13" customFormat="1" ht="11.25">
      <c r="B111" s="192"/>
      <c r="D111" s="174" t="s">
        <v>231</v>
      </c>
      <c r="E111" s="193" t="s">
        <v>3</v>
      </c>
      <c r="F111" s="194" t="s">
        <v>325</v>
      </c>
      <c r="H111" s="195">
        <v>127.331</v>
      </c>
      <c r="I111" s="196"/>
      <c r="L111" s="192"/>
      <c r="M111" s="197"/>
      <c r="N111" s="198"/>
      <c r="O111" s="198"/>
      <c r="P111" s="198"/>
      <c r="Q111" s="198"/>
      <c r="R111" s="198"/>
      <c r="S111" s="198"/>
      <c r="T111" s="199"/>
      <c r="AT111" s="193" t="s">
        <v>231</v>
      </c>
      <c r="AU111" s="193" t="s">
        <v>81</v>
      </c>
      <c r="AV111" s="13" t="s">
        <v>225</v>
      </c>
      <c r="AW111" s="13" t="s">
        <v>34</v>
      </c>
      <c r="AX111" s="13" t="s">
        <v>79</v>
      </c>
      <c r="AY111" s="193" t="s">
        <v>150</v>
      </c>
    </row>
    <row r="112" spans="1:65" s="1" customFormat="1" ht="33" customHeight="1">
      <c r="A112" s="30"/>
      <c r="B112" s="154"/>
      <c r="C112" s="155" t="s">
        <v>81</v>
      </c>
      <c r="D112" s="155" t="s">
        <v>153</v>
      </c>
      <c r="E112" s="156" t="s">
        <v>326</v>
      </c>
      <c r="F112" s="157" t="s">
        <v>327</v>
      </c>
      <c r="G112" s="158" t="s">
        <v>223</v>
      </c>
      <c r="H112" s="159">
        <v>127.331</v>
      </c>
      <c r="I112" s="160"/>
      <c r="J112" s="161">
        <f>ROUND(I112*H112,2)</f>
        <v>0</v>
      </c>
      <c r="K112" s="157" t="s">
        <v>224</v>
      </c>
      <c r="L112" s="31"/>
      <c r="M112" s="162" t="s">
        <v>3</v>
      </c>
      <c r="N112" s="163" t="s">
        <v>42</v>
      </c>
      <c r="O112" s="51"/>
      <c r="P112" s="164">
        <f>O112*H112</f>
        <v>0</v>
      </c>
      <c r="Q112" s="164">
        <v>0</v>
      </c>
      <c r="R112" s="164">
        <f>Q112*H112</f>
        <v>0</v>
      </c>
      <c r="S112" s="164">
        <v>0</v>
      </c>
      <c r="T112" s="165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66" t="s">
        <v>225</v>
      </c>
      <c r="AT112" s="166" t="s">
        <v>153</v>
      </c>
      <c r="AU112" s="166" t="s">
        <v>81</v>
      </c>
      <c r="AY112" s="15" t="s">
        <v>150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15" t="s">
        <v>79</v>
      </c>
      <c r="BK112" s="167">
        <f>ROUND(I112*H112,2)</f>
        <v>0</v>
      </c>
      <c r="BL112" s="15" t="s">
        <v>225</v>
      </c>
      <c r="BM112" s="166" t="s">
        <v>328</v>
      </c>
    </row>
    <row r="113" spans="1:65" s="1" customFormat="1" ht="33" customHeight="1">
      <c r="A113" s="30"/>
      <c r="B113" s="154"/>
      <c r="C113" s="155" t="s">
        <v>103</v>
      </c>
      <c r="D113" s="155" t="s">
        <v>153</v>
      </c>
      <c r="E113" s="156" t="s">
        <v>329</v>
      </c>
      <c r="F113" s="157" t="s">
        <v>330</v>
      </c>
      <c r="G113" s="158" t="s">
        <v>317</v>
      </c>
      <c r="H113" s="159">
        <v>155</v>
      </c>
      <c r="I113" s="160"/>
      <c r="J113" s="161">
        <f>ROUND(I113*H113,2)</f>
        <v>0</v>
      </c>
      <c r="K113" s="157" t="s">
        <v>224</v>
      </c>
      <c r="L113" s="31"/>
      <c r="M113" s="162" t="s">
        <v>3</v>
      </c>
      <c r="N113" s="163" t="s">
        <v>42</v>
      </c>
      <c r="O113" s="51"/>
      <c r="P113" s="164">
        <f>O113*H113</f>
        <v>0</v>
      </c>
      <c r="Q113" s="164">
        <v>0</v>
      </c>
      <c r="R113" s="164">
        <f>Q113*H113</f>
        <v>0</v>
      </c>
      <c r="S113" s="164">
        <v>0</v>
      </c>
      <c r="T113" s="165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66" t="s">
        <v>225</v>
      </c>
      <c r="AT113" s="166" t="s">
        <v>153</v>
      </c>
      <c r="AU113" s="166" t="s">
        <v>81</v>
      </c>
      <c r="AY113" s="15" t="s">
        <v>150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5" t="s">
        <v>79</v>
      </c>
      <c r="BK113" s="167">
        <f>ROUND(I113*H113,2)</f>
        <v>0</v>
      </c>
      <c r="BL113" s="15" t="s">
        <v>225</v>
      </c>
      <c r="BM113" s="166" t="s">
        <v>331</v>
      </c>
    </row>
    <row r="114" spans="2:51" s="12" customFormat="1" ht="11.25">
      <c r="B114" s="173"/>
      <c r="D114" s="174" t="s">
        <v>231</v>
      </c>
      <c r="E114" s="175" t="s">
        <v>3</v>
      </c>
      <c r="F114" s="176" t="s">
        <v>332</v>
      </c>
      <c r="H114" s="177">
        <v>155</v>
      </c>
      <c r="I114" s="178"/>
      <c r="L114" s="173"/>
      <c r="M114" s="179"/>
      <c r="N114" s="180"/>
      <c r="O114" s="180"/>
      <c r="P114" s="180"/>
      <c r="Q114" s="180"/>
      <c r="R114" s="180"/>
      <c r="S114" s="180"/>
      <c r="T114" s="181"/>
      <c r="AT114" s="175" t="s">
        <v>231</v>
      </c>
      <c r="AU114" s="175" t="s">
        <v>81</v>
      </c>
      <c r="AV114" s="12" t="s">
        <v>81</v>
      </c>
      <c r="AW114" s="12" t="s">
        <v>34</v>
      </c>
      <c r="AX114" s="12" t="s">
        <v>79</v>
      </c>
      <c r="AY114" s="175" t="s">
        <v>150</v>
      </c>
    </row>
    <row r="115" spans="1:65" s="1" customFormat="1" ht="21.75" customHeight="1">
      <c r="A115" s="30"/>
      <c r="B115" s="154"/>
      <c r="C115" s="155" t="s">
        <v>225</v>
      </c>
      <c r="D115" s="155" t="s">
        <v>153</v>
      </c>
      <c r="E115" s="156" t="s">
        <v>333</v>
      </c>
      <c r="F115" s="157" t="s">
        <v>334</v>
      </c>
      <c r="G115" s="158" t="s">
        <v>223</v>
      </c>
      <c r="H115" s="159">
        <v>216.556</v>
      </c>
      <c r="I115" s="160"/>
      <c r="J115" s="161">
        <f>ROUND(I115*H115,2)</f>
        <v>0</v>
      </c>
      <c r="K115" s="157" t="s">
        <v>224</v>
      </c>
      <c r="L115" s="31"/>
      <c r="M115" s="162" t="s">
        <v>3</v>
      </c>
      <c r="N115" s="163" t="s">
        <v>42</v>
      </c>
      <c r="O115" s="51"/>
      <c r="P115" s="164">
        <f>O115*H115</f>
        <v>0</v>
      </c>
      <c r="Q115" s="164">
        <v>2.45329</v>
      </c>
      <c r="R115" s="164">
        <f>Q115*H115</f>
        <v>531.27466924</v>
      </c>
      <c r="S115" s="164">
        <v>0</v>
      </c>
      <c r="T115" s="165">
        <f>S115*H115</f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66" t="s">
        <v>225</v>
      </c>
      <c r="AT115" s="166" t="s">
        <v>153</v>
      </c>
      <c r="AU115" s="166" t="s">
        <v>81</v>
      </c>
      <c r="AY115" s="15" t="s">
        <v>150</v>
      </c>
      <c r="BE115" s="167">
        <f>IF(N115="základní",J115,0)</f>
        <v>0</v>
      </c>
      <c r="BF115" s="167">
        <f>IF(N115="snížená",J115,0)</f>
        <v>0</v>
      </c>
      <c r="BG115" s="167">
        <f>IF(N115="zákl. přenesená",J115,0)</f>
        <v>0</v>
      </c>
      <c r="BH115" s="167">
        <f>IF(N115="sníž. přenesená",J115,0)</f>
        <v>0</v>
      </c>
      <c r="BI115" s="167">
        <f>IF(N115="nulová",J115,0)</f>
        <v>0</v>
      </c>
      <c r="BJ115" s="15" t="s">
        <v>79</v>
      </c>
      <c r="BK115" s="167">
        <f>ROUND(I115*H115,2)</f>
        <v>0</v>
      </c>
      <c r="BL115" s="15" t="s">
        <v>225</v>
      </c>
      <c r="BM115" s="166" t="s">
        <v>335</v>
      </c>
    </row>
    <row r="116" spans="2:51" s="12" customFormat="1" ht="11.25">
      <c r="B116" s="173"/>
      <c r="D116" s="174" t="s">
        <v>231</v>
      </c>
      <c r="E116" s="175" t="s">
        <v>3</v>
      </c>
      <c r="F116" s="176" t="s">
        <v>336</v>
      </c>
      <c r="H116" s="177">
        <v>2.43</v>
      </c>
      <c r="I116" s="178"/>
      <c r="L116" s="173"/>
      <c r="M116" s="179"/>
      <c r="N116" s="180"/>
      <c r="O116" s="180"/>
      <c r="P116" s="180"/>
      <c r="Q116" s="180"/>
      <c r="R116" s="180"/>
      <c r="S116" s="180"/>
      <c r="T116" s="181"/>
      <c r="AT116" s="175" t="s">
        <v>231</v>
      </c>
      <c r="AU116" s="175" t="s">
        <v>81</v>
      </c>
      <c r="AV116" s="12" t="s">
        <v>81</v>
      </c>
      <c r="AW116" s="12" t="s">
        <v>34</v>
      </c>
      <c r="AX116" s="12" t="s">
        <v>71</v>
      </c>
      <c r="AY116" s="175" t="s">
        <v>150</v>
      </c>
    </row>
    <row r="117" spans="2:51" s="12" customFormat="1" ht="11.25">
      <c r="B117" s="173"/>
      <c r="D117" s="174" t="s">
        <v>231</v>
      </c>
      <c r="E117" s="175" t="s">
        <v>3</v>
      </c>
      <c r="F117" s="176" t="s">
        <v>337</v>
      </c>
      <c r="H117" s="177">
        <v>31.208</v>
      </c>
      <c r="I117" s="178"/>
      <c r="L117" s="173"/>
      <c r="M117" s="179"/>
      <c r="N117" s="180"/>
      <c r="O117" s="180"/>
      <c r="P117" s="180"/>
      <c r="Q117" s="180"/>
      <c r="R117" s="180"/>
      <c r="S117" s="180"/>
      <c r="T117" s="181"/>
      <c r="AT117" s="175" t="s">
        <v>231</v>
      </c>
      <c r="AU117" s="175" t="s">
        <v>81</v>
      </c>
      <c r="AV117" s="12" t="s">
        <v>81</v>
      </c>
      <c r="AW117" s="12" t="s">
        <v>34</v>
      </c>
      <c r="AX117" s="12" t="s">
        <v>71</v>
      </c>
      <c r="AY117" s="175" t="s">
        <v>150</v>
      </c>
    </row>
    <row r="118" spans="2:51" s="12" customFormat="1" ht="11.25">
      <c r="B118" s="173"/>
      <c r="D118" s="174" t="s">
        <v>231</v>
      </c>
      <c r="E118" s="175" t="s">
        <v>3</v>
      </c>
      <c r="F118" s="176" t="s">
        <v>338</v>
      </c>
      <c r="H118" s="177">
        <v>5.49</v>
      </c>
      <c r="I118" s="178"/>
      <c r="L118" s="173"/>
      <c r="M118" s="179"/>
      <c r="N118" s="180"/>
      <c r="O118" s="180"/>
      <c r="P118" s="180"/>
      <c r="Q118" s="180"/>
      <c r="R118" s="180"/>
      <c r="S118" s="180"/>
      <c r="T118" s="181"/>
      <c r="AT118" s="175" t="s">
        <v>231</v>
      </c>
      <c r="AU118" s="175" t="s">
        <v>81</v>
      </c>
      <c r="AV118" s="12" t="s">
        <v>81</v>
      </c>
      <c r="AW118" s="12" t="s">
        <v>34</v>
      </c>
      <c r="AX118" s="12" t="s">
        <v>71</v>
      </c>
      <c r="AY118" s="175" t="s">
        <v>150</v>
      </c>
    </row>
    <row r="119" spans="2:51" s="12" customFormat="1" ht="11.25">
      <c r="B119" s="173"/>
      <c r="D119" s="174" t="s">
        <v>231</v>
      </c>
      <c r="E119" s="175" t="s">
        <v>3</v>
      </c>
      <c r="F119" s="176" t="s">
        <v>339</v>
      </c>
      <c r="H119" s="177">
        <v>14.288</v>
      </c>
      <c r="I119" s="178"/>
      <c r="L119" s="173"/>
      <c r="M119" s="179"/>
      <c r="N119" s="180"/>
      <c r="O119" s="180"/>
      <c r="P119" s="180"/>
      <c r="Q119" s="180"/>
      <c r="R119" s="180"/>
      <c r="S119" s="180"/>
      <c r="T119" s="181"/>
      <c r="AT119" s="175" t="s">
        <v>231</v>
      </c>
      <c r="AU119" s="175" t="s">
        <v>81</v>
      </c>
      <c r="AV119" s="12" t="s">
        <v>81</v>
      </c>
      <c r="AW119" s="12" t="s">
        <v>34</v>
      </c>
      <c r="AX119" s="12" t="s">
        <v>71</v>
      </c>
      <c r="AY119" s="175" t="s">
        <v>150</v>
      </c>
    </row>
    <row r="120" spans="2:51" s="12" customFormat="1" ht="11.25">
      <c r="B120" s="173"/>
      <c r="D120" s="174" t="s">
        <v>231</v>
      </c>
      <c r="E120" s="175" t="s">
        <v>3</v>
      </c>
      <c r="F120" s="176" t="s">
        <v>340</v>
      </c>
      <c r="H120" s="177">
        <v>12.6</v>
      </c>
      <c r="I120" s="178"/>
      <c r="L120" s="173"/>
      <c r="M120" s="179"/>
      <c r="N120" s="180"/>
      <c r="O120" s="180"/>
      <c r="P120" s="180"/>
      <c r="Q120" s="180"/>
      <c r="R120" s="180"/>
      <c r="S120" s="180"/>
      <c r="T120" s="181"/>
      <c r="AT120" s="175" t="s">
        <v>231</v>
      </c>
      <c r="AU120" s="175" t="s">
        <v>81</v>
      </c>
      <c r="AV120" s="12" t="s">
        <v>81</v>
      </c>
      <c r="AW120" s="12" t="s">
        <v>34</v>
      </c>
      <c r="AX120" s="12" t="s">
        <v>71</v>
      </c>
      <c r="AY120" s="175" t="s">
        <v>150</v>
      </c>
    </row>
    <row r="121" spans="2:51" s="12" customFormat="1" ht="11.25">
      <c r="B121" s="173"/>
      <c r="D121" s="174" t="s">
        <v>231</v>
      </c>
      <c r="E121" s="175" t="s">
        <v>3</v>
      </c>
      <c r="F121" s="176" t="s">
        <v>341</v>
      </c>
      <c r="H121" s="177">
        <v>3.934</v>
      </c>
      <c r="I121" s="178"/>
      <c r="L121" s="173"/>
      <c r="M121" s="179"/>
      <c r="N121" s="180"/>
      <c r="O121" s="180"/>
      <c r="P121" s="180"/>
      <c r="Q121" s="180"/>
      <c r="R121" s="180"/>
      <c r="S121" s="180"/>
      <c r="T121" s="181"/>
      <c r="AT121" s="175" t="s">
        <v>231</v>
      </c>
      <c r="AU121" s="175" t="s">
        <v>81</v>
      </c>
      <c r="AV121" s="12" t="s">
        <v>81</v>
      </c>
      <c r="AW121" s="12" t="s">
        <v>34</v>
      </c>
      <c r="AX121" s="12" t="s">
        <v>71</v>
      </c>
      <c r="AY121" s="175" t="s">
        <v>150</v>
      </c>
    </row>
    <row r="122" spans="2:51" s="12" customFormat="1" ht="11.25">
      <c r="B122" s="173"/>
      <c r="D122" s="174" t="s">
        <v>231</v>
      </c>
      <c r="E122" s="175" t="s">
        <v>3</v>
      </c>
      <c r="F122" s="176" t="s">
        <v>342</v>
      </c>
      <c r="H122" s="177">
        <v>10.485</v>
      </c>
      <c r="I122" s="178"/>
      <c r="L122" s="173"/>
      <c r="M122" s="179"/>
      <c r="N122" s="180"/>
      <c r="O122" s="180"/>
      <c r="P122" s="180"/>
      <c r="Q122" s="180"/>
      <c r="R122" s="180"/>
      <c r="S122" s="180"/>
      <c r="T122" s="181"/>
      <c r="AT122" s="175" t="s">
        <v>231</v>
      </c>
      <c r="AU122" s="175" t="s">
        <v>81</v>
      </c>
      <c r="AV122" s="12" t="s">
        <v>81</v>
      </c>
      <c r="AW122" s="12" t="s">
        <v>34</v>
      </c>
      <c r="AX122" s="12" t="s">
        <v>71</v>
      </c>
      <c r="AY122" s="175" t="s">
        <v>150</v>
      </c>
    </row>
    <row r="123" spans="2:51" s="12" customFormat="1" ht="11.25">
      <c r="B123" s="173"/>
      <c r="D123" s="174" t="s">
        <v>231</v>
      </c>
      <c r="E123" s="175" t="s">
        <v>3</v>
      </c>
      <c r="F123" s="176" t="s">
        <v>343</v>
      </c>
      <c r="H123" s="177">
        <v>2.096</v>
      </c>
      <c r="I123" s="178"/>
      <c r="L123" s="173"/>
      <c r="M123" s="179"/>
      <c r="N123" s="180"/>
      <c r="O123" s="180"/>
      <c r="P123" s="180"/>
      <c r="Q123" s="180"/>
      <c r="R123" s="180"/>
      <c r="S123" s="180"/>
      <c r="T123" s="181"/>
      <c r="AT123" s="175" t="s">
        <v>231</v>
      </c>
      <c r="AU123" s="175" t="s">
        <v>81</v>
      </c>
      <c r="AV123" s="12" t="s">
        <v>81</v>
      </c>
      <c r="AW123" s="12" t="s">
        <v>34</v>
      </c>
      <c r="AX123" s="12" t="s">
        <v>71</v>
      </c>
      <c r="AY123" s="175" t="s">
        <v>150</v>
      </c>
    </row>
    <row r="124" spans="2:51" s="12" customFormat="1" ht="11.25">
      <c r="B124" s="173"/>
      <c r="D124" s="174" t="s">
        <v>231</v>
      </c>
      <c r="E124" s="175" t="s">
        <v>3</v>
      </c>
      <c r="F124" s="176" t="s">
        <v>344</v>
      </c>
      <c r="H124" s="177">
        <v>17.55</v>
      </c>
      <c r="I124" s="178"/>
      <c r="L124" s="173"/>
      <c r="M124" s="179"/>
      <c r="N124" s="180"/>
      <c r="O124" s="180"/>
      <c r="P124" s="180"/>
      <c r="Q124" s="180"/>
      <c r="R124" s="180"/>
      <c r="S124" s="180"/>
      <c r="T124" s="181"/>
      <c r="AT124" s="175" t="s">
        <v>231</v>
      </c>
      <c r="AU124" s="175" t="s">
        <v>81</v>
      </c>
      <c r="AV124" s="12" t="s">
        <v>81</v>
      </c>
      <c r="AW124" s="12" t="s">
        <v>34</v>
      </c>
      <c r="AX124" s="12" t="s">
        <v>71</v>
      </c>
      <c r="AY124" s="175" t="s">
        <v>150</v>
      </c>
    </row>
    <row r="125" spans="2:51" s="12" customFormat="1" ht="11.25">
      <c r="B125" s="173"/>
      <c r="D125" s="174" t="s">
        <v>231</v>
      </c>
      <c r="E125" s="175" t="s">
        <v>3</v>
      </c>
      <c r="F125" s="176" t="s">
        <v>345</v>
      </c>
      <c r="H125" s="177">
        <v>50.6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75" t="s">
        <v>231</v>
      </c>
      <c r="AU125" s="175" t="s">
        <v>81</v>
      </c>
      <c r="AV125" s="12" t="s">
        <v>81</v>
      </c>
      <c r="AW125" s="12" t="s">
        <v>34</v>
      </c>
      <c r="AX125" s="12" t="s">
        <v>71</v>
      </c>
      <c r="AY125" s="175" t="s">
        <v>150</v>
      </c>
    </row>
    <row r="126" spans="2:51" s="12" customFormat="1" ht="11.25">
      <c r="B126" s="173"/>
      <c r="D126" s="174" t="s">
        <v>231</v>
      </c>
      <c r="E126" s="175" t="s">
        <v>3</v>
      </c>
      <c r="F126" s="176" t="s">
        <v>346</v>
      </c>
      <c r="H126" s="177">
        <v>65.875</v>
      </c>
      <c r="I126" s="178"/>
      <c r="L126" s="173"/>
      <c r="M126" s="179"/>
      <c r="N126" s="180"/>
      <c r="O126" s="180"/>
      <c r="P126" s="180"/>
      <c r="Q126" s="180"/>
      <c r="R126" s="180"/>
      <c r="S126" s="180"/>
      <c r="T126" s="181"/>
      <c r="AT126" s="175" t="s">
        <v>231</v>
      </c>
      <c r="AU126" s="175" t="s">
        <v>81</v>
      </c>
      <c r="AV126" s="12" t="s">
        <v>81</v>
      </c>
      <c r="AW126" s="12" t="s">
        <v>34</v>
      </c>
      <c r="AX126" s="12" t="s">
        <v>71</v>
      </c>
      <c r="AY126" s="175" t="s">
        <v>150</v>
      </c>
    </row>
    <row r="127" spans="2:51" s="13" customFormat="1" ht="11.25">
      <c r="B127" s="192"/>
      <c r="D127" s="174" t="s">
        <v>231</v>
      </c>
      <c r="E127" s="193" t="s">
        <v>3</v>
      </c>
      <c r="F127" s="194" t="s">
        <v>325</v>
      </c>
      <c r="H127" s="195">
        <v>216.55599999999998</v>
      </c>
      <c r="I127" s="196"/>
      <c r="L127" s="192"/>
      <c r="M127" s="197"/>
      <c r="N127" s="198"/>
      <c r="O127" s="198"/>
      <c r="P127" s="198"/>
      <c r="Q127" s="198"/>
      <c r="R127" s="198"/>
      <c r="S127" s="198"/>
      <c r="T127" s="199"/>
      <c r="AT127" s="193" t="s">
        <v>231</v>
      </c>
      <c r="AU127" s="193" t="s">
        <v>81</v>
      </c>
      <c r="AV127" s="13" t="s">
        <v>225</v>
      </c>
      <c r="AW127" s="13" t="s">
        <v>34</v>
      </c>
      <c r="AX127" s="13" t="s">
        <v>79</v>
      </c>
      <c r="AY127" s="193" t="s">
        <v>150</v>
      </c>
    </row>
    <row r="128" spans="1:65" s="1" customFormat="1" ht="21.75" customHeight="1">
      <c r="A128" s="30"/>
      <c r="B128" s="154"/>
      <c r="C128" s="155" t="s">
        <v>149</v>
      </c>
      <c r="D128" s="155" t="s">
        <v>153</v>
      </c>
      <c r="E128" s="156" t="s">
        <v>347</v>
      </c>
      <c r="F128" s="157" t="s">
        <v>348</v>
      </c>
      <c r="G128" s="158" t="s">
        <v>267</v>
      </c>
      <c r="H128" s="159">
        <v>646.14</v>
      </c>
      <c r="I128" s="160"/>
      <c r="J128" s="161">
        <f>ROUND(I128*H128,2)</f>
        <v>0</v>
      </c>
      <c r="K128" s="157" t="s">
        <v>224</v>
      </c>
      <c r="L128" s="31"/>
      <c r="M128" s="162" t="s">
        <v>3</v>
      </c>
      <c r="N128" s="163" t="s">
        <v>42</v>
      </c>
      <c r="O128" s="51"/>
      <c r="P128" s="164">
        <f>O128*H128</f>
        <v>0</v>
      </c>
      <c r="Q128" s="164">
        <v>0.00251</v>
      </c>
      <c r="R128" s="164">
        <f>Q128*H128</f>
        <v>1.6218114000000001</v>
      </c>
      <c r="S128" s="164">
        <v>0</v>
      </c>
      <c r="T128" s="165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6" t="s">
        <v>225</v>
      </c>
      <c r="AT128" s="166" t="s">
        <v>153</v>
      </c>
      <c r="AU128" s="166" t="s">
        <v>81</v>
      </c>
      <c r="AY128" s="15" t="s">
        <v>150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5" t="s">
        <v>79</v>
      </c>
      <c r="BK128" s="167">
        <f>ROUND(I128*H128,2)</f>
        <v>0</v>
      </c>
      <c r="BL128" s="15" t="s">
        <v>225</v>
      </c>
      <c r="BM128" s="166" t="s">
        <v>349</v>
      </c>
    </row>
    <row r="129" spans="2:51" s="12" customFormat="1" ht="11.25">
      <c r="B129" s="173"/>
      <c r="D129" s="174" t="s">
        <v>231</v>
      </c>
      <c r="E129" s="175" t="s">
        <v>3</v>
      </c>
      <c r="F129" s="176" t="s">
        <v>350</v>
      </c>
      <c r="H129" s="177">
        <v>3.24</v>
      </c>
      <c r="I129" s="178"/>
      <c r="L129" s="173"/>
      <c r="M129" s="179"/>
      <c r="N129" s="180"/>
      <c r="O129" s="180"/>
      <c r="P129" s="180"/>
      <c r="Q129" s="180"/>
      <c r="R129" s="180"/>
      <c r="S129" s="180"/>
      <c r="T129" s="181"/>
      <c r="AT129" s="175" t="s">
        <v>231</v>
      </c>
      <c r="AU129" s="175" t="s">
        <v>81</v>
      </c>
      <c r="AV129" s="12" t="s">
        <v>81</v>
      </c>
      <c r="AW129" s="12" t="s">
        <v>34</v>
      </c>
      <c r="AX129" s="12" t="s">
        <v>71</v>
      </c>
      <c r="AY129" s="175" t="s">
        <v>150</v>
      </c>
    </row>
    <row r="130" spans="2:51" s="12" customFormat="1" ht="11.25">
      <c r="B130" s="173"/>
      <c r="D130" s="174" t="s">
        <v>231</v>
      </c>
      <c r="E130" s="175" t="s">
        <v>3</v>
      </c>
      <c r="F130" s="176" t="s">
        <v>351</v>
      </c>
      <c r="H130" s="177">
        <v>41.61</v>
      </c>
      <c r="I130" s="178"/>
      <c r="L130" s="173"/>
      <c r="M130" s="179"/>
      <c r="N130" s="180"/>
      <c r="O130" s="180"/>
      <c r="P130" s="180"/>
      <c r="Q130" s="180"/>
      <c r="R130" s="180"/>
      <c r="S130" s="180"/>
      <c r="T130" s="181"/>
      <c r="AT130" s="175" t="s">
        <v>231</v>
      </c>
      <c r="AU130" s="175" t="s">
        <v>81</v>
      </c>
      <c r="AV130" s="12" t="s">
        <v>81</v>
      </c>
      <c r="AW130" s="12" t="s">
        <v>34</v>
      </c>
      <c r="AX130" s="12" t="s">
        <v>71</v>
      </c>
      <c r="AY130" s="175" t="s">
        <v>150</v>
      </c>
    </row>
    <row r="131" spans="2:51" s="12" customFormat="1" ht="11.25">
      <c r="B131" s="173"/>
      <c r="D131" s="174" t="s">
        <v>231</v>
      </c>
      <c r="E131" s="175" t="s">
        <v>3</v>
      </c>
      <c r="F131" s="176" t="s">
        <v>352</v>
      </c>
      <c r="H131" s="177">
        <v>7.32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75" t="s">
        <v>231</v>
      </c>
      <c r="AU131" s="175" t="s">
        <v>81</v>
      </c>
      <c r="AV131" s="12" t="s">
        <v>81</v>
      </c>
      <c r="AW131" s="12" t="s">
        <v>34</v>
      </c>
      <c r="AX131" s="12" t="s">
        <v>71</v>
      </c>
      <c r="AY131" s="175" t="s">
        <v>150</v>
      </c>
    </row>
    <row r="132" spans="2:51" s="12" customFormat="1" ht="11.25">
      <c r="B132" s="173"/>
      <c r="D132" s="174" t="s">
        <v>231</v>
      </c>
      <c r="E132" s="175" t="s">
        <v>3</v>
      </c>
      <c r="F132" s="176" t="s">
        <v>353</v>
      </c>
      <c r="H132" s="177">
        <v>19.05</v>
      </c>
      <c r="I132" s="178"/>
      <c r="L132" s="173"/>
      <c r="M132" s="179"/>
      <c r="N132" s="180"/>
      <c r="O132" s="180"/>
      <c r="P132" s="180"/>
      <c r="Q132" s="180"/>
      <c r="R132" s="180"/>
      <c r="S132" s="180"/>
      <c r="T132" s="181"/>
      <c r="AT132" s="175" t="s">
        <v>231</v>
      </c>
      <c r="AU132" s="175" t="s">
        <v>81</v>
      </c>
      <c r="AV132" s="12" t="s">
        <v>81</v>
      </c>
      <c r="AW132" s="12" t="s">
        <v>34</v>
      </c>
      <c r="AX132" s="12" t="s">
        <v>71</v>
      </c>
      <c r="AY132" s="175" t="s">
        <v>150</v>
      </c>
    </row>
    <row r="133" spans="2:51" s="12" customFormat="1" ht="11.25">
      <c r="B133" s="173"/>
      <c r="D133" s="174" t="s">
        <v>231</v>
      </c>
      <c r="E133" s="175" t="s">
        <v>3</v>
      </c>
      <c r="F133" s="176" t="s">
        <v>354</v>
      </c>
      <c r="H133" s="177">
        <v>16.8</v>
      </c>
      <c r="I133" s="178"/>
      <c r="L133" s="173"/>
      <c r="M133" s="179"/>
      <c r="N133" s="180"/>
      <c r="O133" s="180"/>
      <c r="P133" s="180"/>
      <c r="Q133" s="180"/>
      <c r="R133" s="180"/>
      <c r="S133" s="180"/>
      <c r="T133" s="181"/>
      <c r="AT133" s="175" t="s">
        <v>231</v>
      </c>
      <c r="AU133" s="175" t="s">
        <v>81</v>
      </c>
      <c r="AV133" s="12" t="s">
        <v>81</v>
      </c>
      <c r="AW133" s="12" t="s">
        <v>34</v>
      </c>
      <c r="AX133" s="12" t="s">
        <v>71</v>
      </c>
      <c r="AY133" s="175" t="s">
        <v>150</v>
      </c>
    </row>
    <row r="134" spans="2:51" s="12" customFormat="1" ht="11.25">
      <c r="B134" s="173"/>
      <c r="D134" s="174" t="s">
        <v>231</v>
      </c>
      <c r="E134" s="175" t="s">
        <v>3</v>
      </c>
      <c r="F134" s="176" t="s">
        <v>355</v>
      </c>
      <c r="H134" s="177">
        <v>5.245</v>
      </c>
      <c r="I134" s="178"/>
      <c r="L134" s="173"/>
      <c r="M134" s="179"/>
      <c r="N134" s="180"/>
      <c r="O134" s="180"/>
      <c r="P134" s="180"/>
      <c r="Q134" s="180"/>
      <c r="R134" s="180"/>
      <c r="S134" s="180"/>
      <c r="T134" s="181"/>
      <c r="AT134" s="175" t="s">
        <v>231</v>
      </c>
      <c r="AU134" s="175" t="s">
        <v>81</v>
      </c>
      <c r="AV134" s="12" t="s">
        <v>81</v>
      </c>
      <c r="AW134" s="12" t="s">
        <v>34</v>
      </c>
      <c r="AX134" s="12" t="s">
        <v>71</v>
      </c>
      <c r="AY134" s="175" t="s">
        <v>150</v>
      </c>
    </row>
    <row r="135" spans="2:51" s="12" customFormat="1" ht="11.25">
      <c r="B135" s="173"/>
      <c r="D135" s="174" t="s">
        <v>231</v>
      </c>
      <c r="E135" s="175" t="s">
        <v>3</v>
      </c>
      <c r="F135" s="176" t="s">
        <v>356</v>
      </c>
      <c r="H135" s="177">
        <v>13.98</v>
      </c>
      <c r="I135" s="178"/>
      <c r="L135" s="173"/>
      <c r="M135" s="179"/>
      <c r="N135" s="180"/>
      <c r="O135" s="180"/>
      <c r="P135" s="180"/>
      <c r="Q135" s="180"/>
      <c r="R135" s="180"/>
      <c r="S135" s="180"/>
      <c r="T135" s="181"/>
      <c r="AT135" s="175" t="s">
        <v>231</v>
      </c>
      <c r="AU135" s="175" t="s">
        <v>81</v>
      </c>
      <c r="AV135" s="12" t="s">
        <v>81</v>
      </c>
      <c r="AW135" s="12" t="s">
        <v>34</v>
      </c>
      <c r="AX135" s="12" t="s">
        <v>71</v>
      </c>
      <c r="AY135" s="175" t="s">
        <v>150</v>
      </c>
    </row>
    <row r="136" spans="2:51" s="12" customFormat="1" ht="11.25">
      <c r="B136" s="173"/>
      <c r="D136" s="174" t="s">
        <v>231</v>
      </c>
      <c r="E136" s="175" t="s">
        <v>3</v>
      </c>
      <c r="F136" s="176" t="s">
        <v>357</v>
      </c>
      <c r="H136" s="177">
        <v>2.795</v>
      </c>
      <c r="I136" s="178"/>
      <c r="L136" s="173"/>
      <c r="M136" s="179"/>
      <c r="N136" s="180"/>
      <c r="O136" s="180"/>
      <c r="P136" s="180"/>
      <c r="Q136" s="180"/>
      <c r="R136" s="180"/>
      <c r="S136" s="180"/>
      <c r="T136" s="181"/>
      <c r="AT136" s="175" t="s">
        <v>231</v>
      </c>
      <c r="AU136" s="175" t="s">
        <v>81</v>
      </c>
      <c r="AV136" s="12" t="s">
        <v>81</v>
      </c>
      <c r="AW136" s="12" t="s">
        <v>34</v>
      </c>
      <c r="AX136" s="12" t="s">
        <v>71</v>
      </c>
      <c r="AY136" s="175" t="s">
        <v>150</v>
      </c>
    </row>
    <row r="137" spans="2:51" s="12" customFormat="1" ht="11.25">
      <c r="B137" s="173"/>
      <c r="D137" s="174" t="s">
        <v>231</v>
      </c>
      <c r="E137" s="175" t="s">
        <v>3</v>
      </c>
      <c r="F137" s="176" t="s">
        <v>358</v>
      </c>
      <c r="H137" s="177">
        <v>70.2</v>
      </c>
      <c r="I137" s="178"/>
      <c r="L137" s="173"/>
      <c r="M137" s="179"/>
      <c r="N137" s="180"/>
      <c r="O137" s="180"/>
      <c r="P137" s="180"/>
      <c r="Q137" s="180"/>
      <c r="R137" s="180"/>
      <c r="S137" s="180"/>
      <c r="T137" s="181"/>
      <c r="AT137" s="175" t="s">
        <v>231</v>
      </c>
      <c r="AU137" s="175" t="s">
        <v>81</v>
      </c>
      <c r="AV137" s="12" t="s">
        <v>81</v>
      </c>
      <c r="AW137" s="12" t="s">
        <v>34</v>
      </c>
      <c r="AX137" s="12" t="s">
        <v>71</v>
      </c>
      <c r="AY137" s="175" t="s">
        <v>150</v>
      </c>
    </row>
    <row r="138" spans="2:51" s="12" customFormat="1" ht="11.25">
      <c r="B138" s="173"/>
      <c r="D138" s="174" t="s">
        <v>231</v>
      </c>
      <c r="E138" s="175" t="s">
        <v>3</v>
      </c>
      <c r="F138" s="176" t="s">
        <v>359</v>
      </c>
      <c r="H138" s="177">
        <v>202.4</v>
      </c>
      <c r="I138" s="178"/>
      <c r="L138" s="173"/>
      <c r="M138" s="179"/>
      <c r="N138" s="180"/>
      <c r="O138" s="180"/>
      <c r="P138" s="180"/>
      <c r="Q138" s="180"/>
      <c r="R138" s="180"/>
      <c r="S138" s="180"/>
      <c r="T138" s="181"/>
      <c r="AT138" s="175" t="s">
        <v>231</v>
      </c>
      <c r="AU138" s="175" t="s">
        <v>81</v>
      </c>
      <c r="AV138" s="12" t="s">
        <v>81</v>
      </c>
      <c r="AW138" s="12" t="s">
        <v>34</v>
      </c>
      <c r="AX138" s="12" t="s">
        <v>71</v>
      </c>
      <c r="AY138" s="175" t="s">
        <v>150</v>
      </c>
    </row>
    <row r="139" spans="2:51" s="12" customFormat="1" ht="11.25">
      <c r="B139" s="173"/>
      <c r="D139" s="174" t="s">
        <v>231</v>
      </c>
      <c r="E139" s="175" t="s">
        <v>3</v>
      </c>
      <c r="F139" s="176" t="s">
        <v>360</v>
      </c>
      <c r="H139" s="177">
        <v>263.5</v>
      </c>
      <c r="I139" s="178"/>
      <c r="L139" s="173"/>
      <c r="M139" s="179"/>
      <c r="N139" s="180"/>
      <c r="O139" s="180"/>
      <c r="P139" s="180"/>
      <c r="Q139" s="180"/>
      <c r="R139" s="180"/>
      <c r="S139" s="180"/>
      <c r="T139" s="181"/>
      <c r="AT139" s="175" t="s">
        <v>231</v>
      </c>
      <c r="AU139" s="175" t="s">
        <v>81</v>
      </c>
      <c r="AV139" s="12" t="s">
        <v>81</v>
      </c>
      <c r="AW139" s="12" t="s">
        <v>34</v>
      </c>
      <c r="AX139" s="12" t="s">
        <v>71</v>
      </c>
      <c r="AY139" s="175" t="s">
        <v>150</v>
      </c>
    </row>
    <row r="140" spans="2:51" s="13" customFormat="1" ht="11.25">
      <c r="B140" s="192"/>
      <c r="D140" s="174" t="s">
        <v>231</v>
      </c>
      <c r="E140" s="193" t="s">
        <v>3</v>
      </c>
      <c r="F140" s="194" t="s">
        <v>325</v>
      </c>
      <c r="H140" s="195">
        <v>646.14</v>
      </c>
      <c r="I140" s="196"/>
      <c r="L140" s="192"/>
      <c r="M140" s="197"/>
      <c r="N140" s="198"/>
      <c r="O140" s="198"/>
      <c r="P140" s="198"/>
      <c r="Q140" s="198"/>
      <c r="R140" s="198"/>
      <c r="S140" s="198"/>
      <c r="T140" s="199"/>
      <c r="AT140" s="193" t="s">
        <v>231</v>
      </c>
      <c r="AU140" s="193" t="s">
        <v>81</v>
      </c>
      <c r="AV140" s="13" t="s">
        <v>225</v>
      </c>
      <c r="AW140" s="13" t="s">
        <v>34</v>
      </c>
      <c r="AX140" s="13" t="s">
        <v>79</v>
      </c>
      <c r="AY140" s="193" t="s">
        <v>150</v>
      </c>
    </row>
    <row r="141" spans="1:65" s="1" customFormat="1" ht="21.75" customHeight="1">
      <c r="A141" s="30"/>
      <c r="B141" s="154"/>
      <c r="C141" s="155" t="s">
        <v>174</v>
      </c>
      <c r="D141" s="155" t="s">
        <v>153</v>
      </c>
      <c r="E141" s="156" t="s">
        <v>361</v>
      </c>
      <c r="F141" s="157" t="s">
        <v>362</v>
      </c>
      <c r="G141" s="158" t="s">
        <v>267</v>
      </c>
      <c r="H141" s="159">
        <v>646.14</v>
      </c>
      <c r="I141" s="160"/>
      <c r="J141" s="161">
        <f>ROUND(I141*H141,2)</f>
        <v>0</v>
      </c>
      <c r="K141" s="157" t="s">
        <v>224</v>
      </c>
      <c r="L141" s="31"/>
      <c r="M141" s="162" t="s">
        <v>3</v>
      </c>
      <c r="N141" s="163" t="s">
        <v>42</v>
      </c>
      <c r="O141" s="51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6" t="s">
        <v>225</v>
      </c>
      <c r="AT141" s="166" t="s">
        <v>153</v>
      </c>
      <c r="AU141" s="166" t="s">
        <v>81</v>
      </c>
      <c r="AY141" s="15" t="s">
        <v>150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5" t="s">
        <v>79</v>
      </c>
      <c r="BK141" s="167">
        <f>ROUND(I141*H141,2)</f>
        <v>0</v>
      </c>
      <c r="BL141" s="15" t="s">
        <v>225</v>
      </c>
      <c r="BM141" s="166" t="s">
        <v>363</v>
      </c>
    </row>
    <row r="142" spans="1:65" s="1" customFormat="1" ht="21.75" customHeight="1">
      <c r="A142" s="30"/>
      <c r="B142" s="154"/>
      <c r="C142" s="155" t="s">
        <v>178</v>
      </c>
      <c r="D142" s="155" t="s">
        <v>153</v>
      </c>
      <c r="E142" s="156" t="s">
        <v>364</v>
      </c>
      <c r="F142" s="157" t="s">
        <v>365</v>
      </c>
      <c r="G142" s="158" t="s">
        <v>256</v>
      </c>
      <c r="H142" s="159">
        <v>32.483</v>
      </c>
      <c r="I142" s="160"/>
      <c r="J142" s="161">
        <f>ROUND(I142*H142,2)</f>
        <v>0</v>
      </c>
      <c r="K142" s="157" t="s">
        <v>224</v>
      </c>
      <c r="L142" s="31"/>
      <c r="M142" s="162" t="s">
        <v>3</v>
      </c>
      <c r="N142" s="163" t="s">
        <v>42</v>
      </c>
      <c r="O142" s="51"/>
      <c r="P142" s="164">
        <f>O142*H142</f>
        <v>0</v>
      </c>
      <c r="Q142" s="164">
        <v>1.04331</v>
      </c>
      <c r="R142" s="164">
        <f>Q142*H142</f>
        <v>33.889838729999994</v>
      </c>
      <c r="S142" s="164">
        <v>0</v>
      </c>
      <c r="T142" s="165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6" t="s">
        <v>225</v>
      </c>
      <c r="AT142" s="166" t="s">
        <v>153</v>
      </c>
      <c r="AU142" s="166" t="s">
        <v>81</v>
      </c>
      <c r="AY142" s="15" t="s">
        <v>150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5" t="s">
        <v>79</v>
      </c>
      <c r="BK142" s="167">
        <f>ROUND(I142*H142,2)</f>
        <v>0</v>
      </c>
      <c r="BL142" s="15" t="s">
        <v>225</v>
      </c>
      <c r="BM142" s="166" t="s">
        <v>366</v>
      </c>
    </row>
    <row r="143" spans="2:51" s="12" customFormat="1" ht="11.25">
      <c r="B143" s="173"/>
      <c r="D143" s="174" t="s">
        <v>231</v>
      </c>
      <c r="E143" s="175" t="s">
        <v>3</v>
      </c>
      <c r="F143" s="176" t="s">
        <v>367</v>
      </c>
      <c r="H143" s="177">
        <v>32.483</v>
      </c>
      <c r="I143" s="178"/>
      <c r="L143" s="173"/>
      <c r="M143" s="179"/>
      <c r="N143" s="180"/>
      <c r="O143" s="180"/>
      <c r="P143" s="180"/>
      <c r="Q143" s="180"/>
      <c r="R143" s="180"/>
      <c r="S143" s="180"/>
      <c r="T143" s="181"/>
      <c r="AT143" s="175" t="s">
        <v>231</v>
      </c>
      <c r="AU143" s="175" t="s">
        <v>81</v>
      </c>
      <c r="AV143" s="12" t="s">
        <v>81</v>
      </c>
      <c r="AW143" s="12" t="s">
        <v>34</v>
      </c>
      <c r="AX143" s="12" t="s">
        <v>79</v>
      </c>
      <c r="AY143" s="175" t="s">
        <v>150</v>
      </c>
    </row>
    <row r="144" spans="2:63" s="11" customFormat="1" ht="22.5" customHeight="1">
      <c r="B144" s="141"/>
      <c r="D144" s="142" t="s">
        <v>70</v>
      </c>
      <c r="E144" s="152" t="s">
        <v>170</v>
      </c>
      <c r="F144" s="152" t="s">
        <v>368</v>
      </c>
      <c r="I144" s="144"/>
      <c r="J144" s="153">
        <f>BK144</f>
        <v>0</v>
      </c>
      <c r="L144" s="141"/>
      <c r="M144" s="146"/>
      <c r="N144" s="147"/>
      <c r="O144" s="147"/>
      <c r="P144" s="148">
        <f>SUM(P145:P148)</f>
        <v>0</v>
      </c>
      <c r="Q144" s="147"/>
      <c r="R144" s="148">
        <f>SUM(R145:R148)</f>
        <v>9.346347000000002</v>
      </c>
      <c r="S144" s="147"/>
      <c r="T144" s="149">
        <f>SUM(T145:T148)</f>
        <v>0</v>
      </c>
      <c r="AR144" s="142" t="s">
        <v>79</v>
      </c>
      <c r="AT144" s="150" t="s">
        <v>70</v>
      </c>
      <c r="AU144" s="150" t="s">
        <v>79</v>
      </c>
      <c r="AY144" s="142" t="s">
        <v>150</v>
      </c>
      <c r="BK144" s="151">
        <f>SUM(BK145:BK148)</f>
        <v>0</v>
      </c>
    </row>
    <row r="145" spans="1:65" s="1" customFormat="1" ht="33" customHeight="1">
      <c r="A145" s="30"/>
      <c r="B145" s="154"/>
      <c r="C145" s="155" t="s">
        <v>182</v>
      </c>
      <c r="D145" s="155" t="s">
        <v>153</v>
      </c>
      <c r="E145" s="156" t="s">
        <v>369</v>
      </c>
      <c r="F145" s="157" t="s">
        <v>370</v>
      </c>
      <c r="G145" s="158" t="s">
        <v>267</v>
      </c>
      <c r="H145" s="159">
        <v>546.57</v>
      </c>
      <c r="I145" s="160"/>
      <c r="J145" s="161">
        <f>ROUND(I145*H145,2)</f>
        <v>0</v>
      </c>
      <c r="K145" s="157" t="s">
        <v>224</v>
      </c>
      <c r="L145" s="31"/>
      <c r="M145" s="162" t="s">
        <v>3</v>
      </c>
      <c r="N145" s="163" t="s">
        <v>42</v>
      </c>
      <c r="O145" s="51"/>
      <c r="P145" s="164">
        <f>O145*H145</f>
        <v>0</v>
      </c>
      <c r="Q145" s="164">
        <v>0.0171</v>
      </c>
      <c r="R145" s="164">
        <f>Q145*H145</f>
        <v>9.346347000000002</v>
      </c>
      <c r="S145" s="164">
        <v>0</v>
      </c>
      <c r="T145" s="165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6" t="s">
        <v>225</v>
      </c>
      <c r="AT145" s="166" t="s">
        <v>153</v>
      </c>
      <c r="AU145" s="166" t="s">
        <v>81</v>
      </c>
      <c r="AY145" s="15" t="s">
        <v>150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5" t="s">
        <v>79</v>
      </c>
      <c r="BK145" s="167">
        <f>ROUND(I145*H145,2)</f>
        <v>0</v>
      </c>
      <c r="BL145" s="15" t="s">
        <v>225</v>
      </c>
      <c r="BM145" s="166" t="s">
        <v>371</v>
      </c>
    </row>
    <row r="146" spans="2:51" s="12" customFormat="1" ht="11.25">
      <c r="B146" s="173"/>
      <c r="D146" s="174" t="s">
        <v>231</v>
      </c>
      <c r="E146" s="175" t="s">
        <v>3</v>
      </c>
      <c r="F146" s="176" t="s">
        <v>372</v>
      </c>
      <c r="H146" s="177">
        <v>323.07</v>
      </c>
      <c r="I146" s="178"/>
      <c r="L146" s="173"/>
      <c r="M146" s="179"/>
      <c r="N146" s="180"/>
      <c r="O146" s="180"/>
      <c r="P146" s="180"/>
      <c r="Q146" s="180"/>
      <c r="R146" s="180"/>
      <c r="S146" s="180"/>
      <c r="T146" s="181"/>
      <c r="AT146" s="175" t="s">
        <v>231</v>
      </c>
      <c r="AU146" s="175" t="s">
        <v>81</v>
      </c>
      <c r="AV146" s="12" t="s">
        <v>81</v>
      </c>
      <c r="AW146" s="12" t="s">
        <v>34</v>
      </c>
      <c r="AX146" s="12" t="s">
        <v>71</v>
      </c>
      <c r="AY146" s="175" t="s">
        <v>150</v>
      </c>
    </row>
    <row r="147" spans="2:51" s="12" customFormat="1" ht="11.25">
      <c r="B147" s="173"/>
      <c r="D147" s="174" t="s">
        <v>231</v>
      </c>
      <c r="E147" s="175" t="s">
        <v>3</v>
      </c>
      <c r="F147" s="176" t="s">
        <v>373</v>
      </c>
      <c r="H147" s="177">
        <v>223.5</v>
      </c>
      <c r="I147" s="178"/>
      <c r="L147" s="173"/>
      <c r="M147" s="179"/>
      <c r="N147" s="180"/>
      <c r="O147" s="180"/>
      <c r="P147" s="180"/>
      <c r="Q147" s="180"/>
      <c r="R147" s="180"/>
      <c r="S147" s="180"/>
      <c r="T147" s="181"/>
      <c r="AT147" s="175" t="s">
        <v>231</v>
      </c>
      <c r="AU147" s="175" t="s">
        <v>81</v>
      </c>
      <c r="AV147" s="12" t="s">
        <v>81</v>
      </c>
      <c r="AW147" s="12" t="s">
        <v>34</v>
      </c>
      <c r="AX147" s="12" t="s">
        <v>71</v>
      </c>
      <c r="AY147" s="175" t="s">
        <v>150</v>
      </c>
    </row>
    <row r="148" spans="2:51" s="13" customFormat="1" ht="11.25">
      <c r="B148" s="192"/>
      <c r="D148" s="174" t="s">
        <v>231</v>
      </c>
      <c r="E148" s="193" t="s">
        <v>3</v>
      </c>
      <c r="F148" s="194" t="s">
        <v>325</v>
      </c>
      <c r="H148" s="195">
        <v>546.5699999999999</v>
      </c>
      <c r="I148" s="196"/>
      <c r="L148" s="192"/>
      <c r="M148" s="197"/>
      <c r="N148" s="198"/>
      <c r="O148" s="198"/>
      <c r="P148" s="198"/>
      <c r="Q148" s="198"/>
      <c r="R148" s="198"/>
      <c r="S148" s="198"/>
      <c r="T148" s="199"/>
      <c r="AT148" s="193" t="s">
        <v>231</v>
      </c>
      <c r="AU148" s="193" t="s">
        <v>81</v>
      </c>
      <c r="AV148" s="13" t="s">
        <v>225</v>
      </c>
      <c r="AW148" s="13" t="s">
        <v>34</v>
      </c>
      <c r="AX148" s="13" t="s">
        <v>79</v>
      </c>
      <c r="AY148" s="193" t="s">
        <v>150</v>
      </c>
    </row>
    <row r="149" spans="2:63" s="11" customFormat="1" ht="22.5" customHeight="1">
      <c r="B149" s="141"/>
      <c r="D149" s="142" t="s">
        <v>70</v>
      </c>
      <c r="E149" s="152" t="s">
        <v>182</v>
      </c>
      <c r="F149" s="152" t="s">
        <v>259</v>
      </c>
      <c r="I149" s="144"/>
      <c r="J149" s="153">
        <f>BK149</f>
        <v>0</v>
      </c>
      <c r="L149" s="141"/>
      <c r="M149" s="146"/>
      <c r="N149" s="147"/>
      <c r="O149" s="147"/>
      <c r="P149" s="148">
        <f>SUM(P150:P165)</f>
        <v>0</v>
      </c>
      <c r="Q149" s="147"/>
      <c r="R149" s="148">
        <f>SUM(R150:R165)</f>
        <v>0</v>
      </c>
      <c r="S149" s="147"/>
      <c r="T149" s="149">
        <f>SUM(T150:T165)</f>
        <v>0</v>
      </c>
      <c r="AR149" s="142" t="s">
        <v>79</v>
      </c>
      <c r="AT149" s="150" t="s">
        <v>70</v>
      </c>
      <c r="AU149" s="150" t="s">
        <v>79</v>
      </c>
      <c r="AY149" s="142" t="s">
        <v>150</v>
      </c>
      <c r="BK149" s="151">
        <f>SUM(BK150:BK165)</f>
        <v>0</v>
      </c>
    </row>
    <row r="150" spans="1:65" s="1" customFormat="1" ht="16.5" customHeight="1">
      <c r="A150" s="30"/>
      <c r="B150" s="154"/>
      <c r="C150" s="155" t="s">
        <v>186</v>
      </c>
      <c r="D150" s="155" t="s">
        <v>153</v>
      </c>
      <c r="E150" s="156" t="s">
        <v>374</v>
      </c>
      <c r="F150" s="157" t="s">
        <v>375</v>
      </c>
      <c r="G150" s="158" t="s">
        <v>267</v>
      </c>
      <c r="H150" s="159">
        <v>323.05</v>
      </c>
      <c r="I150" s="160"/>
      <c r="J150" s="161">
        <f>ROUND(I150*H150,2)</f>
        <v>0</v>
      </c>
      <c r="K150" s="157" t="s">
        <v>3</v>
      </c>
      <c r="L150" s="31"/>
      <c r="M150" s="162" t="s">
        <v>3</v>
      </c>
      <c r="N150" s="163" t="s">
        <v>42</v>
      </c>
      <c r="O150" s="51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6" t="s">
        <v>225</v>
      </c>
      <c r="AT150" s="166" t="s">
        <v>153</v>
      </c>
      <c r="AU150" s="166" t="s">
        <v>81</v>
      </c>
      <c r="AY150" s="15" t="s">
        <v>150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5" t="s">
        <v>79</v>
      </c>
      <c r="BK150" s="167">
        <f>ROUND(I150*H150,2)</f>
        <v>0</v>
      </c>
      <c r="BL150" s="15" t="s">
        <v>225</v>
      </c>
      <c r="BM150" s="166" t="s">
        <v>376</v>
      </c>
    </row>
    <row r="151" spans="2:51" s="12" customFormat="1" ht="11.25">
      <c r="B151" s="173"/>
      <c r="D151" s="174" t="s">
        <v>231</v>
      </c>
      <c r="E151" s="175" t="s">
        <v>3</v>
      </c>
      <c r="F151" s="176" t="s">
        <v>377</v>
      </c>
      <c r="H151" s="177">
        <v>323.05</v>
      </c>
      <c r="I151" s="178"/>
      <c r="L151" s="173"/>
      <c r="M151" s="179"/>
      <c r="N151" s="180"/>
      <c r="O151" s="180"/>
      <c r="P151" s="180"/>
      <c r="Q151" s="180"/>
      <c r="R151" s="180"/>
      <c r="S151" s="180"/>
      <c r="T151" s="181"/>
      <c r="AT151" s="175" t="s">
        <v>231</v>
      </c>
      <c r="AU151" s="175" t="s">
        <v>81</v>
      </c>
      <c r="AV151" s="12" t="s">
        <v>81</v>
      </c>
      <c r="AW151" s="12" t="s">
        <v>34</v>
      </c>
      <c r="AX151" s="12" t="s">
        <v>79</v>
      </c>
      <c r="AY151" s="175" t="s">
        <v>150</v>
      </c>
    </row>
    <row r="152" spans="1:65" s="1" customFormat="1" ht="16.5" customHeight="1">
      <c r="A152" s="30"/>
      <c r="B152" s="154"/>
      <c r="C152" s="155" t="s">
        <v>196</v>
      </c>
      <c r="D152" s="155" t="s">
        <v>153</v>
      </c>
      <c r="E152" s="156" t="s">
        <v>378</v>
      </c>
      <c r="F152" s="157" t="s">
        <v>375</v>
      </c>
      <c r="G152" s="158" t="s">
        <v>379</v>
      </c>
      <c r="H152" s="159">
        <v>11</v>
      </c>
      <c r="I152" s="160"/>
      <c r="J152" s="161">
        <f>ROUND(I152*H152,2)</f>
        <v>0</v>
      </c>
      <c r="K152" s="157" t="s">
        <v>3</v>
      </c>
      <c r="L152" s="31"/>
      <c r="M152" s="162" t="s">
        <v>3</v>
      </c>
      <c r="N152" s="163" t="s">
        <v>42</v>
      </c>
      <c r="O152" s="51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6" t="s">
        <v>225</v>
      </c>
      <c r="AT152" s="166" t="s">
        <v>153</v>
      </c>
      <c r="AU152" s="166" t="s">
        <v>81</v>
      </c>
      <c r="AY152" s="15" t="s">
        <v>150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5" t="s">
        <v>79</v>
      </c>
      <c r="BK152" s="167">
        <f>ROUND(I152*H152,2)</f>
        <v>0</v>
      </c>
      <c r="BL152" s="15" t="s">
        <v>225</v>
      </c>
      <c r="BM152" s="166" t="s">
        <v>380</v>
      </c>
    </row>
    <row r="153" spans="1:65" s="1" customFormat="1" ht="16.5" customHeight="1">
      <c r="A153" s="30"/>
      <c r="B153" s="154"/>
      <c r="C153" s="155" t="s">
        <v>202</v>
      </c>
      <c r="D153" s="155" t="s">
        <v>153</v>
      </c>
      <c r="E153" s="156" t="s">
        <v>381</v>
      </c>
      <c r="F153" s="157" t="s">
        <v>375</v>
      </c>
      <c r="G153" s="158" t="s">
        <v>379</v>
      </c>
      <c r="H153" s="159">
        <v>14</v>
      </c>
      <c r="I153" s="160"/>
      <c r="J153" s="161">
        <f>ROUND(I153*H153,2)</f>
        <v>0</v>
      </c>
      <c r="K153" s="157" t="s">
        <v>3</v>
      </c>
      <c r="L153" s="31"/>
      <c r="M153" s="162" t="s">
        <v>3</v>
      </c>
      <c r="N153" s="163" t="s">
        <v>42</v>
      </c>
      <c r="O153" s="51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6" t="s">
        <v>225</v>
      </c>
      <c r="AT153" s="166" t="s">
        <v>153</v>
      </c>
      <c r="AU153" s="166" t="s">
        <v>81</v>
      </c>
      <c r="AY153" s="15" t="s">
        <v>150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5" t="s">
        <v>79</v>
      </c>
      <c r="BK153" s="167">
        <f>ROUND(I153*H153,2)</f>
        <v>0</v>
      </c>
      <c r="BL153" s="15" t="s">
        <v>225</v>
      </c>
      <c r="BM153" s="166" t="s">
        <v>382</v>
      </c>
    </row>
    <row r="154" spans="1:65" s="1" customFormat="1" ht="16.5" customHeight="1">
      <c r="A154" s="30"/>
      <c r="B154" s="154"/>
      <c r="C154" s="155" t="s">
        <v>383</v>
      </c>
      <c r="D154" s="155" t="s">
        <v>153</v>
      </c>
      <c r="E154" s="156" t="s">
        <v>384</v>
      </c>
      <c r="F154" s="157" t="s">
        <v>375</v>
      </c>
      <c r="G154" s="158" t="s">
        <v>156</v>
      </c>
      <c r="H154" s="159">
        <v>1</v>
      </c>
      <c r="I154" s="160"/>
      <c r="J154" s="161">
        <f>ROUND(I154*H154,2)</f>
        <v>0</v>
      </c>
      <c r="K154" s="157" t="s">
        <v>3</v>
      </c>
      <c r="L154" s="31"/>
      <c r="M154" s="162" t="s">
        <v>3</v>
      </c>
      <c r="N154" s="163" t="s">
        <v>42</v>
      </c>
      <c r="O154" s="51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6" t="s">
        <v>225</v>
      </c>
      <c r="AT154" s="166" t="s">
        <v>153</v>
      </c>
      <c r="AU154" s="166" t="s">
        <v>81</v>
      </c>
      <c r="AY154" s="15" t="s">
        <v>150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5" t="s">
        <v>79</v>
      </c>
      <c r="BK154" s="167">
        <f>ROUND(I154*H154,2)</f>
        <v>0</v>
      </c>
      <c r="BL154" s="15" t="s">
        <v>225</v>
      </c>
      <c r="BM154" s="166" t="s">
        <v>385</v>
      </c>
    </row>
    <row r="155" spans="1:65" s="1" customFormat="1" ht="16.5" customHeight="1">
      <c r="A155" s="30"/>
      <c r="B155" s="154"/>
      <c r="C155" s="155" t="s">
        <v>386</v>
      </c>
      <c r="D155" s="155" t="s">
        <v>153</v>
      </c>
      <c r="E155" s="156" t="s">
        <v>387</v>
      </c>
      <c r="F155" s="157" t="s">
        <v>375</v>
      </c>
      <c r="G155" s="158" t="s">
        <v>156</v>
      </c>
      <c r="H155" s="159">
        <v>1</v>
      </c>
      <c r="I155" s="160"/>
      <c r="J155" s="161">
        <f>ROUND(I155*H155,2)</f>
        <v>0</v>
      </c>
      <c r="K155" s="157" t="s">
        <v>3</v>
      </c>
      <c r="L155" s="31"/>
      <c r="M155" s="162" t="s">
        <v>3</v>
      </c>
      <c r="N155" s="163" t="s">
        <v>42</v>
      </c>
      <c r="O155" s="51"/>
      <c r="P155" s="164">
        <f>O155*H155</f>
        <v>0</v>
      </c>
      <c r="Q155" s="164">
        <v>0</v>
      </c>
      <c r="R155" s="164">
        <f>Q155*H155</f>
        <v>0</v>
      </c>
      <c r="S155" s="164">
        <v>0</v>
      </c>
      <c r="T155" s="165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6" t="s">
        <v>225</v>
      </c>
      <c r="AT155" s="166" t="s">
        <v>153</v>
      </c>
      <c r="AU155" s="166" t="s">
        <v>81</v>
      </c>
      <c r="AY155" s="15" t="s">
        <v>150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15" t="s">
        <v>79</v>
      </c>
      <c r="BK155" s="167">
        <f>ROUND(I155*H155,2)</f>
        <v>0</v>
      </c>
      <c r="BL155" s="15" t="s">
        <v>225</v>
      </c>
      <c r="BM155" s="166" t="s">
        <v>388</v>
      </c>
    </row>
    <row r="156" spans="1:65" s="1" customFormat="1" ht="33" customHeight="1">
      <c r="A156" s="30"/>
      <c r="B156" s="154"/>
      <c r="C156" s="155" t="s">
        <v>160</v>
      </c>
      <c r="D156" s="155" t="s">
        <v>153</v>
      </c>
      <c r="E156" s="156" t="s">
        <v>389</v>
      </c>
      <c r="F156" s="157" t="s">
        <v>390</v>
      </c>
      <c r="G156" s="158" t="s">
        <v>223</v>
      </c>
      <c r="H156" s="159">
        <v>931.25</v>
      </c>
      <c r="I156" s="160"/>
      <c r="J156" s="161">
        <f>ROUND(I156*H156,2)</f>
        <v>0</v>
      </c>
      <c r="K156" s="157" t="s">
        <v>224</v>
      </c>
      <c r="L156" s="31"/>
      <c r="M156" s="162" t="s">
        <v>3</v>
      </c>
      <c r="N156" s="163" t="s">
        <v>42</v>
      </c>
      <c r="O156" s="51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6" t="s">
        <v>225</v>
      </c>
      <c r="AT156" s="166" t="s">
        <v>153</v>
      </c>
      <c r="AU156" s="166" t="s">
        <v>81</v>
      </c>
      <c r="AY156" s="15" t="s">
        <v>150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5" t="s">
        <v>79</v>
      </c>
      <c r="BK156" s="167">
        <f>ROUND(I156*H156,2)</f>
        <v>0</v>
      </c>
      <c r="BL156" s="15" t="s">
        <v>225</v>
      </c>
      <c r="BM156" s="166" t="s">
        <v>391</v>
      </c>
    </row>
    <row r="157" spans="2:51" s="12" customFormat="1" ht="11.25">
      <c r="B157" s="173"/>
      <c r="D157" s="174" t="s">
        <v>231</v>
      </c>
      <c r="E157" s="175" t="s">
        <v>3</v>
      </c>
      <c r="F157" s="176" t="s">
        <v>392</v>
      </c>
      <c r="H157" s="177">
        <v>931.25</v>
      </c>
      <c r="I157" s="178"/>
      <c r="L157" s="173"/>
      <c r="M157" s="179"/>
      <c r="N157" s="180"/>
      <c r="O157" s="180"/>
      <c r="P157" s="180"/>
      <c r="Q157" s="180"/>
      <c r="R157" s="180"/>
      <c r="S157" s="180"/>
      <c r="T157" s="181"/>
      <c r="AT157" s="175" t="s">
        <v>231</v>
      </c>
      <c r="AU157" s="175" t="s">
        <v>81</v>
      </c>
      <c r="AV157" s="12" t="s">
        <v>81</v>
      </c>
      <c r="AW157" s="12" t="s">
        <v>34</v>
      </c>
      <c r="AX157" s="12" t="s">
        <v>79</v>
      </c>
      <c r="AY157" s="175" t="s">
        <v>150</v>
      </c>
    </row>
    <row r="158" spans="1:65" s="1" customFormat="1" ht="33" customHeight="1">
      <c r="A158" s="30"/>
      <c r="B158" s="154"/>
      <c r="C158" s="155" t="s">
        <v>9</v>
      </c>
      <c r="D158" s="155" t="s">
        <v>153</v>
      </c>
      <c r="E158" s="156" t="s">
        <v>393</v>
      </c>
      <c r="F158" s="157" t="s">
        <v>394</v>
      </c>
      <c r="G158" s="158" t="s">
        <v>223</v>
      </c>
      <c r="H158" s="159">
        <v>83812.5</v>
      </c>
      <c r="I158" s="160"/>
      <c r="J158" s="161">
        <f>ROUND(I158*H158,2)</f>
        <v>0</v>
      </c>
      <c r="K158" s="157" t="s">
        <v>224</v>
      </c>
      <c r="L158" s="31"/>
      <c r="M158" s="162" t="s">
        <v>3</v>
      </c>
      <c r="N158" s="163" t="s">
        <v>42</v>
      </c>
      <c r="O158" s="51"/>
      <c r="P158" s="164">
        <f>O158*H158</f>
        <v>0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6" t="s">
        <v>225</v>
      </c>
      <c r="AT158" s="166" t="s">
        <v>153</v>
      </c>
      <c r="AU158" s="166" t="s">
        <v>81</v>
      </c>
      <c r="AY158" s="15" t="s">
        <v>150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5" t="s">
        <v>79</v>
      </c>
      <c r="BK158" s="167">
        <f>ROUND(I158*H158,2)</f>
        <v>0</v>
      </c>
      <c r="BL158" s="15" t="s">
        <v>225</v>
      </c>
      <c r="BM158" s="166" t="s">
        <v>395</v>
      </c>
    </row>
    <row r="159" spans="2:51" s="12" customFormat="1" ht="11.25">
      <c r="B159" s="173"/>
      <c r="D159" s="174" t="s">
        <v>231</v>
      </c>
      <c r="E159" s="175" t="s">
        <v>3</v>
      </c>
      <c r="F159" s="176" t="s">
        <v>396</v>
      </c>
      <c r="H159" s="177">
        <v>83812.5</v>
      </c>
      <c r="I159" s="178"/>
      <c r="L159" s="173"/>
      <c r="M159" s="179"/>
      <c r="N159" s="180"/>
      <c r="O159" s="180"/>
      <c r="P159" s="180"/>
      <c r="Q159" s="180"/>
      <c r="R159" s="180"/>
      <c r="S159" s="180"/>
      <c r="T159" s="181"/>
      <c r="AT159" s="175" t="s">
        <v>231</v>
      </c>
      <c r="AU159" s="175" t="s">
        <v>81</v>
      </c>
      <c r="AV159" s="12" t="s">
        <v>81</v>
      </c>
      <c r="AW159" s="12" t="s">
        <v>34</v>
      </c>
      <c r="AX159" s="12" t="s">
        <v>79</v>
      </c>
      <c r="AY159" s="175" t="s">
        <v>150</v>
      </c>
    </row>
    <row r="160" spans="1:65" s="1" customFormat="1" ht="33" customHeight="1">
      <c r="A160" s="30"/>
      <c r="B160" s="154"/>
      <c r="C160" s="155" t="s">
        <v>264</v>
      </c>
      <c r="D160" s="155" t="s">
        <v>153</v>
      </c>
      <c r="E160" s="156" t="s">
        <v>397</v>
      </c>
      <c r="F160" s="157" t="s">
        <v>398</v>
      </c>
      <c r="G160" s="158" t="s">
        <v>223</v>
      </c>
      <c r="H160" s="159">
        <v>931.25</v>
      </c>
      <c r="I160" s="160"/>
      <c r="J160" s="161">
        <f>ROUND(I160*H160,2)</f>
        <v>0</v>
      </c>
      <c r="K160" s="157" t="s">
        <v>224</v>
      </c>
      <c r="L160" s="31"/>
      <c r="M160" s="162" t="s">
        <v>3</v>
      </c>
      <c r="N160" s="163" t="s">
        <v>42</v>
      </c>
      <c r="O160" s="51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6" t="s">
        <v>225</v>
      </c>
      <c r="AT160" s="166" t="s">
        <v>153</v>
      </c>
      <c r="AU160" s="166" t="s">
        <v>81</v>
      </c>
      <c r="AY160" s="15" t="s">
        <v>150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5" t="s">
        <v>79</v>
      </c>
      <c r="BK160" s="167">
        <f>ROUND(I160*H160,2)</f>
        <v>0</v>
      </c>
      <c r="BL160" s="15" t="s">
        <v>225</v>
      </c>
      <c r="BM160" s="166" t="s">
        <v>399</v>
      </c>
    </row>
    <row r="161" spans="1:65" s="1" customFormat="1" ht="33" customHeight="1">
      <c r="A161" s="30"/>
      <c r="B161" s="154"/>
      <c r="C161" s="155" t="s">
        <v>400</v>
      </c>
      <c r="D161" s="155" t="s">
        <v>153</v>
      </c>
      <c r="E161" s="156" t="s">
        <v>401</v>
      </c>
      <c r="F161" s="157" t="s">
        <v>402</v>
      </c>
      <c r="G161" s="158" t="s">
        <v>267</v>
      </c>
      <c r="H161" s="159">
        <v>372.5</v>
      </c>
      <c r="I161" s="160"/>
      <c r="J161" s="161">
        <f>ROUND(I161*H161,2)</f>
        <v>0</v>
      </c>
      <c r="K161" s="157" t="s">
        <v>224</v>
      </c>
      <c r="L161" s="31"/>
      <c r="M161" s="162" t="s">
        <v>3</v>
      </c>
      <c r="N161" s="163" t="s">
        <v>42</v>
      </c>
      <c r="O161" s="51"/>
      <c r="P161" s="164">
        <f>O161*H161</f>
        <v>0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6" t="s">
        <v>225</v>
      </c>
      <c r="AT161" s="166" t="s">
        <v>153</v>
      </c>
      <c r="AU161" s="166" t="s">
        <v>81</v>
      </c>
      <c r="AY161" s="15" t="s">
        <v>150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5" t="s">
        <v>79</v>
      </c>
      <c r="BK161" s="167">
        <f>ROUND(I161*H161,2)</f>
        <v>0</v>
      </c>
      <c r="BL161" s="15" t="s">
        <v>225</v>
      </c>
      <c r="BM161" s="166" t="s">
        <v>403</v>
      </c>
    </row>
    <row r="162" spans="2:51" s="12" customFormat="1" ht="11.25">
      <c r="B162" s="173"/>
      <c r="D162" s="174" t="s">
        <v>231</v>
      </c>
      <c r="E162" s="175" t="s">
        <v>3</v>
      </c>
      <c r="F162" s="176" t="s">
        <v>404</v>
      </c>
      <c r="H162" s="177">
        <v>372.5</v>
      </c>
      <c r="I162" s="178"/>
      <c r="L162" s="173"/>
      <c r="M162" s="179"/>
      <c r="N162" s="180"/>
      <c r="O162" s="180"/>
      <c r="P162" s="180"/>
      <c r="Q162" s="180"/>
      <c r="R162" s="180"/>
      <c r="S162" s="180"/>
      <c r="T162" s="181"/>
      <c r="AT162" s="175" t="s">
        <v>231</v>
      </c>
      <c r="AU162" s="175" t="s">
        <v>81</v>
      </c>
      <c r="AV162" s="12" t="s">
        <v>81</v>
      </c>
      <c r="AW162" s="12" t="s">
        <v>34</v>
      </c>
      <c r="AX162" s="12" t="s">
        <v>79</v>
      </c>
      <c r="AY162" s="175" t="s">
        <v>150</v>
      </c>
    </row>
    <row r="163" spans="1:65" s="1" customFormat="1" ht="33" customHeight="1">
      <c r="A163" s="30"/>
      <c r="B163" s="154"/>
      <c r="C163" s="155" t="s">
        <v>206</v>
      </c>
      <c r="D163" s="155" t="s">
        <v>153</v>
      </c>
      <c r="E163" s="156" t="s">
        <v>405</v>
      </c>
      <c r="F163" s="157" t="s">
        <v>406</v>
      </c>
      <c r="G163" s="158" t="s">
        <v>267</v>
      </c>
      <c r="H163" s="159">
        <v>33480</v>
      </c>
      <c r="I163" s="160"/>
      <c r="J163" s="161">
        <f>ROUND(I163*H163,2)</f>
        <v>0</v>
      </c>
      <c r="K163" s="157" t="s">
        <v>224</v>
      </c>
      <c r="L163" s="31"/>
      <c r="M163" s="162" t="s">
        <v>3</v>
      </c>
      <c r="N163" s="163" t="s">
        <v>42</v>
      </c>
      <c r="O163" s="51"/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6" t="s">
        <v>225</v>
      </c>
      <c r="AT163" s="166" t="s">
        <v>153</v>
      </c>
      <c r="AU163" s="166" t="s">
        <v>81</v>
      </c>
      <c r="AY163" s="15" t="s">
        <v>150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5" t="s">
        <v>79</v>
      </c>
      <c r="BK163" s="167">
        <f>ROUND(I163*H163,2)</f>
        <v>0</v>
      </c>
      <c r="BL163" s="15" t="s">
        <v>225</v>
      </c>
      <c r="BM163" s="166" t="s">
        <v>407</v>
      </c>
    </row>
    <row r="164" spans="2:51" s="12" customFormat="1" ht="11.25">
      <c r="B164" s="173"/>
      <c r="D164" s="174" t="s">
        <v>231</v>
      </c>
      <c r="E164" s="175" t="s">
        <v>3</v>
      </c>
      <c r="F164" s="176" t="s">
        <v>408</v>
      </c>
      <c r="H164" s="177">
        <v>33480</v>
      </c>
      <c r="I164" s="178"/>
      <c r="L164" s="173"/>
      <c r="M164" s="179"/>
      <c r="N164" s="180"/>
      <c r="O164" s="180"/>
      <c r="P164" s="180"/>
      <c r="Q164" s="180"/>
      <c r="R164" s="180"/>
      <c r="S164" s="180"/>
      <c r="T164" s="181"/>
      <c r="AT164" s="175" t="s">
        <v>231</v>
      </c>
      <c r="AU164" s="175" t="s">
        <v>81</v>
      </c>
      <c r="AV164" s="12" t="s">
        <v>81</v>
      </c>
      <c r="AW164" s="12" t="s">
        <v>34</v>
      </c>
      <c r="AX164" s="12" t="s">
        <v>79</v>
      </c>
      <c r="AY164" s="175" t="s">
        <v>150</v>
      </c>
    </row>
    <row r="165" spans="1:65" s="1" customFormat="1" ht="33" customHeight="1">
      <c r="A165" s="30"/>
      <c r="B165" s="154"/>
      <c r="C165" s="155" t="s">
        <v>227</v>
      </c>
      <c r="D165" s="155" t="s">
        <v>153</v>
      </c>
      <c r="E165" s="156" t="s">
        <v>409</v>
      </c>
      <c r="F165" s="157" t="s">
        <v>410</v>
      </c>
      <c r="G165" s="158" t="s">
        <v>267</v>
      </c>
      <c r="H165" s="159">
        <v>372.5</v>
      </c>
      <c r="I165" s="160"/>
      <c r="J165" s="161">
        <f>ROUND(I165*H165,2)</f>
        <v>0</v>
      </c>
      <c r="K165" s="157" t="s">
        <v>224</v>
      </c>
      <c r="L165" s="31"/>
      <c r="M165" s="162" t="s">
        <v>3</v>
      </c>
      <c r="N165" s="163" t="s">
        <v>42</v>
      </c>
      <c r="O165" s="51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6" t="s">
        <v>225</v>
      </c>
      <c r="AT165" s="166" t="s">
        <v>153</v>
      </c>
      <c r="AU165" s="166" t="s">
        <v>81</v>
      </c>
      <c r="AY165" s="15" t="s">
        <v>150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5" t="s">
        <v>79</v>
      </c>
      <c r="BK165" s="167">
        <f>ROUND(I165*H165,2)</f>
        <v>0</v>
      </c>
      <c r="BL165" s="15" t="s">
        <v>225</v>
      </c>
      <c r="BM165" s="166" t="s">
        <v>411</v>
      </c>
    </row>
    <row r="166" spans="2:63" s="11" customFormat="1" ht="22.5" customHeight="1">
      <c r="B166" s="141"/>
      <c r="D166" s="142" t="s">
        <v>70</v>
      </c>
      <c r="E166" s="152" t="s">
        <v>412</v>
      </c>
      <c r="F166" s="152" t="s">
        <v>413</v>
      </c>
      <c r="I166" s="144"/>
      <c r="J166" s="153">
        <f>BK166</f>
        <v>0</v>
      </c>
      <c r="L166" s="141"/>
      <c r="M166" s="146"/>
      <c r="N166" s="147"/>
      <c r="O166" s="147"/>
      <c r="P166" s="148">
        <f>P167</f>
        <v>0</v>
      </c>
      <c r="Q166" s="147"/>
      <c r="R166" s="148">
        <f>R167</f>
        <v>0</v>
      </c>
      <c r="S166" s="147"/>
      <c r="T166" s="149">
        <f>T167</f>
        <v>0</v>
      </c>
      <c r="AR166" s="142" t="s">
        <v>79</v>
      </c>
      <c r="AT166" s="150" t="s">
        <v>70</v>
      </c>
      <c r="AU166" s="150" t="s">
        <v>79</v>
      </c>
      <c r="AY166" s="142" t="s">
        <v>150</v>
      </c>
      <c r="BK166" s="151">
        <f>BK167</f>
        <v>0</v>
      </c>
    </row>
    <row r="167" spans="1:65" s="1" customFormat="1" ht="44.25" customHeight="1">
      <c r="A167" s="30"/>
      <c r="B167" s="154"/>
      <c r="C167" s="155" t="s">
        <v>190</v>
      </c>
      <c r="D167" s="155" t="s">
        <v>153</v>
      </c>
      <c r="E167" s="156" t="s">
        <v>414</v>
      </c>
      <c r="F167" s="157" t="s">
        <v>415</v>
      </c>
      <c r="G167" s="158" t="s">
        <v>256</v>
      </c>
      <c r="H167" s="159">
        <v>1079.744</v>
      </c>
      <c r="I167" s="160"/>
      <c r="J167" s="161">
        <f>ROUND(I167*H167,2)</f>
        <v>0</v>
      </c>
      <c r="K167" s="157" t="s">
        <v>224</v>
      </c>
      <c r="L167" s="31"/>
      <c r="M167" s="168" t="s">
        <v>3</v>
      </c>
      <c r="N167" s="169" t="s">
        <v>42</v>
      </c>
      <c r="O167" s="170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6" t="s">
        <v>225</v>
      </c>
      <c r="AT167" s="166" t="s">
        <v>153</v>
      </c>
      <c r="AU167" s="166" t="s">
        <v>81</v>
      </c>
      <c r="AY167" s="15" t="s">
        <v>150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15" t="s">
        <v>79</v>
      </c>
      <c r="BK167" s="167">
        <f>ROUND(I167*H167,2)</f>
        <v>0</v>
      </c>
      <c r="BL167" s="15" t="s">
        <v>225</v>
      </c>
      <c r="BM167" s="166" t="s">
        <v>416</v>
      </c>
    </row>
    <row r="168" spans="1:31" s="1" customFormat="1" ht="6.75" customHeight="1">
      <c r="A168" s="30"/>
      <c r="B168" s="40"/>
      <c r="C168" s="41"/>
      <c r="D168" s="41"/>
      <c r="E168" s="41"/>
      <c r="F168" s="41"/>
      <c r="G168" s="41"/>
      <c r="H168" s="41"/>
      <c r="I168" s="114"/>
      <c r="J168" s="41"/>
      <c r="K168" s="41"/>
      <c r="L168" s="31"/>
      <c r="M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</row>
  </sheetData>
  <sheetProtection/>
  <autoFilter ref="C91:K167"/>
  <mergeCells count="12">
    <mergeCell ref="E20:H20"/>
    <mergeCell ref="E29:H29"/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94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" customHeight="1">
      <c r="B8" s="18"/>
      <c r="D8" s="25" t="s">
        <v>124</v>
      </c>
      <c r="L8" s="18"/>
    </row>
    <row r="9" spans="1:31" s="1" customFormat="1" ht="16.5" customHeight="1">
      <c r="A9" s="30"/>
      <c r="B9" s="31"/>
      <c r="C9" s="30"/>
      <c r="D9" s="30"/>
      <c r="E9" s="244" t="s">
        <v>210</v>
      </c>
      <c r="F9" s="243"/>
      <c r="G9" s="243"/>
      <c r="H9" s="243"/>
      <c r="I9" s="94"/>
      <c r="J9" s="30"/>
      <c r="K9" s="30"/>
      <c r="L9" s="9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2" customHeight="1">
      <c r="A10" s="30"/>
      <c r="B10" s="31"/>
      <c r="C10" s="30"/>
      <c r="D10" s="25" t="s">
        <v>211</v>
      </c>
      <c r="E10" s="30"/>
      <c r="F10" s="30"/>
      <c r="G10" s="30"/>
      <c r="H10" s="30"/>
      <c r="I10" s="94"/>
      <c r="J10" s="30"/>
      <c r="K10" s="30"/>
      <c r="L10" s="9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6.5" customHeight="1">
      <c r="A11" s="30"/>
      <c r="B11" s="31"/>
      <c r="C11" s="30"/>
      <c r="D11" s="30"/>
      <c r="E11" s="240" t="s">
        <v>417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1.25">
      <c r="A12" s="30"/>
      <c r="B12" s="31"/>
      <c r="C12" s="30"/>
      <c r="D12" s="30"/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2" customHeight="1">
      <c r="A13" s="30"/>
      <c r="B13" s="31"/>
      <c r="C13" s="30"/>
      <c r="D13" s="25" t="s">
        <v>19</v>
      </c>
      <c r="E13" s="30"/>
      <c r="F13" s="23" t="s">
        <v>3</v>
      </c>
      <c r="G13" s="30"/>
      <c r="H13" s="30"/>
      <c r="I13" s="96" t="s">
        <v>20</v>
      </c>
      <c r="J13" s="23" t="s">
        <v>3</v>
      </c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1"/>
      <c r="C14" s="30"/>
      <c r="D14" s="25" t="s">
        <v>21</v>
      </c>
      <c r="E14" s="30"/>
      <c r="F14" s="23" t="s">
        <v>22</v>
      </c>
      <c r="G14" s="30"/>
      <c r="H14" s="30"/>
      <c r="I14" s="96" t="s">
        <v>23</v>
      </c>
      <c r="J14" s="48" t="str">
        <f>'Rekapitulace stavby'!AN8</f>
        <v>2. 9. 2018</v>
      </c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0.5" customHeight="1">
      <c r="A15" s="30"/>
      <c r="B15" s="31"/>
      <c r="C15" s="30"/>
      <c r="D15" s="30"/>
      <c r="E15" s="30"/>
      <c r="F15" s="30"/>
      <c r="G15" s="30"/>
      <c r="H15" s="30"/>
      <c r="I15" s="94"/>
      <c r="J15" s="30"/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25</v>
      </c>
      <c r="E16" s="30"/>
      <c r="F16" s="30"/>
      <c r="G16" s="30"/>
      <c r="H16" s="30"/>
      <c r="I16" s="96" t="s">
        <v>26</v>
      </c>
      <c r="J16" s="23" t="s">
        <v>3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8" customHeight="1">
      <c r="A17" s="30"/>
      <c r="B17" s="31"/>
      <c r="C17" s="30"/>
      <c r="D17" s="30"/>
      <c r="E17" s="23" t="s">
        <v>27</v>
      </c>
      <c r="F17" s="30"/>
      <c r="G17" s="30"/>
      <c r="H17" s="30"/>
      <c r="I17" s="96" t="s">
        <v>28</v>
      </c>
      <c r="J17" s="23" t="s">
        <v>3</v>
      </c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6.75" customHeight="1">
      <c r="A18" s="30"/>
      <c r="B18" s="31"/>
      <c r="C18" s="30"/>
      <c r="D18" s="30"/>
      <c r="E18" s="30"/>
      <c r="F18" s="30"/>
      <c r="G18" s="30"/>
      <c r="H18" s="30"/>
      <c r="I18" s="94"/>
      <c r="J18" s="30"/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2" customHeight="1">
      <c r="A19" s="30"/>
      <c r="B19" s="31"/>
      <c r="C19" s="30"/>
      <c r="D19" s="25" t="s">
        <v>29</v>
      </c>
      <c r="E19" s="30"/>
      <c r="F19" s="30"/>
      <c r="G19" s="30"/>
      <c r="H19" s="30"/>
      <c r="I19" s="96" t="s">
        <v>26</v>
      </c>
      <c r="J19" s="26" t="str">
        <f>'Rekapitulace stavby'!AN13</f>
        <v>Vyplň údaj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8" customHeight="1">
      <c r="A20" s="30"/>
      <c r="B20" s="31"/>
      <c r="C20" s="30"/>
      <c r="D20" s="30"/>
      <c r="E20" s="246" t="str">
        <f>'Rekapitulace stavby'!E14</f>
        <v>Vyplň údaj</v>
      </c>
      <c r="F20" s="229"/>
      <c r="G20" s="229"/>
      <c r="H20" s="229"/>
      <c r="I20" s="96" t="s">
        <v>28</v>
      </c>
      <c r="J20" s="26" t="str">
        <f>'Rekapitulace stavby'!AN14</f>
        <v>Vyplň údaj</v>
      </c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6.75" customHeight="1">
      <c r="A21" s="30"/>
      <c r="B21" s="31"/>
      <c r="C21" s="30"/>
      <c r="D21" s="30"/>
      <c r="E21" s="30"/>
      <c r="F21" s="30"/>
      <c r="G21" s="30"/>
      <c r="H21" s="30"/>
      <c r="I21" s="94"/>
      <c r="J21" s="30"/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2" customHeight="1">
      <c r="A22" s="30"/>
      <c r="B22" s="31"/>
      <c r="C22" s="30"/>
      <c r="D22" s="25" t="s">
        <v>31</v>
      </c>
      <c r="E22" s="30"/>
      <c r="F22" s="30"/>
      <c r="G22" s="30"/>
      <c r="H22" s="30"/>
      <c r="I22" s="96" t="s">
        <v>26</v>
      </c>
      <c r="J22" s="23" t="s">
        <v>32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8" customHeight="1">
      <c r="A23" s="30"/>
      <c r="B23" s="31"/>
      <c r="C23" s="30"/>
      <c r="D23" s="30"/>
      <c r="E23" s="23" t="s">
        <v>33</v>
      </c>
      <c r="F23" s="30"/>
      <c r="G23" s="30"/>
      <c r="H23" s="30"/>
      <c r="I23" s="96" t="s">
        <v>28</v>
      </c>
      <c r="J23" s="23" t="s">
        <v>3</v>
      </c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6.75" customHeight="1">
      <c r="A24" s="30"/>
      <c r="B24" s="31"/>
      <c r="C24" s="30"/>
      <c r="D24" s="30"/>
      <c r="E24" s="30"/>
      <c r="F24" s="30"/>
      <c r="G24" s="30"/>
      <c r="H24" s="30"/>
      <c r="I24" s="94"/>
      <c r="J24" s="30"/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2" customHeight="1">
      <c r="A25" s="30"/>
      <c r="B25" s="31"/>
      <c r="C25" s="30"/>
      <c r="D25" s="25" t="s">
        <v>35</v>
      </c>
      <c r="E25" s="30"/>
      <c r="F25" s="30"/>
      <c r="G25" s="30"/>
      <c r="H25" s="30"/>
      <c r="I25" s="96" t="s">
        <v>26</v>
      </c>
      <c r="J25" s="23" t="str">
        <f>IF('Rekapitulace stavby'!AN19="","",'Rekapitulace stavby'!AN19)</f>
        <v>72173831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8" customHeight="1">
      <c r="A26" s="30"/>
      <c r="B26" s="31"/>
      <c r="C26" s="30"/>
      <c r="D26" s="30"/>
      <c r="E26" s="23" t="str">
        <f>IF('Rekapitulace stavby'!E20="","",'Rekapitulace stavby'!E20)</f>
        <v> Ing. Vít Semrád, SV-statika,projekce</v>
      </c>
      <c r="F26" s="30"/>
      <c r="G26" s="30"/>
      <c r="H26" s="30"/>
      <c r="I26" s="96" t="s">
        <v>28</v>
      </c>
      <c r="J26" s="23">
        <f>IF('Rekapitulace stavby'!AN20="","",'Rekapitulace stavby'!AN20)</f>
      </c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75" customHeight="1">
      <c r="A27" s="30"/>
      <c r="B27" s="31"/>
      <c r="C27" s="30"/>
      <c r="D27" s="30"/>
      <c r="E27" s="30"/>
      <c r="F27" s="30"/>
      <c r="G27" s="30"/>
      <c r="H27" s="30"/>
      <c r="I27" s="94"/>
      <c r="J27" s="30"/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2" customHeight="1">
      <c r="A28" s="30"/>
      <c r="B28" s="31"/>
      <c r="C28" s="30"/>
      <c r="D28" s="25" t="s">
        <v>36</v>
      </c>
      <c r="E28" s="30"/>
      <c r="F28" s="30"/>
      <c r="G28" s="30"/>
      <c r="H28" s="30"/>
      <c r="I28" s="94"/>
      <c r="J28" s="30"/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>
      <c r="A29" s="97"/>
      <c r="B29" s="98"/>
      <c r="C29" s="97"/>
      <c r="D29" s="97"/>
      <c r="E29" s="233" t="s">
        <v>3</v>
      </c>
      <c r="F29" s="233"/>
      <c r="G29" s="233"/>
      <c r="H29" s="233"/>
      <c r="I29" s="99"/>
      <c r="J29" s="97"/>
      <c r="K29" s="97"/>
      <c r="L29" s="10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1" customFormat="1" ht="6.75" customHeight="1">
      <c r="A30" s="30"/>
      <c r="B30" s="31"/>
      <c r="C30" s="30"/>
      <c r="D30" s="30"/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1"/>
      <c r="C31" s="30"/>
      <c r="D31" s="59"/>
      <c r="E31" s="59"/>
      <c r="F31" s="59"/>
      <c r="G31" s="59"/>
      <c r="H31" s="59"/>
      <c r="I31" s="101"/>
      <c r="J31" s="59"/>
      <c r="K31" s="59"/>
      <c r="L31" s="9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24.75" customHeight="1">
      <c r="A32" s="30"/>
      <c r="B32" s="31"/>
      <c r="C32" s="30"/>
      <c r="D32" s="102" t="s">
        <v>37</v>
      </c>
      <c r="E32" s="30"/>
      <c r="F32" s="30"/>
      <c r="G32" s="30"/>
      <c r="H32" s="30"/>
      <c r="I32" s="94"/>
      <c r="J32" s="64">
        <f>ROUND(J90,2)</f>
        <v>0</v>
      </c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1"/>
      <c r="C34" s="30"/>
      <c r="D34" s="30"/>
      <c r="E34" s="30"/>
      <c r="F34" s="34" t="s">
        <v>39</v>
      </c>
      <c r="G34" s="30"/>
      <c r="H34" s="30"/>
      <c r="I34" s="103" t="s">
        <v>38</v>
      </c>
      <c r="J34" s="34" t="s">
        <v>40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>
      <c r="A35" s="30"/>
      <c r="B35" s="31"/>
      <c r="C35" s="30"/>
      <c r="D35" s="104" t="s">
        <v>41</v>
      </c>
      <c r="E35" s="25" t="s">
        <v>42</v>
      </c>
      <c r="F35" s="105">
        <f>ROUND((SUM(BE90:BE123)),2)</f>
        <v>0</v>
      </c>
      <c r="G35" s="30"/>
      <c r="H35" s="30"/>
      <c r="I35" s="106">
        <v>0.21</v>
      </c>
      <c r="J35" s="105">
        <f>ROUND(((SUM(BE90:BE123))*I35),2)</f>
        <v>0</v>
      </c>
      <c r="K35" s="30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25" t="s">
        <v>43</v>
      </c>
      <c r="F36" s="105">
        <f>ROUND((SUM(BF90:BF123)),2)</f>
        <v>0</v>
      </c>
      <c r="G36" s="30"/>
      <c r="H36" s="30"/>
      <c r="I36" s="106">
        <v>0.15</v>
      </c>
      <c r="J36" s="105">
        <f>ROUND(((SUM(BF90:BF123))*I36),2)</f>
        <v>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1"/>
      <c r="C37" s="30"/>
      <c r="D37" s="30"/>
      <c r="E37" s="25" t="s">
        <v>44</v>
      </c>
      <c r="F37" s="105">
        <f>ROUND((SUM(BG90:BG123)),2)</f>
        <v>0</v>
      </c>
      <c r="G37" s="30"/>
      <c r="H37" s="30"/>
      <c r="I37" s="106">
        <v>0.21</v>
      </c>
      <c r="J37" s="105">
        <f>0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 hidden="1">
      <c r="A38" s="30"/>
      <c r="B38" s="31"/>
      <c r="C38" s="30"/>
      <c r="D38" s="30"/>
      <c r="E38" s="25" t="s">
        <v>45</v>
      </c>
      <c r="F38" s="105">
        <f>ROUND((SUM(BH90:BH123)),2)</f>
        <v>0</v>
      </c>
      <c r="G38" s="30"/>
      <c r="H38" s="30"/>
      <c r="I38" s="106">
        <v>0.15</v>
      </c>
      <c r="J38" s="105">
        <f>0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46</v>
      </c>
      <c r="F39" s="105">
        <f>ROUND((SUM(BI90:BI123)),2)</f>
        <v>0</v>
      </c>
      <c r="G39" s="30"/>
      <c r="H39" s="30"/>
      <c r="I39" s="106">
        <v>0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6.7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24.75" customHeight="1">
      <c r="A41" s="30"/>
      <c r="B41" s="31"/>
      <c r="C41" s="107"/>
      <c r="D41" s="108" t="s">
        <v>47</v>
      </c>
      <c r="E41" s="53"/>
      <c r="F41" s="53"/>
      <c r="G41" s="109" t="s">
        <v>48</v>
      </c>
      <c r="H41" s="110" t="s">
        <v>49</v>
      </c>
      <c r="I41" s="111"/>
      <c r="J41" s="112">
        <f>SUM(J32:J39)</f>
        <v>0</v>
      </c>
      <c r="K41" s="113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14.25" customHeight="1">
      <c r="A42" s="30"/>
      <c r="B42" s="40"/>
      <c r="C42" s="41"/>
      <c r="D42" s="41"/>
      <c r="E42" s="41"/>
      <c r="F42" s="41"/>
      <c r="G42" s="41"/>
      <c r="H42" s="41"/>
      <c r="I42" s="114"/>
      <c r="J42" s="41"/>
      <c r="K42" s="41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6" spans="1:31" s="1" customFormat="1" ht="6.75" customHeight="1">
      <c r="A46" s="30"/>
      <c r="B46" s="42"/>
      <c r="C46" s="43"/>
      <c r="D46" s="43"/>
      <c r="E46" s="43"/>
      <c r="F46" s="43"/>
      <c r="G46" s="43"/>
      <c r="H46" s="43"/>
      <c r="I46" s="115"/>
      <c r="J46" s="43"/>
      <c r="K46" s="43"/>
      <c r="L46" s="9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24.75" customHeight="1">
      <c r="A47" s="30"/>
      <c r="B47" s="31"/>
      <c r="C47" s="19" t="s">
        <v>126</v>
      </c>
      <c r="D47" s="30"/>
      <c r="E47" s="30"/>
      <c r="F47" s="30"/>
      <c r="G47" s="30"/>
      <c r="H47" s="30"/>
      <c r="I47" s="94"/>
      <c r="J47" s="30"/>
      <c r="K47" s="30"/>
      <c r="L47" s="9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" customFormat="1" ht="6.75" customHeight="1">
      <c r="A48" s="30"/>
      <c r="B48" s="31"/>
      <c r="C48" s="30"/>
      <c r="D48" s="30"/>
      <c r="E48" s="30"/>
      <c r="F48" s="30"/>
      <c r="G48" s="30"/>
      <c r="H48" s="30"/>
      <c r="I48" s="94"/>
      <c r="J48" s="30"/>
      <c r="K48" s="30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12" customHeight="1">
      <c r="A49" s="30"/>
      <c r="B49" s="31"/>
      <c r="C49" s="25" t="s">
        <v>17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16.5" customHeight="1">
      <c r="A50" s="30"/>
      <c r="B50" s="31"/>
      <c r="C50" s="30"/>
      <c r="D50" s="30"/>
      <c r="E50" s="244" t="str">
        <f>E7</f>
        <v>Stavební úpravy OZ na pozemku  p.č. 494 v Táboře</v>
      </c>
      <c r="F50" s="245"/>
      <c r="G50" s="245"/>
      <c r="H50" s="245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:12" ht="12" customHeight="1">
      <c r="B51" s="18"/>
      <c r="C51" s="25" t="s">
        <v>124</v>
      </c>
      <c r="L51" s="18"/>
    </row>
    <row r="52" spans="1:31" s="1" customFormat="1" ht="16.5" customHeight="1">
      <c r="A52" s="30"/>
      <c r="B52" s="31"/>
      <c r="C52" s="30"/>
      <c r="D52" s="30"/>
      <c r="E52" s="244" t="s">
        <v>210</v>
      </c>
      <c r="F52" s="243"/>
      <c r="G52" s="243"/>
      <c r="H52" s="243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1" customFormat="1" ht="12" customHeight="1">
      <c r="A53" s="30"/>
      <c r="B53" s="31"/>
      <c r="C53" s="25" t="s">
        <v>211</v>
      </c>
      <c r="D53" s="30"/>
      <c r="E53" s="30"/>
      <c r="F53" s="30"/>
      <c r="G53" s="30"/>
      <c r="H53" s="30"/>
      <c r="I53" s="94"/>
      <c r="J53" s="30"/>
      <c r="K53" s="30"/>
      <c r="L53" s="9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1" customFormat="1" ht="16.5" customHeight="1">
      <c r="A54" s="30"/>
      <c r="B54" s="31"/>
      <c r="C54" s="30"/>
      <c r="D54" s="30"/>
      <c r="E54" s="240" t="str">
        <f>E11</f>
        <v>01-02 - Opěrná zeď OZ 2</v>
      </c>
      <c r="F54" s="243"/>
      <c r="G54" s="243"/>
      <c r="H54" s="243"/>
      <c r="I54" s="94"/>
      <c r="J54" s="30"/>
      <c r="K54" s="30"/>
      <c r="L54" s="9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1" customFormat="1" ht="6.75" customHeight="1">
      <c r="A55" s="30"/>
      <c r="B55" s="31"/>
      <c r="C55" s="30"/>
      <c r="D55" s="30"/>
      <c r="E55" s="30"/>
      <c r="F55" s="30"/>
      <c r="G55" s="30"/>
      <c r="H55" s="30"/>
      <c r="I55" s="94"/>
      <c r="J55" s="30"/>
      <c r="K55" s="30"/>
      <c r="L55" s="9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1" customFormat="1" ht="12" customHeight="1">
      <c r="A56" s="30"/>
      <c r="B56" s="31"/>
      <c r="C56" s="25" t="s">
        <v>21</v>
      </c>
      <c r="D56" s="30"/>
      <c r="E56" s="30"/>
      <c r="F56" s="23" t="str">
        <f>F14</f>
        <v> </v>
      </c>
      <c r="G56" s="30"/>
      <c r="H56" s="30"/>
      <c r="I56" s="96" t="s">
        <v>23</v>
      </c>
      <c r="J56" s="48" t="str">
        <f>IF(J14="","",J14)</f>
        <v>2. 9. 2018</v>
      </c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6.75" customHeight="1">
      <c r="A57" s="30"/>
      <c r="B57" s="31"/>
      <c r="C57" s="30"/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25.5" customHeight="1">
      <c r="A58" s="30"/>
      <c r="B58" s="31"/>
      <c r="C58" s="25" t="s">
        <v>25</v>
      </c>
      <c r="D58" s="30"/>
      <c r="E58" s="30"/>
      <c r="F58" s="23" t="str">
        <f>E17</f>
        <v>Město Tábor</v>
      </c>
      <c r="G58" s="30"/>
      <c r="H58" s="30"/>
      <c r="I58" s="96" t="s">
        <v>31</v>
      </c>
      <c r="J58" s="28" t="str">
        <f>E23</f>
        <v> Ing. Vít Semrád, SV-statika,projekce</v>
      </c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15" customHeight="1">
      <c r="A59" s="30"/>
      <c r="B59" s="31"/>
      <c r="C59" s="25" t="s">
        <v>29</v>
      </c>
      <c r="D59" s="30"/>
      <c r="E59" s="30"/>
      <c r="F59" s="23" t="str">
        <f>IF(E20="","",E20)</f>
        <v>Vyplň údaj</v>
      </c>
      <c r="G59" s="30"/>
      <c r="H59" s="30"/>
      <c r="I59" s="96" t="s">
        <v>35</v>
      </c>
      <c r="J59" s="28" t="str">
        <f>E26</f>
        <v> Ing. Vít Semrád, SV-statika,projekce</v>
      </c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9.75" customHeight="1">
      <c r="A60" s="30"/>
      <c r="B60" s="31"/>
      <c r="C60" s="30"/>
      <c r="D60" s="30"/>
      <c r="E60" s="30"/>
      <c r="F60" s="30"/>
      <c r="G60" s="30"/>
      <c r="H60" s="30"/>
      <c r="I60" s="94"/>
      <c r="J60" s="30"/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29.25" customHeight="1">
      <c r="A61" s="30"/>
      <c r="B61" s="31"/>
      <c r="C61" s="116" t="s">
        <v>127</v>
      </c>
      <c r="D61" s="107"/>
      <c r="E61" s="107"/>
      <c r="F61" s="107"/>
      <c r="G61" s="107"/>
      <c r="H61" s="107"/>
      <c r="I61" s="117"/>
      <c r="J61" s="118" t="s">
        <v>128</v>
      </c>
      <c r="K61" s="107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9.75" customHeight="1">
      <c r="A62" s="30"/>
      <c r="B62" s="31"/>
      <c r="C62" s="30"/>
      <c r="D62" s="30"/>
      <c r="E62" s="30"/>
      <c r="F62" s="30"/>
      <c r="G62" s="30"/>
      <c r="H62" s="30"/>
      <c r="I62" s="94"/>
      <c r="J62" s="30"/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47" s="1" customFormat="1" ht="22.5" customHeight="1">
      <c r="A63" s="30"/>
      <c r="B63" s="31"/>
      <c r="C63" s="119" t="s">
        <v>69</v>
      </c>
      <c r="D63" s="30"/>
      <c r="E63" s="30"/>
      <c r="F63" s="30"/>
      <c r="G63" s="30"/>
      <c r="H63" s="30"/>
      <c r="I63" s="94"/>
      <c r="J63" s="64">
        <f>J90</f>
        <v>0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U63" s="15" t="s">
        <v>129</v>
      </c>
    </row>
    <row r="64" spans="2:12" s="8" customFormat="1" ht="24.75" customHeight="1">
      <c r="B64" s="120"/>
      <c r="D64" s="121" t="s">
        <v>213</v>
      </c>
      <c r="E64" s="122"/>
      <c r="F64" s="122"/>
      <c r="G64" s="122"/>
      <c r="H64" s="122"/>
      <c r="I64" s="123"/>
      <c r="J64" s="124">
        <f>J91</f>
        <v>0</v>
      </c>
      <c r="L64" s="120"/>
    </row>
    <row r="65" spans="2:12" s="9" customFormat="1" ht="19.5" customHeight="1">
      <c r="B65" s="125"/>
      <c r="D65" s="126" t="s">
        <v>284</v>
      </c>
      <c r="E65" s="127"/>
      <c r="F65" s="127"/>
      <c r="G65" s="127"/>
      <c r="H65" s="127"/>
      <c r="I65" s="128"/>
      <c r="J65" s="129">
        <f>J92</f>
        <v>0</v>
      </c>
      <c r="L65" s="125"/>
    </row>
    <row r="66" spans="2:12" s="9" customFormat="1" ht="19.5" customHeight="1">
      <c r="B66" s="125"/>
      <c r="D66" s="126" t="s">
        <v>285</v>
      </c>
      <c r="E66" s="127"/>
      <c r="F66" s="127"/>
      <c r="G66" s="127"/>
      <c r="H66" s="127"/>
      <c r="I66" s="128"/>
      <c r="J66" s="129">
        <f>J116</f>
        <v>0</v>
      </c>
      <c r="L66" s="125"/>
    </row>
    <row r="67" spans="2:12" s="9" customFormat="1" ht="19.5" customHeight="1">
      <c r="B67" s="125"/>
      <c r="D67" s="126" t="s">
        <v>215</v>
      </c>
      <c r="E67" s="127"/>
      <c r="F67" s="127"/>
      <c r="G67" s="127"/>
      <c r="H67" s="127"/>
      <c r="I67" s="128"/>
      <c r="J67" s="129">
        <f>J119</f>
        <v>0</v>
      </c>
      <c r="L67" s="125"/>
    </row>
    <row r="68" spans="2:12" s="9" customFormat="1" ht="19.5" customHeight="1">
      <c r="B68" s="125"/>
      <c r="D68" s="126" t="s">
        <v>286</v>
      </c>
      <c r="E68" s="127"/>
      <c r="F68" s="127"/>
      <c r="G68" s="127"/>
      <c r="H68" s="127"/>
      <c r="I68" s="128"/>
      <c r="J68" s="129">
        <f>J122</f>
        <v>0</v>
      </c>
      <c r="L68" s="125"/>
    </row>
    <row r="69" spans="1:31" s="1" customFormat="1" ht="21.75" customHeight="1">
      <c r="A69" s="30"/>
      <c r="B69" s="31"/>
      <c r="C69" s="30"/>
      <c r="D69" s="30"/>
      <c r="E69" s="30"/>
      <c r="F69" s="30"/>
      <c r="G69" s="30"/>
      <c r="H69" s="30"/>
      <c r="I69" s="94"/>
      <c r="J69" s="30"/>
      <c r="K69" s="30"/>
      <c r="L69" s="95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1" customFormat="1" ht="6.75" customHeight="1">
      <c r="A70" s="30"/>
      <c r="B70" s="40"/>
      <c r="C70" s="41"/>
      <c r="D70" s="41"/>
      <c r="E70" s="41"/>
      <c r="F70" s="41"/>
      <c r="G70" s="41"/>
      <c r="H70" s="41"/>
      <c r="I70" s="114"/>
      <c r="J70" s="41"/>
      <c r="K70" s="41"/>
      <c r="L70" s="95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4" spans="1:31" s="1" customFormat="1" ht="6.75" customHeight="1">
      <c r="A74" s="30"/>
      <c r="B74" s="42"/>
      <c r="C74" s="43"/>
      <c r="D74" s="43"/>
      <c r="E74" s="43"/>
      <c r="F74" s="43"/>
      <c r="G74" s="43"/>
      <c r="H74" s="43"/>
      <c r="I74" s="115"/>
      <c r="J74" s="43"/>
      <c r="K74" s="43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" customFormat="1" ht="24.75" customHeight="1">
      <c r="A75" s="30"/>
      <c r="B75" s="31"/>
      <c r="C75" s="19" t="s">
        <v>135</v>
      </c>
      <c r="D75" s="30"/>
      <c r="E75" s="30"/>
      <c r="F75" s="30"/>
      <c r="G75" s="30"/>
      <c r="H75" s="30"/>
      <c r="I75" s="94"/>
      <c r="J75" s="30"/>
      <c r="K75" s="30"/>
      <c r="L75" s="9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1" customFormat="1" ht="6.75" customHeight="1">
      <c r="A76" s="30"/>
      <c r="B76" s="31"/>
      <c r="C76" s="30"/>
      <c r="D76" s="30"/>
      <c r="E76" s="30"/>
      <c r="F76" s="30"/>
      <c r="G76" s="30"/>
      <c r="H76" s="30"/>
      <c r="I76" s="94"/>
      <c r="J76" s="30"/>
      <c r="K76" s="30"/>
      <c r="L76" s="9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2" customHeight="1">
      <c r="A77" s="30"/>
      <c r="B77" s="31"/>
      <c r="C77" s="25" t="s">
        <v>17</v>
      </c>
      <c r="D77" s="30"/>
      <c r="E77" s="30"/>
      <c r="F77" s="30"/>
      <c r="G77" s="30"/>
      <c r="H77" s="30"/>
      <c r="I77" s="94"/>
      <c r="J77" s="30"/>
      <c r="K77" s="30"/>
      <c r="L77" s="9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1" customFormat="1" ht="16.5" customHeight="1">
      <c r="A78" s="30"/>
      <c r="B78" s="31"/>
      <c r="C78" s="30"/>
      <c r="D78" s="30"/>
      <c r="E78" s="244" t="str">
        <f>E7</f>
        <v>Stavební úpravy OZ na pozemku  p.č. 494 v Táboře</v>
      </c>
      <c r="F78" s="245"/>
      <c r="G78" s="245"/>
      <c r="H78" s="245"/>
      <c r="I78" s="94"/>
      <c r="J78" s="30"/>
      <c r="K78" s="30"/>
      <c r="L78" s="9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2:12" ht="12" customHeight="1">
      <c r="B79" s="18"/>
      <c r="C79" s="25" t="s">
        <v>124</v>
      </c>
      <c r="L79" s="18"/>
    </row>
    <row r="80" spans="1:31" s="1" customFormat="1" ht="16.5" customHeight="1">
      <c r="A80" s="30"/>
      <c r="B80" s="31"/>
      <c r="C80" s="30"/>
      <c r="D80" s="30"/>
      <c r="E80" s="244" t="s">
        <v>210</v>
      </c>
      <c r="F80" s="243"/>
      <c r="G80" s="243"/>
      <c r="H80" s="243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12" customHeight="1">
      <c r="A81" s="30"/>
      <c r="B81" s="31"/>
      <c r="C81" s="25" t="s">
        <v>211</v>
      </c>
      <c r="D81" s="30"/>
      <c r="E81" s="30"/>
      <c r="F81" s="30"/>
      <c r="G81" s="30"/>
      <c r="H81" s="30"/>
      <c r="I81" s="94"/>
      <c r="J81" s="30"/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16.5" customHeight="1">
      <c r="A82" s="30"/>
      <c r="B82" s="31"/>
      <c r="C82" s="30"/>
      <c r="D82" s="30"/>
      <c r="E82" s="240" t="str">
        <f>E11</f>
        <v>01-02 - Opěrná zeď OZ 2</v>
      </c>
      <c r="F82" s="243"/>
      <c r="G82" s="243"/>
      <c r="H82" s="243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0"/>
      <c r="D83" s="30"/>
      <c r="E83" s="30"/>
      <c r="F83" s="30"/>
      <c r="G83" s="30"/>
      <c r="H83" s="30"/>
      <c r="I83" s="94"/>
      <c r="J83" s="30"/>
      <c r="K83" s="30"/>
      <c r="L83" s="9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21</v>
      </c>
      <c r="D84" s="30"/>
      <c r="E84" s="30"/>
      <c r="F84" s="23" t="str">
        <f>F14</f>
        <v> </v>
      </c>
      <c r="G84" s="30"/>
      <c r="H84" s="30"/>
      <c r="I84" s="96" t="s">
        <v>23</v>
      </c>
      <c r="J84" s="48" t="str">
        <f>IF(J14="","",J14)</f>
        <v>2. 9. 2018</v>
      </c>
      <c r="K84" s="30"/>
      <c r="L84" s="9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6.75" customHeight="1">
      <c r="A85" s="30"/>
      <c r="B85" s="31"/>
      <c r="C85" s="30"/>
      <c r="D85" s="30"/>
      <c r="E85" s="30"/>
      <c r="F85" s="30"/>
      <c r="G85" s="30"/>
      <c r="H85" s="30"/>
      <c r="I85" s="94"/>
      <c r="J85" s="30"/>
      <c r="K85" s="30"/>
      <c r="L85" s="9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25.5" customHeight="1">
      <c r="A86" s="30"/>
      <c r="B86" s="31"/>
      <c r="C86" s="25" t="s">
        <v>25</v>
      </c>
      <c r="D86" s="30"/>
      <c r="E86" s="30"/>
      <c r="F86" s="23" t="str">
        <f>E17</f>
        <v>Město Tábor</v>
      </c>
      <c r="G86" s="30"/>
      <c r="H86" s="30"/>
      <c r="I86" s="96" t="s">
        <v>31</v>
      </c>
      <c r="J86" s="28" t="str">
        <f>E23</f>
        <v> Ing. Vít Semrád, SV-statika,projekce</v>
      </c>
      <c r="K86" s="30"/>
      <c r="L86" s="9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5" customHeight="1">
      <c r="A87" s="30"/>
      <c r="B87" s="31"/>
      <c r="C87" s="25" t="s">
        <v>29</v>
      </c>
      <c r="D87" s="30"/>
      <c r="E87" s="30"/>
      <c r="F87" s="23" t="str">
        <f>IF(E20="","",E20)</f>
        <v>Vyplň údaj</v>
      </c>
      <c r="G87" s="30"/>
      <c r="H87" s="30"/>
      <c r="I87" s="96" t="s">
        <v>35</v>
      </c>
      <c r="J87" s="28" t="str">
        <f>E26</f>
        <v> Ing. Vít Semrád, SV-statika,projekce</v>
      </c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9.75" customHeight="1">
      <c r="A88" s="30"/>
      <c r="B88" s="31"/>
      <c r="C88" s="30"/>
      <c r="D88" s="30"/>
      <c r="E88" s="30"/>
      <c r="F88" s="30"/>
      <c r="G88" s="30"/>
      <c r="H88" s="30"/>
      <c r="I88" s="94"/>
      <c r="J88" s="30"/>
      <c r="K88" s="30"/>
      <c r="L88" s="9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0" customFormat="1" ht="29.25" customHeight="1">
      <c r="A89" s="130"/>
      <c r="B89" s="131"/>
      <c r="C89" s="132" t="s">
        <v>136</v>
      </c>
      <c r="D89" s="133" t="s">
        <v>56</v>
      </c>
      <c r="E89" s="133" t="s">
        <v>52</v>
      </c>
      <c r="F89" s="133" t="s">
        <v>53</v>
      </c>
      <c r="G89" s="133" t="s">
        <v>137</v>
      </c>
      <c r="H89" s="133" t="s">
        <v>138</v>
      </c>
      <c r="I89" s="134" t="s">
        <v>139</v>
      </c>
      <c r="J89" s="133" t="s">
        <v>128</v>
      </c>
      <c r="K89" s="135" t="s">
        <v>140</v>
      </c>
      <c r="L89" s="136"/>
      <c r="M89" s="55" t="s">
        <v>3</v>
      </c>
      <c r="N89" s="56" t="s">
        <v>41</v>
      </c>
      <c r="O89" s="56" t="s">
        <v>141</v>
      </c>
      <c r="P89" s="56" t="s">
        <v>142</v>
      </c>
      <c r="Q89" s="56" t="s">
        <v>143</v>
      </c>
      <c r="R89" s="56" t="s">
        <v>144</v>
      </c>
      <c r="S89" s="56" t="s">
        <v>145</v>
      </c>
      <c r="T89" s="57" t="s">
        <v>146</v>
      </c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</row>
    <row r="90" spans="1:63" s="1" customFormat="1" ht="22.5" customHeight="1">
      <c r="A90" s="30"/>
      <c r="B90" s="31"/>
      <c r="C90" s="62" t="s">
        <v>147</v>
      </c>
      <c r="D90" s="30"/>
      <c r="E90" s="30"/>
      <c r="F90" s="30"/>
      <c r="G90" s="30"/>
      <c r="H90" s="30"/>
      <c r="I90" s="94"/>
      <c r="J90" s="137">
        <f>BK90</f>
        <v>0</v>
      </c>
      <c r="K90" s="30"/>
      <c r="L90" s="31"/>
      <c r="M90" s="58"/>
      <c r="N90" s="49"/>
      <c r="O90" s="59"/>
      <c r="P90" s="138">
        <f>P91</f>
        <v>0</v>
      </c>
      <c r="Q90" s="59"/>
      <c r="R90" s="138">
        <f>R91</f>
        <v>194.64616102999997</v>
      </c>
      <c r="S90" s="59"/>
      <c r="T90" s="139">
        <f>T91</f>
        <v>0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T90" s="15" t="s">
        <v>70</v>
      </c>
      <c r="AU90" s="15" t="s">
        <v>129</v>
      </c>
      <c r="BK90" s="140">
        <f>BK91</f>
        <v>0</v>
      </c>
    </row>
    <row r="91" spans="2:63" s="11" customFormat="1" ht="25.5" customHeight="1">
      <c r="B91" s="141"/>
      <c r="D91" s="142" t="s">
        <v>70</v>
      </c>
      <c r="E91" s="143" t="s">
        <v>217</v>
      </c>
      <c r="F91" s="143" t="s">
        <v>218</v>
      </c>
      <c r="I91" s="144"/>
      <c r="J91" s="145">
        <f>BK91</f>
        <v>0</v>
      </c>
      <c r="L91" s="141"/>
      <c r="M91" s="146"/>
      <c r="N91" s="147"/>
      <c r="O91" s="147"/>
      <c r="P91" s="148">
        <f>P92+P116+P119+P122</f>
        <v>0</v>
      </c>
      <c r="Q91" s="147"/>
      <c r="R91" s="148">
        <f>R92+R116+R119+R122</f>
        <v>194.64616102999997</v>
      </c>
      <c r="S91" s="147"/>
      <c r="T91" s="149">
        <f>T92+T116+T119+T122</f>
        <v>0</v>
      </c>
      <c r="AR91" s="142" t="s">
        <v>79</v>
      </c>
      <c r="AT91" s="150" t="s">
        <v>70</v>
      </c>
      <c r="AU91" s="150" t="s">
        <v>71</v>
      </c>
      <c r="AY91" s="142" t="s">
        <v>150</v>
      </c>
      <c r="BK91" s="151">
        <f>BK92+BK116+BK119+BK122</f>
        <v>0</v>
      </c>
    </row>
    <row r="92" spans="2:63" s="11" customFormat="1" ht="22.5" customHeight="1">
      <c r="B92" s="141"/>
      <c r="D92" s="142" t="s">
        <v>70</v>
      </c>
      <c r="E92" s="152" t="s">
        <v>103</v>
      </c>
      <c r="F92" s="152" t="s">
        <v>319</v>
      </c>
      <c r="I92" s="144"/>
      <c r="J92" s="153">
        <f>BK92</f>
        <v>0</v>
      </c>
      <c r="L92" s="141"/>
      <c r="M92" s="146"/>
      <c r="N92" s="147"/>
      <c r="O92" s="147"/>
      <c r="P92" s="148">
        <f>SUM(P93:P115)</f>
        <v>0</v>
      </c>
      <c r="Q92" s="147"/>
      <c r="R92" s="148">
        <f>SUM(R93:R115)</f>
        <v>192.31355003</v>
      </c>
      <c r="S92" s="147"/>
      <c r="T92" s="149">
        <f>SUM(T93:T115)</f>
        <v>0</v>
      </c>
      <c r="AR92" s="142" t="s">
        <v>79</v>
      </c>
      <c r="AT92" s="150" t="s">
        <v>70</v>
      </c>
      <c r="AU92" s="150" t="s">
        <v>79</v>
      </c>
      <c r="AY92" s="142" t="s">
        <v>150</v>
      </c>
      <c r="BK92" s="151">
        <f>SUM(BK93:BK115)</f>
        <v>0</v>
      </c>
    </row>
    <row r="93" spans="1:65" s="1" customFormat="1" ht="44.25" customHeight="1">
      <c r="A93" s="30"/>
      <c r="B93" s="154"/>
      <c r="C93" s="155" t="s">
        <v>79</v>
      </c>
      <c r="D93" s="155" t="s">
        <v>153</v>
      </c>
      <c r="E93" s="156" t="s">
        <v>320</v>
      </c>
      <c r="F93" s="157" t="s">
        <v>321</v>
      </c>
      <c r="G93" s="158" t="s">
        <v>223</v>
      </c>
      <c r="H93" s="159">
        <v>23.867</v>
      </c>
      <c r="I93" s="160"/>
      <c r="J93" s="161">
        <f>ROUND(I93*H93,2)</f>
        <v>0</v>
      </c>
      <c r="K93" s="157" t="s">
        <v>224</v>
      </c>
      <c r="L93" s="31"/>
      <c r="M93" s="162" t="s">
        <v>3</v>
      </c>
      <c r="N93" s="163" t="s">
        <v>42</v>
      </c>
      <c r="O93" s="51"/>
      <c r="P93" s="164">
        <f>O93*H93</f>
        <v>0</v>
      </c>
      <c r="Q93" s="164">
        <v>2.88326</v>
      </c>
      <c r="R93" s="164">
        <f>Q93*H93</f>
        <v>68.81476642</v>
      </c>
      <c r="S93" s="164">
        <v>0</v>
      </c>
      <c r="T93" s="165">
        <f>S93*H93</f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66" t="s">
        <v>225</v>
      </c>
      <c r="AT93" s="166" t="s">
        <v>153</v>
      </c>
      <c r="AU93" s="166" t="s">
        <v>81</v>
      </c>
      <c r="AY93" s="15" t="s">
        <v>150</v>
      </c>
      <c r="BE93" s="167">
        <f>IF(N93="základní",J93,0)</f>
        <v>0</v>
      </c>
      <c r="BF93" s="167">
        <f>IF(N93="snížená",J93,0)</f>
        <v>0</v>
      </c>
      <c r="BG93" s="167">
        <f>IF(N93="zákl. přenesená",J93,0)</f>
        <v>0</v>
      </c>
      <c r="BH93" s="167">
        <f>IF(N93="sníž. přenesená",J93,0)</f>
        <v>0</v>
      </c>
      <c r="BI93" s="167">
        <f>IF(N93="nulová",J93,0)</f>
        <v>0</v>
      </c>
      <c r="BJ93" s="15" t="s">
        <v>79</v>
      </c>
      <c r="BK93" s="167">
        <f>ROUND(I93*H93,2)</f>
        <v>0</v>
      </c>
      <c r="BL93" s="15" t="s">
        <v>225</v>
      </c>
      <c r="BM93" s="166" t="s">
        <v>418</v>
      </c>
    </row>
    <row r="94" spans="2:51" s="12" customFormat="1" ht="11.25">
      <c r="B94" s="173"/>
      <c r="D94" s="174" t="s">
        <v>231</v>
      </c>
      <c r="E94" s="175" t="s">
        <v>3</v>
      </c>
      <c r="F94" s="176" t="s">
        <v>419</v>
      </c>
      <c r="H94" s="177">
        <v>5.717</v>
      </c>
      <c r="I94" s="178"/>
      <c r="L94" s="173"/>
      <c r="M94" s="179"/>
      <c r="N94" s="180"/>
      <c r="O94" s="180"/>
      <c r="P94" s="180"/>
      <c r="Q94" s="180"/>
      <c r="R94" s="180"/>
      <c r="S94" s="180"/>
      <c r="T94" s="181"/>
      <c r="AT94" s="175" t="s">
        <v>231</v>
      </c>
      <c r="AU94" s="175" t="s">
        <v>81</v>
      </c>
      <c r="AV94" s="12" t="s">
        <v>81</v>
      </c>
      <c r="AW94" s="12" t="s">
        <v>34</v>
      </c>
      <c r="AX94" s="12" t="s">
        <v>71</v>
      </c>
      <c r="AY94" s="175" t="s">
        <v>150</v>
      </c>
    </row>
    <row r="95" spans="2:51" s="12" customFormat="1" ht="11.25">
      <c r="B95" s="173"/>
      <c r="D95" s="174" t="s">
        <v>231</v>
      </c>
      <c r="E95" s="175" t="s">
        <v>3</v>
      </c>
      <c r="F95" s="176" t="s">
        <v>420</v>
      </c>
      <c r="H95" s="177">
        <v>18.15</v>
      </c>
      <c r="I95" s="178"/>
      <c r="L95" s="173"/>
      <c r="M95" s="179"/>
      <c r="N95" s="180"/>
      <c r="O95" s="180"/>
      <c r="P95" s="180"/>
      <c r="Q95" s="180"/>
      <c r="R95" s="180"/>
      <c r="S95" s="180"/>
      <c r="T95" s="181"/>
      <c r="AT95" s="175" t="s">
        <v>231</v>
      </c>
      <c r="AU95" s="175" t="s">
        <v>81</v>
      </c>
      <c r="AV95" s="12" t="s">
        <v>81</v>
      </c>
      <c r="AW95" s="12" t="s">
        <v>34</v>
      </c>
      <c r="AX95" s="12" t="s">
        <v>71</v>
      </c>
      <c r="AY95" s="175" t="s">
        <v>150</v>
      </c>
    </row>
    <row r="96" spans="2:51" s="13" customFormat="1" ht="11.25">
      <c r="B96" s="192"/>
      <c r="D96" s="174" t="s">
        <v>231</v>
      </c>
      <c r="E96" s="193" t="s">
        <v>3</v>
      </c>
      <c r="F96" s="194" t="s">
        <v>325</v>
      </c>
      <c r="H96" s="195">
        <v>23.866999999999997</v>
      </c>
      <c r="I96" s="196"/>
      <c r="L96" s="192"/>
      <c r="M96" s="197"/>
      <c r="N96" s="198"/>
      <c r="O96" s="198"/>
      <c r="P96" s="198"/>
      <c r="Q96" s="198"/>
      <c r="R96" s="198"/>
      <c r="S96" s="198"/>
      <c r="T96" s="199"/>
      <c r="AT96" s="193" t="s">
        <v>231</v>
      </c>
      <c r="AU96" s="193" t="s">
        <v>81</v>
      </c>
      <c r="AV96" s="13" t="s">
        <v>225</v>
      </c>
      <c r="AW96" s="13" t="s">
        <v>34</v>
      </c>
      <c r="AX96" s="13" t="s">
        <v>79</v>
      </c>
      <c r="AY96" s="193" t="s">
        <v>150</v>
      </c>
    </row>
    <row r="97" spans="1:65" s="1" customFormat="1" ht="33" customHeight="1">
      <c r="A97" s="30"/>
      <c r="B97" s="154"/>
      <c r="C97" s="155" t="s">
        <v>81</v>
      </c>
      <c r="D97" s="155" t="s">
        <v>153</v>
      </c>
      <c r="E97" s="156" t="s">
        <v>326</v>
      </c>
      <c r="F97" s="157" t="s">
        <v>327</v>
      </c>
      <c r="G97" s="158" t="s">
        <v>223</v>
      </c>
      <c r="H97" s="159">
        <v>23.867</v>
      </c>
      <c r="I97" s="160"/>
      <c r="J97" s="161">
        <f>ROUND(I97*H97,2)</f>
        <v>0</v>
      </c>
      <c r="K97" s="157" t="s">
        <v>224</v>
      </c>
      <c r="L97" s="31"/>
      <c r="M97" s="162" t="s">
        <v>3</v>
      </c>
      <c r="N97" s="163" t="s">
        <v>42</v>
      </c>
      <c r="O97" s="51"/>
      <c r="P97" s="164">
        <f>O97*H97</f>
        <v>0</v>
      </c>
      <c r="Q97" s="164">
        <v>0</v>
      </c>
      <c r="R97" s="164">
        <f>Q97*H97</f>
        <v>0</v>
      </c>
      <c r="S97" s="164">
        <v>0</v>
      </c>
      <c r="T97" s="165">
        <f>S97*H97</f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66" t="s">
        <v>225</v>
      </c>
      <c r="AT97" s="166" t="s">
        <v>153</v>
      </c>
      <c r="AU97" s="166" t="s">
        <v>81</v>
      </c>
      <c r="AY97" s="15" t="s">
        <v>150</v>
      </c>
      <c r="BE97" s="167">
        <f>IF(N97="základní",J97,0)</f>
        <v>0</v>
      </c>
      <c r="BF97" s="167">
        <f>IF(N97="snížená",J97,0)</f>
        <v>0</v>
      </c>
      <c r="BG97" s="167">
        <f>IF(N97="zákl. přenesená",J97,0)</f>
        <v>0</v>
      </c>
      <c r="BH97" s="167">
        <f>IF(N97="sníž. přenesená",J97,0)</f>
        <v>0</v>
      </c>
      <c r="BI97" s="167">
        <f>IF(N97="nulová",J97,0)</f>
        <v>0</v>
      </c>
      <c r="BJ97" s="15" t="s">
        <v>79</v>
      </c>
      <c r="BK97" s="167">
        <f>ROUND(I97*H97,2)</f>
        <v>0</v>
      </c>
      <c r="BL97" s="15" t="s">
        <v>225</v>
      </c>
      <c r="BM97" s="166" t="s">
        <v>421</v>
      </c>
    </row>
    <row r="98" spans="1:65" s="1" customFormat="1" ht="33" customHeight="1">
      <c r="A98" s="30"/>
      <c r="B98" s="154"/>
      <c r="C98" s="155" t="s">
        <v>225</v>
      </c>
      <c r="D98" s="155" t="s">
        <v>153</v>
      </c>
      <c r="E98" s="156" t="s">
        <v>329</v>
      </c>
      <c r="F98" s="157" t="s">
        <v>330</v>
      </c>
      <c r="G98" s="158" t="s">
        <v>317</v>
      </c>
      <c r="H98" s="159">
        <v>80.6</v>
      </c>
      <c r="I98" s="160"/>
      <c r="J98" s="161">
        <f>ROUND(I98*H98,2)</f>
        <v>0</v>
      </c>
      <c r="K98" s="157" t="s">
        <v>224</v>
      </c>
      <c r="L98" s="31"/>
      <c r="M98" s="162" t="s">
        <v>3</v>
      </c>
      <c r="N98" s="163" t="s">
        <v>42</v>
      </c>
      <c r="O98" s="51"/>
      <c r="P98" s="164">
        <f>O98*H98</f>
        <v>0</v>
      </c>
      <c r="Q98" s="164">
        <v>0</v>
      </c>
      <c r="R98" s="164">
        <f>Q98*H98</f>
        <v>0</v>
      </c>
      <c r="S98" s="164">
        <v>0</v>
      </c>
      <c r="T98" s="165">
        <f>S98*H98</f>
        <v>0</v>
      </c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R98" s="166" t="s">
        <v>225</v>
      </c>
      <c r="AT98" s="166" t="s">
        <v>153</v>
      </c>
      <c r="AU98" s="166" t="s">
        <v>81</v>
      </c>
      <c r="AY98" s="15" t="s">
        <v>150</v>
      </c>
      <c r="BE98" s="167">
        <f>IF(N98="základní",J98,0)</f>
        <v>0</v>
      </c>
      <c r="BF98" s="167">
        <f>IF(N98="snížená",J98,0)</f>
        <v>0</v>
      </c>
      <c r="BG98" s="167">
        <f>IF(N98="zákl. přenesená",J98,0)</f>
        <v>0</v>
      </c>
      <c r="BH98" s="167">
        <f>IF(N98="sníž. přenesená",J98,0)</f>
        <v>0</v>
      </c>
      <c r="BI98" s="167">
        <f>IF(N98="nulová",J98,0)</f>
        <v>0</v>
      </c>
      <c r="BJ98" s="15" t="s">
        <v>79</v>
      </c>
      <c r="BK98" s="167">
        <f>ROUND(I98*H98,2)</f>
        <v>0</v>
      </c>
      <c r="BL98" s="15" t="s">
        <v>225</v>
      </c>
      <c r="BM98" s="166" t="s">
        <v>422</v>
      </c>
    </row>
    <row r="99" spans="2:51" s="12" customFormat="1" ht="11.25">
      <c r="B99" s="173"/>
      <c r="D99" s="174" t="s">
        <v>231</v>
      </c>
      <c r="E99" s="175" t="s">
        <v>3</v>
      </c>
      <c r="F99" s="176" t="s">
        <v>423</v>
      </c>
      <c r="H99" s="177">
        <v>80.6</v>
      </c>
      <c r="I99" s="178"/>
      <c r="L99" s="173"/>
      <c r="M99" s="179"/>
      <c r="N99" s="180"/>
      <c r="O99" s="180"/>
      <c r="P99" s="180"/>
      <c r="Q99" s="180"/>
      <c r="R99" s="180"/>
      <c r="S99" s="180"/>
      <c r="T99" s="181"/>
      <c r="AT99" s="175" t="s">
        <v>231</v>
      </c>
      <c r="AU99" s="175" t="s">
        <v>81</v>
      </c>
      <c r="AV99" s="12" t="s">
        <v>81</v>
      </c>
      <c r="AW99" s="12" t="s">
        <v>34</v>
      </c>
      <c r="AX99" s="12" t="s">
        <v>79</v>
      </c>
      <c r="AY99" s="175" t="s">
        <v>150</v>
      </c>
    </row>
    <row r="100" spans="1:65" s="1" customFormat="1" ht="21.75" customHeight="1">
      <c r="A100" s="30"/>
      <c r="B100" s="154"/>
      <c r="C100" s="155" t="s">
        <v>174</v>
      </c>
      <c r="D100" s="155" t="s">
        <v>153</v>
      </c>
      <c r="E100" s="156" t="s">
        <v>333</v>
      </c>
      <c r="F100" s="157" t="s">
        <v>334</v>
      </c>
      <c r="G100" s="158" t="s">
        <v>223</v>
      </c>
      <c r="H100" s="159">
        <v>47.122</v>
      </c>
      <c r="I100" s="160"/>
      <c r="J100" s="161">
        <f>ROUND(I100*H100,2)</f>
        <v>0</v>
      </c>
      <c r="K100" s="157" t="s">
        <v>224</v>
      </c>
      <c r="L100" s="31"/>
      <c r="M100" s="162" t="s">
        <v>3</v>
      </c>
      <c r="N100" s="163" t="s">
        <v>42</v>
      </c>
      <c r="O100" s="51"/>
      <c r="P100" s="164">
        <f>O100*H100</f>
        <v>0</v>
      </c>
      <c r="Q100" s="164">
        <v>2.45329</v>
      </c>
      <c r="R100" s="164">
        <f>Q100*H100</f>
        <v>115.60393137999999</v>
      </c>
      <c r="S100" s="164">
        <v>0</v>
      </c>
      <c r="T100" s="165">
        <f>S100*H100</f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225</v>
      </c>
      <c r="AT100" s="166" t="s">
        <v>153</v>
      </c>
      <c r="AU100" s="166" t="s">
        <v>81</v>
      </c>
      <c r="AY100" s="15" t="s">
        <v>150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5" t="s">
        <v>79</v>
      </c>
      <c r="BK100" s="167">
        <f>ROUND(I100*H100,2)</f>
        <v>0</v>
      </c>
      <c r="BL100" s="15" t="s">
        <v>225</v>
      </c>
      <c r="BM100" s="166" t="s">
        <v>424</v>
      </c>
    </row>
    <row r="101" spans="2:51" s="12" customFormat="1" ht="11.25">
      <c r="B101" s="173"/>
      <c r="D101" s="174" t="s">
        <v>231</v>
      </c>
      <c r="E101" s="175" t="s">
        <v>3</v>
      </c>
      <c r="F101" s="176" t="s">
        <v>425</v>
      </c>
      <c r="H101" s="177">
        <v>29.82</v>
      </c>
      <c r="I101" s="178"/>
      <c r="L101" s="173"/>
      <c r="M101" s="179"/>
      <c r="N101" s="180"/>
      <c r="O101" s="180"/>
      <c r="P101" s="180"/>
      <c r="Q101" s="180"/>
      <c r="R101" s="180"/>
      <c r="S101" s="180"/>
      <c r="T101" s="181"/>
      <c r="AT101" s="175" t="s">
        <v>231</v>
      </c>
      <c r="AU101" s="175" t="s">
        <v>81</v>
      </c>
      <c r="AV101" s="12" t="s">
        <v>81</v>
      </c>
      <c r="AW101" s="12" t="s">
        <v>34</v>
      </c>
      <c r="AX101" s="12" t="s">
        <v>71</v>
      </c>
      <c r="AY101" s="175" t="s">
        <v>150</v>
      </c>
    </row>
    <row r="102" spans="2:51" s="12" customFormat="1" ht="11.25">
      <c r="B102" s="173"/>
      <c r="D102" s="174" t="s">
        <v>231</v>
      </c>
      <c r="E102" s="175" t="s">
        <v>3</v>
      </c>
      <c r="F102" s="176" t="s">
        <v>426</v>
      </c>
      <c r="H102" s="177">
        <v>2.184</v>
      </c>
      <c r="I102" s="178"/>
      <c r="L102" s="173"/>
      <c r="M102" s="179"/>
      <c r="N102" s="180"/>
      <c r="O102" s="180"/>
      <c r="P102" s="180"/>
      <c r="Q102" s="180"/>
      <c r="R102" s="180"/>
      <c r="S102" s="180"/>
      <c r="T102" s="181"/>
      <c r="AT102" s="175" t="s">
        <v>231</v>
      </c>
      <c r="AU102" s="175" t="s">
        <v>81</v>
      </c>
      <c r="AV102" s="12" t="s">
        <v>81</v>
      </c>
      <c r="AW102" s="12" t="s">
        <v>34</v>
      </c>
      <c r="AX102" s="12" t="s">
        <v>71</v>
      </c>
      <c r="AY102" s="175" t="s">
        <v>150</v>
      </c>
    </row>
    <row r="103" spans="2:51" s="12" customFormat="1" ht="22.5">
      <c r="B103" s="173"/>
      <c r="D103" s="174" t="s">
        <v>231</v>
      </c>
      <c r="E103" s="175" t="s">
        <v>3</v>
      </c>
      <c r="F103" s="176" t="s">
        <v>427</v>
      </c>
      <c r="H103" s="177">
        <v>14.494</v>
      </c>
      <c r="I103" s="178"/>
      <c r="L103" s="173"/>
      <c r="M103" s="179"/>
      <c r="N103" s="180"/>
      <c r="O103" s="180"/>
      <c r="P103" s="180"/>
      <c r="Q103" s="180"/>
      <c r="R103" s="180"/>
      <c r="S103" s="180"/>
      <c r="T103" s="181"/>
      <c r="AT103" s="175" t="s">
        <v>231</v>
      </c>
      <c r="AU103" s="175" t="s">
        <v>81</v>
      </c>
      <c r="AV103" s="12" t="s">
        <v>81</v>
      </c>
      <c r="AW103" s="12" t="s">
        <v>34</v>
      </c>
      <c r="AX103" s="12" t="s">
        <v>71</v>
      </c>
      <c r="AY103" s="175" t="s">
        <v>150</v>
      </c>
    </row>
    <row r="104" spans="2:51" s="12" customFormat="1" ht="11.25">
      <c r="B104" s="173"/>
      <c r="D104" s="174" t="s">
        <v>231</v>
      </c>
      <c r="E104" s="175" t="s">
        <v>3</v>
      </c>
      <c r="F104" s="176" t="s">
        <v>428</v>
      </c>
      <c r="H104" s="177">
        <v>0.624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75" t="s">
        <v>231</v>
      </c>
      <c r="AU104" s="175" t="s">
        <v>81</v>
      </c>
      <c r="AV104" s="12" t="s">
        <v>81</v>
      </c>
      <c r="AW104" s="12" t="s">
        <v>34</v>
      </c>
      <c r="AX104" s="12" t="s">
        <v>71</v>
      </c>
      <c r="AY104" s="175" t="s">
        <v>150</v>
      </c>
    </row>
    <row r="105" spans="2:51" s="13" customFormat="1" ht="11.25">
      <c r="B105" s="192"/>
      <c r="D105" s="174" t="s">
        <v>231</v>
      </c>
      <c r="E105" s="193" t="s">
        <v>3</v>
      </c>
      <c r="F105" s="194" t="s">
        <v>325</v>
      </c>
      <c r="H105" s="195">
        <v>47.122</v>
      </c>
      <c r="I105" s="196"/>
      <c r="L105" s="192"/>
      <c r="M105" s="197"/>
      <c r="N105" s="198"/>
      <c r="O105" s="198"/>
      <c r="P105" s="198"/>
      <c r="Q105" s="198"/>
      <c r="R105" s="198"/>
      <c r="S105" s="198"/>
      <c r="T105" s="199"/>
      <c r="AT105" s="193" t="s">
        <v>231</v>
      </c>
      <c r="AU105" s="193" t="s">
        <v>81</v>
      </c>
      <c r="AV105" s="13" t="s">
        <v>225</v>
      </c>
      <c r="AW105" s="13" t="s">
        <v>34</v>
      </c>
      <c r="AX105" s="13" t="s">
        <v>79</v>
      </c>
      <c r="AY105" s="193" t="s">
        <v>150</v>
      </c>
    </row>
    <row r="106" spans="1:65" s="1" customFormat="1" ht="21.75" customHeight="1">
      <c r="A106" s="30"/>
      <c r="B106" s="154"/>
      <c r="C106" s="155" t="s">
        <v>178</v>
      </c>
      <c r="D106" s="155" t="s">
        <v>153</v>
      </c>
      <c r="E106" s="156" t="s">
        <v>347</v>
      </c>
      <c r="F106" s="157" t="s">
        <v>348</v>
      </c>
      <c r="G106" s="158" t="s">
        <v>267</v>
      </c>
      <c r="H106" s="159">
        <v>207.465</v>
      </c>
      <c r="I106" s="160"/>
      <c r="J106" s="161">
        <f>ROUND(I106*H106,2)</f>
        <v>0</v>
      </c>
      <c r="K106" s="157" t="s">
        <v>224</v>
      </c>
      <c r="L106" s="31"/>
      <c r="M106" s="162" t="s">
        <v>3</v>
      </c>
      <c r="N106" s="163" t="s">
        <v>42</v>
      </c>
      <c r="O106" s="51"/>
      <c r="P106" s="164">
        <f>O106*H106</f>
        <v>0</v>
      </c>
      <c r="Q106" s="164">
        <v>0.00251</v>
      </c>
      <c r="R106" s="164">
        <f>Q106*H106</f>
        <v>0.52073715</v>
      </c>
      <c r="S106" s="164">
        <v>0</v>
      </c>
      <c r="T106" s="165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66" t="s">
        <v>225</v>
      </c>
      <c r="AT106" s="166" t="s">
        <v>153</v>
      </c>
      <c r="AU106" s="166" t="s">
        <v>81</v>
      </c>
      <c r="AY106" s="15" t="s">
        <v>150</v>
      </c>
      <c r="BE106" s="167">
        <f>IF(N106="základní",J106,0)</f>
        <v>0</v>
      </c>
      <c r="BF106" s="167">
        <f>IF(N106="snížená",J106,0)</f>
        <v>0</v>
      </c>
      <c r="BG106" s="167">
        <f>IF(N106="zákl. přenesená",J106,0)</f>
        <v>0</v>
      </c>
      <c r="BH106" s="167">
        <f>IF(N106="sníž. přenesená",J106,0)</f>
        <v>0</v>
      </c>
      <c r="BI106" s="167">
        <f>IF(N106="nulová",J106,0)</f>
        <v>0</v>
      </c>
      <c r="BJ106" s="15" t="s">
        <v>79</v>
      </c>
      <c r="BK106" s="167">
        <f>ROUND(I106*H106,2)</f>
        <v>0</v>
      </c>
      <c r="BL106" s="15" t="s">
        <v>225</v>
      </c>
      <c r="BM106" s="166" t="s">
        <v>429</v>
      </c>
    </row>
    <row r="107" spans="2:51" s="12" customFormat="1" ht="11.25">
      <c r="B107" s="173"/>
      <c r="D107" s="174" t="s">
        <v>231</v>
      </c>
      <c r="E107" s="175" t="s">
        <v>3</v>
      </c>
      <c r="F107" s="176" t="s">
        <v>430</v>
      </c>
      <c r="H107" s="177">
        <v>99.4</v>
      </c>
      <c r="I107" s="178"/>
      <c r="L107" s="173"/>
      <c r="M107" s="179"/>
      <c r="N107" s="180"/>
      <c r="O107" s="180"/>
      <c r="P107" s="180"/>
      <c r="Q107" s="180"/>
      <c r="R107" s="180"/>
      <c r="S107" s="180"/>
      <c r="T107" s="181"/>
      <c r="AT107" s="175" t="s">
        <v>231</v>
      </c>
      <c r="AU107" s="175" t="s">
        <v>81</v>
      </c>
      <c r="AV107" s="12" t="s">
        <v>81</v>
      </c>
      <c r="AW107" s="12" t="s">
        <v>34</v>
      </c>
      <c r="AX107" s="12" t="s">
        <v>71</v>
      </c>
      <c r="AY107" s="175" t="s">
        <v>150</v>
      </c>
    </row>
    <row r="108" spans="2:51" s="12" customFormat="1" ht="11.25">
      <c r="B108" s="173"/>
      <c r="D108" s="174" t="s">
        <v>231</v>
      </c>
      <c r="E108" s="175" t="s">
        <v>3</v>
      </c>
      <c r="F108" s="176" t="s">
        <v>431</v>
      </c>
      <c r="H108" s="177">
        <v>7.28</v>
      </c>
      <c r="I108" s="178"/>
      <c r="L108" s="173"/>
      <c r="M108" s="179"/>
      <c r="N108" s="180"/>
      <c r="O108" s="180"/>
      <c r="P108" s="180"/>
      <c r="Q108" s="180"/>
      <c r="R108" s="180"/>
      <c r="S108" s="180"/>
      <c r="T108" s="181"/>
      <c r="AT108" s="175" t="s">
        <v>231</v>
      </c>
      <c r="AU108" s="175" t="s">
        <v>81</v>
      </c>
      <c r="AV108" s="12" t="s">
        <v>81</v>
      </c>
      <c r="AW108" s="12" t="s">
        <v>34</v>
      </c>
      <c r="AX108" s="12" t="s">
        <v>71</v>
      </c>
      <c r="AY108" s="175" t="s">
        <v>150</v>
      </c>
    </row>
    <row r="109" spans="2:51" s="12" customFormat="1" ht="22.5">
      <c r="B109" s="173"/>
      <c r="D109" s="174" t="s">
        <v>231</v>
      </c>
      <c r="E109" s="175" t="s">
        <v>3</v>
      </c>
      <c r="F109" s="176" t="s">
        <v>432</v>
      </c>
      <c r="H109" s="177">
        <v>96.625</v>
      </c>
      <c r="I109" s="178"/>
      <c r="L109" s="173"/>
      <c r="M109" s="179"/>
      <c r="N109" s="180"/>
      <c r="O109" s="180"/>
      <c r="P109" s="180"/>
      <c r="Q109" s="180"/>
      <c r="R109" s="180"/>
      <c r="S109" s="180"/>
      <c r="T109" s="181"/>
      <c r="AT109" s="175" t="s">
        <v>231</v>
      </c>
      <c r="AU109" s="175" t="s">
        <v>81</v>
      </c>
      <c r="AV109" s="12" t="s">
        <v>81</v>
      </c>
      <c r="AW109" s="12" t="s">
        <v>34</v>
      </c>
      <c r="AX109" s="12" t="s">
        <v>71</v>
      </c>
      <c r="AY109" s="175" t="s">
        <v>150</v>
      </c>
    </row>
    <row r="110" spans="2:51" s="12" customFormat="1" ht="11.25">
      <c r="B110" s="173"/>
      <c r="D110" s="174" t="s">
        <v>231</v>
      </c>
      <c r="E110" s="175" t="s">
        <v>3</v>
      </c>
      <c r="F110" s="176" t="s">
        <v>433</v>
      </c>
      <c r="H110" s="177">
        <v>4.16</v>
      </c>
      <c r="I110" s="178"/>
      <c r="L110" s="173"/>
      <c r="M110" s="179"/>
      <c r="N110" s="180"/>
      <c r="O110" s="180"/>
      <c r="P110" s="180"/>
      <c r="Q110" s="180"/>
      <c r="R110" s="180"/>
      <c r="S110" s="180"/>
      <c r="T110" s="181"/>
      <c r="AT110" s="175" t="s">
        <v>231</v>
      </c>
      <c r="AU110" s="175" t="s">
        <v>81</v>
      </c>
      <c r="AV110" s="12" t="s">
        <v>81</v>
      </c>
      <c r="AW110" s="12" t="s">
        <v>34</v>
      </c>
      <c r="AX110" s="12" t="s">
        <v>71</v>
      </c>
      <c r="AY110" s="175" t="s">
        <v>150</v>
      </c>
    </row>
    <row r="111" spans="2:51" s="13" customFormat="1" ht="11.25">
      <c r="B111" s="192"/>
      <c r="D111" s="174" t="s">
        <v>231</v>
      </c>
      <c r="E111" s="193" t="s">
        <v>3</v>
      </c>
      <c r="F111" s="194" t="s">
        <v>325</v>
      </c>
      <c r="H111" s="195">
        <v>207.465</v>
      </c>
      <c r="I111" s="196"/>
      <c r="L111" s="192"/>
      <c r="M111" s="197"/>
      <c r="N111" s="198"/>
      <c r="O111" s="198"/>
      <c r="P111" s="198"/>
      <c r="Q111" s="198"/>
      <c r="R111" s="198"/>
      <c r="S111" s="198"/>
      <c r="T111" s="199"/>
      <c r="AT111" s="193" t="s">
        <v>231</v>
      </c>
      <c r="AU111" s="193" t="s">
        <v>81</v>
      </c>
      <c r="AV111" s="13" t="s">
        <v>225</v>
      </c>
      <c r="AW111" s="13" t="s">
        <v>34</v>
      </c>
      <c r="AX111" s="13" t="s">
        <v>79</v>
      </c>
      <c r="AY111" s="193" t="s">
        <v>150</v>
      </c>
    </row>
    <row r="112" spans="1:65" s="1" customFormat="1" ht="33" customHeight="1">
      <c r="A112" s="30"/>
      <c r="B112" s="154"/>
      <c r="C112" s="155" t="s">
        <v>186</v>
      </c>
      <c r="D112" s="155" t="s">
        <v>153</v>
      </c>
      <c r="E112" s="156" t="s">
        <v>434</v>
      </c>
      <c r="F112" s="157" t="s">
        <v>435</v>
      </c>
      <c r="G112" s="158" t="s">
        <v>267</v>
      </c>
      <c r="H112" s="159">
        <v>207.465</v>
      </c>
      <c r="I112" s="160"/>
      <c r="J112" s="161">
        <f>ROUND(I112*H112,2)</f>
        <v>0</v>
      </c>
      <c r="K112" s="157" t="s">
        <v>224</v>
      </c>
      <c r="L112" s="31"/>
      <c r="M112" s="162" t="s">
        <v>3</v>
      </c>
      <c r="N112" s="163" t="s">
        <v>42</v>
      </c>
      <c r="O112" s="51"/>
      <c r="P112" s="164">
        <f>O112*H112</f>
        <v>0</v>
      </c>
      <c r="Q112" s="164">
        <v>0</v>
      </c>
      <c r="R112" s="164">
        <f>Q112*H112</f>
        <v>0</v>
      </c>
      <c r="S112" s="164">
        <v>0</v>
      </c>
      <c r="T112" s="165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66" t="s">
        <v>225</v>
      </c>
      <c r="AT112" s="166" t="s">
        <v>153</v>
      </c>
      <c r="AU112" s="166" t="s">
        <v>81</v>
      </c>
      <c r="AY112" s="15" t="s">
        <v>150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15" t="s">
        <v>79</v>
      </c>
      <c r="BK112" s="167">
        <f>ROUND(I112*H112,2)</f>
        <v>0</v>
      </c>
      <c r="BL112" s="15" t="s">
        <v>225</v>
      </c>
      <c r="BM112" s="166" t="s">
        <v>436</v>
      </c>
    </row>
    <row r="113" spans="1:65" s="1" customFormat="1" ht="21.75" customHeight="1">
      <c r="A113" s="30"/>
      <c r="B113" s="154"/>
      <c r="C113" s="155" t="s">
        <v>182</v>
      </c>
      <c r="D113" s="155" t="s">
        <v>153</v>
      </c>
      <c r="E113" s="156" t="s">
        <v>361</v>
      </c>
      <c r="F113" s="157" t="s">
        <v>362</v>
      </c>
      <c r="G113" s="158" t="s">
        <v>267</v>
      </c>
      <c r="H113" s="159">
        <v>207.465</v>
      </c>
      <c r="I113" s="160"/>
      <c r="J113" s="161">
        <f>ROUND(I113*H113,2)</f>
        <v>0</v>
      </c>
      <c r="K113" s="157" t="s">
        <v>224</v>
      </c>
      <c r="L113" s="31"/>
      <c r="M113" s="162" t="s">
        <v>3</v>
      </c>
      <c r="N113" s="163" t="s">
        <v>42</v>
      </c>
      <c r="O113" s="51"/>
      <c r="P113" s="164">
        <f>O113*H113</f>
        <v>0</v>
      </c>
      <c r="Q113" s="164">
        <v>0</v>
      </c>
      <c r="R113" s="164">
        <f>Q113*H113</f>
        <v>0</v>
      </c>
      <c r="S113" s="164">
        <v>0</v>
      </c>
      <c r="T113" s="165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66" t="s">
        <v>225</v>
      </c>
      <c r="AT113" s="166" t="s">
        <v>153</v>
      </c>
      <c r="AU113" s="166" t="s">
        <v>81</v>
      </c>
      <c r="AY113" s="15" t="s">
        <v>150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5" t="s">
        <v>79</v>
      </c>
      <c r="BK113" s="167">
        <f>ROUND(I113*H113,2)</f>
        <v>0</v>
      </c>
      <c r="BL113" s="15" t="s">
        <v>225</v>
      </c>
      <c r="BM113" s="166" t="s">
        <v>437</v>
      </c>
    </row>
    <row r="114" spans="1:65" s="1" customFormat="1" ht="21.75" customHeight="1">
      <c r="A114" s="30"/>
      <c r="B114" s="154"/>
      <c r="C114" s="155" t="s">
        <v>190</v>
      </c>
      <c r="D114" s="155" t="s">
        <v>153</v>
      </c>
      <c r="E114" s="156" t="s">
        <v>364</v>
      </c>
      <c r="F114" s="157" t="s">
        <v>365</v>
      </c>
      <c r="G114" s="158" t="s">
        <v>256</v>
      </c>
      <c r="H114" s="159">
        <v>7.068</v>
      </c>
      <c r="I114" s="160"/>
      <c r="J114" s="161">
        <f>ROUND(I114*H114,2)</f>
        <v>0</v>
      </c>
      <c r="K114" s="157" t="s">
        <v>224</v>
      </c>
      <c r="L114" s="31"/>
      <c r="M114" s="162" t="s">
        <v>3</v>
      </c>
      <c r="N114" s="163" t="s">
        <v>42</v>
      </c>
      <c r="O114" s="51"/>
      <c r="P114" s="164">
        <f>O114*H114</f>
        <v>0</v>
      </c>
      <c r="Q114" s="164">
        <v>1.04331</v>
      </c>
      <c r="R114" s="164">
        <f>Q114*H114</f>
        <v>7.374115079999999</v>
      </c>
      <c r="S114" s="164">
        <v>0</v>
      </c>
      <c r="T114" s="165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66" t="s">
        <v>225</v>
      </c>
      <c r="AT114" s="166" t="s">
        <v>153</v>
      </c>
      <c r="AU114" s="166" t="s">
        <v>81</v>
      </c>
      <c r="AY114" s="15" t="s">
        <v>150</v>
      </c>
      <c r="BE114" s="167">
        <f>IF(N114="základní",J114,0)</f>
        <v>0</v>
      </c>
      <c r="BF114" s="167">
        <f>IF(N114="snížená",J114,0)</f>
        <v>0</v>
      </c>
      <c r="BG114" s="167">
        <f>IF(N114="zákl. přenesená",J114,0)</f>
        <v>0</v>
      </c>
      <c r="BH114" s="167">
        <f>IF(N114="sníž. přenesená",J114,0)</f>
        <v>0</v>
      </c>
      <c r="BI114" s="167">
        <f>IF(N114="nulová",J114,0)</f>
        <v>0</v>
      </c>
      <c r="BJ114" s="15" t="s">
        <v>79</v>
      </c>
      <c r="BK114" s="167">
        <f>ROUND(I114*H114,2)</f>
        <v>0</v>
      </c>
      <c r="BL114" s="15" t="s">
        <v>225</v>
      </c>
      <c r="BM114" s="166" t="s">
        <v>438</v>
      </c>
    </row>
    <row r="115" spans="2:51" s="12" customFormat="1" ht="11.25">
      <c r="B115" s="173"/>
      <c r="D115" s="174" t="s">
        <v>231</v>
      </c>
      <c r="E115" s="175" t="s">
        <v>3</v>
      </c>
      <c r="F115" s="176" t="s">
        <v>439</v>
      </c>
      <c r="H115" s="177">
        <v>7.068</v>
      </c>
      <c r="I115" s="178"/>
      <c r="L115" s="173"/>
      <c r="M115" s="179"/>
      <c r="N115" s="180"/>
      <c r="O115" s="180"/>
      <c r="P115" s="180"/>
      <c r="Q115" s="180"/>
      <c r="R115" s="180"/>
      <c r="S115" s="180"/>
      <c r="T115" s="181"/>
      <c r="AT115" s="175" t="s">
        <v>231</v>
      </c>
      <c r="AU115" s="175" t="s">
        <v>81</v>
      </c>
      <c r="AV115" s="12" t="s">
        <v>81</v>
      </c>
      <c r="AW115" s="12" t="s">
        <v>34</v>
      </c>
      <c r="AX115" s="12" t="s">
        <v>79</v>
      </c>
      <c r="AY115" s="175" t="s">
        <v>150</v>
      </c>
    </row>
    <row r="116" spans="2:63" s="11" customFormat="1" ht="22.5" customHeight="1">
      <c r="B116" s="141"/>
      <c r="D116" s="142" t="s">
        <v>70</v>
      </c>
      <c r="E116" s="152" t="s">
        <v>170</v>
      </c>
      <c r="F116" s="152" t="s">
        <v>368</v>
      </c>
      <c r="I116" s="144"/>
      <c r="J116" s="153">
        <f>BK116</f>
        <v>0</v>
      </c>
      <c r="L116" s="141"/>
      <c r="M116" s="146"/>
      <c r="N116" s="147"/>
      <c r="O116" s="147"/>
      <c r="P116" s="148">
        <f>SUM(P117:P118)</f>
        <v>0</v>
      </c>
      <c r="Q116" s="147"/>
      <c r="R116" s="148">
        <f>SUM(R117:R118)</f>
        <v>2.332611</v>
      </c>
      <c r="S116" s="147"/>
      <c r="T116" s="149">
        <f>SUM(T117:T118)</f>
        <v>0</v>
      </c>
      <c r="AR116" s="142" t="s">
        <v>79</v>
      </c>
      <c r="AT116" s="150" t="s">
        <v>70</v>
      </c>
      <c r="AU116" s="150" t="s">
        <v>79</v>
      </c>
      <c r="AY116" s="142" t="s">
        <v>150</v>
      </c>
      <c r="BK116" s="151">
        <f>SUM(BK117:BK118)</f>
        <v>0</v>
      </c>
    </row>
    <row r="117" spans="1:65" s="1" customFormat="1" ht="33" customHeight="1">
      <c r="A117" s="30"/>
      <c r="B117" s="154"/>
      <c r="C117" s="155" t="s">
        <v>149</v>
      </c>
      <c r="D117" s="155" t="s">
        <v>153</v>
      </c>
      <c r="E117" s="156" t="s">
        <v>369</v>
      </c>
      <c r="F117" s="157" t="s">
        <v>370</v>
      </c>
      <c r="G117" s="158" t="s">
        <v>267</v>
      </c>
      <c r="H117" s="159">
        <v>136.41</v>
      </c>
      <c r="I117" s="160"/>
      <c r="J117" s="161">
        <f>ROUND(I117*H117,2)</f>
        <v>0</v>
      </c>
      <c r="K117" s="157" t="s">
        <v>224</v>
      </c>
      <c r="L117" s="31"/>
      <c r="M117" s="162" t="s">
        <v>3</v>
      </c>
      <c r="N117" s="163" t="s">
        <v>42</v>
      </c>
      <c r="O117" s="51"/>
      <c r="P117" s="164">
        <f>O117*H117</f>
        <v>0</v>
      </c>
      <c r="Q117" s="164">
        <v>0.0171</v>
      </c>
      <c r="R117" s="164">
        <f>Q117*H117</f>
        <v>2.332611</v>
      </c>
      <c r="S117" s="164">
        <v>0</v>
      </c>
      <c r="T117" s="165">
        <f>S117*H117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R117" s="166" t="s">
        <v>225</v>
      </c>
      <c r="AT117" s="166" t="s">
        <v>153</v>
      </c>
      <c r="AU117" s="166" t="s">
        <v>81</v>
      </c>
      <c r="AY117" s="15" t="s">
        <v>150</v>
      </c>
      <c r="BE117" s="167">
        <f>IF(N117="základní",J117,0)</f>
        <v>0</v>
      </c>
      <c r="BF117" s="167">
        <f>IF(N117="snížená",J117,0)</f>
        <v>0</v>
      </c>
      <c r="BG117" s="167">
        <f>IF(N117="zákl. přenesená",J117,0)</f>
        <v>0</v>
      </c>
      <c r="BH117" s="167">
        <f>IF(N117="sníž. přenesená",J117,0)</f>
        <v>0</v>
      </c>
      <c r="BI117" s="167">
        <f>IF(N117="nulová",J117,0)</f>
        <v>0</v>
      </c>
      <c r="BJ117" s="15" t="s">
        <v>79</v>
      </c>
      <c r="BK117" s="167">
        <f>ROUND(I117*H117,2)</f>
        <v>0</v>
      </c>
      <c r="BL117" s="15" t="s">
        <v>225</v>
      </c>
      <c r="BM117" s="166" t="s">
        <v>440</v>
      </c>
    </row>
    <row r="118" spans="2:51" s="12" customFormat="1" ht="11.25">
      <c r="B118" s="173"/>
      <c r="D118" s="174" t="s">
        <v>231</v>
      </c>
      <c r="E118" s="175" t="s">
        <v>3</v>
      </c>
      <c r="F118" s="176" t="s">
        <v>441</v>
      </c>
      <c r="H118" s="177">
        <v>136.41</v>
      </c>
      <c r="I118" s="178"/>
      <c r="L118" s="173"/>
      <c r="M118" s="179"/>
      <c r="N118" s="180"/>
      <c r="O118" s="180"/>
      <c r="P118" s="180"/>
      <c r="Q118" s="180"/>
      <c r="R118" s="180"/>
      <c r="S118" s="180"/>
      <c r="T118" s="181"/>
      <c r="AT118" s="175" t="s">
        <v>231</v>
      </c>
      <c r="AU118" s="175" t="s">
        <v>81</v>
      </c>
      <c r="AV118" s="12" t="s">
        <v>81</v>
      </c>
      <c r="AW118" s="12" t="s">
        <v>34</v>
      </c>
      <c r="AX118" s="12" t="s">
        <v>79</v>
      </c>
      <c r="AY118" s="175" t="s">
        <v>150</v>
      </c>
    </row>
    <row r="119" spans="2:63" s="11" customFormat="1" ht="22.5" customHeight="1">
      <c r="B119" s="141"/>
      <c r="D119" s="142" t="s">
        <v>70</v>
      </c>
      <c r="E119" s="152" t="s">
        <v>182</v>
      </c>
      <c r="F119" s="152" t="s">
        <v>259</v>
      </c>
      <c r="I119" s="144"/>
      <c r="J119" s="153">
        <f>BK119</f>
        <v>0</v>
      </c>
      <c r="L119" s="141"/>
      <c r="M119" s="146"/>
      <c r="N119" s="147"/>
      <c r="O119" s="147"/>
      <c r="P119" s="148">
        <f>SUM(P120:P121)</f>
        <v>0</v>
      </c>
      <c r="Q119" s="147"/>
      <c r="R119" s="148">
        <f>SUM(R120:R121)</f>
        <v>0</v>
      </c>
      <c r="S119" s="147"/>
      <c r="T119" s="149">
        <f>SUM(T120:T121)</f>
        <v>0</v>
      </c>
      <c r="AR119" s="142" t="s">
        <v>79</v>
      </c>
      <c r="AT119" s="150" t="s">
        <v>70</v>
      </c>
      <c r="AU119" s="150" t="s">
        <v>79</v>
      </c>
      <c r="AY119" s="142" t="s">
        <v>150</v>
      </c>
      <c r="BK119" s="151">
        <f>SUM(BK120:BK121)</f>
        <v>0</v>
      </c>
    </row>
    <row r="120" spans="1:65" s="1" customFormat="1" ht="16.5" customHeight="1">
      <c r="A120" s="30"/>
      <c r="B120" s="154"/>
      <c r="C120" s="155" t="s">
        <v>170</v>
      </c>
      <c r="D120" s="155" t="s">
        <v>153</v>
      </c>
      <c r="E120" s="156" t="s">
        <v>374</v>
      </c>
      <c r="F120" s="157" t="s">
        <v>375</v>
      </c>
      <c r="G120" s="158" t="s">
        <v>267</v>
      </c>
      <c r="H120" s="159">
        <v>90.75</v>
      </c>
      <c r="I120" s="160"/>
      <c r="J120" s="161">
        <f>ROUND(I120*H120,2)</f>
        <v>0</v>
      </c>
      <c r="K120" s="157" t="s">
        <v>3</v>
      </c>
      <c r="L120" s="31"/>
      <c r="M120" s="162" t="s">
        <v>3</v>
      </c>
      <c r="N120" s="163" t="s">
        <v>42</v>
      </c>
      <c r="O120" s="51"/>
      <c r="P120" s="164">
        <f>O120*H120</f>
        <v>0</v>
      </c>
      <c r="Q120" s="164">
        <v>0</v>
      </c>
      <c r="R120" s="164">
        <f>Q120*H120</f>
        <v>0</v>
      </c>
      <c r="S120" s="164">
        <v>0</v>
      </c>
      <c r="T120" s="165">
        <f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66" t="s">
        <v>225</v>
      </c>
      <c r="AT120" s="166" t="s">
        <v>153</v>
      </c>
      <c r="AU120" s="166" t="s">
        <v>81</v>
      </c>
      <c r="AY120" s="15" t="s">
        <v>150</v>
      </c>
      <c r="BE120" s="167">
        <f>IF(N120="základní",J120,0)</f>
        <v>0</v>
      </c>
      <c r="BF120" s="167">
        <f>IF(N120="snížená",J120,0)</f>
        <v>0</v>
      </c>
      <c r="BG120" s="167">
        <f>IF(N120="zákl. přenesená",J120,0)</f>
        <v>0</v>
      </c>
      <c r="BH120" s="167">
        <f>IF(N120="sníž. přenesená",J120,0)</f>
        <v>0</v>
      </c>
      <c r="BI120" s="167">
        <f>IF(N120="nulová",J120,0)</f>
        <v>0</v>
      </c>
      <c r="BJ120" s="15" t="s">
        <v>79</v>
      </c>
      <c r="BK120" s="167">
        <f>ROUND(I120*H120,2)</f>
        <v>0</v>
      </c>
      <c r="BL120" s="15" t="s">
        <v>225</v>
      </c>
      <c r="BM120" s="166" t="s">
        <v>442</v>
      </c>
    </row>
    <row r="121" spans="2:51" s="12" customFormat="1" ht="11.25">
      <c r="B121" s="173"/>
      <c r="D121" s="174" t="s">
        <v>231</v>
      </c>
      <c r="E121" s="175" t="s">
        <v>3</v>
      </c>
      <c r="F121" s="176" t="s">
        <v>443</v>
      </c>
      <c r="H121" s="177">
        <v>90.75</v>
      </c>
      <c r="I121" s="178"/>
      <c r="L121" s="173"/>
      <c r="M121" s="179"/>
      <c r="N121" s="180"/>
      <c r="O121" s="180"/>
      <c r="P121" s="180"/>
      <c r="Q121" s="180"/>
      <c r="R121" s="180"/>
      <c r="S121" s="180"/>
      <c r="T121" s="181"/>
      <c r="AT121" s="175" t="s">
        <v>231</v>
      </c>
      <c r="AU121" s="175" t="s">
        <v>81</v>
      </c>
      <c r="AV121" s="12" t="s">
        <v>81</v>
      </c>
      <c r="AW121" s="12" t="s">
        <v>34</v>
      </c>
      <c r="AX121" s="12" t="s">
        <v>79</v>
      </c>
      <c r="AY121" s="175" t="s">
        <v>150</v>
      </c>
    </row>
    <row r="122" spans="2:63" s="11" customFormat="1" ht="22.5" customHeight="1">
      <c r="B122" s="141"/>
      <c r="D122" s="142" t="s">
        <v>70</v>
      </c>
      <c r="E122" s="152" t="s">
        <v>412</v>
      </c>
      <c r="F122" s="152" t="s">
        <v>413</v>
      </c>
      <c r="I122" s="144"/>
      <c r="J122" s="153">
        <f>BK122</f>
        <v>0</v>
      </c>
      <c r="L122" s="141"/>
      <c r="M122" s="146"/>
      <c r="N122" s="147"/>
      <c r="O122" s="147"/>
      <c r="P122" s="148">
        <f>P123</f>
        <v>0</v>
      </c>
      <c r="Q122" s="147"/>
      <c r="R122" s="148">
        <f>R123</f>
        <v>0</v>
      </c>
      <c r="S122" s="147"/>
      <c r="T122" s="149">
        <f>T123</f>
        <v>0</v>
      </c>
      <c r="AR122" s="142" t="s">
        <v>79</v>
      </c>
      <c r="AT122" s="150" t="s">
        <v>70</v>
      </c>
      <c r="AU122" s="150" t="s">
        <v>79</v>
      </c>
      <c r="AY122" s="142" t="s">
        <v>150</v>
      </c>
      <c r="BK122" s="151">
        <f>BK123</f>
        <v>0</v>
      </c>
    </row>
    <row r="123" spans="1:65" s="1" customFormat="1" ht="44.25" customHeight="1">
      <c r="A123" s="30"/>
      <c r="B123" s="154"/>
      <c r="C123" s="155" t="s">
        <v>196</v>
      </c>
      <c r="D123" s="155" t="s">
        <v>153</v>
      </c>
      <c r="E123" s="156" t="s">
        <v>414</v>
      </c>
      <c r="F123" s="157" t="s">
        <v>415</v>
      </c>
      <c r="G123" s="158" t="s">
        <v>256</v>
      </c>
      <c r="H123" s="159">
        <v>194.646</v>
      </c>
      <c r="I123" s="160"/>
      <c r="J123" s="161">
        <f>ROUND(I123*H123,2)</f>
        <v>0</v>
      </c>
      <c r="K123" s="157" t="s">
        <v>224</v>
      </c>
      <c r="L123" s="31"/>
      <c r="M123" s="168" t="s">
        <v>3</v>
      </c>
      <c r="N123" s="169" t="s">
        <v>42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6" t="s">
        <v>225</v>
      </c>
      <c r="AT123" s="166" t="s">
        <v>153</v>
      </c>
      <c r="AU123" s="166" t="s">
        <v>81</v>
      </c>
      <c r="AY123" s="15" t="s">
        <v>150</v>
      </c>
      <c r="BE123" s="167">
        <f>IF(N123="základní",J123,0)</f>
        <v>0</v>
      </c>
      <c r="BF123" s="167">
        <f>IF(N123="snížená",J123,0)</f>
        <v>0</v>
      </c>
      <c r="BG123" s="167">
        <f>IF(N123="zákl. přenesená",J123,0)</f>
        <v>0</v>
      </c>
      <c r="BH123" s="167">
        <f>IF(N123="sníž. přenesená",J123,0)</f>
        <v>0</v>
      </c>
      <c r="BI123" s="167">
        <f>IF(N123="nulová",J123,0)</f>
        <v>0</v>
      </c>
      <c r="BJ123" s="15" t="s">
        <v>79</v>
      </c>
      <c r="BK123" s="167">
        <f>ROUND(I123*H123,2)</f>
        <v>0</v>
      </c>
      <c r="BL123" s="15" t="s">
        <v>225</v>
      </c>
      <c r="BM123" s="166" t="s">
        <v>444</v>
      </c>
    </row>
    <row r="124" spans="1:31" s="1" customFormat="1" ht="6.75" customHeight="1">
      <c r="A124" s="30"/>
      <c r="B124" s="40"/>
      <c r="C124" s="41"/>
      <c r="D124" s="41"/>
      <c r="E124" s="41"/>
      <c r="F124" s="41"/>
      <c r="G124" s="41"/>
      <c r="H124" s="41"/>
      <c r="I124" s="114"/>
      <c r="J124" s="41"/>
      <c r="K124" s="41"/>
      <c r="L124" s="31"/>
      <c r="M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</sheetData>
  <sheetProtection/>
  <autoFilter ref="C89:K123"/>
  <mergeCells count="12">
    <mergeCell ref="E20:H20"/>
    <mergeCell ref="E29:H29"/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97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" customHeight="1">
      <c r="B8" s="18"/>
      <c r="D8" s="25" t="s">
        <v>124</v>
      </c>
      <c r="L8" s="18"/>
    </row>
    <row r="9" spans="1:31" s="1" customFormat="1" ht="16.5" customHeight="1">
      <c r="A9" s="30"/>
      <c r="B9" s="31"/>
      <c r="C9" s="30"/>
      <c r="D9" s="30"/>
      <c r="E9" s="244" t="s">
        <v>210</v>
      </c>
      <c r="F9" s="243"/>
      <c r="G9" s="243"/>
      <c r="H9" s="243"/>
      <c r="I9" s="94"/>
      <c r="J9" s="30"/>
      <c r="K9" s="30"/>
      <c r="L9" s="9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2" customHeight="1">
      <c r="A10" s="30"/>
      <c r="B10" s="31"/>
      <c r="C10" s="30"/>
      <c r="D10" s="25" t="s">
        <v>211</v>
      </c>
      <c r="E10" s="30"/>
      <c r="F10" s="30"/>
      <c r="G10" s="30"/>
      <c r="H10" s="30"/>
      <c r="I10" s="94"/>
      <c r="J10" s="30"/>
      <c r="K10" s="30"/>
      <c r="L10" s="9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6.5" customHeight="1">
      <c r="A11" s="30"/>
      <c r="B11" s="31"/>
      <c r="C11" s="30"/>
      <c r="D11" s="30"/>
      <c r="E11" s="240" t="s">
        <v>445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1.25">
      <c r="A12" s="30"/>
      <c r="B12" s="31"/>
      <c r="C12" s="30"/>
      <c r="D12" s="30"/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2" customHeight="1">
      <c r="A13" s="30"/>
      <c r="B13" s="31"/>
      <c r="C13" s="30"/>
      <c r="D13" s="25" t="s">
        <v>19</v>
      </c>
      <c r="E13" s="30"/>
      <c r="F13" s="23" t="s">
        <v>3</v>
      </c>
      <c r="G13" s="30"/>
      <c r="H13" s="30"/>
      <c r="I13" s="96" t="s">
        <v>20</v>
      </c>
      <c r="J13" s="23" t="s">
        <v>3</v>
      </c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1"/>
      <c r="C14" s="30"/>
      <c r="D14" s="25" t="s">
        <v>21</v>
      </c>
      <c r="E14" s="30"/>
      <c r="F14" s="23" t="s">
        <v>22</v>
      </c>
      <c r="G14" s="30"/>
      <c r="H14" s="30"/>
      <c r="I14" s="96" t="s">
        <v>23</v>
      </c>
      <c r="J14" s="48" t="str">
        <f>'Rekapitulace stavby'!AN8</f>
        <v>2. 9. 2018</v>
      </c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0.5" customHeight="1">
      <c r="A15" s="30"/>
      <c r="B15" s="31"/>
      <c r="C15" s="30"/>
      <c r="D15" s="30"/>
      <c r="E15" s="30"/>
      <c r="F15" s="30"/>
      <c r="G15" s="30"/>
      <c r="H15" s="30"/>
      <c r="I15" s="94"/>
      <c r="J15" s="30"/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25</v>
      </c>
      <c r="E16" s="30"/>
      <c r="F16" s="30"/>
      <c r="G16" s="30"/>
      <c r="H16" s="30"/>
      <c r="I16" s="96" t="s">
        <v>26</v>
      </c>
      <c r="J16" s="23" t="s">
        <v>3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8" customHeight="1">
      <c r="A17" s="30"/>
      <c r="B17" s="31"/>
      <c r="C17" s="30"/>
      <c r="D17" s="30"/>
      <c r="E17" s="23" t="s">
        <v>27</v>
      </c>
      <c r="F17" s="30"/>
      <c r="G17" s="30"/>
      <c r="H17" s="30"/>
      <c r="I17" s="96" t="s">
        <v>28</v>
      </c>
      <c r="J17" s="23" t="s">
        <v>3</v>
      </c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6.75" customHeight="1">
      <c r="A18" s="30"/>
      <c r="B18" s="31"/>
      <c r="C18" s="30"/>
      <c r="D18" s="30"/>
      <c r="E18" s="30"/>
      <c r="F18" s="30"/>
      <c r="G18" s="30"/>
      <c r="H18" s="30"/>
      <c r="I18" s="94"/>
      <c r="J18" s="30"/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2" customHeight="1">
      <c r="A19" s="30"/>
      <c r="B19" s="31"/>
      <c r="C19" s="30"/>
      <c r="D19" s="25" t="s">
        <v>29</v>
      </c>
      <c r="E19" s="30"/>
      <c r="F19" s="30"/>
      <c r="G19" s="30"/>
      <c r="H19" s="30"/>
      <c r="I19" s="96" t="s">
        <v>26</v>
      </c>
      <c r="J19" s="26" t="str">
        <f>'Rekapitulace stavby'!AN13</f>
        <v>Vyplň údaj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8" customHeight="1">
      <c r="A20" s="30"/>
      <c r="B20" s="31"/>
      <c r="C20" s="30"/>
      <c r="D20" s="30"/>
      <c r="E20" s="246" t="str">
        <f>'Rekapitulace stavby'!E14</f>
        <v>Vyplň údaj</v>
      </c>
      <c r="F20" s="229"/>
      <c r="G20" s="229"/>
      <c r="H20" s="229"/>
      <c r="I20" s="96" t="s">
        <v>28</v>
      </c>
      <c r="J20" s="26" t="str">
        <f>'Rekapitulace stavby'!AN14</f>
        <v>Vyplň údaj</v>
      </c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6.75" customHeight="1">
      <c r="A21" s="30"/>
      <c r="B21" s="31"/>
      <c r="C21" s="30"/>
      <c r="D21" s="30"/>
      <c r="E21" s="30"/>
      <c r="F21" s="30"/>
      <c r="G21" s="30"/>
      <c r="H21" s="30"/>
      <c r="I21" s="94"/>
      <c r="J21" s="30"/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2" customHeight="1">
      <c r="A22" s="30"/>
      <c r="B22" s="31"/>
      <c r="C22" s="30"/>
      <c r="D22" s="25" t="s">
        <v>31</v>
      </c>
      <c r="E22" s="30"/>
      <c r="F22" s="30"/>
      <c r="G22" s="30"/>
      <c r="H22" s="30"/>
      <c r="I22" s="96" t="s">
        <v>26</v>
      </c>
      <c r="J22" s="23" t="s">
        <v>32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8" customHeight="1">
      <c r="A23" s="30"/>
      <c r="B23" s="31"/>
      <c r="C23" s="30"/>
      <c r="D23" s="30"/>
      <c r="E23" s="23" t="s">
        <v>33</v>
      </c>
      <c r="F23" s="30"/>
      <c r="G23" s="30"/>
      <c r="H23" s="30"/>
      <c r="I23" s="96" t="s">
        <v>28</v>
      </c>
      <c r="J23" s="23" t="s">
        <v>3</v>
      </c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6.75" customHeight="1">
      <c r="A24" s="30"/>
      <c r="B24" s="31"/>
      <c r="C24" s="30"/>
      <c r="D24" s="30"/>
      <c r="E24" s="30"/>
      <c r="F24" s="30"/>
      <c r="G24" s="30"/>
      <c r="H24" s="30"/>
      <c r="I24" s="94"/>
      <c r="J24" s="30"/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2" customHeight="1">
      <c r="A25" s="30"/>
      <c r="B25" s="31"/>
      <c r="C25" s="30"/>
      <c r="D25" s="25" t="s">
        <v>35</v>
      </c>
      <c r="E25" s="30"/>
      <c r="F25" s="30"/>
      <c r="G25" s="30"/>
      <c r="H25" s="30"/>
      <c r="I25" s="96" t="s">
        <v>26</v>
      </c>
      <c r="J25" s="23" t="str">
        <f>IF('Rekapitulace stavby'!AN19="","",'Rekapitulace stavby'!AN19)</f>
        <v>72173831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8" customHeight="1">
      <c r="A26" s="30"/>
      <c r="B26" s="31"/>
      <c r="C26" s="30"/>
      <c r="D26" s="30"/>
      <c r="E26" s="23" t="str">
        <f>IF('Rekapitulace stavby'!E20="","",'Rekapitulace stavby'!E20)</f>
        <v> Ing. Vít Semrád, SV-statika,projekce</v>
      </c>
      <c r="F26" s="30"/>
      <c r="G26" s="30"/>
      <c r="H26" s="30"/>
      <c r="I26" s="96" t="s">
        <v>28</v>
      </c>
      <c r="J26" s="23">
        <f>IF('Rekapitulace stavby'!AN20="","",'Rekapitulace stavby'!AN20)</f>
      </c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75" customHeight="1">
      <c r="A27" s="30"/>
      <c r="B27" s="31"/>
      <c r="C27" s="30"/>
      <c r="D27" s="30"/>
      <c r="E27" s="30"/>
      <c r="F27" s="30"/>
      <c r="G27" s="30"/>
      <c r="H27" s="30"/>
      <c r="I27" s="94"/>
      <c r="J27" s="30"/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2" customHeight="1">
      <c r="A28" s="30"/>
      <c r="B28" s="31"/>
      <c r="C28" s="30"/>
      <c r="D28" s="25" t="s">
        <v>36</v>
      </c>
      <c r="E28" s="30"/>
      <c r="F28" s="30"/>
      <c r="G28" s="30"/>
      <c r="H28" s="30"/>
      <c r="I28" s="94"/>
      <c r="J28" s="30"/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>
      <c r="A29" s="97"/>
      <c r="B29" s="98"/>
      <c r="C29" s="97"/>
      <c r="D29" s="97"/>
      <c r="E29" s="233" t="s">
        <v>3</v>
      </c>
      <c r="F29" s="233"/>
      <c r="G29" s="233"/>
      <c r="H29" s="233"/>
      <c r="I29" s="99"/>
      <c r="J29" s="97"/>
      <c r="K29" s="97"/>
      <c r="L29" s="10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1" customFormat="1" ht="6.75" customHeight="1">
      <c r="A30" s="30"/>
      <c r="B30" s="31"/>
      <c r="C30" s="30"/>
      <c r="D30" s="30"/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1"/>
      <c r="C31" s="30"/>
      <c r="D31" s="59"/>
      <c r="E31" s="59"/>
      <c r="F31" s="59"/>
      <c r="G31" s="59"/>
      <c r="H31" s="59"/>
      <c r="I31" s="101"/>
      <c r="J31" s="59"/>
      <c r="K31" s="59"/>
      <c r="L31" s="9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24.75" customHeight="1">
      <c r="A32" s="30"/>
      <c r="B32" s="31"/>
      <c r="C32" s="30"/>
      <c r="D32" s="102" t="s">
        <v>37</v>
      </c>
      <c r="E32" s="30"/>
      <c r="F32" s="30"/>
      <c r="G32" s="30"/>
      <c r="H32" s="30"/>
      <c r="I32" s="94"/>
      <c r="J32" s="64">
        <f>ROUND(J89,2)</f>
        <v>0</v>
      </c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1"/>
      <c r="C34" s="30"/>
      <c r="D34" s="30"/>
      <c r="E34" s="30"/>
      <c r="F34" s="34" t="s">
        <v>39</v>
      </c>
      <c r="G34" s="30"/>
      <c r="H34" s="30"/>
      <c r="I34" s="103" t="s">
        <v>38</v>
      </c>
      <c r="J34" s="34" t="s">
        <v>40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>
      <c r="A35" s="30"/>
      <c r="B35" s="31"/>
      <c r="C35" s="30"/>
      <c r="D35" s="104" t="s">
        <v>41</v>
      </c>
      <c r="E35" s="25" t="s">
        <v>42</v>
      </c>
      <c r="F35" s="105">
        <f>ROUND((SUM(BE89:BE110)),2)</f>
        <v>0</v>
      </c>
      <c r="G35" s="30"/>
      <c r="H35" s="30"/>
      <c r="I35" s="106">
        <v>0.21</v>
      </c>
      <c r="J35" s="105">
        <f>ROUND(((SUM(BE89:BE110))*I35),2)</f>
        <v>0</v>
      </c>
      <c r="K35" s="30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25" t="s">
        <v>43</v>
      </c>
      <c r="F36" s="105">
        <f>ROUND((SUM(BF89:BF110)),2)</f>
        <v>0</v>
      </c>
      <c r="G36" s="30"/>
      <c r="H36" s="30"/>
      <c r="I36" s="106">
        <v>0.15</v>
      </c>
      <c r="J36" s="105">
        <f>ROUND(((SUM(BF89:BF110))*I36),2)</f>
        <v>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1"/>
      <c r="C37" s="30"/>
      <c r="D37" s="30"/>
      <c r="E37" s="25" t="s">
        <v>44</v>
      </c>
      <c r="F37" s="105">
        <f>ROUND((SUM(BG89:BG110)),2)</f>
        <v>0</v>
      </c>
      <c r="G37" s="30"/>
      <c r="H37" s="30"/>
      <c r="I37" s="106">
        <v>0.21</v>
      </c>
      <c r="J37" s="105">
        <f>0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 hidden="1">
      <c r="A38" s="30"/>
      <c r="B38" s="31"/>
      <c r="C38" s="30"/>
      <c r="D38" s="30"/>
      <c r="E38" s="25" t="s">
        <v>45</v>
      </c>
      <c r="F38" s="105">
        <f>ROUND((SUM(BH89:BH110)),2)</f>
        <v>0</v>
      </c>
      <c r="G38" s="30"/>
      <c r="H38" s="30"/>
      <c r="I38" s="106">
        <v>0.15</v>
      </c>
      <c r="J38" s="105">
        <f>0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46</v>
      </c>
      <c r="F39" s="105">
        <f>ROUND((SUM(BI89:BI110)),2)</f>
        <v>0</v>
      </c>
      <c r="G39" s="30"/>
      <c r="H39" s="30"/>
      <c r="I39" s="106">
        <v>0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6.75" customHeight="1">
      <c r="A40" s="30"/>
      <c r="B40" s="31"/>
      <c r="C40" s="30"/>
      <c r="D40" s="30"/>
      <c r="E40" s="30"/>
      <c r="F40" s="30"/>
      <c r="G40" s="30"/>
      <c r="H40" s="30"/>
      <c r="I40" s="94"/>
      <c r="J40" s="30"/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24.75" customHeight="1">
      <c r="A41" s="30"/>
      <c r="B41" s="31"/>
      <c r="C41" s="107"/>
      <c r="D41" s="108" t="s">
        <v>47</v>
      </c>
      <c r="E41" s="53"/>
      <c r="F41" s="53"/>
      <c r="G41" s="109" t="s">
        <v>48</v>
      </c>
      <c r="H41" s="110" t="s">
        <v>49</v>
      </c>
      <c r="I41" s="111"/>
      <c r="J41" s="112">
        <f>SUM(J32:J39)</f>
        <v>0</v>
      </c>
      <c r="K41" s="113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14.25" customHeight="1">
      <c r="A42" s="30"/>
      <c r="B42" s="40"/>
      <c r="C42" s="41"/>
      <c r="D42" s="41"/>
      <c r="E42" s="41"/>
      <c r="F42" s="41"/>
      <c r="G42" s="41"/>
      <c r="H42" s="41"/>
      <c r="I42" s="114"/>
      <c r="J42" s="41"/>
      <c r="K42" s="41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6" spans="1:31" s="1" customFormat="1" ht="6.75" customHeight="1">
      <c r="A46" s="30"/>
      <c r="B46" s="42"/>
      <c r="C46" s="43"/>
      <c r="D46" s="43"/>
      <c r="E46" s="43"/>
      <c r="F46" s="43"/>
      <c r="G46" s="43"/>
      <c r="H46" s="43"/>
      <c r="I46" s="115"/>
      <c r="J46" s="43"/>
      <c r="K46" s="43"/>
      <c r="L46" s="9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" customFormat="1" ht="24.75" customHeight="1">
      <c r="A47" s="30"/>
      <c r="B47" s="31"/>
      <c r="C47" s="19" t="s">
        <v>126</v>
      </c>
      <c r="D47" s="30"/>
      <c r="E47" s="30"/>
      <c r="F47" s="30"/>
      <c r="G47" s="30"/>
      <c r="H47" s="30"/>
      <c r="I47" s="94"/>
      <c r="J47" s="30"/>
      <c r="K47" s="30"/>
      <c r="L47" s="9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" customFormat="1" ht="6.75" customHeight="1">
      <c r="A48" s="30"/>
      <c r="B48" s="31"/>
      <c r="C48" s="30"/>
      <c r="D48" s="30"/>
      <c r="E48" s="30"/>
      <c r="F48" s="30"/>
      <c r="G48" s="30"/>
      <c r="H48" s="30"/>
      <c r="I48" s="94"/>
      <c r="J48" s="30"/>
      <c r="K48" s="30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12" customHeight="1">
      <c r="A49" s="30"/>
      <c r="B49" s="31"/>
      <c r="C49" s="25" t="s">
        <v>17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16.5" customHeight="1">
      <c r="A50" s="30"/>
      <c r="B50" s="31"/>
      <c r="C50" s="30"/>
      <c r="D50" s="30"/>
      <c r="E50" s="244" t="str">
        <f>E7</f>
        <v>Stavební úpravy OZ na pozemku  p.č. 494 v Táboře</v>
      </c>
      <c r="F50" s="245"/>
      <c r="G50" s="245"/>
      <c r="H50" s="245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:12" ht="12" customHeight="1">
      <c r="B51" s="18"/>
      <c r="C51" s="25" t="s">
        <v>124</v>
      </c>
      <c r="L51" s="18"/>
    </row>
    <row r="52" spans="1:31" s="1" customFormat="1" ht="16.5" customHeight="1">
      <c r="A52" s="30"/>
      <c r="B52" s="31"/>
      <c r="C52" s="30"/>
      <c r="D52" s="30"/>
      <c r="E52" s="244" t="s">
        <v>210</v>
      </c>
      <c r="F52" s="243"/>
      <c r="G52" s="243"/>
      <c r="H52" s="243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1" customFormat="1" ht="12" customHeight="1">
      <c r="A53" s="30"/>
      <c r="B53" s="31"/>
      <c r="C53" s="25" t="s">
        <v>211</v>
      </c>
      <c r="D53" s="30"/>
      <c r="E53" s="30"/>
      <c r="F53" s="30"/>
      <c r="G53" s="30"/>
      <c r="H53" s="30"/>
      <c r="I53" s="94"/>
      <c r="J53" s="30"/>
      <c r="K53" s="30"/>
      <c r="L53" s="9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1" customFormat="1" ht="16.5" customHeight="1">
      <c r="A54" s="30"/>
      <c r="B54" s="31"/>
      <c r="C54" s="30"/>
      <c r="D54" s="30"/>
      <c r="E54" s="240" t="str">
        <f>E11</f>
        <v>01-03 - Opěrná zeď OZ 3</v>
      </c>
      <c r="F54" s="243"/>
      <c r="G54" s="243"/>
      <c r="H54" s="243"/>
      <c r="I54" s="94"/>
      <c r="J54" s="30"/>
      <c r="K54" s="30"/>
      <c r="L54" s="9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1" customFormat="1" ht="6.75" customHeight="1">
      <c r="A55" s="30"/>
      <c r="B55" s="31"/>
      <c r="C55" s="30"/>
      <c r="D55" s="30"/>
      <c r="E55" s="30"/>
      <c r="F55" s="30"/>
      <c r="G55" s="30"/>
      <c r="H55" s="30"/>
      <c r="I55" s="94"/>
      <c r="J55" s="30"/>
      <c r="K55" s="30"/>
      <c r="L55" s="9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1" customFormat="1" ht="12" customHeight="1">
      <c r="A56" s="30"/>
      <c r="B56" s="31"/>
      <c r="C56" s="25" t="s">
        <v>21</v>
      </c>
      <c r="D56" s="30"/>
      <c r="E56" s="30"/>
      <c r="F56" s="23" t="str">
        <f>F14</f>
        <v> </v>
      </c>
      <c r="G56" s="30"/>
      <c r="H56" s="30"/>
      <c r="I56" s="96" t="s">
        <v>23</v>
      </c>
      <c r="J56" s="48" t="str">
        <f>IF(J14="","",J14)</f>
        <v>2. 9. 2018</v>
      </c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6.75" customHeight="1">
      <c r="A57" s="30"/>
      <c r="B57" s="31"/>
      <c r="C57" s="30"/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25.5" customHeight="1">
      <c r="A58" s="30"/>
      <c r="B58" s="31"/>
      <c r="C58" s="25" t="s">
        <v>25</v>
      </c>
      <c r="D58" s="30"/>
      <c r="E58" s="30"/>
      <c r="F58" s="23" t="str">
        <f>E17</f>
        <v>Město Tábor</v>
      </c>
      <c r="G58" s="30"/>
      <c r="H58" s="30"/>
      <c r="I58" s="96" t="s">
        <v>31</v>
      </c>
      <c r="J58" s="28" t="str">
        <f>E23</f>
        <v> Ing. Vít Semrád, SV-statika,projekce</v>
      </c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15" customHeight="1">
      <c r="A59" s="30"/>
      <c r="B59" s="31"/>
      <c r="C59" s="25" t="s">
        <v>29</v>
      </c>
      <c r="D59" s="30"/>
      <c r="E59" s="30"/>
      <c r="F59" s="23" t="str">
        <f>IF(E20="","",E20)</f>
        <v>Vyplň údaj</v>
      </c>
      <c r="G59" s="30"/>
      <c r="H59" s="30"/>
      <c r="I59" s="96" t="s">
        <v>35</v>
      </c>
      <c r="J59" s="28" t="str">
        <f>E26</f>
        <v> Ing. Vít Semrád, SV-statika,projekce</v>
      </c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9.75" customHeight="1">
      <c r="A60" s="30"/>
      <c r="B60" s="31"/>
      <c r="C60" s="30"/>
      <c r="D60" s="30"/>
      <c r="E60" s="30"/>
      <c r="F60" s="30"/>
      <c r="G60" s="30"/>
      <c r="H60" s="30"/>
      <c r="I60" s="94"/>
      <c r="J60" s="30"/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29.25" customHeight="1">
      <c r="A61" s="30"/>
      <c r="B61" s="31"/>
      <c r="C61" s="116" t="s">
        <v>127</v>
      </c>
      <c r="D61" s="107"/>
      <c r="E61" s="107"/>
      <c r="F61" s="107"/>
      <c r="G61" s="107"/>
      <c r="H61" s="107"/>
      <c r="I61" s="117"/>
      <c r="J61" s="118" t="s">
        <v>128</v>
      </c>
      <c r="K61" s="107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9.75" customHeight="1">
      <c r="A62" s="30"/>
      <c r="B62" s="31"/>
      <c r="C62" s="30"/>
      <c r="D62" s="30"/>
      <c r="E62" s="30"/>
      <c r="F62" s="30"/>
      <c r="G62" s="30"/>
      <c r="H62" s="30"/>
      <c r="I62" s="94"/>
      <c r="J62" s="30"/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47" s="1" customFormat="1" ht="22.5" customHeight="1">
      <c r="A63" s="30"/>
      <c r="B63" s="31"/>
      <c r="C63" s="119" t="s">
        <v>69</v>
      </c>
      <c r="D63" s="30"/>
      <c r="E63" s="30"/>
      <c r="F63" s="30"/>
      <c r="G63" s="30"/>
      <c r="H63" s="30"/>
      <c r="I63" s="94"/>
      <c r="J63" s="64">
        <f>J89</f>
        <v>0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U63" s="15" t="s">
        <v>129</v>
      </c>
    </row>
    <row r="64" spans="2:12" s="8" customFormat="1" ht="24.75" customHeight="1">
      <c r="B64" s="120"/>
      <c r="D64" s="121" t="s">
        <v>213</v>
      </c>
      <c r="E64" s="122"/>
      <c r="F64" s="122"/>
      <c r="G64" s="122"/>
      <c r="H64" s="122"/>
      <c r="I64" s="123"/>
      <c r="J64" s="124">
        <f>J90</f>
        <v>0</v>
      </c>
      <c r="L64" s="120"/>
    </row>
    <row r="65" spans="2:12" s="9" customFormat="1" ht="19.5" customHeight="1">
      <c r="B65" s="125"/>
      <c r="D65" s="126" t="s">
        <v>284</v>
      </c>
      <c r="E65" s="127"/>
      <c r="F65" s="127"/>
      <c r="G65" s="127"/>
      <c r="H65" s="127"/>
      <c r="I65" s="128"/>
      <c r="J65" s="129">
        <f>J91</f>
        <v>0</v>
      </c>
      <c r="L65" s="125"/>
    </row>
    <row r="66" spans="2:12" s="9" customFormat="1" ht="19.5" customHeight="1">
      <c r="B66" s="125"/>
      <c r="D66" s="126" t="s">
        <v>285</v>
      </c>
      <c r="E66" s="127"/>
      <c r="F66" s="127"/>
      <c r="G66" s="127"/>
      <c r="H66" s="127"/>
      <c r="I66" s="128"/>
      <c r="J66" s="129">
        <f>J106</f>
        <v>0</v>
      </c>
      <c r="L66" s="125"/>
    </row>
    <row r="67" spans="2:12" s="9" customFormat="1" ht="19.5" customHeight="1">
      <c r="B67" s="125"/>
      <c r="D67" s="126" t="s">
        <v>286</v>
      </c>
      <c r="E67" s="127"/>
      <c r="F67" s="127"/>
      <c r="G67" s="127"/>
      <c r="H67" s="127"/>
      <c r="I67" s="128"/>
      <c r="J67" s="129">
        <f>J109</f>
        <v>0</v>
      </c>
      <c r="L67" s="125"/>
    </row>
    <row r="68" spans="1:31" s="1" customFormat="1" ht="21.75" customHeight="1">
      <c r="A68" s="30"/>
      <c r="B68" s="31"/>
      <c r="C68" s="30"/>
      <c r="D68" s="30"/>
      <c r="E68" s="30"/>
      <c r="F68" s="30"/>
      <c r="G68" s="30"/>
      <c r="H68" s="30"/>
      <c r="I68" s="94"/>
      <c r="J68" s="30"/>
      <c r="K68" s="30"/>
      <c r="L68" s="95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1" customFormat="1" ht="6.75" customHeight="1">
      <c r="A69" s="30"/>
      <c r="B69" s="40"/>
      <c r="C69" s="41"/>
      <c r="D69" s="41"/>
      <c r="E69" s="41"/>
      <c r="F69" s="41"/>
      <c r="G69" s="41"/>
      <c r="H69" s="41"/>
      <c r="I69" s="114"/>
      <c r="J69" s="41"/>
      <c r="K69" s="41"/>
      <c r="L69" s="95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3" spans="1:31" s="1" customFormat="1" ht="6.75" customHeight="1">
      <c r="A73" s="30"/>
      <c r="B73" s="42"/>
      <c r="C73" s="43"/>
      <c r="D73" s="43"/>
      <c r="E73" s="43"/>
      <c r="F73" s="43"/>
      <c r="G73" s="43"/>
      <c r="H73" s="43"/>
      <c r="I73" s="115"/>
      <c r="J73" s="43"/>
      <c r="K73" s="43"/>
      <c r="L73" s="9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1" customFormat="1" ht="24.75" customHeight="1">
      <c r="A74" s="30"/>
      <c r="B74" s="31"/>
      <c r="C74" s="19" t="s">
        <v>135</v>
      </c>
      <c r="D74" s="30"/>
      <c r="E74" s="30"/>
      <c r="F74" s="30"/>
      <c r="G74" s="30"/>
      <c r="H74" s="30"/>
      <c r="I74" s="94"/>
      <c r="J74" s="30"/>
      <c r="K74" s="30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" customFormat="1" ht="6.75" customHeight="1">
      <c r="A75" s="30"/>
      <c r="B75" s="31"/>
      <c r="C75" s="30"/>
      <c r="D75" s="30"/>
      <c r="E75" s="30"/>
      <c r="F75" s="30"/>
      <c r="G75" s="30"/>
      <c r="H75" s="30"/>
      <c r="I75" s="94"/>
      <c r="J75" s="30"/>
      <c r="K75" s="30"/>
      <c r="L75" s="9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1" customFormat="1" ht="12" customHeight="1">
      <c r="A76" s="30"/>
      <c r="B76" s="31"/>
      <c r="C76" s="25" t="s">
        <v>17</v>
      </c>
      <c r="D76" s="30"/>
      <c r="E76" s="30"/>
      <c r="F76" s="30"/>
      <c r="G76" s="30"/>
      <c r="H76" s="30"/>
      <c r="I76" s="94"/>
      <c r="J76" s="30"/>
      <c r="K76" s="30"/>
      <c r="L76" s="9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6.5" customHeight="1">
      <c r="A77" s="30"/>
      <c r="B77" s="31"/>
      <c r="C77" s="30"/>
      <c r="D77" s="30"/>
      <c r="E77" s="244" t="str">
        <f>E7</f>
        <v>Stavební úpravy OZ na pozemku  p.č. 494 v Táboře</v>
      </c>
      <c r="F77" s="245"/>
      <c r="G77" s="245"/>
      <c r="H77" s="245"/>
      <c r="I77" s="94"/>
      <c r="J77" s="30"/>
      <c r="K77" s="30"/>
      <c r="L77" s="9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2:12" ht="12" customHeight="1">
      <c r="B78" s="18"/>
      <c r="C78" s="25" t="s">
        <v>124</v>
      </c>
      <c r="L78" s="18"/>
    </row>
    <row r="79" spans="1:31" s="1" customFormat="1" ht="16.5" customHeight="1">
      <c r="A79" s="30"/>
      <c r="B79" s="31"/>
      <c r="C79" s="30"/>
      <c r="D79" s="30"/>
      <c r="E79" s="244" t="s">
        <v>210</v>
      </c>
      <c r="F79" s="243"/>
      <c r="G79" s="243"/>
      <c r="H79" s="243"/>
      <c r="I79" s="94"/>
      <c r="J79" s="30"/>
      <c r="K79" s="30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12" customHeight="1">
      <c r="A80" s="30"/>
      <c r="B80" s="31"/>
      <c r="C80" s="25" t="s">
        <v>211</v>
      </c>
      <c r="D80" s="30"/>
      <c r="E80" s="30"/>
      <c r="F80" s="30"/>
      <c r="G80" s="30"/>
      <c r="H80" s="30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16.5" customHeight="1">
      <c r="A81" s="30"/>
      <c r="B81" s="31"/>
      <c r="C81" s="30"/>
      <c r="D81" s="30"/>
      <c r="E81" s="240" t="str">
        <f>E11</f>
        <v>01-03 - Opěrná zeď OZ 3</v>
      </c>
      <c r="F81" s="243"/>
      <c r="G81" s="243"/>
      <c r="H81" s="243"/>
      <c r="I81" s="94"/>
      <c r="J81" s="30"/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6.75" customHeight="1">
      <c r="A82" s="30"/>
      <c r="B82" s="31"/>
      <c r="C82" s="30"/>
      <c r="D82" s="30"/>
      <c r="E82" s="30"/>
      <c r="F82" s="30"/>
      <c r="G82" s="30"/>
      <c r="H82" s="30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12" customHeight="1">
      <c r="A83" s="30"/>
      <c r="B83" s="31"/>
      <c r="C83" s="25" t="s">
        <v>21</v>
      </c>
      <c r="D83" s="30"/>
      <c r="E83" s="30"/>
      <c r="F83" s="23" t="str">
        <f>F14</f>
        <v> </v>
      </c>
      <c r="G83" s="30"/>
      <c r="H83" s="30"/>
      <c r="I83" s="96" t="s">
        <v>23</v>
      </c>
      <c r="J83" s="48" t="str">
        <f>IF(J14="","",J14)</f>
        <v>2. 9. 2018</v>
      </c>
      <c r="K83" s="30"/>
      <c r="L83" s="9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6.75" customHeight="1">
      <c r="A84" s="30"/>
      <c r="B84" s="31"/>
      <c r="C84" s="30"/>
      <c r="D84" s="30"/>
      <c r="E84" s="30"/>
      <c r="F84" s="30"/>
      <c r="G84" s="30"/>
      <c r="H84" s="30"/>
      <c r="I84" s="94"/>
      <c r="J84" s="30"/>
      <c r="K84" s="30"/>
      <c r="L84" s="9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25.5" customHeight="1">
      <c r="A85" s="30"/>
      <c r="B85" s="31"/>
      <c r="C85" s="25" t="s">
        <v>25</v>
      </c>
      <c r="D85" s="30"/>
      <c r="E85" s="30"/>
      <c r="F85" s="23" t="str">
        <f>E17</f>
        <v>Město Tábor</v>
      </c>
      <c r="G85" s="30"/>
      <c r="H85" s="30"/>
      <c r="I85" s="96" t="s">
        <v>31</v>
      </c>
      <c r="J85" s="28" t="str">
        <f>E23</f>
        <v> Ing. Vít Semrád, SV-statika,projekce</v>
      </c>
      <c r="K85" s="30"/>
      <c r="L85" s="9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5" customHeight="1">
      <c r="A86" s="30"/>
      <c r="B86" s="31"/>
      <c r="C86" s="25" t="s">
        <v>29</v>
      </c>
      <c r="D86" s="30"/>
      <c r="E86" s="30"/>
      <c r="F86" s="23" t="str">
        <f>IF(E20="","",E20)</f>
        <v>Vyplň údaj</v>
      </c>
      <c r="G86" s="30"/>
      <c r="H86" s="30"/>
      <c r="I86" s="96" t="s">
        <v>35</v>
      </c>
      <c r="J86" s="28" t="str">
        <f>E26</f>
        <v> Ing. Vít Semrád, SV-statika,projekce</v>
      </c>
      <c r="K86" s="30"/>
      <c r="L86" s="9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9.75" customHeight="1">
      <c r="A87" s="30"/>
      <c r="B87" s="31"/>
      <c r="C87" s="30"/>
      <c r="D87" s="30"/>
      <c r="E87" s="30"/>
      <c r="F87" s="30"/>
      <c r="G87" s="30"/>
      <c r="H87" s="30"/>
      <c r="I87" s="94"/>
      <c r="J87" s="30"/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0" customFormat="1" ht="29.25" customHeight="1">
      <c r="A88" s="130"/>
      <c r="B88" s="131"/>
      <c r="C88" s="132" t="s">
        <v>136</v>
      </c>
      <c r="D88" s="133" t="s">
        <v>56</v>
      </c>
      <c r="E88" s="133" t="s">
        <v>52</v>
      </c>
      <c r="F88" s="133" t="s">
        <v>53</v>
      </c>
      <c r="G88" s="133" t="s">
        <v>137</v>
      </c>
      <c r="H88" s="133" t="s">
        <v>138</v>
      </c>
      <c r="I88" s="134" t="s">
        <v>139</v>
      </c>
      <c r="J88" s="133" t="s">
        <v>128</v>
      </c>
      <c r="K88" s="135" t="s">
        <v>140</v>
      </c>
      <c r="L88" s="136"/>
      <c r="M88" s="55" t="s">
        <v>3</v>
      </c>
      <c r="N88" s="56" t="s">
        <v>41</v>
      </c>
      <c r="O88" s="56" t="s">
        <v>141</v>
      </c>
      <c r="P88" s="56" t="s">
        <v>142</v>
      </c>
      <c r="Q88" s="56" t="s">
        <v>143</v>
      </c>
      <c r="R88" s="56" t="s">
        <v>144</v>
      </c>
      <c r="S88" s="56" t="s">
        <v>145</v>
      </c>
      <c r="T88" s="57" t="s">
        <v>146</v>
      </c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</row>
    <row r="89" spans="1:63" s="1" customFormat="1" ht="22.5" customHeight="1">
      <c r="A89" s="30"/>
      <c r="B89" s="31"/>
      <c r="C89" s="62" t="s">
        <v>147</v>
      </c>
      <c r="D89" s="30"/>
      <c r="E89" s="30"/>
      <c r="F89" s="30"/>
      <c r="G89" s="30"/>
      <c r="H89" s="30"/>
      <c r="I89" s="94"/>
      <c r="J89" s="137">
        <f>BK89</f>
        <v>0</v>
      </c>
      <c r="K89" s="30"/>
      <c r="L89" s="31"/>
      <c r="M89" s="58"/>
      <c r="N89" s="49"/>
      <c r="O89" s="59"/>
      <c r="P89" s="138">
        <f>P90</f>
        <v>0</v>
      </c>
      <c r="Q89" s="59"/>
      <c r="R89" s="138">
        <f>R90</f>
        <v>18.03936541</v>
      </c>
      <c r="S89" s="59"/>
      <c r="T89" s="139">
        <f>T90</f>
        <v>0</v>
      </c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T89" s="15" t="s">
        <v>70</v>
      </c>
      <c r="AU89" s="15" t="s">
        <v>129</v>
      </c>
      <c r="BK89" s="140">
        <f>BK90</f>
        <v>0</v>
      </c>
    </row>
    <row r="90" spans="2:63" s="11" customFormat="1" ht="25.5" customHeight="1">
      <c r="B90" s="141"/>
      <c r="D90" s="142" t="s">
        <v>70</v>
      </c>
      <c r="E90" s="143" t="s">
        <v>217</v>
      </c>
      <c r="F90" s="143" t="s">
        <v>218</v>
      </c>
      <c r="I90" s="144"/>
      <c r="J90" s="145">
        <f>BK90</f>
        <v>0</v>
      </c>
      <c r="L90" s="141"/>
      <c r="M90" s="146"/>
      <c r="N90" s="147"/>
      <c r="O90" s="147"/>
      <c r="P90" s="148">
        <f>P91+P106+P109</f>
        <v>0</v>
      </c>
      <c r="Q90" s="147"/>
      <c r="R90" s="148">
        <f>R91+R106+R109</f>
        <v>18.03936541</v>
      </c>
      <c r="S90" s="147"/>
      <c r="T90" s="149">
        <f>T91+T106+T109</f>
        <v>0</v>
      </c>
      <c r="AR90" s="142" t="s">
        <v>79</v>
      </c>
      <c r="AT90" s="150" t="s">
        <v>70</v>
      </c>
      <c r="AU90" s="150" t="s">
        <v>71</v>
      </c>
      <c r="AY90" s="142" t="s">
        <v>150</v>
      </c>
      <c r="BK90" s="151">
        <f>BK91+BK106+BK109</f>
        <v>0</v>
      </c>
    </row>
    <row r="91" spans="2:63" s="11" customFormat="1" ht="22.5" customHeight="1">
      <c r="B91" s="141"/>
      <c r="D91" s="142" t="s">
        <v>70</v>
      </c>
      <c r="E91" s="152" t="s">
        <v>103</v>
      </c>
      <c r="F91" s="152" t="s">
        <v>319</v>
      </c>
      <c r="I91" s="144"/>
      <c r="J91" s="153">
        <f>BK91</f>
        <v>0</v>
      </c>
      <c r="L91" s="141"/>
      <c r="M91" s="146"/>
      <c r="N91" s="147"/>
      <c r="O91" s="147"/>
      <c r="P91" s="148">
        <f>SUM(P92:P105)</f>
        <v>0</v>
      </c>
      <c r="Q91" s="147"/>
      <c r="R91" s="148">
        <f>SUM(R92:R105)</f>
        <v>17.825957409999997</v>
      </c>
      <c r="S91" s="147"/>
      <c r="T91" s="149">
        <f>SUM(T92:T105)</f>
        <v>0</v>
      </c>
      <c r="AR91" s="142" t="s">
        <v>79</v>
      </c>
      <c r="AT91" s="150" t="s">
        <v>70</v>
      </c>
      <c r="AU91" s="150" t="s">
        <v>79</v>
      </c>
      <c r="AY91" s="142" t="s">
        <v>150</v>
      </c>
      <c r="BK91" s="151">
        <f>SUM(BK92:BK105)</f>
        <v>0</v>
      </c>
    </row>
    <row r="92" spans="1:65" s="1" customFormat="1" ht="44.25" customHeight="1">
      <c r="A92" s="30"/>
      <c r="B92" s="154"/>
      <c r="C92" s="155" t="s">
        <v>174</v>
      </c>
      <c r="D92" s="155" t="s">
        <v>153</v>
      </c>
      <c r="E92" s="156" t="s">
        <v>320</v>
      </c>
      <c r="F92" s="157" t="s">
        <v>321</v>
      </c>
      <c r="G92" s="158" t="s">
        <v>223</v>
      </c>
      <c r="H92" s="159">
        <v>2.558</v>
      </c>
      <c r="I92" s="160"/>
      <c r="J92" s="161">
        <f>ROUND(I92*H92,2)</f>
        <v>0</v>
      </c>
      <c r="K92" s="157" t="s">
        <v>224</v>
      </c>
      <c r="L92" s="31"/>
      <c r="M92" s="162" t="s">
        <v>3</v>
      </c>
      <c r="N92" s="163" t="s">
        <v>42</v>
      </c>
      <c r="O92" s="51"/>
      <c r="P92" s="164">
        <f>O92*H92</f>
        <v>0</v>
      </c>
      <c r="Q92" s="164">
        <v>2.88326</v>
      </c>
      <c r="R92" s="164">
        <f>Q92*H92</f>
        <v>7.375379079999999</v>
      </c>
      <c r="S92" s="164">
        <v>0</v>
      </c>
      <c r="T92" s="165">
        <f>S92*H92</f>
        <v>0</v>
      </c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R92" s="166" t="s">
        <v>225</v>
      </c>
      <c r="AT92" s="166" t="s">
        <v>153</v>
      </c>
      <c r="AU92" s="166" t="s">
        <v>81</v>
      </c>
      <c r="AY92" s="15" t="s">
        <v>150</v>
      </c>
      <c r="BE92" s="167">
        <f>IF(N92="základní",J92,0)</f>
        <v>0</v>
      </c>
      <c r="BF92" s="167">
        <f>IF(N92="snížená",J92,0)</f>
        <v>0</v>
      </c>
      <c r="BG92" s="167">
        <f>IF(N92="zákl. přenesená",J92,0)</f>
        <v>0</v>
      </c>
      <c r="BH92" s="167">
        <f>IF(N92="sníž. přenesená",J92,0)</f>
        <v>0</v>
      </c>
      <c r="BI92" s="167">
        <f>IF(N92="nulová",J92,0)</f>
        <v>0</v>
      </c>
      <c r="BJ92" s="15" t="s">
        <v>79</v>
      </c>
      <c r="BK92" s="167">
        <f>ROUND(I92*H92,2)</f>
        <v>0</v>
      </c>
      <c r="BL92" s="15" t="s">
        <v>225</v>
      </c>
      <c r="BM92" s="166" t="s">
        <v>446</v>
      </c>
    </row>
    <row r="93" spans="2:51" s="12" customFormat="1" ht="11.25">
      <c r="B93" s="173"/>
      <c r="D93" s="174" t="s">
        <v>231</v>
      </c>
      <c r="E93" s="175" t="s">
        <v>3</v>
      </c>
      <c r="F93" s="176" t="s">
        <v>447</v>
      </c>
      <c r="H93" s="177">
        <v>2.558</v>
      </c>
      <c r="I93" s="178"/>
      <c r="L93" s="173"/>
      <c r="M93" s="179"/>
      <c r="N93" s="180"/>
      <c r="O93" s="180"/>
      <c r="P93" s="180"/>
      <c r="Q93" s="180"/>
      <c r="R93" s="180"/>
      <c r="S93" s="180"/>
      <c r="T93" s="181"/>
      <c r="AT93" s="175" t="s">
        <v>231</v>
      </c>
      <c r="AU93" s="175" t="s">
        <v>81</v>
      </c>
      <c r="AV93" s="12" t="s">
        <v>81</v>
      </c>
      <c r="AW93" s="12" t="s">
        <v>34</v>
      </c>
      <c r="AX93" s="12" t="s">
        <v>79</v>
      </c>
      <c r="AY93" s="175" t="s">
        <v>150</v>
      </c>
    </row>
    <row r="94" spans="1:65" s="1" customFormat="1" ht="33" customHeight="1">
      <c r="A94" s="30"/>
      <c r="B94" s="154"/>
      <c r="C94" s="155" t="s">
        <v>178</v>
      </c>
      <c r="D94" s="155" t="s">
        <v>153</v>
      </c>
      <c r="E94" s="156" t="s">
        <v>326</v>
      </c>
      <c r="F94" s="157" t="s">
        <v>327</v>
      </c>
      <c r="G94" s="158" t="s">
        <v>223</v>
      </c>
      <c r="H94" s="159">
        <v>2.558</v>
      </c>
      <c r="I94" s="160"/>
      <c r="J94" s="161">
        <f>ROUND(I94*H94,2)</f>
        <v>0</v>
      </c>
      <c r="K94" s="157" t="s">
        <v>224</v>
      </c>
      <c r="L94" s="31"/>
      <c r="M94" s="162" t="s">
        <v>3</v>
      </c>
      <c r="N94" s="163" t="s">
        <v>42</v>
      </c>
      <c r="O94" s="51"/>
      <c r="P94" s="164">
        <f>O94*H94</f>
        <v>0</v>
      </c>
      <c r="Q94" s="164">
        <v>0</v>
      </c>
      <c r="R94" s="164">
        <f>Q94*H94</f>
        <v>0</v>
      </c>
      <c r="S94" s="164">
        <v>0</v>
      </c>
      <c r="T94" s="165">
        <f>S94*H94</f>
        <v>0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R94" s="166" t="s">
        <v>225</v>
      </c>
      <c r="AT94" s="166" t="s">
        <v>153</v>
      </c>
      <c r="AU94" s="166" t="s">
        <v>81</v>
      </c>
      <c r="AY94" s="15" t="s">
        <v>150</v>
      </c>
      <c r="BE94" s="167">
        <f>IF(N94="základní",J94,0)</f>
        <v>0</v>
      </c>
      <c r="BF94" s="167">
        <f>IF(N94="snížená",J94,0)</f>
        <v>0</v>
      </c>
      <c r="BG94" s="167">
        <f>IF(N94="zákl. přenesená",J94,0)</f>
        <v>0</v>
      </c>
      <c r="BH94" s="167">
        <f>IF(N94="sníž. přenesená",J94,0)</f>
        <v>0</v>
      </c>
      <c r="BI94" s="167">
        <f>IF(N94="nulová",J94,0)</f>
        <v>0</v>
      </c>
      <c r="BJ94" s="15" t="s">
        <v>79</v>
      </c>
      <c r="BK94" s="167">
        <f>ROUND(I94*H94,2)</f>
        <v>0</v>
      </c>
      <c r="BL94" s="15" t="s">
        <v>225</v>
      </c>
      <c r="BM94" s="166" t="s">
        <v>448</v>
      </c>
    </row>
    <row r="95" spans="1:65" s="1" customFormat="1" ht="33" customHeight="1">
      <c r="A95" s="30"/>
      <c r="B95" s="154"/>
      <c r="C95" s="155" t="s">
        <v>182</v>
      </c>
      <c r="D95" s="155" t="s">
        <v>153</v>
      </c>
      <c r="E95" s="156" t="s">
        <v>329</v>
      </c>
      <c r="F95" s="157" t="s">
        <v>330</v>
      </c>
      <c r="G95" s="158" t="s">
        <v>317</v>
      </c>
      <c r="H95" s="159">
        <v>12.9</v>
      </c>
      <c r="I95" s="160"/>
      <c r="J95" s="161">
        <f>ROUND(I95*H95,2)</f>
        <v>0</v>
      </c>
      <c r="K95" s="157" t="s">
        <v>224</v>
      </c>
      <c r="L95" s="31"/>
      <c r="M95" s="162" t="s">
        <v>3</v>
      </c>
      <c r="N95" s="163" t="s">
        <v>42</v>
      </c>
      <c r="O95" s="51"/>
      <c r="P95" s="164">
        <f>O95*H95</f>
        <v>0</v>
      </c>
      <c r="Q95" s="164">
        <v>0</v>
      </c>
      <c r="R95" s="164">
        <f>Q95*H95</f>
        <v>0</v>
      </c>
      <c r="S95" s="164">
        <v>0</v>
      </c>
      <c r="T95" s="165">
        <f>S95*H95</f>
        <v>0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R95" s="166" t="s">
        <v>225</v>
      </c>
      <c r="AT95" s="166" t="s">
        <v>153</v>
      </c>
      <c r="AU95" s="166" t="s">
        <v>81</v>
      </c>
      <c r="AY95" s="15" t="s">
        <v>150</v>
      </c>
      <c r="BE95" s="167">
        <f>IF(N95="základní",J95,0)</f>
        <v>0</v>
      </c>
      <c r="BF95" s="167">
        <f>IF(N95="snížená",J95,0)</f>
        <v>0</v>
      </c>
      <c r="BG95" s="167">
        <f>IF(N95="zákl. přenesená",J95,0)</f>
        <v>0</v>
      </c>
      <c r="BH95" s="167">
        <f>IF(N95="sníž. přenesená",J95,0)</f>
        <v>0</v>
      </c>
      <c r="BI95" s="167">
        <f>IF(N95="nulová",J95,0)</f>
        <v>0</v>
      </c>
      <c r="BJ95" s="15" t="s">
        <v>79</v>
      </c>
      <c r="BK95" s="167">
        <f>ROUND(I95*H95,2)</f>
        <v>0</v>
      </c>
      <c r="BL95" s="15" t="s">
        <v>225</v>
      </c>
      <c r="BM95" s="166" t="s">
        <v>449</v>
      </c>
    </row>
    <row r="96" spans="2:51" s="12" customFormat="1" ht="11.25">
      <c r="B96" s="173"/>
      <c r="D96" s="174" t="s">
        <v>231</v>
      </c>
      <c r="E96" s="175" t="s">
        <v>3</v>
      </c>
      <c r="F96" s="176" t="s">
        <v>450</v>
      </c>
      <c r="H96" s="177">
        <v>12.9</v>
      </c>
      <c r="I96" s="178"/>
      <c r="L96" s="173"/>
      <c r="M96" s="179"/>
      <c r="N96" s="180"/>
      <c r="O96" s="180"/>
      <c r="P96" s="180"/>
      <c r="Q96" s="180"/>
      <c r="R96" s="180"/>
      <c r="S96" s="180"/>
      <c r="T96" s="181"/>
      <c r="AT96" s="175" t="s">
        <v>231</v>
      </c>
      <c r="AU96" s="175" t="s">
        <v>81</v>
      </c>
      <c r="AV96" s="12" t="s">
        <v>81</v>
      </c>
      <c r="AW96" s="12" t="s">
        <v>34</v>
      </c>
      <c r="AX96" s="12" t="s">
        <v>79</v>
      </c>
      <c r="AY96" s="175" t="s">
        <v>150</v>
      </c>
    </row>
    <row r="97" spans="1:65" s="1" customFormat="1" ht="21.75" customHeight="1">
      <c r="A97" s="30"/>
      <c r="B97" s="154"/>
      <c r="C97" s="155" t="s">
        <v>79</v>
      </c>
      <c r="D97" s="155" t="s">
        <v>153</v>
      </c>
      <c r="E97" s="156" t="s">
        <v>451</v>
      </c>
      <c r="F97" s="157" t="s">
        <v>334</v>
      </c>
      <c r="G97" s="158" t="s">
        <v>223</v>
      </c>
      <c r="H97" s="159">
        <v>3.996</v>
      </c>
      <c r="I97" s="160"/>
      <c r="J97" s="161">
        <f>ROUND(I97*H97,2)</f>
        <v>0</v>
      </c>
      <c r="K97" s="157" t="s">
        <v>3</v>
      </c>
      <c r="L97" s="31"/>
      <c r="M97" s="162" t="s">
        <v>3</v>
      </c>
      <c r="N97" s="163" t="s">
        <v>42</v>
      </c>
      <c r="O97" s="51"/>
      <c r="P97" s="164">
        <f>O97*H97</f>
        <v>0</v>
      </c>
      <c r="Q97" s="164">
        <v>2.45329</v>
      </c>
      <c r="R97" s="164">
        <f>Q97*H97</f>
        <v>9.80334684</v>
      </c>
      <c r="S97" s="164">
        <v>0</v>
      </c>
      <c r="T97" s="165">
        <f>S97*H97</f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66" t="s">
        <v>225</v>
      </c>
      <c r="AT97" s="166" t="s">
        <v>153</v>
      </c>
      <c r="AU97" s="166" t="s">
        <v>81</v>
      </c>
      <c r="AY97" s="15" t="s">
        <v>150</v>
      </c>
      <c r="BE97" s="167">
        <f>IF(N97="základní",J97,0)</f>
        <v>0</v>
      </c>
      <c r="BF97" s="167">
        <f>IF(N97="snížená",J97,0)</f>
        <v>0</v>
      </c>
      <c r="BG97" s="167">
        <f>IF(N97="zákl. přenesená",J97,0)</f>
        <v>0</v>
      </c>
      <c r="BH97" s="167">
        <f>IF(N97="sníž. přenesená",J97,0)</f>
        <v>0</v>
      </c>
      <c r="BI97" s="167">
        <f>IF(N97="nulová",J97,0)</f>
        <v>0</v>
      </c>
      <c r="BJ97" s="15" t="s">
        <v>79</v>
      </c>
      <c r="BK97" s="167">
        <f>ROUND(I97*H97,2)</f>
        <v>0</v>
      </c>
      <c r="BL97" s="15" t="s">
        <v>225</v>
      </c>
      <c r="BM97" s="166" t="s">
        <v>452</v>
      </c>
    </row>
    <row r="98" spans="2:51" s="12" customFormat="1" ht="11.25">
      <c r="B98" s="173"/>
      <c r="D98" s="174" t="s">
        <v>231</v>
      </c>
      <c r="E98" s="175" t="s">
        <v>3</v>
      </c>
      <c r="F98" s="176" t="s">
        <v>453</v>
      </c>
      <c r="H98" s="177">
        <v>3.996</v>
      </c>
      <c r="I98" s="178"/>
      <c r="L98" s="173"/>
      <c r="M98" s="179"/>
      <c r="N98" s="180"/>
      <c r="O98" s="180"/>
      <c r="P98" s="180"/>
      <c r="Q98" s="180"/>
      <c r="R98" s="180"/>
      <c r="S98" s="180"/>
      <c r="T98" s="181"/>
      <c r="AT98" s="175" t="s">
        <v>231</v>
      </c>
      <c r="AU98" s="175" t="s">
        <v>81</v>
      </c>
      <c r="AV98" s="12" t="s">
        <v>81</v>
      </c>
      <c r="AW98" s="12" t="s">
        <v>34</v>
      </c>
      <c r="AX98" s="12" t="s">
        <v>71</v>
      </c>
      <c r="AY98" s="175" t="s">
        <v>150</v>
      </c>
    </row>
    <row r="99" spans="2:51" s="13" customFormat="1" ht="11.25">
      <c r="B99" s="192"/>
      <c r="D99" s="174" t="s">
        <v>231</v>
      </c>
      <c r="E99" s="193" t="s">
        <v>3</v>
      </c>
      <c r="F99" s="194" t="s">
        <v>325</v>
      </c>
      <c r="H99" s="195">
        <v>3.996</v>
      </c>
      <c r="I99" s="196"/>
      <c r="L99" s="192"/>
      <c r="M99" s="197"/>
      <c r="N99" s="198"/>
      <c r="O99" s="198"/>
      <c r="P99" s="198"/>
      <c r="Q99" s="198"/>
      <c r="R99" s="198"/>
      <c r="S99" s="198"/>
      <c r="T99" s="199"/>
      <c r="AT99" s="193" t="s">
        <v>231</v>
      </c>
      <c r="AU99" s="193" t="s">
        <v>81</v>
      </c>
      <c r="AV99" s="13" t="s">
        <v>225</v>
      </c>
      <c r="AW99" s="13" t="s">
        <v>34</v>
      </c>
      <c r="AX99" s="13" t="s">
        <v>79</v>
      </c>
      <c r="AY99" s="193" t="s">
        <v>150</v>
      </c>
    </row>
    <row r="100" spans="1:65" s="1" customFormat="1" ht="21.75" customHeight="1">
      <c r="A100" s="30"/>
      <c r="B100" s="154"/>
      <c r="C100" s="155" t="s">
        <v>81</v>
      </c>
      <c r="D100" s="155" t="s">
        <v>153</v>
      </c>
      <c r="E100" s="156" t="s">
        <v>454</v>
      </c>
      <c r="F100" s="157" t="s">
        <v>348</v>
      </c>
      <c r="G100" s="158" t="s">
        <v>267</v>
      </c>
      <c r="H100" s="159">
        <v>8.88</v>
      </c>
      <c r="I100" s="160"/>
      <c r="J100" s="161">
        <f>ROUND(I100*H100,2)</f>
        <v>0</v>
      </c>
      <c r="K100" s="157" t="s">
        <v>3</v>
      </c>
      <c r="L100" s="31"/>
      <c r="M100" s="162" t="s">
        <v>3</v>
      </c>
      <c r="N100" s="163" t="s">
        <v>42</v>
      </c>
      <c r="O100" s="51"/>
      <c r="P100" s="164">
        <f>O100*H100</f>
        <v>0</v>
      </c>
      <c r="Q100" s="164">
        <v>0.00251</v>
      </c>
      <c r="R100" s="164">
        <f>Q100*H100</f>
        <v>0.0222888</v>
      </c>
      <c r="S100" s="164">
        <v>0</v>
      </c>
      <c r="T100" s="165">
        <f>S100*H100</f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225</v>
      </c>
      <c r="AT100" s="166" t="s">
        <v>153</v>
      </c>
      <c r="AU100" s="166" t="s">
        <v>81</v>
      </c>
      <c r="AY100" s="15" t="s">
        <v>150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5" t="s">
        <v>79</v>
      </c>
      <c r="BK100" s="167">
        <f>ROUND(I100*H100,2)</f>
        <v>0</v>
      </c>
      <c r="BL100" s="15" t="s">
        <v>225</v>
      </c>
      <c r="BM100" s="166" t="s">
        <v>455</v>
      </c>
    </row>
    <row r="101" spans="2:51" s="12" customFormat="1" ht="11.25">
      <c r="B101" s="173"/>
      <c r="D101" s="174" t="s">
        <v>231</v>
      </c>
      <c r="E101" s="175" t="s">
        <v>3</v>
      </c>
      <c r="F101" s="176" t="s">
        <v>456</v>
      </c>
      <c r="H101" s="177">
        <v>8.88</v>
      </c>
      <c r="I101" s="178"/>
      <c r="L101" s="173"/>
      <c r="M101" s="179"/>
      <c r="N101" s="180"/>
      <c r="O101" s="180"/>
      <c r="P101" s="180"/>
      <c r="Q101" s="180"/>
      <c r="R101" s="180"/>
      <c r="S101" s="180"/>
      <c r="T101" s="181"/>
      <c r="AT101" s="175" t="s">
        <v>231</v>
      </c>
      <c r="AU101" s="175" t="s">
        <v>81</v>
      </c>
      <c r="AV101" s="12" t="s">
        <v>81</v>
      </c>
      <c r="AW101" s="12" t="s">
        <v>34</v>
      </c>
      <c r="AX101" s="12" t="s">
        <v>71</v>
      </c>
      <c r="AY101" s="175" t="s">
        <v>150</v>
      </c>
    </row>
    <row r="102" spans="2:51" s="13" customFormat="1" ht="11.25">
      <c r="B102" s="192"/>
      <c r="D102" s="174" t="s">
        <v>231</v>
      </c>
      <c r="E102" s="193" t="s">
        <v>3</v>
      </c>
      <c r="F102" s="194" t="s">
        <v>325</v>
      </c>
      <c r="H102" s="195">
        <v>8.88</v>
      </c>
      <c r="I102" s="196"/>
      <c r="L102" s="192"/>
      <c r="M102" s="197"/>
      <c r="N102" s="198"/>
      <c r="O102" s="198"/>
      <c r="P102" s="198"/>
      <c r="Q102" s="198"/>
      <c r="R102" s="198"/>
      <c r="S102" s="198"/>
      <c r="T102" s="199"/>
      <c r="AT102" s="193" t="s">
        <v>231</v>
      </c>
      <c r="AU102" s="193" t="s">
        <v>81</v>
      </c>
      <c r="AV102" s="13" t="s">
        <v>225</v>
      </c>
      <c r="AW102" s="13" t="s">
        <v>34</v>
      </c>
      <c r="AX102" s="13" t="s">
        <v>79</v>
      </c>
      <c r="AY102" s="193" t="s">
        <v>150</v>
      </c>
    </row>
    <row r="103" spans="1:65" s="1" customFormat="1" ht="21.75" customHeight="1">
      <c r="A103" s="30"/>
      <c r="B103" s="154"/>
      <c r="C103" s="155" t="s">
        <v>225</v>
      </c>
      <c r="D103" s="155" t="s">
        <v>153</v>
      </c>
      <c r="E103" s="156" t="s">
        <v>361</v>
      </c>
      <c r="F103" s="157" t="s">
        <v>362</v>
      </c>
      <c r="G103" s="158" t="s">
        <v>267</v>
      </c>
      <c r="H103" s="159">
        <v>19.11</v>
      </c>
      <c r="I103" s="160"/>
      <c r="J103" s="161">
        <f>ROUND(I103*H103,2)</f>
        <v>0</v>
      </c>
      <c r="K103" s="157" t="s">
        <v>224</v>
      </c>
      <c r="L103" s="31"/>
      <c r="M103" s="162" t="s">
        <v>3</v>
      </c>
      <c r="N103" s="163" t="s">
        <v>42</v>
      </c>
      <c r="O103" s="51"/>
      <c r="P103" s="164">
        <f>O103*H103</f>
        <v>0</v>
      </c>
      <c r="Q103" s="164">
        <v>0</v>
      </c>
      <c r="R103" s="164">
        <f>Q103*H103</f>
        <v>0</v>
      </c>
      <c r="S103" s="164">
        <v>0</v>
      </c>
      <c r="T103" s="165">
        <f>S103*H103</f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66" t="s">
        <v>225</v>
      </c>
      <c r="AT103" s="166" t="s">
        <v>153</v>
      </c>
      <c r="AU103" s="166" t="s">
        <v>81</v>
      </c>
      <c r="AY103" s="15" t="s">
        <v>150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5" t="s">
        <v>79</v>
      </c>
      <c r="BK103" s="167">
        <f>ROUND(I103*H103,2)</f>
        <v>0</v>
      </c>
      <c r="BL103" s="15" t="s">
        <v>225</v>
      </c>
      <c r="BM103" s="166" t="s">
        <v>457</v>
      </c>
    </row>
    <row r="104" spans="1:65" s="1" customFormat="1" ht="21.75" customHeight="1">
      <c r="A104" s="30"/>
      <c r="B104" s="154"/>
      <c r="C104" s="155" t="s">
        <v>149</v>
      </c>
      <c r="D104" s="155" t="s">
        <v>153</v>
      </c>
      <c r="E104" s="156" t="s">
        <v>458</v>
      </c>
      <c r="F104" s="157" t="s">
        <v>365</v>
      </c>
      <c r="G104" s="158" t="s">
        <v>256</v>
      </c>
      <c r="H104" s="159">
        <v>0.599</v>
      </c>
      <c r="I104" s="160"/>
      <c r="J104" s="161">
        <f>ROUND(I104*H104,2)</f>
        <v>0</v>
      </c>
      <c r="K104" s="157" t="s">
        <v>3</v>
      </c>
      <c r="L104" s="31"/>
      <c r="M104" s="162" t="s">
        <v>3</v>
      </c>
      <c r="N104" s="163" t="s">
        <v>42</v>
      </c>
      <c r="O104" s="51"/>
      <c r="P104" s="164">
        <f>O104*H104</f>
        <v>0</v>
      </c>
      <c r="Q104" s="164">
        <v>1.04331</v>
      </c>
      <c r="R104" s="164">
        <f>Q104*H104</f>
        <v>0.6249426899999999</v>
      </c>
      <c r="S104" s="164">
        <v>0</v>
      </c>
      <c r="T104" s="165">
        <f>S104*H104</f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66" t="s">
        <v>225</v>
      </c>
      <c r="AT104" s="166" t="s">
        <v>153</v>
      </c>
      <c r="AU104" s="166" t="s">
        <v>81</v>
      </c>
      <c r="AY104" s="15" t="s">
        <v>150</v>
      </c>
      <c r="BE104" s="167">
        <f>IF(N104="základní",J104,0)</f>
        <v>0</v>
      </c>
      <c r="BF104" s="167">
        <f>IF(N104="snížená",J104,0)</f>
        <v>0</v>
      </c>
      <c r="BG104" s="167">
        <f>IF(N104="zákl. přenesená",J104,0)</f>
        <v>0</v>
      </c>
      <c r="BH104" s="167">
        <f>IF(N104="sníž. přenesená",J104,0)</f>
        <v>0</v>
      </c>
      <c r="BI104" s="167">
        <f>IF(N104="nulová",J104,0)</f>
        <v>0</v>
      </c>
      <c r="BJ104" s="15" t="s">
        <v>79</v>
      </c>
      <c r="BK104" s="167">
        <f>ROUND(I104*H104,2)</f>
        <v>0</v>
      </c>
      <c r="BL104" s="15" t="s">
        <v>225</v>
      </c>
      <c r="BM104" s="166" t="s">
        <v>459</v>
      </c>
    </row>
    <row r="105" spans="2:51" s="12" customFormat="1" ht="11.25">
      <c r="B105" s="173"/>
      <c r="D105" s="174" t="s">
        <v>231</v>
      </c>
      <c r="E105" s="175" t="s">
        <v>3</v>
      </c>
      <c r="F105" s="176" t="s">
        <v>460</v>
      </c>
      <c r="H105" s="177">
        <v>0.599</v>
      </c>
      <c r="I105" s="178"/>
      <c r="L105" s="173"/>
      <c r="M105" s="179"/>
      <c r="N105" s="180"/>
      <c r="O105" s="180"/>
      <c r="P105" s="180"/>
      <c r="Q105" s="180"/>
      <c r="R105" s="180"/>
      <c r="S105" s="180"/>
      <c r="T105" s="181"/>
      <c r="AT105" s="175" t="s">
        <v>231</v>
      </c>
      <c r="AU105" s="175" t="s">
        <v>81</v>
      </c>
      <c r="AV105" s="12" t="s">
        <v>81</v>
      </c>
      <c r="AW105" s="12" t="s">
        <v>34</v>
      </c>
      <c r="AX105" s="12" t="s">
        <v>79</v>
      </c>
      <c r="AY105" s="175" t="s">
        <v>150</v>
      </c>
    </row>
    <row r="106" spans="2:63" s="11" customFormat="1" ht="22.5" customHeight="1">
      <c r="B106" s="141"/>
      <c r="D106" s="142" t="s">
        <v>70</v>
      </c>
      <c r="E106" s="152" t="s">
        <v>170</v>
      </c>
      <c r="F106" s="152" t="s">
        <v>368</v>
      </c>
      <c r="I106" s="144"/>
      <c r="J106" s="153">
        <f>BK106</f>
        <v>0</v>
      </c>
      <c r="L106" s="141"/>
      <c r="M106" s="146"/>
      <c r="N106" s="147"/>
      <c r="O106" s="147"/>
      <c r="P106" s="148">
        <f>SUM(P107:P108)</f>
        <v>0</v>
      </c>
      <c r="Q106" s="147"/>
      <c r="R106" s="148">
        <f>SUM(R107:R108)</f>
        <v>0.21340800000000001</v>
      </c>
      <c r="S106" s="147"/>
      <c r="T106" s="149">
        <f>SUM(T107:T108)</f>
        <v>0</v>
      </c>
      <c r="AR106" s="142" t="s">
        <v>79</v>
      </c>
      <c r="AT106" s="150" t="s">
        <v>70</v>
      </c>
      <c r="AU106" s="150" t="s">
        <v>79</v>
      </c>
      <c r="AY106" s="142" t="s">
        <v>150</v>
      </c>
      <c r="BK106" s="151">
        <f>SUM(BK107:BK108)</f>
        <v>0</v>
      </c>
    </row>
    <row r="107" spans="1:65" s="1" customFormat="1" ht="33" customHeight="1">
      <c r="A107" s="30"/>
      <c r="B107" s="154"/>
      <c r="C107" s="155" t="s">
        <v>186</v>
      </c>
      <c r="D107" s="155" t="s">
        <v>153</v>
      </c>
      <c r="E107" s="156" t="s">
        <v>369</v>
      </c>
      <c r="F107" s="157" t="s">
        <v>370</v>
      </c>
      <c r="G107" s="158" t="s">
        <v>267</v>
      </c>
      <c r="H107" s="159">
        <v>12.48</v>
      </c>
      <c r="I107" s="160"/>
      <c r="J107" s="161">
        <f>ROUND(I107*H107,2)</f>
        <v>0</v>
      </c>
      <c r="K107" s="157" t="s">
        <v>224</v>
      </c>
      <c r="L107" s="31"/>
      <c r="M107" s="162" t="s">
        <v>3</v>
      </c>
      <c r="N107" s="163" t="s">
        <v>42</v>
      </c>
      <c r="O107" s="51"/>
      <c r="P107" s="164">
        <f>O107*H107</f>
        <v>0</v>
      </c>
      <c r="Q107" s="164">
        <v>0.0171</v>
      </c>
      <c r="R107" s="164">
        <f>Q107*H107</f>
        <v>0.21340800000000001</v>
      </c>
      <c r="S107" s="164">
        <v>0</v>
      </c>
      <c r="T107" s="165">
        <f>S107*H107</f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66" t="s">
        <v>225</v>
      </c>
      <c r="AT107" s="166" t="s">
        <v>153</v>
      </c>
      <c r="AU107" s="166" t="s">
        <v>81</v>
      </c>
      <c r="AY107" s="15" t="s">
        <v>150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15" t="s">
        <v>79</v>
      </c>
      <c r="BK107" s="167">
        <f>ROUND(I107*H107,2)</f>
        <v>0</v>
      </c>
      <c r="BL107" s="15" t="s">
        <v>225</v>
      </c>
      <c r="BM107" s="166" t="s">
        <v>461</v>
      </c>
    </row>
    <row r="108" spans="2:51" s="12" customFormat="1" ht="11.25">
      <c r="B108" s="173"/>
      <c r="D108" s="174" t="s">
        <v>231</v>
      </c>
      <c r="E108" s="175" t="s">
        <v>3</v>
      </c>
      <c r="F108" s="176" t="s">
        <v>462</v>
      </c>
      <c r="H108" s="177">
        <v>12.48</v>
      </c>
      <c r="I108" s="178"/>
      <c r="L108" s="173"/>
      <c r="M108" s="179"/>
      <c r="N108" s="180"/>
      <c r="O108" s="180"/>
      <c r="P108" s="180"/>
      <c r="Q108" s="180"/>
      <c r="R108" s="180"/>
      <c r="S108" s="180"/>
      <c r="T108" s="181"/>
      <c r="AT108" s="175" t="s">
        <v>231</v>
      </c>
      <c r="AU108" s="175" t="s">
        <v>81</v>
      </c>
      <c r="AV108" s="12" t="s">
        <v>81</v>
      </c>
      <c r="AW108" s="12" t="s">
        <v>34</v>
      </c>
      <c r="AX108" s="12" t="s">
        <v>79</v>
      </c>
      <c r="AY108" s="175" t="s">
        <v>150</v>
      </c>
    </row>
    <row r="109" spans="2:63" s="11" customFormat="1" ht="22.5" customHeight="1">
      <c r="B109" s="141"/>
      <c r="D109" s="142" t="s">
        <v>70</v>
      </c>
      <c r="E109" s="152" t="s">
        <v>412</v>
      </c>
      <c r="F109" s="152" t="s">
        <v>413</v>
      </c>
      <c r="I109" s="144"/>
      <c r="J109" s="153">
        <f>BK109</f>
        <v>0</v>
      </c>
      <c r="L109" s="141"/>
      <c r="M109" s="146"/>
      <c r="N109" s="147"/>
      <c r="O109" s="147"/>
      <c r="P109" s="148">
        <f>P110</f>
        <v>0</v>
      </c>
      <c r="Q109" s="147"/>
      <c r="R109" s="148">
        <f>R110</f>
        <v>0</v>
      </c>
      <c r="S109" s="147"/>
      <c r="T109" s="149">
        <f>T110</f>
        <v>0</v>
      </c>
      <c r="AR109" s="142" t="s">
        <v>79</v>
      </c>
      <c r="AT109" s="150" t="s">
        <v>70</v>
      </c>
      <c r="AU109" s="150" t="s">
        <v>79</v>
      </c>
      <c r="AY109" s="142" t="s">
        <v>150</v>
      </c>
      <c r="BK109" s="151">
        <f>BK110</f>
        <v>0</v>
      </c>
    </row>
    <row r="110" spans="1:65" s="1" customFormat="1" ht="44.25" customHeight="1">
      <c r="A110" s="30"/>
      <c r="B110" s="154"/>
      <c r="C110" s="155" t="s">
        <v>170</v>
      </c>
      <c r="D110" s="155" t="s">
        <v>153</v>
      </c>
      <c r="E110" s="156" t="s">
        <v>414</v>
      </c>
      <c r="F110" s="157" t="s">
        <v>415</v>
      </c>
      <c r="G110" s="158" t="s">
        <v>256</v>
      </c>
      <c r="H110" s="159">
        <v>18.039</v>
      </c>
      <c r="I110" s="160"/>
      <c r="J110" s="161">
        <f>ROUND(I110*H110,2)</f>
        <v>0</v>
      </c>
      <c r="K110" s="157" t="s">
        <v>224</v>
      </c>
      <c r="L110" s="31"/>
      <c r="M110" s="168" t="s">
        <v>3</v>
      </c>
      <c r="N110" s="169" t="s">
        <v>42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66" t="s">
        <v>225</v>
      </c>
      <c r="AT110" s="166" t="s">
        <v>153</v>
      </c>
      <c r="AU110" s="166" t="s">
        <v>81</v>
      </c>
      <c r="AY110" s="15" t="s">
        <v>150</v>
      </c>
      <c r="BE110" s="167">
        <f>IF(N110="základní",J110,0)</f>
        <v>0</v>
      </c>
      <c r="BF110" s="167">
        <f>IF(N110="snížená",J110,0)</f>
        <v>0</v>
      </c>
      <c r="BG110" s="167">
        <f>IF(N110="zákl. přenesená",J110,0)</f>
        <v>0</v>
      </c>
      <c r="BH110" s="167">
        <f>IF(N110="sníž. přenesená",J110,0)</f>
        <v>0</v>
      </c>
      <c r="BI110" s="167">
        <f>IF(N110="nulová",J110,0)</f>
        <v>0</v>
      </c>
      <c r="BJ110" s="15" t="s">
        <v>79</v>
      </c>
      <c r="BK110" s="167">
        <f>ROUND(I110*H110,2)</f>
        <v>0</v>
      </c>
      <c r="BL110" s="15" t="s">
        <v>225</v>
      </c>
      <c r="BM110" s="166" t="s">
        <v>463</v>
      </c>
    </row>
    <row r="111" spans="1:31" s="1" customFormat="1" ht="6.75" customHeight="1">
      <c r="A111" s="30"/>
      <c r="B111" s="40"/>
      <c r="C111" s="41"/>
      <c r="D111" s="41"/>
      <c r="E111" s="41"/>
      <c r="F111" s="41"/>
      <c r="G111" s="41"/>
      <c r="H111" s="41"/>
      <c r="I111" s="114"/>
      <c r="J111" s="41"/>
      <c r="K111" s="41"/>
      <c r="L111" s="31"/>
      <c r="M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</sheetData>
  <sheetProtection/>
  <autoFilter ref="C88:K110"/>
  <mergeCells count="12">
    <mergeCell ref="E20:H20"/>
    <mergeCell ref="E29:H29"/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104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.75">
      <c r="B8" s="18"/>
      <c r="D8" s="25" t="s">
        <v>124</v>
      </c>
      <c r="L8" s="18"/>
    </row>
    <row r="9" spans="2:12" ht="16.5" customHeight="1">
      <c r="B9" s="18"/>
      <c r="E9" s="244" t="s">
        <v>210</v>
      </c>
      <c r="F9" s="211"/>
      <c r="G9" s="211"/>
      <c r="H9" s="211"/>
      <c r="L9" s="18"/>
    </row>
    <row r="10" spans="2:12" ht="12" customHeight="1">
      <c r="B10" s="18"/>
      <c r="D10" s="25" t="s">
        <v>211</v>
      </c>
      <c r="L10" s="18"/>
    </row>
    <row r="11" spans="1:31" s="1" customFormat="1" ht="16.5" customHeight="1">
      <c r="A11" s="30"/>
      <c r="B11" s="31"/>
      <c r="C11" s="30"/>
      <c r="D11" s="30"/>
      <c r="E11" s="247" t="s">
        <v>464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1"/>
      <c r="C12" s="30"/>
      <c r="D12" s="25" t="s">
        <v>465</v>
      </c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6.5" customHeight="1">
      <c r="A13" s="30"/>
      <c r="B13" s="31"/>
      <c r="C13" s="30"/>
      <c r="D13" s="30"/>
      <c r="E13" s="240" t="s">
        <v>466</v>
      </c>
      <c r="F13" s="243"/>
      <c r="G13" s="243"/>
      <c r="H13" s="243"/>
      <c r="I13" s="94"/>
      <c r="J13" s="30"/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1.25">
      <c r="A14" s="30"/>
      <c r="B14" s="31"/>
      <c r="C14" s="30"/>
      <c r="D14" s="30"/>
      <c r="E14" s="30"/>
      <c r="F14" s="30"/>
      <c r="G14" s="30"/>
      <c r="H14" s="30"/>
      <c r="I14" s="94"/>
      <c r="J14" s="30"/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2" customHeight="1">
      <c r="A15" s="30"/>
      <c r="B15" s="31"/>
      <c r="C15" s="30"/>
      <c r="D15" s="25" t="s">
        <v>19</v>
      </c>
      <c r="E15" s="30"/>
      <c r="F15" s="23" t="s">
        <v>3</v>
      </c>
      <c r="G15" s="30"/>
      <c r="H15" s="30"/>
      <c r="I15" s="96" t="s">
        <v>20</v>
      </c>
      <c r="J15" s="23" t="s">
        <v>3</v>
      </c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21</v>
      </c>
      <c r="E16" s="30"/>
      <c r="F16" s="23" t="s">
        <v>22</v>
      </c>
      <c r="G16" s="30"/>
      <c r="H16" s="30"/>
      <c r="I16" s="96" t="s">
        <v>23</v>
      </c>
      <c r="J16" s="48" t="str">
        <f>'Rekapitulace stavby'!AN8</f>
        <v>2. 9. 2018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5" customHeight="1">
      <c r="A17" s="30"/>
      <c r="B17" s="31"/>
      <c r="C17" s="30"/>
      <c r="D17" s="30"/>
      <c r="E17" s="30"/>
      <c r="F17" s="30"/>
      <c r="G17" s="30"/>
      <c r="H17" s="30"/>
      <c r="I17" s="94"/>
      <c r="J17" s="30"/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5" t="s">
        <v>25</v>
      </c>
      <c r="E18" s="30"/>
      <c r="F18" s="30"/>
      <c r="G18" s="30"/>
      <c r="H18" s="30"/>
      <c r="I18" s="96" t="s">
        <v>26</v>
      </c>
      <c r="J18" s="23" t="s">
        <v>3</v>
      </c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3" t="s">
        <v>27</v>
      </c>
      <c r="F19" s="30"/>
      <c r="G19" s="30"/>
      <c r="H19" s="30"/>
      <c r="I19" s="96" t="s">
        <v>28</v>
      </c>
      <c r="J19" s="23" t="s">
        <v>3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75" customHeight="1">
      <c r="A20" s="30"/>
      <c r="B20" s="31"/>
      <c r="C20" s="30"/>
      <c r="D20" s="30"/>
      <c r="E20" s="30"/>
      <c r="F20" s="30"/>
      <c r="G20" s="30"/>
      <c r="H20" s="30"/>
      <c r="I20" s="94"/>
      <c r="J20" s="30"/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5" t="s">
        <v>29</v>
      </c>
      <c r="E21" s="30"/>
      <c r="F21" s="30"/>
      <c r="G21" s="30"/>
      <c r="H21" s="30"/>
      <c r="I21" s="96" t="s">
        <v>26</v>
      </c>
      <c r="J21" s="26" t="str">
        <f>'Rekapitulace stavby'!AN13</f>
        <v>Vyplň údaj</v>
      </c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246" t="str">
        <f>'Rekapitulace stavby'!E14</f>
        <v>Vyplň údaj</v>
      </c>
      <c r="F22" s="229"/>
      <c r="G22" s="229"/>
      <c r="H22" s="229"/>
      <c r="I22" s="96" t="s">
        <v>28</v>
      </c>
      <c r="J22" s="26" t="str">
        <f>'Rekapitulace stavby'!AN14</f>
        <v>Vyplň údaj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75" customHeight="1">
      <c r="A23" s="30"/>
      <c r="B23" s="31"/>
      <c r="C23" s="30"/>
      <c r="D23" s="30"/>
      <c r="E23" s="30"/>
      <c r="F23" s="30"/>
      <c r="G23" s="30"/>
      <c r="H23" s="30"/>
      <c r="I23" s="94"/>
      <c r="J23" s="30"/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5" t="s">
        <v>31</v>
      </c>
      <c r="E24" s="30"/>
      <c r="F24" s="30"/>
      <c r="G24" s="30"/>
      <c r="H24" s="30"/>
      <c r="I24" s="96" t="s">
        <v>26</v>
      </c>
      <c r="J24" s="23" t="s">
        <v>32</v>
      </c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3" t="s">
        <v>33</v>
      </c>
      <c r="F25" s="30"/>
      <c r="G25" s="30"/>
      <c r="H25" s="30"/>
      <c r="I25" s="96" t="s">
        <v>28</v>
      </c>
      <c r="J25" s="23" t="s">
        <v>3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75" customHeight="1">
      <c r="A26" s="30"/>
      <c r="B26" s="31"/>
      <c r="C26" s="30"/>
      <c r="D26" s="30"/>
      <c r="E26" s="30"/>
      <c r="F26" s="30"/>
      <c r="G26" s="30"/>
      <c r="H26" s="30"/>
      <c r="I26" s="94"/>
      <c r="J26" s="30"/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5" t="s">
        <v>35</v>
      </c>
      <c r="E27" s="30"/>
      <c r="F27" s="30"/>
      <c r="G27" s="30"/>
      <c r="H27" s="30"/>
      <c r="I27" s="96" t="s">
        <v>26</v>
      </c>
      <c r="J27" s="23" t="str">
        <f>IF('Rekapitulace stavby'!AN19="","",'Rekapitulace stavby'!AN19)</f>
        <v>72173831</v>
      </c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3" t="str">
        <f>IF('Rekapitulace stavby'!E20="","",'Rekapitulace stavby'!E20)</f>
        <v> Ing. Vít Semrád, SV-statika,projekce</v>
      </c>
      <c r="F28" s="30"/>
      <c r="G28" s="30"/>
      <c r="H28" s="30"/>
      <c r="I28" s="96" t="s">
        <v>28</v>
      </c>
      <c r="J28" s="23">
        <f>IF('Rekapitulace stavby'!AN20="","",'Rekapitulace stavby'!AN20)</f>
      </c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1"/>
      <c r="C29" s="30"/>
      <c r="D29" s="30"/>
      <c r="E29" s="30"/>
      <c r="F29" s="30"/>
      <c r="G29" s="30"/>
      <c r="H29" s="30"/>
      <c r="I29" s="94"/>
      <c r="J29" s="30"/>
      <c r="K29" s="30"/>
      <c r="L29" s="9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5" t="s">
        <v>36</v>
      </c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7"/>
      <c r="B31" s="98"/>
      <c r="C31" s="97"/>
      <c r="D31" s="97"/>
      <c r="E31" s="233" t="s">
        <v>3</v>
      </c>
      <c r="F31" s="233"/>
      <c r="G31" s="233"/>
      <c r="H31" s="233"/>
      <c r="I31" s="99"/>
      <c r="J31" s="97"/>
      <c r="K31" s="97"/>
      <c r="L31" s="10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s="1" customFormat="1" ht="6.75" customHeight="1">
      <c r="A32" s="30"/>
      <c r="B32" s="31"/>
      <c r="C32" s="30"/>
      <c r="D32" s="30"/>
      <c r="E32" s="30"/>
      <c r="F32" s="30"/>
      <c r="G32" s="30"/>
      <c r="H32" s="30"/>
      <c r="I32" s="94"/>
      <c r="J32" s="30"/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4.75" customHeight="1">
      <c r="A34" s="30"/>
      <c r="B34" s="31"/>
      <c r="C34" s="30"/>
      <c r="D34" s="102" t="s">
        <v>37</v>
      </c>
      <c r="E34" s="30"/>
      <c r="F34" s="30"/>
      <c r="G34" s="30"/>
      <c r="H34" s="30"/>
      <c r="I34" s="94"/>
      <c r="J34" s="64">
        <f>ROUND(J97,2)</f>
        <v>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75" customHeight="1">
      <c r="A35" s="30"/>
      <c r="B35" s="31"/>
      <c r="C35" s="30"/>
      <c r="D35" s="59"/>
      <c r="E35" s="59"/>
      <c r="F35" s="59"/>
      <c r="G35" s="59"/>
      <c r="H35" s="59"/>
      <c r="I35" s="101"/>
      <c r="J35" s="59"/>
      <c r="K35" s="59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30"/>
      <c r="F36" s="34" t="s">
        <v>39</v>
      </c>
      <c r="G36" s="30"/>
      <c r="H36" s="30"/>
      <c r="I36" s="103" t="s">
        <v>38</v>
      </c>
      <c r="J36" s="34" t="s">
        <v>40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>
      <c r="A37" s="30"/>
      <c r="B37" s="31"/>
      <c r="C37" s="30"/>
      <c r="D37" s="104" t="s">
        <v>41</v>
      </c>
      <c r="E37" s="25" t="s">
        <v>42</v>
      </c>
      <c r="F37" s="105">
        <f>ROUND((SUM(BE97:BE115)),2)</f>
        <v>0</v>
      </c>
      <c r="G37" s="30"/>
      <c r="H37" s="30"/>
      <c r="I37" s="106">
        <v>0.21</v>
      </c>
      <c r="J37" s="105">
        <f>ROUND(((SUM(BE97:BE115))*I37),2)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>
      <c r="A38" s="30"/>
      <c r="B38" s="31"/>
      <c r="C38" s="30"/>
      <c r="D38" s="30"/>
      <c r="E38" s="25" t="s">
        <v>43</v>
      </c>
      <c r="F38" s="105">
        <f>ROUND((SUM(BF97:BF115)),2)</f>
        <v>0</v>
      </c>
      <c r="G38" s="30"/>
      <c r="H38" s="30"/>
      <c r="I38" s="106">
        <v>0.15</v>
      </c>
      <c r="J38" s="105">
        <f>ROUND(((SUM(BF97:BF115))*I38),2)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44</v>
      </c>
      <c r="F39" s="105">
        <f>ROUND((SUM(BG97:BG115)),2)</f>
        <v>0</v>
      </c>
      <c r="G39" s="30"/>
      <c r="H39" s="30"/>
      <c r="I39" s="106">
        <v>0.21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 hidden="1">
      <c r="A40" s="30"/>
      <c r="B40" s="31"/>
      <c r="C40" s="30"/>
      <c r="D40" s="30"/>
      <c r="E40" s="25" t="s">
        <v>45</v>
      </c>
      <c r="F40" s="105">
        <f>ROUND((SUM(BH97:BH115)),2)</f>
        <v>0</v>
      </c>
      <c r="G40" s="30"/>
      <c r="H40" s="30"/>
      <c r="I40" s="106">
        <v>0.15</v>
      </c>
      <c r="J40" s="105">
        <f>0</f>
        <v>0</v>
      </c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25" customHeight="1" hidden="1">
      <c r="A41" s="30"/>
      <c r="B41" s="31"/>
      <c r="C41" s="30"/>
      <c r="D41" s="30"/>
      <c r="E41" s="25" t="s">
        <v>46</v>
      </c>
      <c r="F41" s="105">
        <f>ROUND((SUM(BI97:BI115)),2)</f>
        <v>0</v>
      </c>
      <c r="G41" s="30"/>
      <c r="H41" s="30"/>
      <c r="I41" s="106">
        <v>0</v>
      </c>
      <c r="J41" s="105">
        <f>0</f>
        <v>0</v>
      </c>
      <c r="K41" s="30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75" customHeight="1">
      <c r="A42" s="30"/>
      <c r="B42" s="31"/>
      <c r="C42" s="30"/>
      <c r="D42" s="30"/>
      <c r="E42" s="30"/>
      <c r="F42" s="30"/>
      <c r="G42" s="30"/>
      <c r="H42" s="30"/>
      <c r="I42" s="94"/>
      <c r="J42" s="30"/>
      <c r="K42" s="30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4.75" customHeight="1">
      <c r="A43" s="30"/>
      <c r="B43" s="31"/>
      <c r="C43" s="107"/>
      <c r="D43" s="108" t="s">
        <v>47</v>
      </c>
      <c r="E43" s="53"/>
      <c r="F43" s="53"/>
      <c r="G43" s="109" t="s">
        <v>48</v>
      </c>
      <c r="H43" s="110" t="s">
        <v>49</v>
      </c>
      <c r="I43" s="111"/>
      <c r="J43" s="112">
        <f>SUM(J34:J41)</f>
        <v>0</v>
      </c>
      <c r="K43" s="113"/>
      <c r="L43" s="9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25" customHeight="1">
      <c r="A44" s="30"/>
      <c r="B44" s="40"/>
      <c r="C44" s="41"/>
      <c r="D44" s="41"/>
      <c r="E44" s="41"/>
      <c r="F44" s="41"/>
      <c r="G44" s="41"/>
      <c r="H44" s="41"/>
      <c r="I44" s="114"/>
      <c r="J44" s="41"/>
      <c r="K44" s="41"/>
      <c r="L44" s="9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8" spans="1:31" s="1" customFormat="1" ht="6.75" customHeight="1">
      <c r="A48" s="30"/>
      <c r="B48" s="42"/>
      <c r="C48" s="43"/>
      <c r="D48" s="43"/>
      <c r="E48" s="43"/>
      <c r="F48" s="43"/>
      <c r="G48" s="43"/>
      <c r="H48" s="43"/>
      <c r="I48" s="115"/>
      <c r="J48" s="43"/>
      <c r="K48" s="43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24.75" customHeight="1">
      <c r="A49" s="30"/>
      <c r="B49" s="31"/>
      <c r="C49" s="19" t="s">
        <v>126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6.75" customHeight="1">
      <c r="A50" s="30"/>
      <c r="B50" s="31"/>
      <c r="C50" s="30"/>
      <c r="D50" s="30"/>
      <c r="E50" s="30"/>
      <c r="F50" s="30"/>
      <c r="G50" s="30"/>
      <c r="H50" s="30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1" customFormat="1" ht="12" customHeight="1">
      <c r="A51" s="30"/>
      <c r="B51" s="31"/>
      <c r="C51" s="25" t="s">
        <v>17</v>
      </c>
      <c r="D51" s="30"/>
      <c r="E51" s="30"/>
      <c r="F51" s="30"/>
      <c r="G51" s="30"/>
      <c r="H51" s="30"/>
      <c r="I51" s="94"/>
      <c r="J51" s="30"/>
      <c r="K51" s="30"/>
      <c r="L51" s="9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1" customFormat="1" ht="16.5" customHeight="1">
      <c r="A52" s="30"/>
      <c r="B52" s="31"/>
      <c r="C52" s="30"/>
      <c r="D52" s="30"/>
      <c r="E52" s="244" t="str">
        <f>E7</f>
        <v>Stavební úpravy OZ na pozemku  p.č. 494 v Táboře</v>
      </c>
      <c r="F52" s="245"/>
      <c r="G52" s="245"/>
      <c r="H52" s="245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2:12" ht="12" customHeight="1">
      <c r="B53" s="18"/>
      <c r="C53" s="25" t="s">
        <v>124</v>
      </c>
      <c r="L53" s="18"/>
    </row>
    <row r="54" spans="2:12" ht="16.5" customHeight="1">
      <c r="B54" s="18"/>
      <c r="E54" s="244" t="s">
        <v>210</v>
      </c>
      <c r="F54" s="211"/>
      <c r="G54" s="211"/>
      <c r="H54" s="211"/>
      <c r="L54" s="18"/>
    </row>
    <row r="55" spans="2:12" ht="12" customHeight="1">
      <c r="B55" s="18"/>
      <c r="C55" s="25" t="s">
        <v>211</v>
      </c>
      <c r="L55" s="18"/>
    </row>
    <row r="56" spans="1:31" s="1" customFormat="1" ht="16.5" customHeight="1">
      <c r="A56" s="30"/>
      <c r="B56" s="31"/>
      <c r="C56" s="30"/>
      <c r="D56" s="30"/>
      <c r="E56" s="247" t="s">
        <v>464</v>
      </c>
      <c r="F56" s="243"/>
      <c r="G56" s="243"/>
      <c r="H56" s="243"/>
      <c r="I56" s="94"/>
      <c r="J56" s="30"/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12" customHeight="1">
      <c r="A57" s="30"/>
      <c r="B57" s="31"/>
      <c r="C57" s="25" t="s">
        <v>465</v>
      </c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16.5" customHeight="1">
      <c r="A58" s="30"/>
      <c r="B58" s="31"/>
      <c r="C58" s="30"/>
      <c r="D58" s="30"/>
      <c r="E58" s="240" t="str">
        <f>E13</f>
        <v>01-04-01 - Přeložení chodníku   kamen dl 80 mm</v>
      </c>
      <c r="F58" s="243"/>
      <c r="G58" s="243"/>
      <c r="H58" s="243"/>
      <c r="I58" s="94"/>
      <c r="J58" s="30"/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6.75" customHeight="1">
      <c r="A59" s="30"/>
      <c r="B59" s="31"/>
      <c r="C59" s="30"/>
      <c r="D59" s="30"/>
      <c r="E59" s="30"/>
      <c r="F59" s="30"/>
      <c r="G59" s="30"/>
      <c r="H59" s="30"/>
      <c r="I59" s="94"/>
      <c r="J59" s="30"/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12" customHeight="1">
      <c r="A60" s="30"/>
      <c r="B60" s="31"/>
      <c r="C60" s="25" t="s">
        <v>21</v>
      </c>
      <c r="D60" s="30"/>
      <c r="E60" s="30"/>
      <c r="F60" s="23" t="str">
        <f>F16</f>
        <v> </v>
      </c>
      <c r="G60" s="30"/>
      <c r="H60" s="30"/>
      <c r="I60" s="96" t="s">
        <v>23</v>
      </c>
      <c r="J60" s="48" t="str">
        <f>IF(J16="","",J16)</f>
        <v>2. 9. 2018</v>
      </c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6.75" customHeight="1">
      <c r="A61" s="30"/>
      <c r="B61" s="31"/>
      <c r="C61" s="30"/>
      <c r="D61" s="30"/>
      <c r="E61" s="30"/>
      <c r="F61" s="30"/>
      <c r="G61" s="30"/>
      <c r="H61" s="30"/>
      <c r="I61" s="94"/>
      <c r="J61" s="30"/>
      <c r="K61" s="30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25.5" customHeight="1">
      <c r="A62" s="30"/>
      <c r="B62" s="31"/>
      <c r="C62" s="25" t="s">
        <v>25</v>
      </c>
      <c r="D62" s="30"/>
      <c r="E62" s="30"/>
      <c r="F62" s="23" t="str">
        <f>E19</f>
        <v>Město Tábor</v>
      </c>
      <c r="G62" s="30"/>
      <c r="H62" s="30"/>
      <c r="I62" s="96" t="s">
        <v>31</v>
      </c>
      <c r="J62" s="28" t="str">
        <f>E25</f>
        <v> Ing. Vít Semrád, SV-statika,projekce</v>
      </c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1" customFormat="1" ht="15" customHeight="1">
      <c r="A63" s="30"/>
      <c r="B63" s="31"/>
      <c r="C63" s="25" t="s">
        <v>29</v>
      </c>
      <c r="D63" s="30"/>
      <c r="E63" s="30"/>
      <c r="F63" s="23" t="str">
        <f>IF(E22="","",E22)</f>
        <v>Vyplň údaj</v>
      </c>
      <c r="G63" s="30"/>
      <c r="H63" s="30"/>
      <c r="I63" s="96" t="s">
        <v>35</v>
      </c>
      <c r="J63" s="28" t="str">
        <f>E28</f>
        <v> Ing. Vít Semrád, SV-statika,projekce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1" customFormat="1" ht="9.75" customHeight="1">
      <c r="A64" s="30"/>
      <c r="B64" s="31"/>
      <c r="C64" s="30"/>
      <c r="D64" s="30"/>
      <c r="E64" s="30"/>
      <c r="F64" s="30"/>
      <c r="G64" s="30"/>
      <c r="H64" s="30"/>
      <c r="I64" s="94"/>
      <c r="J64" s="30"/>
      <c r="K64" s="30"/>
      <c r="L64" s="95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1" customFormat="1" ht="29.25" customHeight="1">
      <c r="A65" s="30"/>
      <c r="B65" s="31"/>
      <c r="C65" s="116" t="s">
        <v>127</v>
      </c>
      <c r="D65" s="107"/>
      <c r="E65" s="107"/>
      <c r="F65" s="107"/>
      <c r="G65" s="107"/>
      <c r="H65" s="107"/>
      <c r="I65" s="117"/>
      <c r="J65" s="118" t="s">
        <v>128</v>
      </c>
      <c r="K65" s="107"/>
      <c r="L65" s="9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1" customFormat="1" ht="9.75" customHeight="1">
      <c r="A66" s="30"/>
      <c r="B66" s="31"/>
      <c r="C66" s="30"/>
      <c r="D66" s="30"/>
      <c r="E66" s="30"/>
      <c r="F66" s="30"/>
      <c r="G66" s="30"/>
      <c r="H66" s="30"/>
      <c r="I66" s="94"/>
      <c r="J66" s="30"/>
      <c r="K66" s="30"/>
      <c r="L66" s="9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47" s="1" customFormat="1" ht="22.5" customHeight="1">
      <c r="A67" s="30"/>
      <c r="B67" s="31"/>
      <c r="C67" s="119" t="s">
        <v>69</v>
      </c>
      <c r="D67" s="30"/>
      <c r="E67" s="30"/>
      <c r="F67" s="30"/>
      <c r="G67" s="30"/>
      <c r="H67" s="30"/>
      <c r="I67" s="94"/>
      <c r="J67" s="64">
        <f>J97</f>
        <v>0</v>
      </c>
      <c r="K67" s="30"/>
      <c r="L67" s="95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U67" s="15" t="s">
        <v>129</v>
      </c>
    </row>
    <row r="68" spans="2:12" s="8" customFormat="1" ht="24.75" customHeight="1">
      <c r="B68" s="120"/>
      <c r="D68" s="121" t="s">
        <v>213</v>
      </c>
      <c r="E68" s="122"/>
      <c r="F68" s="122"/>
      <c r="G68" s="122"/>
      <c r="H68" s="122"/>
      <c r="I68" s="123"/>
      <c r="J68" s="124">
        <f>J98</f>
        <v>0</v>
      </c>
      <c r="L68" s="120"/>
    </row>
    <row r="69" spans="2:12" s="9" customFormat="1" ht="19.5" customHeight="1">
      <c r="B69" s="125"/>
      <c r="D69" s="126" t="s">
        <v>214</v>
      </c>
      <c r="E69" s="127"/>
      <c r="F69" s="127"/>
      <c r="G69" s="127"/>
      <c r="H69" s="127"/>
      <c r="I69" s="128"/>
      <c r="J69" s="129">
        <f>J99</f>
        <v>0</v>
      </c>
      <c r="L69" s="125"/>
    </row>
    <row r="70" spans="2:12" s="9" customFormat="1" ht="19.5" customHeight="1">
      <c r="B70" s="125"/>
      <c r="D70" s="126" t="s">
        <v>467</v>
      </c>
      <c r="E70" s="127"/>
      <c r="F70" s="127"/>
      <c r="G70" s="127"/>
      <c r="H70" s="127"/>
      <c r="I70" s="128"/>
      <c r="J70" s="129">
        <f>J102</f>
        <v>0</v>
      </c>
      <c r="L70" s="125"/>
    </row>
    <row r="71" spans="2:12" s="9" customFormat="1" ht="19.5" customHeight="1">
      <c r="B71" s="125"/>
      <c r="D71" s="126" t="s">
        <v>215</v>
      </c>
      <c r="E71" s="127"/>
      <c r="F71" s="127"/>
      <c r="G71" s="127"/>
      <c r="H71" s="127"/>
      <c r="I71" s="128"/>
      <c r="J71" s="129">
        <f>J106</f>
        <v>0</v>
      </c>
      <c r="L71" s="125"/>
    </row>
    <row r="72" spans="2:12" s="9" customFormat="1" ht="19.5" customHeight="1">
      <c r="B72" s="125"/>
      <c r="D72" s="126" t="s">
        <v>216</v>
      </c>
      <c r="E72" s="127"/>
      <c r="F72" s="127"/>
      <c r="G72" s="127"/>
      <c r="H72" s="127"/>
      <c r="I72" s="128"/>
      <c r="J72" s="129">
        <f>J108</f>
        <v>0</v>
      </c>
      <c r="L72" s="125"/>
    </row>
    <row r="73" spans="2:12" s="9" customFormat="1" ht="19.5" customHeight="1">
      <c r="B73" s="125"/>
      <c r="D73" s="126" t="s">
        <v>286</v>
      </c>
      <c r="E73" s="127"/>
      <c r="F73" s="127"/>
      <c r="G73" s="127"/>
      <c r="H73" s="127"/>
      <c r="I73" s="128"/>
      <c r="J73" s="129">
        <f>J114</f>
        <v>0</v>
      </c>
      <c r="L73" s="125"/>
    </row>
    <row r="74" spans="1:31" s="1" customFormat="1" ht="21.75" customHeight="1">
      <c r="A74" s="30"/>
      <c r="B74" s="31"/>
      <c r="C74" s="30"/>
      <c r="D74" s="30"/>
      <c r="E74" s="30"/>
      <c r="F74" s="30"/>
      <c r="G74" s="30"/>
      <c r="H74" s="30"/>
      <c r="I74" s="94"/>
      <c r="J74" s="30"/>
      <c r="K74" s="30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" customFormat="1" ht="6.75" customHeight="1">
      <c r="A75" s="30"/>
      <c r="B75" s="40"/>
      <c r="C75" s="41"/>
      <c r="D75" s="41"/>
      <c r="E75" s="41"/>
      <c r="F75" s="41"/>
      <c r="G75" s="41"/>
      <c r="H75" s="41"/>
      <c r="I75" s="114"/>
      <c r="J75" s="41"/>
      <c r="K75" s="41"/>
      <c r="L75" s="9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9" spans="1:31" s="1" customFormat="1" ht="6.75" customHeight="1">
      <c r="A79" s="30"/>
      <c r="B79" s="42"/>
      <c r="C79" s="43"/>
      <c r="D79" s="43"/>
      <c r="E79" s="43"/>
      <c r="F79" s="43"/>
      <c r="G79" s="43"/>
      <c r="H79" s="43"/>
      <c r="I79" s="115"/>
      <c r="J79" s="43"/>
      <c r="K79" s="43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24.75" customHeight="1">
      <c r="A80" s="30"/>
      <c r="B80" s="31"/>
      <c r="C80" s="19" t="s">
        <v>135</v>
      </c>
      <c r="D80" s="30"/>
      <c r="E80" s="30"/>
      <c r="F80" s="30"/>
      <c r="G80" s="30"/>
      <c r="H80" s="30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6.75" customHeight="1">
      <c r="A81" s="30"/>
      <c r="B81" s="31"/>
      <c r="C81" s="30"/>
      <c r="D81" s="30"/>
      <c r="E81" s="30"/>
      <c r="F81" s="30"/>
      <c r="G81" s="30"/>
      <c r="H81" s="30"/>
      <c r="I81" s="94"/>
      <c r="J81" s="30"/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12" customHeight="1">
      <c r="A82" s="30"/>
      <c r="B82" s="31"/>
      <c r="C82" s="25" t="s">
        <v>17</v>
      </c>
      <c r="D82" s="30"/>
      <c r="E82" s="30"/>
      <c r="F82" s="30"/>
      <c r="G82" s="30"/>
      <c r="H82" s="30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16.5" customHeight="1">
      <c r="A83" s="30"/>
      <c r="B83" s="31"/>
      <c r="C83" s="30"/>
      <c r="D83" s="30"/>
      <c r="E83" s="244" t="str">
        <f>E7</f>
        <v>Stavební úpravy OZ na pozemku  p.č. 494 v Táboře</v>
      </c>
      <c r="F83" s="245"/>
      <c r="G83" s="245"/>
      <c r="H83" s="245"/>
      <c r="I83" s="94"/>
      <c r="J83" s="30"/>
      <c r="K83" s="30"/>
      <c r="L83" s="9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2:12" ht="12" customHeight="1">
      <c r="B84" s="18"/>
      <c r="C84" s="25" t="s">
        <v>124</v>
      </c>
      <c r="L84" s="18"/>
    </row>
    <row r="85" spans="2:12" ht="16.5" customHeight="1">
      <c r="B85" s="18"/>
      <c r="E85" s="244" t="s">
        <v>210</v>
      </c>
      <c r="F85" s="211"/>
      <c r="G85" s="211"/>
      <c r="H85" s="211"/>
      <c r="L85" s="18"/>
    </row>
    <row r="86" spans="2:12" ht="12" customHeight="1">
      <c r="B86" s="18"/>
      <c r="C86" s="25" t="s">
        <v>211</v>
      </c>
      <c r="L86" s="18"/>
    </row>
    <row r="87" spans="1:31" s="1" customFormat="1" ht="16.5" customHeight="1">
      <c r="A87" s="30"/>
      <c r="B87" s="31"/>
      <c r="C87" s="30"/>
      <c r="D87" s="30"/>
      <c r="E87" s="247" t="s">
        <v>464</v>
      </c>
      <c r="F87" s="243"/>
      <c r="G87" s="243"/>
      <c r="H87" s="243"/>
      <c r="I87" s="94"/>
      <c r="J87" s="30"/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12" customHeight="1">
      <c r="A88" s="30"/>
      <c r="B88" s="31"/>
      <c r="C88" s="25" t="s">
        <v>465</v>
      </c>
      <c r="D88" s="30"/>
      <c r="E88" s="30"/>
      <c r="F88" s="30"/>
      <c r="G88" s="30"/>
      <c r="H88" s="30"/>
      <c r="I88" s="94"/>
      <c r="J88" s="30"/>
      <c r="K88" s="30"/>
      <c r="L88" s="9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6.5" customHeight="1">
      <c r="A89" s="30"/>
      <c r="B89" s="31"/>
      <c r="C89" s="30"/>
      <c r="D89" s="30"/>
      <c r="E89" s="240" t="str">
        <f>E13</f>
        <v>01-04-01 - Přeložení chodníku   kamen dl 80 mm</v>
      </c>
      <c r="F89" s="243"/>
      <c r="G89" s="243"/>
      <c r="H89" s="243"/>
      <c r="I89" s="94"/>
      <c r="J89" s="30"/>
      <c r="K89" s="30"/>
      <c r="L89" s="9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9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2" customHeight="1">
      <c r="A91" s="30"/>
      <c r="B91" s="31"/>
      <c r="C91" s="25" t="s">
        <v>21</v>
      </c>
      <c r="D91" s="30"/>
      <c r="E91" s="30"/>
      <c r="F91" s="23" t="str">
        <f>F16</f>
        <v> </v>
      </c>
      <c r="G91" s="30"/>
      <c r="H91" s="30"/>
      <c r="I91" s="96" t="s">
        <v>23</v>
      </c>
      <c r="J91" s="48" t="str">
        <f>IF(J16="","",J16)</f>
        <v>2. 9. 2018</v>
      </c>
      <c r="K91" s="30"/>
      <c r="L91" s="95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75" customHeight="1">
      <c r="A92" s="30"/>
      <c r="B92" s="31"/>
      <c r="C92" s="30"/>
      <c r="D92" s="30"/>
      <c r="E92" s="30"/>
      <c r="F92" s="30"/>
      <c r="G92" s="30"/>
      <c r="H92" s="30"/>
      <c r="I92" s="94"/>
      <c r="J92" s="30"/>
      <c r="K92" s="30"/>
      <c r="L92" s="95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25.5" customHeight="1">
      <c r="A93" s="30"/>
      <c r="B93" s="31"/>
      <c r="C93" s="25" t="s">
        <v>25</v>
      </c>
      <c r="D93" s="30"/>
      <c r="E93" s="30"/>
      <c r="F93" s="23" t="str">
        <f>E19</f>
        <v>Město Tábor</v>
      </c>
      <c r="G93" s="30"/>
      <c r="H93" s="30"/>
      <c r="I93" s="96" t="s">
        <v>31</v>
      </c>
      <c r="J93" s="28" t="str">
        <f>E25</f>
        <v> Ing. Vít Semrád, SV-statika,projekce</v>
      </c>
      <c r="K93" s="30"/>
      <c r="L93" s="95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15" customHeight="1">
      <c r="A94" s="30"/>
      <c r="B94" s="31"/>
      <c r="C94" s="25" t="s">
        <v>29</v>
      </c>
      <c r="D94" s="30"/>
      <c r="E94" s="30"/>
      <c r="F94" s="23" t="str">
        <f>IF(E22="","",E22)</f>
        <v>Vyplň údaj</v>
      </c>
      <c r="G94" s="30"/>
      <c r="H94" s="30"/>
      <c r="I94" s="96" t="s">
        <v>35</v>
      </c>
      <c r="J94" s="28" t="str">
        <f>E28</f>
        <v> Ing. Vít Semrád, SV-statika,projekce</v>
      </c>
      <c r="K94" s="30"/>
      <c r="L94" s="95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95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0" customFormat="1" ht="29.25" customHeight="1">
      <c r="A96" s="130"/>
      <c r="B96" s="131"/>
      <c r="C96" s="132" t="s">
        <v>136</v>
      </c>
      <c r="D96" s="133" t="s">
        <v>56</v>
      </c>
      <c r="E96" s="133" t="s">
        <v>52</v>
      </c>
      <c r="F96" s="133" t="s">
        <v>53</v>
      </c>
      <c r="G96" s="133" t="s">
        <v>137</v>
      </c>
      <c r="H96" s="133" t="s">
        <v>138</v>
      </c>
      <c r="I96" s="134" t="s">
        <v>139</v>
      </c>
      <c r="J96" s="133" t="s">
        <v>128</v>
      </c>
      <c r="K96" s="135" t="s">
        <v>140</v>
      </c>
      <c r="L96" s="136"/>
      <c r="M96" s="55" t="s">
        <v>3</v>
      </c>
      <c r="N96" s="56" t="s">
        <v>41</v>
      </c>
      <c r="O96" s="56" t="s">
        <v>141</v>
      </c>
      <c r="P96" s="56" t="s">
        <v>142</v>
      </c>
      <c r="Q96" s="56" t="s">
        <v>143</v>
      </c>
      <c r="R96" s="56" t="s">
        <v>144</v>
      </c>
      <c r="S96" s="56" t="s">
        <v>145</v>
      </c>
      <c r="T96" s="57" t="s">
        <v>146</v>
      </c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63" s="1" customFormat="1" ht="22.5" customHeight="1">
      <c r="A97" s="30"/>
      <c r="B97" s="31"/>
      <c r="C97" s="62" t="s">
        <v>147</v>
      </c>
      <c r="D97" s="30"/>
      <c r="E97" s="30"/>
      <c r="F97" s="30"/>
      <c r="G97" s="30"/>
      <c r="H97" s="30"/>
      <c r="I97" s="94"/>
      <c r="J97" s="137">
        <f>BK97</f>
        <v>0</v>
      </c>
      <c r="K97" s="30"/>
      <c r="L97" s="31"/>
      <c r="M97" s="58"/>
      <c r="N97" s="49"/>
      <c r="O97" s="59"/>
      <c r="P97" s="138">
        <f>P98</f>
        <v>0</v>
      </c>
      <c r="Q97" s="59"/>
      <c r="R97" s="138">
        <f>R98</f>
        <v>56.61375</v>
      </c>
      <c r="S97" s="59"/>
      <c r="T97" s="139">
        <f>T98</f>
        <v>76.26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T97" s="15" t="s">
        <v>70</v>
      </c>
      <c r="AU97" s="15" t="s">
        <v>129</v>
      </c>
      <c r="BK97" s="140">
        <f>BK98</f>
        <v>0</v>
      </c>
    </row>
    <row r="98" spans="2:63" s="11" customFormat="1" ht="25.5" customHeight="1">
      <c r="B98" s="141"/>
      <c r="D98" s="142" t="s">
        <v>70</v>
      </c>
      <c r="E98" s="143" t="s">
        <v>217</v>
      </c>
      <c r="F98" s="143" t="s">
        <v>218</v>
      </c>
      <c r="I98" s="144"/>
      <c r="J98" s="145">
        <f>BK98</f>
        <v>0</v>
      </c>
      <c r="L98" s="141"/>
      <c r="M98" s="146"/>
      <c r="N98" s="147"/>
      <c r="O98" s="147"/>
      <c r="P98" s="148">
        <f>P99+P102+P106+P108+P114</f>
        <v>0</v>
      </c>
      <c r="Q98" s="147"/>
      <c r="R98" s="148">
        <f>R99+R102+R106+R108+R114</f>
        <v>56.61375</v>
      </c>
      <c r="S98" s="147"/>
      <c r="T98" s="149">
        <f>T99+T102+T106+T108+T114</f>
        <v>76.26</v>
      </c>
      <c r="AR98" s="142" t="s">
        <v>79</v>
      </c>
      <c r="AT98" s="150" t="s">
        <v>70</v>
      </c>
      <c r="AU98" s="150" t="s">
        <v>71</v>
      </c>
      <c r="AY98" s="142" t="s">
        <v>150</v>
      </c>
      <c r="BK98" s="151">
        <f>BK99+BK102+BK106+BK108+BK114</f>
        <v>0</v>
      </c>
    </row>
    <row r="99" spans="2:63" s="11" customFormat="1" ht="22.5" customHeight="1">
      <c r="B99" s="141"/>
      <c r="D99" s="142" t="s">
        <v>70</v>
      </c>
      <c r="E99" s="152" t="s">
        <v>79</v>
      </c>
      <c r="F99" s="152" t="s">
        <v>219</v>
      </c>
      <c r="I99" s="144"/>
      <c r="J99" s="153">
        <f>BK99</f>
        <v>0</v>
      </c>
      <c r="L99" s="141"/>
      <c r="M99" s="146"/>
      <c r="N99" s="147"/>
      <c r="O99" s="147"/>
      <c r="P99" s="148">
        <f>SUM(P100:P101)</f>
        <v>0</v>
      </c>
      <c r="Q99" s="147"/>
      <c r="R99" s="148">
        <f>SUM(R100:R101)</f>
        <v>0</v>
      </c>
      <c r="S99" s="147"/>
      <c r="T99" s="149">
        <f>SUM(T100:T101)</f>
        <v>76.26</v>
      </c>
      <c r="AR99" s="142" t="s">
        <v>79</v>
      </c>
      <c r="AT99" s="150" t="s">
        <v>70</v>
      </c>
      <c r="AU99" s="150" t="s">
        <v>79</v>
      </c>
      <c r="AY99" s="142" t="s">
        <v>150</v>
      </c>
      <c r="BK99" s="151">
        <f>SUM(BK100:BK101)</f>
        <v>0</v>
      </c>
    </row>
    <row r="100" spans="1:65" s="1" customFormat="1" ht="55.5" customHeight="1">
      <c r="A100" s="30"/>
      <c r="B100" s="154"/>
      <c r="C100" s="155" t="s">
        <v>174</v>
      </c>
      <c r="D100" s="155" t="s">
        <v>153</v>
      </c>
      <c r="E100" s="156" t="s">
        <v>468</v>
      </c>
      <c r="F100" s="157" t="s">
        <v>469</v>
      </c>
      <c r="G100" s="158" t="s">
        <v>267</v>
      </c>
      <c r="H100" s="159">
        <v>93</v>
      </c>
      <c r="I100" s="160"/>
      <c r="J100" s="161">
        <f>ROUND(I100*H100,2)</f>
        <v>0</v>
      </c>
      <c r="K100" s="157" t="s">
        <v>224</v>
      </c>
      <c r="L100" s="31"/>
      <c r="M100" s="162" t="s">
        <v>3</v>
      </c>
      <c r="N100" s="163" t="s">
        <v>42</v>
      </c>
      <c r="O100" s="51"/>
      <c r="P100" s="164">
        <f>O100*H100</f>
        <v>0</v>
      </c>
      <c r="Q100" s="164">
        <v>0</v>
      </c>
      <c r="R100" s="164">
        <f>Q100*H100</f>
        <v>0</v>
      </c>
      <c r="S100" s="164">
        <v>0.32</v>
      </c>
      <c r="T100" s="165">
        <f>S100*H100</f>
        <v>29.76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225</v>
      </c>
      <c r="AT100" s="166" t="s">
        <v>153</v>
      </c>
      <c r="AU100" s="166" t="s">
        <v>81</v>
      </c>
      <c r="AY100" s="15" t="s">
        <v>150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5" t="s">
        <v>79</v>
      </c>
      <c r="BK100" s="167">
        <f>ROUND(I100*H100,2)</f>
        <v>0</v>
      </c>
      <c r="BL100" s="15" t="s">
        <v>225</v>
      </c>
      <c r="BM100" s="166" t="s">
        <v>470</v>
      </c>
    </row>
    <row r="101" spans="1:65" s="1" customFormat="1" ht="55.5" customHeight="1">
      <c r="A101" s="30"/>
      <c r="B101" s="154"/>
      <c r="C101" s="155" t="s">
        <v>81</v>
      </c>
      <c r="D101" s="155" t="s">
        <v>153</v>
      </c>
      <c r="E101" s="156" t="s">
        <v>471</v>
      </c>
      <c r="F101" s="157" t="s">
        <v>472</v>
      </c>
      <c r="G101" s="158" t="s">
        <v>267</v>
      </c>
      <c r="H101" s="159">
        <v>93</v>
      </c>
      <c r="I101" s="160"/>
      <c r="J101" s="161">
        <f>ROUND(I101*H101,2)</f>
        <v>0</v>
      </c>
      <c r="K101" s="157" t="s">
        <v>224</v>
      </c>
      <c r="L101" s="31"/>
      <c r="M101" s="162" t="s">
        <v>3</v>
      </c>
      <c r="N101" s="163" t="s">
        <v>42</v>
      </c>
      <c r="O101" s="51"/>
      <c r="P101" s="164">
        <f>O101*H101</f>
        <v>0</v>
      </c>
      <c r="Q101" s="164">
        <v>0</v>
      </c>
      <c r="R101" s="164">
        <f>Q101*H101</f>
        <v>0</v>
      </c>
      <c r="S101" s="164">
        <v>0.5</v>
      </c>
      <c r="T101" s="165">
        <f>S101*H101</f>
        <v>46.5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66" t="s">
        <v>225</v>
      </c>
      <c r="AT101" s="166" t="s">
        <v>153</v>
      </c>
      <c r="AU101" s="166" t="s">
        <v>81</v>
      </c>
      <c r="AY101" s="15" t="s">
        <v>150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5" t="s">
        <v>79</v>
      </c>
      <c r="BK101" s="167">
        <f>ROUND(I101*H101,2)</f>
        <v>0</v>
      </c>
      <c r="BL101" s="15" t="s">
        <v>225</v>
      </c>
      <c r="BM101" s="166" t="s">
        <v>473</v>
      </c>
    </row>
    <row r="102" spans="2:63" s="11" customFormat="1" ht="22.5" customHeight="1">
      <c r="B102" s="141"/>
      <c r="D102" s="142" t="s">
        <v>70</v>
      </c>
      <c r="E102" s="152" t="s">
        <v>149</v>
      </c>
      <c r="F102" s="152" t="s">
        <v>474</v>
      </c>
      <c r="I102" s="144"/>
      <c r="J102" s="153">
        <f>BK102</f>
        <v>0</v>
      </c>
      <c r="L102" s="141"/>
      <c r="M102" s="146"/>
      <c r="N102" s="147"/>
      <c r="O102" s="147"/>
      <c r="P102" s="148">
        <f>SUM(P103:P105)</f>
        <v>0</v>
      </c>
      <c r="Q102" s="147"/>
      <c r="R102" s="148">
        <f>SUM(R103:R105)</f>
        <v>56.61375</v>
      </c>
      <c r="S102" s="147"/>
      <c r="T102" s="149">
        <f>SUM(T103:T105)</f>
        <v>0</v>
      </c>
      <c r="AR102" s="142" t="s">
        <v>79</v>
      </c>
      <c r="AT102" s="150" t="s">
        <v>70</v>
      </c>
      <c r="AU102" s="150" t="s">
        <v>79</v>
      </c>
      <c r="AY102" s="142" t="s">
        <v>150</v>
      </c>
      <c r="BK102" s="151">
        <f>SUM(BK103:BK105)</f>
        <v>0</v>
      </c>
    </row>
    <row r="103" spans="1:65" s="1" customFormat="1" ht="33" customHeight="1">
      <c r="A103" s="30"/>
      <c r="B103" s="154"/>
      <c r="C103" s="155" t="s">
        <v>202</v>
      </c>
      <c r="D103" s="155" t="s">
        <v>153</v>
      </c>
      <c r="E103" s="156" t="s">
        <v>475</v>
      </c>
      <c r="F103" s="157" t="s">
        <v>476</v>
      </c>
      <c r="G103" s="158" t="s">
        <v>267</v>
      </c>
      <c r="H103" s="159">
        <v>93</v>
      </c>
      <c r="I103" s="160"/>
      <c r="J103" s="161">
        <f>ROUND(I103*H103,2)</f>
        <v>0</v>
      </c>
      <c r="K103" s="157" t="s">
        <v>224</v>
      </c>
      <c r="L103" s="31"/>
      <c r="M103" s="162" t="s">
        <v>3</v>
      </c>
      <c r="N103" s="163" t="s">
        <v>42</v>
      </c>
      <c r="O103" s="51"/>
      <c r="P103" s="164">
        <f>O103*H103</f>
        <v>0</v>
      </c>
      <c r="Q103" s="164">
        <v>0.12144</v>
      </c>
      <c r="R103" s="164">
        <f>Q103*H103</f>
        <v>11.29392</v>
      </c>
      <c r="S103" s="164">
        <v>0</v>
      </c>
      <c r="T103" s="165">
        <f>S103*H103</f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66" t="s">
        <v>225</v>
      </c>
      <c r="AT103" s="166" t="s">
        <v>153</v>
      </c>
      <c r="AU103" s="166" t="s">
        <v>81</v>
      </c>
      <c r="AY103" s="15" t="s">
        <v>150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5" t="s">
        <v>79</v>
      </c>
      <c r="BK103" s="167">
        <f>ROUND(I103*H103,2)</f>
        <v>0</v>
      </c>
      <c r="BL103" s="15" t="s">
        <v>225</v>
      </c>
      <c r="BM103" s="166" t="s">
        <v>477</v>
      </c>
    </row>
    <row r="104" spans="1:65" s="1" customFormat="1" ht="33" customHeight="1">
      <c r="A104" s="30"/>
      <c r="B104" s="154"/>
      <c r="C104" s="155" t="s">
        <v>196</v>
      </c>
      <c r="D104" s="155" t="s">
        <v>153</v>
      </c>
      <c r="E104" s="156" t="s">
        <v>478</v>
      </c>
      <c r="F104" s="157" t="s">
        <v>479</v>
      </c>
      <c r="G104" s="158" t="s">
        <v>267</v>
      </c>
      <c r="H104" s="159">
        <v>93</v>
      </c>
      <c r="I104" s="160"/>
      <c r="J104" s="161">
        <f>ROUND(I104*H104,2)</f>
        <v>0</v>
      </c>
      <c r="K104" s="157" t="s">
        <v>224</v>
      </c>
      <c r="L104" s="31"/>
      <c r="M104" s="162" t="s">
        <v>3</v>
      </c>
      <c r="N104" s="163" t="s">
        <v>42</v>
      </c>
      <c r="O104" s="51"/>
      <c r="P104" s="164">
        <f>O104*H104</f>
        <v>0</v>
      </c>
      <c r="Q104" s="164">
        <v>0.30361</v>
      </c>
      <c r="R104" s="164">
        <f>Q104*H104</f>
        <v>28.23573</v>
      </c>
      <c r="S104" s="164">
        <v>0</v>
      </c>
      <c r="T104" s="165">
        <f>S104*H104</f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66" t="s">
        <v>225</v>
      </c>
      <c r="AT104" s="166" t="s">
        <v>153</v>
      </c>
      <c r="AU104" s="166" t="s">
        <v>81</v>
      </c>
      <c r="AY104" s="15" t="s">
        <v>150</v>
      </c>
      <c r="BE104" s="167">
        <f>IF(N104="základní",J104,0)</f>
        <v>0</v>
      </c>
      <c r="BF104" s="167">
        <f>IF(N104="snížená",J104,0)</f>
        <v>0</v>
      </c>
      <c r="BG104" s="167">
        <f>IF(N104="zákl. přenesená",J104,0)</f>
        <v>0</v>
      </c>
      <c r="BH104" s="167">
        <f>IF(N104="sníž. přenesená",J104,0)</f>
        <v>0</v>
      </c>
      <c r="BI104" s="167">
        <f>IF(N104="nulová",J104,0)</f>
        <v>0</v>
      </c>
      <c r="BJ104" s="15" t="s">
        <v>79</v>
      </c>
      <c r="BK104" s="167">
        <f>ROUND(I104*H104,2)</f>
        <v>0</v>
      </c>
      <c r="BL104" s="15" t="s">
        <v>225</v>
      </c>
      <c r="BM104" s="166" t="s">
        <v>480</v>
      </c>
    </row>
    <row r="105" spans="1:65" s="1" customFormat="1" ht="44.25" customHeight="1">
      <c r="A105" s="30"/>
      <c r="B105" s="154"/>
      <c r="C105" s="155" t="s">
        <v>160</v>
      </c>
      <c r="D105" s="155" t="s">
        <v>153</v>
      </c>
      <c r="E105" s="156" t="s">
        <v>481</v>
      </c>
      <c r="F105" s="157" t="s">
        <v>482</v>
      </c>
      <c r="G105" s="158" t="s">
        <v>267</v>
      </c>
      <c r="H105" s="159">
        <v>93</v>
      </c>
      <c r="I105" s="160"/>
      <c r="J105" s="161">
        <f>ROUND(I105*H105,2)</f>
        <v>0</v>
      </c>
      <c r="K105" s="157" t="s">
        <v>224</v>
      </c>
      <c r="L105" s="31"/>
      <c r="M105" s="162" t="s">
        <v>3</v>
      </c>
      <c r="N105" s="163" t="s">
        <v>42</v>
      </c>
      <c r="O105" s="51"/>
      <c r="P105" s="164">
        <f>O105*H105</f>
        <v>0</v>
      </c>
      <c r="Q105" s="164">
        <v>0.1837</v>
      </c>
      <c r="R105" s="164">
        <f>Q105*H105</f>
        <v>17.0841</v>
      </c>
      <c r="S105" s="164">
        <v>0</v>
      </c>
      <c r="T105" s="165">
        <f>S105*H105</f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66" t="s">
        <v>225</v>
      </c>
      <c r="AT105" s="166" t="s">
        <v>153</v>
      </c>
      <c r="AU105" s="166" t="s">
        <v>81</v>
      </c>
      <c r="AY105" s="15" t="s">
        <v>150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15" t="s">
        <v>79</v>
      </c>
      <c r="BK105" s="167">
        <f>ROUND(I105*H105,2)</f>
        <v>0</v>
      </c>
      <c r="BL105" s="15" t="s">
        <v>225</v>
      </c>
      <c r="BM105" s="166" t="s">
        <v>483</v>
      </c>
    </row>
    <row r="106" spans="2:63" s="11" customFormat="1" ht="22.5" customHeight="1">
      <c r="B106" s="141"/>
      <c r="D106" s="142" t="s">
        <v>70</v>
      </c>
      <c r="E106" s="152" t="s">
        <v>182</v>
      </c>
      <c r="F106" s="152" t="s">
        <v>259</v>
      </c>
      <c r="I106" s="144"/>
      <c r="J106" s="153">
        <f>BK106</f>
        <v>0</v>
      </c>
      <c r="L106" s="141"/>
      <c r="M106" s="146"/>
      <c r="N106" s="147"/>
      <c r="O106" s="147"/>
      <c r="P106" s="148">
        <f>P107</f>
        <v>0</v>
      </c>
      <c r="Q106" s="147"/>
      <c r="R106" s="148">
        <f>R107</f>
        <v>0</v>
      </c>
      <c r="S106" s="147"/>
      <c r="T106" s="149">
        <f>T107</f>
        <v>0</v>
      </c>
      <c r="AR106" s="142" t="s">
        <v>79</v>
      </c>
      <c r="AT106" s="150" t="s">
        <v>70</v>
      </c>
      <c r="AU106" s="150" t="s">
        <v>79</v>
      </c>
      <c r="AY106" s="142" t="s">
        <v>150</v>
      </c>
      <c r="BK106" s="151">
        <f>BK107</f>
        <v>0</v>
      </c>
    </row>
    <row r="107" spans="1:65" s="1" customFormat="1" ht="66.75" customHeight="1">
      <c r="A107" s="30"/>
      <c r="B107" s="154"/>
      <c r="C107" s="155" t="s">
        <v>225</v>
      </c>
      <c r="D107" s="155" t="s">
        <v>153</v>
      </c>
      <c r="E107" s="156" t="s">
        <v>484</v>
      </c>
      <c r="F107" s="157" t="s">
        <v>485</v>
      </c>
      <c r="G107" s="158" t="s">
        <v>267</v>
      </c>
      <c r="H107" s="159">
        <v>93</v>
      </c>
      <c r="I107" s="160"/>
      <c r="J107" s="161">
        <f>ROUND(I107*H107,2)</f>
        <v>0</v>
      </c>
      <c r="K107" s="157" t="s">
        <v>224</v>
      </c>
      <c r="L107" s="31"/>
      <c r="M107" s="162" t="s">
        <v>3</v>
      </c>
      <c r="N107" s="163" t="s">
        <v>42</v>
      </c>
      <c r="O107" s="51"/>
      <c r="P107" s="164">
        <f>O107*H107</f>
        <v>0</v>
      </c>
      <c r="Q107" s="164">
        <v>0</v>
      </c>
      <c r="R107" s="164">
        <f>Q107*H107</f>
        <v>0</v>
      </c>
      <c r="S107" s="164">
        <v>0</v>
      </c>
      <c r="T107" s="165">
        <f>S107*H107</f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66" t="s">
        <v>225</v>
      </c>
      <c r="AT107" s="166" t="s">
        <v>153</v>
      </c>
      <c r="AU107" s="166" t="s">
        <v>81</v>
      </c>
      <c r="AY107" s="15" t="s">
        <v>150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15" t="s">
        <v>79</v>
      </c>
      <c r="BK107" s="167">
        <f>ROUND(I107*H107,2)</f>
        <v>0</v>
      </c>
      <c r="BL107" s="15" t="s">
        <v>225</v>
      </c>
      <c r="BM107" s="166" t="s">
        <v>486</v>
      </c>
    </row>
    <row r="108" spans="2:63" s="11" customFormat="1" ht="22.5" customHeight="1">
      <c r="B108" s="141"/>
      <c r="D108" s="142" t="s">
        <v>70</v>
      </c>
      <c r="E108" s="152" t="s">
        <v>270</v>
      </c>
      <c r="F108" s="152" t="s">
        <v>271</v>
      </c>
      <c r="I108" s="144"/>
      <c r="J108" s="153">
        <f>BK108</f>
        <v>0</v>
      </c>
      <c r="L108" s="141"/>
      <c r="M108" s="146"/>
      <c r="N108" s="147"/>
      <c r="O108" s="147"/>
      <c r="P108" s="148">
        <f>SUM(P109:P113)</f>
        <v>0</v>
      </c>
      <c r="Q108" s="147"/>
      <c r="R108" s="148">
        <f>SUM(R109:R113)</f>
        <v>0</v>
      </c>
      <c r="S108" s="147"/>
      <c r="T108" s="149">
        <f>SUM(T109:T113)</f>
        <v>0</v>
      </c>
      <c r="AR108" s="142" t="s">
        <v>79</v>
      </c>
      <c r="AT108" s="150" t="s">
        <v>70</v>
      </c>
      <c r="AU108" s="150" t="s">
        <v>79</v>
      </c>
      <c r="AY108" s="142" t="s">
        <v>150</v>
      </c>
      <c r="BK108" s="151">
        <f>SUM(BK109:BK113)</f>
        <v>0</v>
      </c>
    </row>
    <row r="109" spans="1:65" s="1" customFormat="1" ht="33" customHeight="1">
      <c r="A109" s="30"/>
      <c r="B109" s="154"/>
      <c r="C109" s="155" t="s">
        <v>182</v>
      </c>
      <c r="D109" s="155" t="s">
        <v>153</v>
      </c>
      <c r="E109" s="156" t="s">
        <v>487</v>
      </c>
      <c r="F109" s="157" t="s">
        <v>488</v>
      </c>
      <c r="G109" s="158" t="s">
        <v>256</v>
      </c>
      <c r="H109" s="159">
        <v>76.26</v>
      </c>
      <c r="I109" s="160"/>
      <c r="J109" s="161">
        <f>ROUND(I109*H109,2)</f>
        <v>0</v>
      </c>
      <c r="K109" s="157" t="s">
        <v>224</v>
      </c>
      <c r="L109" s="31"/>
      <c r="M109" s="162" t="s">
        <v>3</v>
      </c>
      <c r="N109" s="163" t="s">
        <v>42</v>
      </c>
      <c r="O109" s="51"/>
      <c r="P109" s="164">
        <f>O109*H109</f>
        <v>0</v>
      </c>
      <c r="Q109" s="164">
        <v>0</v>
      </c>
      <c r="R109" s="164">
        <f>Q109*H109</f>
        <v>0</v>
      </c>
      <c r="S109" s="164">
        <v>0</v>
      </c>
      <c r="T109" s="165">
        <f>S109*H109</f>
        <v>0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R109" s="166" t="s">
        <v>225</v>
      </c>
      <c r="AT109" s="166" t="s">
        <v>153</v>
      </c>
      <c r="AU109" s="166" t="s">
        <v>81</v>
      </c>
      <c r="AY109" s="15" t="s">
        <v>150</v>
      </c>
      <c r="BE109" s="167">
        <f>IF(N109="základní",J109,0)</f>
        <v>0</v>
      </c>
      <c r="BF109" s="167">
        <f>IF(N109="snížená",J109,0)</f>
        <v>0</v>
      </c>
      <c r="BG109" s="167">
        <f>IF(N109="zákl. přenesená",J109,0)</f>
        <v>0</v>
      </c>
      <c r="BH109" s="167">
        <f>IF(N109="sníž. přenesená",J109,0)</f>
        <v>0</v>
      </c>
      <c r="BI109" s="167">
        <f>IF(N109="nulová",J109,0)</f>
        <v>0</v>
      </c>
      <c r="BJ109" s="15" t="s">
        <v>79</v>
      </c>
      <c r="BK109" s="167">
        <f>ROUND(I109*H109,2)</f>
        <v>0</v>
      </c>
      <c r="BL109" s="15" t="s">
        <v>225</v>
      </c>
      <c r="BM109" s="166" t="s">
        <v>489</v>
      </c>
    </row>
    <row r="110" spans="1:65" s="1" customFormat="1" ht="33" customHeight="1">
      <c r="A110" s="30"/>
      <c r="B110" s="154"/>
      <c r="C110" s="155" t="s">
        <v>186</v>
      </c>
      <c r="D110" s="155" t="s">
        <v>153</v>
      </c>
      <c r="E110" s="156" t="s">
        <v>490</v>
      </c>
      <c r="F110" s="157" t="s">
        <v>491</v>
      </c>
      <c r="G110" s="158" t="s">
        <v>256</v>
      </c>
      <c r="H110" s="159">
        <v>1448.94</v>
      </c>
      <c r="I110" s="160"/>
      <c r="J110" s="161">
        <f>ROUND(I110*H110,2)</f>
        <v>0</v>
      </c>
      <c r="K110" s="157" t="s">
        <v>224</v>
      </c>
      <c r="L110" s="31"/>
      <c r="M110" s="162" t="s">
        <v>3</v>
      </c>
      <c r="N110" s="163" t="s">
        <v>42</v>
      </c>
      <c r="O110" s="51"/>
      <c r="P110" s="164">
        <f>O110*H110</f>
        <v>0</v>
      </c>
      <c r="Q110" s="164">
        <v>0</v>
      </c>
      <c r="R110" s="164">
        <f>Q110*H110</f>
        <v>0</v>
      </c>
      <c r="S110" s="164">
        <v>0</v>
      </c>
      <c r="T110" s="165">
        <f>S110*H110</f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66" t="s">
        <v>225</v>
      </c>
      <c r="AT110" s="166" t="s">
        <v>153</v>
      </c>
      <c r="AU110" s="166" t="s">
        <v>81</v>
      </c>
      <c r="AY110" s="15" t="s">
        <v>150</v>
      </c>
      <c r="BE110" s="167">
        <f>IF(N110="základní",J110,0)</f>
        <v>0</v>
      </c>
      <c r="BF110" s="167">
        <f>IF(N110="snížená",J110,0)</f>
        <v>0</v>
      </c>
      <c r="BG110" s="167">
        <f>IF(N110="zákl. přenesená",J110,0)</f>
        <v>0</v>
      </c>
      <c r="BH110" s="167">
        <f>IF(N110="sníž. přenesená",J110,0)</f>
        <v>0</v>
      </c>
      <c r="BI110" s="167">
        <f>IF(N110="nulová",J110,0)</f>
        <v>0</v>
      </c>
      <c r="BJ110" s="15" t="s">
        <v>79</v>
      </c>
      <c r="BK110" s="167">
        <f>ROUND(I110*H110,2)</f>
        <v>0</v>
      </c>
      <c r="BL110" s="15" t="s">
        <v>225</v>
      </c>
      <c r="BM110" s="166" t="s">
        <v>492</v>
      </c>
    </row>
    <row r="111" spans="2:51" s="12" customFormat="1" ht="11.25">
      <c r="B111" s="173"/>
      <c r="D111" s="174" t="s">
        <v>231</v>
      </c>
      <c r="E111" s="175" t="s">
        <v>3</v>
      </c>
      <c r="F111" s="176" t="s">
        <v>493</v>
      </c>
      <c r="H111" s="177">
        <v>1448.94</v>
      </c>
      <c r="I111" s="178"/>
      <c r="L111" s="173"/>
      <c r="M111" s="179"/>
      <c r="N111" s="180"/>
      <c r="O111" s="180"/>
      <c r="P111" s="180"/>
      <c r="Q111" s="180"/>
      <c r="R111" s="180"/>
      <c r="S111" s="180"/>
      <c r="T111" s="181"/>
      <c r="AT111" s="175" t="s">
        <v>231</v>
      </c>
      <c r="AU111" s="175" t="s">
        <v>81</v>
      </c>
      <c r="AV111" s="12" t="s">
        <v>81</v>
      </c>
      <c r="AW111" s="12" t="s">
        <v>34</v>
      </c>
      <c r="AX111" s="12" t="s">
        <v>79</v>
      </c>
      <c r="AY111" s="175" t="s">
        <v>150</v>
      </c>
    </row>
    <row r="112" spans="1:65" s="1" customFormat="1" ht="21.75" customHeight="1">
      <c r="A112" s="30"/>
      <c r="B112" s="154"/>
      <c r="C112" s="155" t="s">
        <v>178</v>
      </c>
      <c r="D112" s="155" t="s">
        <v>153</v>
      </c>
      <c r="E112" s="156" t="s">
        <v>494</v>
      </c>
      <c r="F112" s="157" t="s">
        <v>495</v>
      </c>
      <c r="G112" s="158" t="s">
        <v>256</v>
      </c>
      <c r="H112" s="159">
        <v>76.26</v>
      </c>
      <c r="I112" s="160"/>
      <c r="J112" s="161">
        <f>ROUND(I112*H112,2)</f>
        <v>0</v>
      </c>
      <c r="K112" s="157" t="s">
        <v>224</v>
      </c>
      <c r="L112" s="31"/>
      <c r="M112" s="162" t="s">
        <v>3</v>
      </c>
      <c r="N112" s="163" t="s">
        <v>42</v>
      </c>
      <c r="O112" s="51"/>
      <c r="P112" s="164">
        <f>O112*H112</f>
        <v>0</v>
      </c>
      <c r="Q112" s="164">
        <v>0</v>
      </c>
      <c r="R112" s="164">
        <f>Q112*H112</f>
        <v>0</v>
      </c>
      <c r="S112" s="164">
        <v>0</v>
      </c>
      <c r="T112" s="165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66" t="s">
        <v>225</v>
      </c>
      <c r="AT112" s="166" t="s">
        <v>153</v>
      </c>
      <c r="AU112" s="166" t="s">
        <v>81</v>
      </c>
      <c r="AY112" s="15" t="s">
        <v>150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15" t="s">
        <v>79</v>
      </c>
      <c r="BK112" s="167">
        <f>ROUND(I112*H112,2)</f>
        <v>0</v>
      </c>
      <c r="BL112" s="15" t="s">
        <v>225</v>
      </c>
      <c r="BM112" s="166" t="s">
        <v>496</v>
      </c>
    </row>
    <row r="113" spans="1:65" s="1" customFormat="1" ht="33" customHeight="1">
      <c r="A113" s="30"/>
      <c r="B113" s="154"/>
      <c r="C113" s="155" t="s">
        <v>9</v>
      </c>
      <c r="D113" s="155" t="s">
        <v>153</v>
      </c>
      <c r="E113" s="156" t="s">
        <v>497</v>
      </c>
      <c r="F113" s="157" t="s">
        <v>255</v>
      </c>
      <c r="G113" s="158" t="s">
        <v>256</v>
      </c>
      <c r="H113" s="159">
        <v>76.26</v>
      </c>
      <c r="I113" s="160"/>
      <c r="J113" s="161">
        <f>ROUND(I113*H113,2)</f>
        <v>0</v>
      </c>
      <c r="K113" s="157" t="s">
        <v>224</v>
      </c>
      <c r="L113" s="31"/>
      <c r="M113" s="162" t="s">
        <v>3</v>
      </c>
      <c r="N113" s="163" t="s">
        <v>42</v>
      </c>
      <c r="O113" s="51"/>
      <c r="P113" s="164">
        <f>O113*H113</f>
        <v>0</v>
      </c>
      <c r="Q113" s="164">
        <v>0</v>
      </c>
      <c r="R113" s="164">
        <f>Q113*H113</f>
        <v>0</v>
      </c>
      <c r="S113" s="164">
        <v>0</v>
      </c>
      <c r="T113" s="165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66" t="s">
        <v>225</v>
      </c>
      <c r="AT113" s="166" t="s">
        <v>153</v>
      </c>
      <c r="AU113" s="166" t="s">
        <v>81</v>
      </c>
      <c r="AY113" s="15" t="s">
        <v>150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5" t="s">
        <v>79</v>
      </c>
      <c r="BK113" s="167">
        <f>ROUND(I113*H113,2)</f>
        <v>0</v>
      </c>
      <c r="BL113" s="15" t="s">
        <v>225</v>
      </c>
      <c r="BM113" s="166" t="s">
        <v>498</v>
      </c>
    </row>
    <row r="114" spans="2:63" s="11" customFormat="1" ht="22.5" customHeight="1">
      <c r="B114" s="141"/>
      <c r="D114" s="142" t="s">
        <v>70</v>
      </c>
      <c r="E114" s="152" t="s">
        <v>412</v>
      </c>
      <c r="F114" s="152" t="s">
        <v>413</v>
      </c>
      <c r="I114" s="144"/>
      <c r="J114" s="153">
        <f>BK114</f>
        <v>0</v>
      </c>
      <c r="L114" s="141"/>
      <c r="M114" s="146"/>
      <c r="N114" s="147"/>
      <c r="O114" s="147"/>
      <c r="P114" s="148">
        <f>P115</f>
        <v>0</v>
      </c>
      <c r="Q114" s="147"/>
      <c r="R114" s="148">
        <f>R115</f>
        <v>0</v>
      </c>
      <c r="S114" s="147"/>
      <c r="T114" s="149">
        <f>T115</f>
        <v>0</v>
      </c>
      <c r="AR114" s="142" t="s">
        <v>79</v>
      </c>
      <c r="AT114" s="150" t="s">
        <v>70</v>
      </c>
      <c r="AU114" s="150" t="s">
        <v>79</v>
      </c>
      <c r="AY114" s="142" t="s">
        <v>150</v>
      </c>
      <c r="BK114" s="151">
        <f>BK115</f>
        <v>0</v>
      </c>
    </row>
    <row r="115" spans="1:65" s="1" customFormat="1" ht="33" customHeight="1">
      <c r="A115" s="30"/>
      <c r="B115" s="154"/>
      <c r="C115" s="155" t="s">
        <v>190</v>
      </c>
      <c r="D115" s="155" t="s">
        <v>153</v>
      </c>
      <c r="E115" s="156" t="s">
        <v>499</v>
      </c>
      <c r="F115" s="157" t="s">
        <v>500</v>
      </c>
      <c r="G115" s="158" t="s">
        <v>256</v>
      </c>
      <c r="H115" s="159">
        <v>56.614</v>
      </c>
      <c r="I115" s="160"/>
      <c r="J115" s="161">
        <f>ROUND(I115*H115,2)</f>
        <v>0</v>
      </c>
      <c r="K115" s="157" t="s">
        <v>224</v>
      </c>
      <c r="L115" s="31"/>
      <c r="M115" s="168" t="s">
        <v>3</v>
      </c>
      <c r="N115" s="169" t="s">
        <v>42</v>
      </c>
      <c r="O115" s="170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66" t="s">
        <v>225</v>
      </c>
      <c r="AT115" s="166" t="s">
        <v>153</v>
      </c>
      <c r="AU115" s="166" t="s">
        <v>81</v>
      </c>
      <c r="AY115" s="15" t="s">
        <v>150</v>
      </c>
      <c r="BE115" s="167">
        <f>IF(N115="základní",J115,0)</f>
        <v>0</v>
      </c>
      <c r="BF115" s="167">
        <f>IF(N115="snížená",J115,0)</f>
        <v>0</v>
      </c>
      <c r="BG115" s="167">
        <f>IF(N115="zákl. přenesená",J115,0)</f>
        <v>0</v>
      </c>
      <c r="BH115" s="167">
        <f>IF(N115="sníž. přenesená",J115,0)</f>
        <v>0</v>
      </c>
      <c r="BI115" s="167">
        <f>IF(N115="nulová",J115,0)</f>
        <v>0</v>
      </c>
      <c r="BJ115" s="15" t="s">
        <v>79</v>
      </c>
      <c r="BK115" s="167">
        <f>ROUND(I115*H115,2)</f>
        <v>0</v>
      </c>
      <c r="BL115" s="15" t="s">
        <v>225</v>
      </c>
      <c r="BM115" s="166" t="s">
        <v>501</v>
      </c>
    </row>
    <row r="116" spans="1:31" s="1" customFormat="1" ht="6.75" customHeight="1">
      <c r="A116" s="30"/>
      <c r="B116" s="40"/>
      <c r="C116" s="41"/>
      <c r="D116" s="41"/>
      <c r="E116" s="41"/>
      <c r="F116" s="41"/>
      <c r="G116" s="41"/>
      <c r="H116" s="41"/>
      <c r="I116" s="114"/>
      <c r="J116" s="41"/>
      <c r="K116" s="41"/>
      <c r="L116" s="31"/>
      <c r="M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</sheetData>
  <sheetProtection/>
  <autoFilter ref="C96:K115"/>
  <mergeCells count="15">
    <mergeCell ref="E7:H7"/>
    <mergeCell ref="E11:H11"/>
    <mergeCell ref="E9:H9"/>
    <mergeCell ref="E13:H13"/>
    <mergeCell ref="E22:H22"/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107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.75">
      <c r="B8" s="18"/>
      <c r="D8" s="25" t="s">
        <v>124</v>
      </c>
      <c r="L8" s="18"/>
    </row>
    <row r="9" spans="2:12" ht="16.5" customHeight="1">
      <c r="B9" s="18"/>
      <c r="E9" s="244" t="s">
        <v>210</v>
      </c>
      <c r="F9" s="211"/>
      <c r="G9" s="211"/>
      <c r="H9" s="211"/>
      <c r="L9" s="18"/>
    </row>
    <row r="10" spans="2:12" ht="12" customHeight="1">
      <c r="B10" s="18"/>
      <c r="D10" s="25" t="s">
        <v>211</v>
      </c>
      <c r="L10" s="18"/>
    </row>
    <row r="11" spans="1:31" s="1" customFormat="1" ht="16.5" customHeight="1">
      <c r="A11" s="30"/>
      <c r="B11" s="31"/>
      <c r="C11" s="30"/>
      <c r="D11" s="30"/>
      <c r="E11" s="247" t="s">
        <v>464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1"/>
      <c r="C12" s="30"/>
      <c r="D12" s="25" t="s">
        <v>465</v>
      </c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6.5" customHeight="1">
      <c r="A13" s="30"/>
      <c r="B13" s="31"/>
      <c r="C13" s="30"/>
      <c r="D13" s="30"/>
      <c r="E13" s="240" t="s">
        <v>502</v>
      </c>
      <c r="F13" s="243"/>
      <c r="G13" s="243"/>
      <c r="H13" s="243"/>
      <c r="I13" s="94"/>
      <c r="J13" s="30"/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1.25">
      <c r="A14" s="30"/>
      <c r="B14" s="31"/>
      <c r="C14" s="30"/>
      <c r="D14" s="30"/>
      <c r="E14" s="30"/>
      <c r="F14" s="30"/>
      <c r="G14" s="30"/>
      <c r="H14" s="30"/>
      <c r="I14" s="94"/>
      <c r="J14" s="30"/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2" customHeight="1">
      <c r="A15" s="30"/>
      <c r="B15" s="31"/>
      <c r="C15" s="30"/>
      <c r="D15" s="25" t="s">
        <v>19</v>
      </c>
      <c r="E15" s="30"/>
      <c r="F15" s="23" t="s">
        <v>3</v>
      </c>
      <c r="G15" s="30"/>
      <c r="H15" s="30"/>
      <c r="I15" s="96" t="s">
        <v>20</v>
      </c>
      <c r="J15" s="23" t="s">
        <v>3</v>
      </c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21</v>
      </c>
      <c r="E16" s="30"/>
      <c r="F16" s="23" t="s">
        <v>22</v>
      </c>
      <c r="G16" s="30"/>
      <c r="H16" s="30"/>
      <c r="I16" s="96" t="s">
        <v>23</v>
      </c>
      <c r="J16" s="48" t="str">
        <f>'Rekapitulace stavby'!AN8</f>
        <v>2. 9. 2018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5" customHeight="1">
      <c r="A17" s="30"/>
      <c r="B17" s="31"/>
      <c r="C17" s="30"/>
      <c r="D17" s="30"/>
      <c r="E17" s="30"/>
      <c r="F17" s="30"/>
      <c r="G17" s="30"/>
      <c r="H17" s="30"/>
      <c r="I17" s="94"/>
      <c r="J17" s="30"/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5" t="s">
        <v>25</v>
      </c>
      <c r="E18" s="30"/>
      <c r="F18" s="30"/>
      <c r="G18" s="30"/>
      <c r="H18" s="30"/>
      <c r="I18" s="96" t="s">
        <v>26</v>
      </c>
      <c r="J18" s="23" t="s">
        <v>3</v>
      </c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3" t="s">
        <v>27</v>
      </c>
      <c r="F19" s="30"/>
      <c r="G19" s="30"/>
      <c r="H19" s="30"/>
      <c r="I19" s="96" t="s">
        <v>28</v>
      </c>
      <c r="J19" s="23" t="s">
        <v>3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75" customHeight="1">
      <c r="A20" s="30"/>
      <c r="B20" s="31"/>
      <c r="C20" s="30"/>
      <c r="D20" s="30"/>
      <c r="E20" s="30"/>
      <c r="F20" s="30"/>
      <c r="G20" s="30"/>
      <c r="H20" s="30"/>
      <c r="I20" s="94"/>
      <c r="J20" s="30"/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5" t="s">
        <v>29</v>
      </c>
      <c r="E21" s="30"/>
      <c r="F21" s="30"/>
      <c r="G21" s="30"/>
      <c r="H21" s="30"/>
      <c r="I21" s="96" t="s">
        <v>26</v>
      </c>
      <c r="J21" s="26" t="str">
        <f>'Rekapitulace stavby'!AN13</f>
        <v>Vyplň údaj</v>
      </c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246" t="str">
        <f>'Rekapitulace stavby'!E14</f>
        <v>Vyplň údaj</v>
      </c>
      <c r="F22" s="229"/>
      <c r="G22" s="229"/>
      <c r="H22" s="229"/>
      <c r="I22" s="96" t="s">
        <v>28</v>
      </c>
      <c r="J22" s="26" t="str">
        <f>'Rekapitulace stavby'!AN14</f>
        <v>Vyplň údaj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75" customHeight="1">
      <c r="A23" s="30"/>
      <c r="B23" s="31"/>
      <c r="C23" s="30"/>
      <c r="D23" s="30"/>
      <c r="E23" s="30"/>
      <c r="F23" s="30"/>
      <c r="G23" s="30"/>
      <c r="H23" s="30"/>
      <c r="I23" s="94"/>
      <c r="J23" s="30"/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5" t="s">
        <v>31</v>
      </c>
      <c r="E24" s="30"/>
      <c r="F24" s="30"/>
      <c r="G24" s="30"/>
      <c r="H24" s="30"/>
      <c r="I24" s="96" t="s">
        <v>26</v>
      </c>
      <c r="J24" s="23" t="s">
        <v>32</v>
      </c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3" t="s">
        <v>33</v>
      </c>
      <c r="F25" s="30"/>
      <c r="G25" s="30"/>
      <c r="H25" s="30"/>
      <c r="I25" s="96" t="s">
        <v>28</v>
      </c>
      <c r="J25" s="23" t="s">
        <v>3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75" customHeight="1">
      <c r="A26" s="30"/>
      <c r="B26" s="31"/>
      <c r="C26" s="30"/>
      <c r="D26" s="30"/>
      <c r="E26" s="30"/>
      <c r="F26" s="30"/>
      <c r="G26" s="30"/>
      <c r="H26" s="30"/>
      <c r="I26" s="94"/>
      <c r="J26" s="30"/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5" t="s">
        <v>35</v>
      </c>
      <c r="E27" s="30"/>
      <c r="F27" s="30"/>
      <c r="G27" s="30"/>
      <c r="H27" s="30"/>
      <c r="I27" s="96" t="s">
        <v>26</v>
      </c>
      <c r="J27" s="23" t="str">
        <f>IF('Rekapitulace stavby'!AN19="","",'Rekapitulace stavby'!AN19)</f>
        <v>72173831</v>
      </c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3" t="str">
        <f>IF('Rekapitulace stavby'!E20="","",'Rekapitulace stavby'!E20)</f>
        <v> Ing. Vít Semrád, SV-statika,projekce</v>
      </c>
      <c r="F28" s="30"/>
      <c r="G28" s="30"/>
      <c r="H28" s="30"/>
      <c r="I28" s="96" t="s">
        <v>28</v>
      </c>
      <c r="J28" s="23">
        <f>IF('Rekapitulace stavby'!AN20="","",'Rekapitulace stavby'!AN20)</f>
      </c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1"/>
      <c r="C29" s="30"/>
      <c r="D29" s="30"/>
      <c r="E29" s="30"/>
      <c r="F29" s="30"/>
      <c r="G29" s="30"/>
      <c r="H29" s="30"/>
      <c r="I29" s="94"/>
      <c r="J29" s="30"/>
      <c r="K29" s="30"/>
      <c r="L29" s="9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5" t="s">
        <v>36</v>
      </c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7"/>
      <c r="B31" s="98"/>
      <c r="C31" s="97"/>
      <c r="D31" s="97"/>
      <c r="E31" s="233" t="s">
        <v>3</v>
      </c>
      <c r="F31" s="233"/>
      <c r="G31" s="233"/>
      <c r="H31" s="233"/>
      <c r="I31" s="99"/>
      <c r="J31" s="97"/>
      <c r="K31" s="97"/>
      <c r="L31" s="10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s="1" customFormat="1" ht="6.75" customHeight="1">
      <c r="A32" s="30"/>
      <c r="B32" s="31"/>
      <c r="C32" s="30"/>
      <c r="D32" s="30"/>
      <c r="E32" s="30"/>
      <c r="F32" s="30"/>
      <c r="G32" s="30"/>
      <c r="H32" s="30"/>
      <c r="I32" s="94"/>
      <c r="J32" s="30"/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4.75" customHeight="1">
      <c r="A34" s="30"/>
      <c r="B34" s="31"/>
      <c r="C34" s="30"/>
      <c r="D34" s="102" t="s">
        <v>37</v>
      </c>
      <c r="E34" s="30"/>
      <c r="F34" s="30"/>
      <c r="G34" s="30"/>
      <c r="H34" s="30"/>
      <c r="I34" s="94"/>
      <c r="J34" s="64">
        <f>ROUND(J96,2)</f>
        <v>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75" customHeight="1">
      <c r="A35" s="30"/>
      <c r="B35" s="31"/>
      <c r="C35" s="30"/>
      <c r="D35" s="59"/>
      <c r="E35" s="59"/>
      <c r="F35" s="59"/>
      <c r="G35" s="59"/>
      <c r="H35" s="59"/>
      <c r="I35" s="101"/>
      <c r="J35" s="59"/>
      <c r="K35" s="59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30"/>
      <c r="F36" s="34" t="s">
        <v>39</v>
      </c>
      <c r="G36" s="30"/>
      <c r="H36" s="30"/>
      <c r="I36" s="103" t="s">
        <v>38</v>
      </c>
      <c r="J36" s="34" t="s">
        <v>40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>
      <c r="A37" s="30"/>
      <c r="B37" s="31"/>
      <c r="C37" s="30"/>
      <c r="D37" s="104" t="s">
        <v>41</v>
      </c>
      <c r="E37" s="25" t="s">
        <v>42</v>
      </c>
      <c r="F37" s="105">
        <f>ROUND((SUM(BE96:BE106)),2)</f>
        <v>0</v>
      </c>
      <c r="G37" s="30"/>
      <c r="H37" s="30"/>
      <c r="I37" s="106">
        <v>0.21</v>
      </c>
      <c r="J37" s="105">
        <f>ROUND(((SUM(BE96:BE106))*I37),2)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>
      <c r="A38" s="30"/>
      <c r="B38" s="31"/>
      <c r="C38" s="30"/>
      <c r="D38" s="30"/>
      <c r="E38" s="25" t="s">
        <v>43</v>
      </c>
      <c r="F38" s="105">
        <f>ROUND((SUM(BF96:BF106)),2)</f>
        <v>0</v>
      </c>
      <c r="G38" s="30"/>
      <c r="H38" s="30"/>
      <c r="I38" s="106">
        <v>0.15</v>
      </c>
      <c r="J38" s="105">
        <f>ROUND(((SUM(BF96:BF106))*I38),2)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44</v>
      </c>
      <c r="F39" s="105">
        <f>ROUND((SUM(BG96:BG106)),2)</f>
        <v>0</v>
      </c>
      <c r="G39" s="30"/>
      <c r="H39" s="30"/>
      <c r="I39" s="106">
        <v>0.21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 hidden="1">
      <c r="A40" s="30"/>
      <c r="B40" s="31"/>
      <c r="C40" s="30"/>
      <c r="D40" s="30"/>
      <c r="E40" s="25" t="s">
        <v>45</v>
      </c>
      <c r="F40" s="105">
        <f>ROUND((SUM(BH96:BH106)),2)</f>
        <v>0</v>
      </c>
      <c r="G40" s="30"/>
      <c r="H40" s="30"/>
      <c r="I40" s="106">
        <v>0.15</v>
      </c>
      <c r="J40" s="105">
        <f>0</f>
        <v>0</v>
      </c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25" customHeight="1" hidden="1">
      <c r="A41" s="30"/>
      <c r="B41" s="31"/>
      <c r="C41" s="30"/>
      <c r="D41" s="30"/>
      <c r="E41" s="25" t="s">
        <v>46</v>
      </c>
      <c r="F41" s="105">
        <f>ROUND((SUM(BI96:BI106)),2)</f>
        <v>0</v>
      </c>
      <c r="G41" s="30"/>
      <c r="H41" s="30"/>
      <c r="I41" s="106">
        <v>0</v>
      </c>
      <c r="J41" s="105">
        <f>0</f>
        <v>0</v>
      </c>
      <c r="K41" s="30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75" customHeight="1">
      <c r="A42" s="30"/>
      <c r="B42" s="31"/>
      <c r="C42" s="30"/>
      <c r="D42" s="30"/>
      <c r="E42" s="30"/>
      <c r="F42" s="30"/>
      <c r="G42" s="30"/>
      <c r="H42" s="30"/>
      <c r="I42" s="94"/>
      <c r="J42" s="30"/>
      <c r="K42" s="30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4.75" customHeight="1">
      <c r="A43" s="30"/>
      <c r="B43" s="31"/>
      <c r="C43" s="107"/>
      <c r="D43" s="108" t="s">
        <v>47</v>
      </c>
      <c r="E43" s="53"/>
      <c r="F43" s="53"/>
      <c r="G43" s="109" t="s">
        <v>48</v>
      </c>
      <c r="H43" s="110" t="s">
        <v>49</v>
      </c>
      <c r="I43" s="111"/>
      <c r="J43" s="112">
        <f>SUM(J34:J41)</f>
        <v>0</v>
      </c>
      <c r="K43" s="113"/>
      <c r="L43" s="9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25" customHeight="1">
      <c r="A44" s="30"/>
      <c r="B44" s="40"/>
      <c r="C44" s="41"/>
      <c r="D44" s="41"/>
      <c r="E44" s="41"/>
      <c r="F44" s="41"/>
      <c r="G44" s="41"/>
      <c r="H44" s="41"/>
      <c r="I44" s="114"/>
      <c r="J44" s="41"/>
      <c r="K44" s="41"/>
      <c r="L44" s="9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8" spans="1:31" s="1" customFormat="1" ht="6.75" customHeight="1">
      <c r="A48" s="30"/>
      <c r="B48" s="42"/>
      <c r="C48" s="43"/>
      <c r="D48" s="43"/>
      <c r="E48" s="43"/>
      <c r="F48" s="43"/>
      <c r="G48" s="43"/>
      <c r="H48" s="43"/>
      <c r="I48" s="115"/>
      <c r="J48" s="43"/>
      <c r="K48" s="43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24.75" customHeight="1">
      <c r="A49" s="30"/>
      <c r="B49" s="31"/>
      <c r="C49" s="19" t="s">
        <v>126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6.75" customHeight="1">
      <c r="A50" s="30"/>
      <c r="B50" s="31"/>
      <c r="C50" s="30"/>
      <c r="D50" s="30"/>
      <c r="E50" s="30"/>
      <c r="F50" s="30"/>
      <c r="G50" s="30"/>
      <c r="H50" s="30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1" customFormat="1" ht="12" customHeight="1">
      <c r="A51" s="30"/>
      <c r="B51" s="31"/>
      <c r="C51" s="25" t="s">
        <v>17</v>
      </c>
      <c r="D51" s="30"/>
      <c r="E51" s="30"/>
      <c r="F51" s="30"/>
      <c r="G51" s="30"/>
      <c r="H51" s="30"/>
      <c r="I51" s="94"/>
      <c r="J51" s="30"/>
      <c r="K51" s="30"/>
      <c r="L51" s="9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1" customFormat="1" ht="16.5" customHeight="1">
      <c r="A52" s="30"/>
      <c r="B52" s="31"/>
      <c r="C52" s="30"/>
      <c r="D52" s="30"/>
      <c r="E52" s="244" t="str">
        <f>E7</f>
        <v>Stavební úpravy OZ na pozemku  p.č. 494 v Táboře</v>
      </c>
      <c r="F52" s="245"/>
      <c r="G52" s="245"/>
      <c r="H52" s="245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2:12" ht="12" customHeight="1">
      <c r="B53" s="18"/>
      <c r="C53" s="25" t="s">
        <v>124</v>
      </c>
      <c r="L53" s="18"/>
    </row>
    <row r="54" spans="2:12" ht="16.5" customHeight="1">
      <c r="B54" s="18"/>
      <c r="E54" s="244" t="s">
        <v>210</v>
      </c>
      <c r="F54" s="211"/>
      <c r="G54" s="211"/>
      <c r="H54" s="211"/>
      <c r="L54" s="18"/>
    </row>
    <row r="55" spans="2:12" ht="12" customHeight="1">
      <c r="B55" s="18"/>
      <c r="C55" s="25" t="s">
        <v>211</v>
      </c>
      <c r="L55" s="18"/>
    </row>
    <row r="56" spans="1:31" s="1" customFormat="1" ht="16.5" customHeight="1">
      <c r="A56" s="30"/>
      <c r="B56" s="31"/>
      <c r="C56" s="30"/>
      <c r="D56" s="30"/>
      <c r="E56" s="247" t="s">
        <v>464</v>
      </c>
      <c r="F56" s="243"/>
      <c r="G56" s="243"/>
      <c r="H56" s="243"/>
      <c r="I56" s="94"/>
      <c r="J56" s="30"/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12" customHeight="1">
      <c r="A57" s="30"/>
      <c r="B57" s="31"/>
      <c r="C57" s="25" t="s">
        <v>465</v>
      </c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16.5" customHeight="1">
      <c r="A58" s="30"/>
      <c r="B58" s="31"/>
      <c r="C58" s="30"/>
      <c r="D58" s="30"/>
      <c r="E58" s="240" t="str">
        <f>E13</f>
        <v>01-04-02 - Doplnění chodníku stávajícího 26 m2</v>
      </c>
      <c r="F58" s="243"/>
      <c r="G58" s="243"/>
      <c r="H58" s="243"/>
      <c r="I58" s="94"/>
      <c r="J58" s="30"/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6.75" customHeight="1">
      <c r="A59" s="30"/>
      <c r="B59" s="31"/>
      <c r="C59" s="30"/>
      <c r="D59" s="30"/>
      <c r="E59" s="30"/>
      <c r="F59" s="30"/>
      <c r="G59" s="30"/>
      <c r="H59" s="30"/>
      <c r="I59" s="94"/>
      <c r="J59" s="30"/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12" customHeight="1">
      <c r="A60" s="30"/>
      <c r="B60" s="31"/>
      <c r="C60" s="25" t="s">
        <v>21</v>
      </c>
      <c r="D60" s="30"/>
      <c r="E60" s="30"/>
      <c r="F60" s="23" t="str">
        <f>F16</f>
        <v> </v>
      </c>
      <c r="G60" s="30"/>
      <c r="H60" s="30"/>
      <c r="I60" s="96" t="s">
        <v>23</v>
      </c>
      <c r="J60" s="48" t="str">
        <f>IF(J16="","",J16)</f>
        <v>2. 9. 2018</v>
      </c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6.75" customHeight="1">
      <c r="A61" s="30"/>
      <c r="B61" s="31"/>
      <c r="C61" s="30"/>
      <c r="D61" s="30"/>
      <c r="E61" s="30"/>
      <c r="F61" s="30"/>
      <c r="G61" s="30"/>
      <c r="H61" s="30"/>
      <c r="I61" s="94"/>
      <c r="J61" s="30"/>
      <c r="K61" s="30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25.5" customHeight="1">
      <c r="A62" s="30"/>
      <c r="B62" s="31"/>
      <c r="C62" s="25" t="s">
        <v>25</v>
      </c>
      <c r="D62" s="30"/>
      <c r="E62" s="30"/>
      <c r="F62" s="23" t="str">
        <f>E19</f>
        <v>Město Tábor</v>
      </c>
      <c r="G62" s="30"/>
      <c r="H62" s="30"/>
      <c r="I62" s="96" t="s">
        <v>31</v>
      </c>
      <c r="J62" s="28" t="str">
        <f>E25</f>
        <v> Ing. Vít Semrád, SV-statika,projekce</v>
      </c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1" customFormat="1" ht="15" customHeight="1">
      <c r="A63" s="30"/>
      <c r="B63" s="31"/>
      <c r="C63" s="25" t="s">
        <v>29</v>
      </c>
      <c r="D63" s="30"/>
      <c r="E63" s="30"/>
      <c r="F63" s="23" t="str">
        <f>IF(E22="","",E22)</f>
        <v>Vyplň údaj</v>
      </c>
      <c r="G63" s="30"/>
      <c r="H63" s="30"/>
      <c r="I63" s="96" t="s">
        <v>35</v>
      </c>
      <c r="J63" s="28" t="str">
        <f>E28</f>
        <v> Ing. Vít Semrád, SV-statika,projekce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1" customFormat="1" ht="9.75" customHeight="1">
      <c r="A64" s="30"/>
      <c r="B64" s="31"/>
      <c r="C64" s="30"/>
      <c r="D64" s="30"/>
      <c r="E64" s="30"/>
      <c r="F64" s="30"/>
      <c r="G64" s="30"/>
      <c r="H64" s="30"/>
      <c r="I64" s="94"/>
      <c r="J64" s="30"/>
      <c r="K64" s="30"/>
      <c r="L64" s="95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1" customFormat="1" ht="29.25" customHeight="1">
      <c r="A65" s="30"/>
      <c r="B65" s="31"/>
      <c r="C65" s="116" t="s">
        <v>127</v>
      </c>
      <c r="D65" s="107"/>
      <c r="E65" s="107"/>
      <c r="F65" s="107"/>
      <c r="G65" s="107"/>
      <c r="H65" s="107"/>
      <c r="I65" s="117"/>
      <c r="J65" s="118" t="s">
        <v>128</v>
      </c>
      <c r="K65" s="107"/>
      <c r="L65" s="9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1" customFormat="1" ht="9.75" customHeight="1">
      <c r="A66" s="30"/>
      <c r="B66" s="31"/>
      <c r="C66" s="30"/>
      <c r="D66" s="30"/>
      <c r="E66" s="30"/>
      <c r="F66" s="30"/>
      <c r="G66" s="30"/>
      <c r="H66" s="30"/>
      <c r="I66" s="94"/>
      <c r="J66" s="30"/>
      <c r="K66" s="30"/>
      <c r="L66" s="9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47" s="1" customFormat="1" ht="22.5" customHeight="1">
      <c r="A67" s="30"/>
      <c r="B67" s="31"/>
      <c r="C67" s="119" t="s">
        <v>69</v>
      </c>
      <c r="D67" s="30"/>
      <c r="E67" s="30"/>
      <c r="F67" s="30"/>
      <c r="G67" s="30"/>
      <c r="H67" s="30"/>
      <c r="I67" s="94"/>
      <c r="J67" s="64">
        <f>J96</f>
        <v>0</v>
      </c>
      <c r="K67" s="30"/>
      <c r="L67" s="95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U67" s="15" t="s">
        <v>129</v>
      </c>
    </row>
    <row r="68" spans="2:12" s="8" customFormat="1" ht="24.75" customHeight="1">
      <c r="B68" s="120"/>
      <c r="D68" s="121" t="s">
        <v>213</v>
      </c>
      <c r="E68" s="122"/>
      <c r="F68" s="122"/>
      <c r="G68" s="122"/>
      <c r="H68" s="122"/>
      <c r="I68" s="123"/>
      <c r="J68" s="124">
        <f>J97</f>
        <v>0</v>
      </c>
      <c r="L68" s="120"/>
    </row>
    <row r="69" spans="2:12" s="9" customFormat="1" ht="19.5" customHeight="1">
      <c r="B69" s="125"/>
      <c r="D69" s="126" t="s">
        <v>214</v>
      </c>
      <c r="E69" s="127"/>
      <c r="F69" s="127"/>
      <c r="G69" s="127"/>
      <c r="H69" s="127"/>
      <c r="I69" s="128"/>
      <c r="J69" s="129">
        <f>J98</f>
        <v>0</v>
      </c>
      <c r="L69" s="125"/>
    </row>
    <row r="70" spans="2:12" s="9" customFormat="1" ht="19.5" customHeight="1">
      <c r="B70" s="125"/>
      <c r="D70" s="126" t="s">
        <v>467</v>
      </c>
      <c r="E70" s="127"/>
      <c r="F70" s="127"/>
      <c r="G70" s="127"/>
      <c r="H70" s="127"/>
      <c r="I70" s="128"/>
      <c r="J70" s="129">
        <f>J100</f>
        <v>0</v>
      </c>
      <c r="L70" s="125"/>
    </row>
    <row r="71" spans="2:12" s="9" customFormat="1" ht="19.5" customHeight="1">
      <c r="B71" s="125"/>
      <c r="D71" s="126" t="s">
        <v>215</v>
      </c>
      <c r="E71" s="127"/>
      <c r="F71" s="127"/>
      <c r="G71" s="127"/>
      <c r="H71" s="127"/>
      <c r="I71" s="128"/>
      <c r="J71" s="129">
        <f>J104</f>
        <v>0</v>
      </c>
      <c r="L71" s="125"/>
    </row>
    <row r="72" spans="2:12" s="9" customFormat="1" ht="19.5" customHeight="1">
      <c r="B72" s="125"/>
      <c r="D72" s="126" t="s">
        <v>286</v>
      </c>
      <c r="E72" s="127"/>
      <c r="F72" s="127"/>
      <c r="G72" s="127"/>
      <c r="H72" s="127"/>
      <c r="I72" s="128"/>
      <c r="J72" s="129">
        <f>J105</f>
        <v>0</v>
      </c>
      <c r="L72" s="125"/>
    </row>
    <row r="73" spans="1:31" s="1" customFormat="1" ht="21.75" customHeight="1">
      <c r="A73" s="30"/>
      <c r="B73" s="31"/>
      <c r="C73" s="30"/>
      <c r="D73" s="30"/>
      <c r="E73" s="30"/>
      <c r="F73" s="30"/>
      <c r="G73" s="30"/>
      <c r="H73" s="30"/>
      <c r="I73" s="94"/>
      <c r="J73" s="30"/>
      <c r="K73" s="30"/>
      <c r="L73" s="9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1" customFormat="1" ht="6.75" customHeight="1">
      <c r="A74" s="30"/>
      <c r="B74" s="40"/>
      <c r="C74" s="41"/>
      <c r="D74" s="41"/>
      <c r="E74" s="41"/>
      <c r="F74" s="41"/>
      <c r="G74" s="41"/>
      <c r="H74" s="41"/>
      <c r="I74" s="114"/>
      <c r="J74" s="41"/>
      <c r="K74" s="41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8" spans="1:31" s="1" customFormat="1" ht="6.75" customHeight="1">
      <c r="A78" s="30"/>
      <c r="B78" s="42"/>
      <c r="C78" s="43"/>
      <c r="D78" s="43"/>
      <c r="E78" s="43"/>
      <c r="F78" s="43"/>
      <c r="G78" s="43"/>
      <c r="H78" s="43"/>
      <c r="I78" s="115"/>
      <c r="J78" s="43"/>
      <c r="K78" s="43"/>
      <c r="L78" s="9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1" customFormat="1" ht="24.75" customHeight="1">
      <c r="A79" s="30"/>
      <c r="B79" s="31"/>
      <c r="C79" s="19" t="s">
        <v>135</v>
      </c>
      <c r="D79" s="30"/>
      <c r="E79" s="30"/>
      <c r="F79" s="30"/>
      <c r="G79" s="30"/>
      <c r="H79" s="30"/>
      <c r="I79" s="94"/>
      <c r="J79" s="30"/>
      <c r="K79" s="30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6.75" customHeight="1">
      <c r="A80" s="30"/>
      <c r="B80" s="31"/>
      <c r="C80" s="30"/>
      <c r="D80" s="30"/>
      <c r="E80" s="30"/>
      <c r="F80" s="30"/>
      <c r="G80" s="30"/>
      <c r="H80" s="30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12" customHeight="1">
      <c r="A81" s="30"/>
      <c r="B81" s="31"/>
      <c r="C81" s="25" t="s">
        <v>17</v>
      </c>
      <c r="D81" s="30"/>
      <c r="E81" s="30"/>
      <c r="F81" s="30"/>
      <c r="G81" s="30"/>
      <c r="H81" s="30"/>
      <c r="I81" s="94"/>
      <c r="J81" s="30"/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16.5" customHeight="1">
      <c r="A82" s="30"/>
      <c r="B82" s="31"/>
      <c r="C82" s="30"/>
      <c r="D82" s="30"/>
      <c r="E82" s="244" t="str">
        <f>E7</f>
        <v>Stavební úpravy OZ na pozemku  p.č. 494 v Táboře</v>
      </c>
      <c r="F82" s="245"/>
      <c r="G82" s="245"/>
      <c r="H82" s="245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2:12" ht="12" customHeight="1">
      <c r="B83" s="18"/>
      <c r="C83" s="25" t="s">
        <v>124</v>
      </c>
      <c r="L83" s="18"/>
    </row>
    <row r="84" spans="2:12" ht="16.5" customHeight="1">
      <c r="B84" s="18"/>
      <c r="E84" s="244" t="s">
        <v>210</v>
      </c>
      <c r="F84" s="211"/>
      <c r="G84" s="211"/>
      <c r="H84" s="211"/>
      <c r="L84" s="18"/>
    </row>
    <row r="85" spans="2:12" ht="12" customHeight="1">
      <c r="B85" s="18"/>
      <c r="C85" s="25" t="s">
        <v>211</v>
      </c>
      <c r="L85" s="18"/>
    </row>
    <row r="86" spans="1:31" s="1" customFormat="1" ht="16.5" customHeight="1">
      <c r="A86" s="30"/>
      <c r="B86" s="31"/>
      <c r="C86" s="30"/>
      <c r="D86" s="30"/>
      <c r="E86" s="247" t="s">
        <v>464</v>
      </c>
      <c r="F86" s="243"/>
      <c r="G86" s="243"/>
      <c r="H86" s="243"/>
      <c r="I86" s="94"/>
      <c r="J86" s="30"/>
      <c r="K86" s="30"/>
      <c r="L86" s="9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2" customHeight="1">
      <c r="A87" s="30"/>
      <c r="B87" s="31"/>
      <c r="C87" s="25" t="s">
        <v>465</v>
      </c>
      <c r="D87" s="30"/>
      <c r="E87" s="30"/>
      <c r="F87" s="30"/>
      <c r="G87" s="30"/>
      <c r="H87" s="30"/>
      <c r="I87" s="94"/>
      <c r="J87" s="30"/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16.5" customHeight="1">
      <c r="A88" s="30"/>
      <c r="B88" s="31"/>
      <c r="C88" s="30"/>
      <c r="D88" s="30"/>
      <c r="E88" s="240" t="str">
        <f>E13</f>
        <v>01-04-02 - Doplnění chodníku stávajícího 26 m2</v>
      </c>
      <c r="F88" s="243"/>
      <c r="G88" s="243"/>
      <c r="H88" s="243"/>
      <c r="I88" s="94"/>
      <c r="J88" s="30"/>
      <c r="K88" s="30"/>
      <c r="L88" s="9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6.75" customHeight="1">
      <c r="A89" s="30"/>
      <c r="B89" s="31"/>
      <c r="C89" s="30"/>
      <c r="D89" s="30"/>
      <c r="E89" s="30"/>
      <c r="F89" s="30"/>
      <c r="G89" s="30"/>
      <c r="H89" s="30"/>
      <c r="I89" s="94"/>
      <c r="J89" s="30"/>
      <c r="K89" s="30"/>
      <c r="L89" s="9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5" t="s">
        <v>21</v>
      </c>
      <c r="D90" s="30"/>
      <c r="E90" s="30"/>
      <c r="F90" s="23" t="str">
        <f>F16</f>
        <v> </v>
      </c>
      <c r="G90" s="30"/>
      <c r="H90" s="30"/>
      <c r="I90" s="96" t="s">
        <v>23</v>
      </c>
      <c r="J90" s="48" t="str">
        <f>IF(J16="","",J16)</f>
        <v>2. 9. 2018</v>
      </c>
      <c r="K90" s="30"/>
      <c r="L90" s="9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6.75" customHeight="1">
      <c r="A91" s="30"/>
      <c r="B91" s="31"/>
      <c r="C91" s="30"/>
      <c r="D91" s="30"/>
      <c r="E91" s="30"/>
      <c r="F91" s="30"/>
      <c r="G91" s="30"/>
      <c r="H91" s="30"/>
      <c r="I91" s="94"/>
      <c r="J91" s="30"/>
      <c r="K91" s="30"/>
      <c r="L91" s="95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25.5" customHeight="1">
      <c r="A92" s="30"/>
      <c r="B92" s="31"/>
      <c r="C92" s="25" t="s">
        <v>25</v>
      </c>
      <c r="D92" s="30"/>
      <c r="E92" s="30"/>
      <c r="F92" s="23" t="str">
        <f>E19</f>
        <v>Město Tábor</v>
      </c>
      <c r="G92" s="30"/>
      <c r="H92" s="30"/>
      <c r="I92" s="96" t="s">
        <v>31</v>
      </c>
      <c r="J92" s="28" t="str">
        <f>E25</f>
        <v> Ing. Vít Semrád, SV-statika,projekce</v>
      </c>
      <c r="K92" s="30"/>
      <c r="L92" s="95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5" customHeight="1">
      <c r="A93" s="30"/>
      <c r="B93" s="31"/>
      <c r="C93" s="25" t="s">
        <v>29</v>
      </c>
      <c r="D93" s="30"/>
      <c r="E93" s="30"/>
      <c r="F93" s="23" t="str">
        <f>IF(E22="","",E22)</f>
        <v>Vyplň údaj</v>
      </c>
      <c r="G93" s="30"/>
      <c r="H93" s="30"/>
      <c r="I93" s="96" t="s">
        <v>35</v>
      </c>
      <c r="J93" s="28" t="str">
        <f>E28</f>
        <v> Ing. Vít Semrád, SV-statika,projekce</v>
      </c>
      <c r="K93" s="30"/>
      <c r="L93" s="95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9.75" customHeight="1">
      <c r="A94" s="30"/>
      <c r="B94" s="31"/>
      <c r="C94" s="30"/>
      <c r="D94" s="30"/>
      <c r="E94" s="30"/>
      <c r="F94" s="30"/>
      <c r="G94" s="30"/>
      <c r="H94" s="30"/>
      <c r="I94" s="94"/>
      <c r="J94" s="30"/>
      <c r="K94" s="30"/>
      <c r="L94" s="95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0" customFormat="1" ht="29.25" customHeight="1">
      <c r="A95" s="130"/>
      <c r="B95" s="131"/>
      <c r="C95" s="132" t="s">
        <v>136</v>
      </c>
      <c r="D95" s="133" t="s">
        <v>56</v>
      </c>
      <c r="E95" s="133" t="s">
        <v>52</v>
      </c>
      <c r="F95" s="133" t="s">
        <v>53</v>
      </c>
      <c r="G95" s="133" t="s">
        <v>137</v>
      </c>
      <c r="H95" s="133" t="s">
        <v>138</v>
      </c>
      <c r="I95" s="134" t="s">
        <v>139</v>
      </c>
      <c r="J95" s="133" t="s">
        <v>128</v>
      </c>
      <c r="K95" s="135" t="s">
        <v>140</v>
      </c>
      <c r="L95" s="136"/>
      <c r="M95" s="55" t="s">
        <v>3</v>
      </c>
      <c r="N95" s="56" t="s">
        <v>41</v>
      </c>
      <c r="O95" s="56" t="s">
        <v>141</v>
      </c>
      <c r="P95" s="56" t="s">
        <v>142</v>
      </c>
      <c r="Q95" s="56" t="s">
        <v>143</v>
      </c>
      <c r="R95" s="56" t="s">
        <v>144</v>
      </c>
      <c r="S95" s="56" t="s">
        <v>145</v>
      </c>
      <c r="T95" s="57" t="s">
        <v>146</v>
      </c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63" s="1" customFormat="1" ht="22.5" customHeight="1">
      <c r="A96" s="30"/>
      <c r="B96" s="31"/>
      <c r="C96" s="62" t="s">
        <v>147</v>
      </c>
      <c r="D96" s="30"/>
      <c r="E96" s="30"/>
      <c r="F96" s="30"/>
      <c r="G96" s="30"/>
      <c r="H96" s="30"/>
      <c r="I96" s="94"/>
      <c r="J96" s="137">
        <f>BK96</f>
        <v>0</v>
      </c>
      <c r="K96" s="30"/>
      <c r="L96" s="31"/>
      <c r="M96" s="58"/>
      <c r="N96" s="49"/>
      <c r="O96" s="59"/>
      <c r="P96" s="138">
        <f>P97</f>
        <v>0</v>
      </c>
      <c r="Q96" s="59"/>
      <c r="R96" s="138">
        <f>R97</f>
        <v>15.8275</v>
      </c>
      <c r="S96" s="59"/>
      <c r="T96" s="139">
        <f>T97</f>
        <v>0</v>
      </c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T96" s="15" t="s">
        <v>70</v>
      </c>
      <c r="AU96" s="15" t="s">
        <v>129</v>
      </c>
      <c r="BK96" s="140">
        <f>BK97</f>
        <v>0</v>
      </c>
    </row>
    <row r="97" spans="2:63" s="11" customFormat="1" ht="25.5" customHeight="1">
      <c r="B97" s="141"/>
      <c r="D97" s="142" t="s">
        <v>70</v>
      </c>
      <c r="E97" s="143" t="s">
        <v>217</v>
      </c>
      <c r="F97" s="143" t="s">
        <v>218</v>
      </c>
      <c r="I97" s="144"/>
      <c r="J97" s="145">
        <f>BK97</f>
        <v>0</v>
      </c>
      <c r="L97" s="141"/>
      <c r="M97" s="146"/>
      <c r="N97" s="147"/>
      <c r="O97" s="147"/>
      <c r="P97" s="148">
        <f>P98+P100+P104+P105</f>
        <v>0</v>
      </c>
      <c r="Q97" s="147"/>
      <c r="R97" s="148">
        <f>R98+R100+R104+R105</f>
        <v>15.8275</v>
      </c>
      <c r="S97" s="147"/>
      <c r="T97" s="149">
        <f>T98+T100+T104+T105</f>
        <v>0</v>
      </c>
      <c r="AR97" s="142" t="s">
        <v>79</v>
      </c>
      <c r="AT97" s="150" t="s">
        <v>70</v>
      </c>
      <c r="AU97" s="150" t="s">
        <v>71</v>
      </c>
      <c r="AY97" s="142" t="s">
        <v>150</v>
      </c>
      <c r="BK97" s="151">
        <f>BK98+BK100+BK104+BK105</f>
        <v>0</v>
      </c>
    </row>
    <row r="98" spans="2:63" s="11" customFormat="1" ht="22.5" customHeight="1">
      <c r="B98" s="141"/>
      <c r="D98" s="142" t="s">
        <v>70</v>
      </c>
      <c r="E98" s="152" t="s">
        <v>79</v>
      </c>
      <c r="F98" s="152" t="s">
        <v>219</v>
      </c>
      <c r="I98" s="144"/>
      <c r="J98" s="153">
        <f>BK98</f>
        <v>0</v>
      </c>
      <c r="L98" s="141"/>
      <c r="M98" s="146"/>
      <c r="N98" s="147"/>
      <c r="O98" s="147"/>
      <c r="P98" s="148">
        <f>P99</f>
        <v>0</v>
      </c>
      <c r="Q98" s="147"/>
      <c r="R98" s="148">
        <f>R99</f>
        <v>0</v>
      </c>
      <c r="S98" s="147"/>
      <c r="T98" s="149">
        <f>T99</f>
        <v>0</v>
      </c>
      <c r="AR98" s="142" t="s">
        <v>79</v>
      </c>
      <c r="AT98" s="150" t="s">
        <v>70</v>
      </c>
      <c r="AU98" s="150" t="s">
        <v>79</v>
      </c>
      <c r="AY98" s="142" t="s">
        <v>150</v>
      </c>
      <c r="BK98" s="151">
        <f>BK99</f>
        <v>0</v>
      </c>
    </row>
    <row r="99" spans="1:65" s="1" customFormat="1" ht="21.75" customHeight="1">
      <c r="A99" s="30"/>
      <c r="B99" s="154"/>
      <c r="C99" s="155" t="s">
        <v>190</v>
      </c>
      <c r="D99" s="155" t="s">
        <v>153</v>
      </c>
      <c r="E99" s="156" t="s">
        <v>503</v>
      </c>
      <c r="F99" s="157" t="s">
        <v>504</v>
      </c>
      <c r="G99" s="158" t="s">
        <v>267</v>
      </c>
      <c r="H99" s="159">
        <v>26</v>
      </c>
      <c r="I99" s="160"/>
      <c r="J99" s="161">
        <f>ROUND(I99*H99,2)</f>
        <v>0</v>
      </c>
      <c r="K99" s="157" t="s">
        <v>224</v>
      </c>
      <c r="L99" s="31"/>
      <c r="M99" s="162" t="s">
        <v>3</v>
      </c>
      <c r="N99" s="163" t="s">
        <v>42</v>
      </c>
      <c r="O99" s="51"/>
      <c r="P99" s="164">
        <f>O99*H99</f>
        <v>0</v>
      </c>
      <c r="Q99" s="164">
        <v>0</v>
      </c>
      <c r="R99" s="164">
        <f>Q99*H99</f>
        <v>0</v>
      </c>
      <c r="S99" s="164">
        <v>0</v>
      </c>
      <c r="T99" s="165">
        <f>S99*H99</f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66" t="s">
        <v>225</v>
      </c>
      <c r="AT99" s="166" t="s">
        <v>153</v>
      </c>
      <c r="AU99" s="166" t="s">
        <v>81</v>
      </c>
      <c r="AY99" s="15" t="s">
        <v>150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5" t="s">
        <v>79</v>
      </c>
      <c r="BK99" s="167">
        <f>ROUND(I99*H99,2)</f>
        <v>0</v>
      </c>
      <c r="BL99" s="15" t="s">
        <v>225</v>
      </c>
      <c r="BM99" s="166" t="s">
        <v>505</v>
      </c>
    </row>
    <row r="100" spans="2:63" s="11" customFormat="1" ht="22.5" customHeight="1">
      <c r="B100" s="141"/>
      <c r="D100" s="142" t="s">
        <v>70</v>
      </c>
      <c r="E100" s="152" t="s">
        <v>149</v>
      </c>
      <c r="F100" s="152" t="s">
        <v>474</v>
      </c>
      <c r="I100" s="144"/>
      <c r="J100" s="153">
        <f>BK100</f>
        <v>0</v>
      </c>
      <c r="L100" s="141"/>
      <c r="M100" s="146"/>
      <c r="N100" s="147"/>
      <c r="O100" s="147"/>
      <c r="P100" s="148">
        <f>SUM(P101:P103)</f>
        <v>0</v>
      </c>
      <c r="Q100" s="147"/>
      <c r="R100" s="148">
        <f>SUM(R101:R103)</f>
        <v>15.8275</v>
      </c>
      <c r="S100" s="147"/>
      <c r="T100" s="149">
        <f>SUM(T101:T103)</f>
        <v>0</v>
      </c>
      <c r="AR100" s="142" t="s">
        <v>79</v>
      </c>
      <c r="AT100" s="150" t="s">
        <v>70</v>
      </c>
      <c r="AU100" s="150" t="s">
        <v>79</v>
      </c>
      <c r="AY100" s="142" t="s">
        <v>150</v>
      </c>
      <c r="BK100" s="151">
        <f>SUM(BK101:BK103)</f>
        <v>0</v>
      </c>
    </row>
    <row r="101" spans="1:65" s="1" customFormat="1" ht="33" customHeight="1">
      <c r="A101" s="30"/>
      <c r="B101" s="154"/>
      <c r="C101" s="155" t="s">
        <v>103</v>
      </c>
      <c r="D101" s="155" t="s">
        <v>153</v>
      </c>
      <c r="E101" s="156" t="s">
        <v>475</v>
      </c>
      <c r="F101" s="157" t="s">
        <v>476</v>
      </c>
      <c r="G101" s="158" t="s">
        <v>267</v>
      </c>
      <c r="H101" s="159">
        <v>26</v>
      </c>
      <c r="I101" s="160"/>
      <c r="J101" s="161">
        <f>ROUND(I101*H101,2)</f>
        <v>0</v>
      </c>
      <c r="K101" s="157" t="s">
        <v>224</v>
      </c>
      <c r="L101" s="31"/>
      <c r="M101" s="162" t="s">
        <v>3</v>
      </c>
      <c r="N101" s="163" t="s">
        <v>42</v>
      </c>
      <c r="O101" s="51"/>
      <c r="P101" s="164">
        <f>O101*H101</f>
        <v>0</v>
      </c>
      <c r="Q101" s="164">
        <v>0.12144</v>
      </c>
      <c r="R101" s="164">
        <f>Q101*H101</f>
        <v>3.1574400000000002</v>
      </c>
      <c r="S101" s="164">
        <v>0</v>
      </c>
      <c r="T101" s="165">
        <f>S101*H101</f>
        <v>0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66" t="s">
        <v>225</v>
      </c>
      <c r="AT101" s="166" t="s">
        <v>153</v>
      </c>
      <c r="AU101" s="166" t="s">
        <v>81</v>
      </c>
      <c r="AY101" s="15" t="s">
        <v>150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5" t="s">
        <v>79</v>
      </c>
      <c r="BK101" s="167">
        <f>ROUND(I101*H101,2)</f>
        <v>0</v>
      </c>
      <c r="BL101" s="15" t="s">
        <v>225</v>
      </c>
      <c r="BM101" s="166" t="s">
        <v>506</v>
      </c>
    </row>
    <row r="102" spans="1:65" s="1" customFormat="1" ht="33" customHeight="1">
      <c r="A102" s="30"/>
      <c r="B102" s="154"/>
      <c r="C102" s="155" t="s">
        <v>225</v>
      </c>
      <c r="D102" s="155" t="s">
        <v>153</v>
      </c>
      <c r="E102" s="156" t="s">
        <v>478</v>
      </c>
      <c r="F102" s="157" t="s">
        <v>479</v>
      </c>
      <c r="G102" s="158" t="s">
        <v>267</v>
      </c>
      <c r="H102" s="159">
        <v>26</v>
      </c>
      <c r="I102" s="160"/>
      <c r="J102" s="161">
        <f>ROUND(I102*H102,2)</f>
        <v>0</v>
      </c>
      <c r="K102" s="157" t="s">
        <v>224</v>
      </c>
      <c r="L102" s="31"/>
      <c r="M102" s="162" t="s">
        <v>3</v>
      </c>
      <c r="N102" s="163" t="s">
        <v>42</v>
      </c>
      <c r="O102" s="51"/>
      <c r="P102" s="164">
        <f>O102*H102</f>
        <v>0</v>
      </c>
      <c r="Q102" s="164">
        <v>0.30361</v>
      </c>
      <c r="R102" s="164">
        <f>Q102*H102</f>
        <v>7.89386</v>
      </c>
      <c r="S102" s="164">
        <v>0</v>
      </c>
      <c r="T102" s="165">
        <f>S102*H102</f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66" t="s">
        <v>225</v>
      </c>
      <c r="AT102" s="166" t="s">
        <v>153</v>
      </c>
      <c r="AU102" s="166" t="s">
        <v>81</v>
      </c>
      <c r="AY102" s="15" t="s">
        <v>150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5" t="s">
        <v>79</v>
      </c>
      <c r="BK102" s="167">
        <f>ROUND(I102*H102,2)</f>
        <v>0</v>
      </c>
      <c r="BL102" s="15" t="s">
        <v>225</v>
      </c>
      <c r="BM102" s="166" t="s">
        <v>507</v>
      </c>
    </row>
    <row r="103" spans="1:65" s="1" customFormat="1" ht="44.25" customHeight="1">
      <c r="A103" s="30"/>
      <c r="B103" s="154"/>
      <c r="C103" s="155" t="s">
        <v>149</v>
      </c>
      <c r="D103" s="155" t="s">
        <v>153</v>
      </c>
      <c r="E103" s="156" t="s">
        <v>481</v>
      </c>
      <c r="F103" s="157" t="s">
        <v>482</v>
      </c>
      <c r="G103" s="158" t="s">
        <v>267</v>
      </c>
      <c r="H103" s="159">
        <v>26</v>
      </c>
      <c r="I103" s="160"/>
      <c r="J103" s="161">
        <f>ROUND(I103*H103,2)</f>
        <v>0</v>
      </c>
      <c r="K103" s="157" t="s">
        <v>224</v>
      </c>
      <c r="L103" s="31"/>
      <c r="M103" s="162" t="s">
        <v>3</v>
      </c>
      <c r="N103" s="163" t="s">
        <v>42</v>
      </c>
      <c r="O103" s="51"/>
      <c r="P103" s="164">
        <f>O103*H103</f>
        <v>0</v>
      </c>
      <c r="Q103" s="164">
        <v>0.1837</v>
      </c>
      <c r="R103" s="164">
        <f>Q103*H103</f>
        <v>4.7762</v>
      </c>
      <c r="S103" s="164">
        <v>0</v>
      </c>
      <c r="T103" s="165">
        <f>S103*H103</f>
        <v>0</v>
      </c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R103" s="166" t="s">
        <v>225</v>
      </c>
      <c r="AT103" s="166" t="s">
        <v>153</v>
      </c>
      <c r="AU103" s="166" t="s">
        <v>81</v>
      </c>
      <c r="AY103" s="15" t="s">
        <v>150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5" t="s">
        <v>79</v>
      </c>
      <c r="BK103" s="167">
        <f>ROUND(I103*H103,2)</f>
        <v>0</v>
      </c>
      <c r="BL103" s="15" t="s">
        <v>225</v>
      </c>
      <c r="BM103" s="166" t="s">
        <v>508</v>
      </c>
    </row>
    <row r="104" spans="2:63" s="11" customFormat="1" ht="22.5" customHeight="1">
      <c r="B104" s="141"/>
      <c r="D104" s="142" t="s">
        <v>70</v>
      </c>
      <c r="E104" s="152" t="s">
        <v>182</v>
      </c>
      <c r="F104" s="152" t="s">
        <v>259</v>
      </c>
      <c r="I104" s="144"/>
      <c r="J104" s="153">
        <f>BK104</f>
        <v>0</v>
      </c>
      <c r="L104" s="141"/>
      <c r="M104" s="146"/>
      <c r="N104" s="147"/>
      <c r="O104" s="147"/>
      <c r="P104" s="148">
        <v>0</v>
      </c>
      <c r="Q104" s="147"/>
      <c r="R104" s="148">
        <v>0</v>
      </c>
      <c r="S104" s="147"/>
      <c r="T104" s="149">
        <v>0</v>
      </c>
      <c r="AR104" s="142" t="s">
        <v>79</v>
      </c>
      <c r="AT104" s="150" t="s">
        <v>70</v>
      </c>
      <c r="AU104" s="150" t="s">
        <v>79</v>
      </c>
      <c r="AY104" s="142" t="s">
        <v>150</v>
      </c>
      <c r="BK104" s="151">
        <v>0</v>
      </c>
    </row>
    <row r="105" spans="2:63" s="11" customFormat="1" ht="22.5" customHeight="1">
      <c r="B105" s="141"/>
      <c r="D105" s="142" t="s">
        <v>70</v>
      </c>
      <c r="E105" s="152" t="s">
        <v>412</v>
      </c>
      <c r="F105" s="152" t="s">
        <v>413</v>
      </c>
      <c r="I105" s="144"/>
      <c r="J105" s="153">
        <f>BK105</f>
        <v>0</v>
      </c>
      <c r="L105" s="141"/>
      <c r="M105" s="146"/>
      <c r="N105" s="147"/>
      <c r="O105" s="147"/>
      <c r="P105" s="148">
        <f>P106</f>
        <v>0</v>
      </c>
      <c r="Q105" s="147"/>
      <c r="R105" s="148">
        <f>R106</f>
        <v>0</v>
      </c>
      <c r="S105" s="147"/>
      <c r="T105" s="149">
        <f>T106</f>
        <v>0</v>
      </c>
      <c r="AR105" s="142" t="s">
        <v>79</v>
      </c>
      <c r="AT105" s="150" t="s">
        <v>70</v>
      </c>
      <c r="AU105" s="150" t="s">
        <v>79</v>
      </c>
      <c r="AY105" s="142" t="s">
        <v>150</v>
      </c>
      <c r="BK105" s="151">
        <f>BK106</f>
        <v>0</v>
      </c>
    </row>
    <row r="106" spans="1:65" s="1" customFormat="1" ht="33" customHeight="1">
      <c r="A106" s="30"/>
      <c r="B106" s="154"/>
      <c r="C106" s="155" t="s">
        <v>186</v>
      </c>
      <c r="D106" s="155" t="s">
        <v>153</v>
      </c>
      <c r="E106" s="156" t="s">
        <v>499</v>
      </c>
      <c r="F106" s="157" t="s">
        <v>500</v>
      </c>
      <c r="G106" s="158" t="s">
        <v>256</v>
      </c>
      <c r="H106" s="159">
        <v>15.828</v>
      </c>
      <c r="I106" s="160"/>
      <c r="J106" s="161">
        <f>ROUND(I106*H106,2)</f>
        <v>0</v>
      </c>
      <c r="K106" s="157" t="s">
        <v>224</v>
      </c>
      <c r="L106" s="31"/>
      <c r="M106" s="168" t="s">
        <v>3</v>
      </c>
      <c r="N106" s="169" t="s">
        <v>42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66" t="s">
        <v>225</v>
      </c>
      <c r="AT106" s="166" t="s">
        <v>153</v>
      </c>
      <c r="AU106" s="166" t="s">
        <v>81</v>
      </c>
      <c r="AY106" s="15" t="s">
        <v>150</v>
      </c>
      <c r="BE106" s="167">
        <f>IF(N106="základní",J106,0)</f>
        <v>0</v>
      </c>
      <c r="BF106" s="167">
        <f>IF(N106="snížená",J106,0)</f>
        <v>0</v>
      </c>
      <c r="BG106" s="167">
        <f>IF(N106="zákl. přenesená",J106,0)</f>
        <v>0</v>
      </c>
      <c r="BH106" s="167">
        <f>IF(N106="sníž. přenesená",J106,0)</f>
        <v>0</v>
      </c>
      <c r="BI106" s="167">
        <f>IF(N106="nulová",J106,0)</f>
        <v>0</v>
      </c>
      <c r="BJ106" s="15" t="s">
        <v>79</v>
      </c>
      <c r="BK106" s="167">
        <f>ROUND(I106*H106,2)</f>
        <v>0</v>
      </c>
      <c r="BL106" s="15" t="s">
        <v>225</v>
      </c>
      <c r="BM106" s="166" t="s">
        <v>509</v>
      </c>
    </row>
    <row r="107" spans="1:31" s="1" customFormat="1" ht="6.75" customHeight="1">
      <c r="A107" s="30"/>
      <c r="B107" s="40"/>
      <c r="C107" s="41"/>
      <c r="D107" s="41"/>
      <c r="E107" s="41"/>
      <c r="F107" s="41"/>
      <c r="G107" s="41"/>
      <c r="H107" s="41"/>
      <c r="I107" s="114"/>
      <c r="J107" s="41"/>
      <c r="K107" s="41"/>
      <c r="L107" s="31"/>
      <c r="M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</sheetData>
  <sheetProtection/>
  <autoFilter ref="C95:K106"/>
  <mergeCells count="15">
    <mergeCell ref="E7:H7"/>
    <mergeCell ref="E11:H11"/>
    <mergeCell ref="E9:H9"/>
    <mergeCell ref="E13:H13"/>
    <mergeCell ref="E22:H22"/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0" t="s">
        <v>6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5" t="s">
        <v>110</v>
      </c>
    </row>
    <row r="3" spans="2:46" ht="6.75" customHeight="1">
      <c r="B3" s="16"/>
      <c r="C3" s="17"/>
      <c r="D3" s="17"/>
      <c r="E3" s="17"/>
      <c r="F3" s="17"/>
      <c r="G3" s="17"/>
      <c r="H3" s="17"/>
      <c r="I3" s="92"/>
      <c r="J3" s="17"/>
      <c r="K3" s="17"/>
      <c r="L3" s="18"/>
      <c r="AT3" s="15" t="s">
        <v>81</v>
      </c>
    </row>
    <row r="4" spans="2:46" ht="24.75" customHeight="1">
      <c r="B4" s="18"/>
      <c r="D4" s="19" t="s">
        <v>123</v>
      </c>
      <c r="L4" s="18"/>
      <c r="M4" s="93" t="s">
        <v>11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25" t="s">
        <v>17</v>
      </c>
      <c r="L6" s="18"/>
    </row>
    <row r="7" spans="2:12" ht="16.5" customHeight="1">
      <c r="B7" s="18"/>
      <c r="E7" s="244" t="str">
        <f>'Rekapitulace stavby'!K6</f>
        <v>Stavební úpravy OZ na pozemku  p.č. 494 v Táboře</v>
      </c>
      <c r="F7" s="245"/>
      <c r="G7" s="245"/>
      <c r="H7" s="245"/>
      <c r="L7" s="18"/>
    </row>
    <row r="8" spans="2:12" ht="12.75">
      <c r="B8" s="18"/>
      <c r="D8" s="25" t="s">
        <v>124</v>
      </c>
      <c r="L8" s="18"/>
    </row>
    <row r="9" spans="2:12" ht="16.5" customHeight="1">
      <c r="B9" s="18"/>
      <c r="E9" s="244" t="s">
        <v>210</v>
      </c>
      <c r="F9" s="211"/>
      <c r="G9" s="211"/>
      <c r="H9" s="211"/>
      <c r="L9" s="18"/>
    </row>
    <row r="10" spans="2:12" ht="12" customHeight="1">
      <c r="B10" s="18"/>
      <c r="D10" s="25" t="s">
        <v>211</v>
      </c>
      <c r="L10" s="18"/>
    </row>
    <row r="11" spans="1:31" s="1" customFormat="1" ht="16.5" customHeight="1">
      <c r="A11" s="30"/>
      <c r="B11" s="31"/>
      <c r="C11" s="30"/>
      <c r="D11" s="30"/>
      <c r="E11" s="247" t="s">
        <v>464</v>
      </c>
      <c r="F11" s="243"/>
      <c r="G11" s="243"/>
      <c r="H11" s="243"/>
      <c r="I11" s="94"/>
      <c r="J11" s="30"/>
      <c r="K11" s="30"/>
      <c r="L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1"/>
      <c r="C12" s="30"/>
      <c r="D12" s="25" t="s">
        <v>465</v>
      </c>
      <c r="E12" s="30"/>
      <c r="F12" s="30"/>
      <c r="G12" s="30"/>
      <c r="H12" s="30"/>
      <c r="I12" s="94"/>
      <c r="J12" s="30"/>
      <c r="K12" s="30"/>
      <c r="L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6.5" customHeight="1">
      <c r="A13" s="30"/>
      <c r="B13" s="31"/>
      <c r="C13" s="30"/>
      <c r="D13" s="30"/>
      <c r="E13" s="240" t="s">
        <v>510</v>
      </c>
      <c r="F13" s="243"/>
      <c r="G13" s="243"/>
      <c r="H13" s="243"/>
      <c r="I13" s="94"/>
      <c r="J13" s="30"/>
      <c r="K13" s="30"/>
      <c r="L13" s="9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1.25">
      <c r="A14" s="30"/>
      <c r="B14" s="31"/>
      <c r="C14" s="30"/>
      <c r="D14" s="30"/>
      <c r="E14" s="30"/>
      <c r="F14" s="30"/>
      <c r="G14" s="30"/>
      <c r="H14" s="30"/>
      <c r="I14" s="94"/>
      <c r="J14" s="30"/>
      <c r="K14" s="30"/>
      <c r="L14" s="95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2" customHeight="1">
      <c r="A15" s="30"/>
      <c r="B15" s="31"/>
      <c r="C15" s="30"/>
      <c r="D15" s="25" t="s">
        <v>19</v>
      </c>
      <c r="E15" s="30"/>
      <c r="F15" s="23" t="s">
        <v>3</v>
      </c>
      <c r="G15" s="30"/>
      <c r="H15" s="30"/>
      <c r="I15" s="96" t="s">
        <v>20</v>
      </c>
      <c r="J15" s="23" t="s">
        <v>3</v>
      </c>
      <c r="K15" s="30"/>
      <c r="L15" s="95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2" customHeight="1">
      <c r="A16" s="30"/>
      <c r="B16" s="31"/>
      <c r="C16" s="30"/>
      <c r="D16" s="25" t="s">
        <v>21</v>
      </c>
      <c r="E16" s="30"/>
      <c r="F16" s="23" t="s">
        <v>22</v>
      </c>
      <c r="G16" s="30"/>
      <c r="H16" s="30"/>
      <c r="I16" s="96" t="s">
        <v>23</v>
      </c>
      <c r="J16" s="48" t="str">
        <f>'Rekapitulace stavby'!AN8</f>
        <v>2. 9. 2018</v>
      </c>
      <c r="K16" s="30"/>
      <c r="L16" s="9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5" customHeight="1">
      <c r="A17" s="30"/>
      <c r="B17" s="31"/>
      <c r="C17" s="30"/>
      <c r="D17" s="30"/>
      <c r="E17" s="30"/>
      <c r="F17" s="30"/>
      <c r="G17" s="30"/>
      <c r="H17" s="30"/>
      <c r="I17" s="94"/>
      <c r="J17" s="30"/>
      <c r="K17" s="30"/>
      <c r="L17" s="9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5" t="s">
        <v>25</v>
      </c>
      <c r="E18" s="30"/>
      <c r="F18" s="30"/>
      <c r="G18" s="30"/>
      <c r="H18" s="30"/>
      <c r="I18" s="96" t="s">
        <v>26</v>
      </c>
      <c r="J18" s="23" t="s">
        <v>3</v>
      </c>
      <c r="K18" s="30"/>
      <c r="L18" s="95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3" t="s">
        <v>27</v>
      </c>
      <c r="F19" s="30"/>
      <c r="G19" s="30"/>
      <c r="H19" s="30"/>
      <c r="I19" s="96" t="s">
        <v>28</v>
      </c>
      <c r="J19" s="23" t="s">
        <v>3</v>
      </c>
      <c r="K19" s="30"/>
      <c r="L19" s="9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75" customHeight="1">
      <c r="A20" s="30"/>
      <c r="B20" s="31"/>
      <c r="C20" s="30"/>
      <c r="D20" s="30"/>
      <c r="E20" s="30"/>
      <c r="F20" s="30"/>
      <c r="G20" s="30"/>
      <c r="H20" s="30"/>
      <c r="I20" s="94"/>
      <c r="J20" s="30"/>
      <c r="K20" s="30"/>
      <c r="L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5" t="s">
        <v>29</v>
      </c>
      <c r="E21" s="30"/>
      <c r="F21" s="30"/>
      <c r="G21" s="30"/>
      <c r="H21" s="30"/>
      <c r="I21" s="96" t="s">
        <v>26</v>
      </c>
      <c r="J21" s="26" t="str">
        <f>'Rekapitulace stavby'!AN13</f>
        <v>Vyplň údaj</v>
      </c>
      <c r="K21" s="30"/>
      <c r="L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246" t="str">
        <f>'Rekapitulace stavby'!E14</f>
        <v>Vyplň údaj</v>
      </c>
      <c r="F22" s="229"/>
      <c r="G22" s="229"/>
      <c r="H22" s="229"/>
      <c r="I22" s="96" t="s">
        <v>28</v>
      </c>
      <c r="J22" s="26" t="str">
        <f>'Rekapitulace stavby'!AN14</f>
        <v>Vyplň údaj</v>
      </c>
      <c r="K22" s="30"/>
      <c r="L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75" customHeight="1">
      <c r="A23" s="30"/>
      <c r="B23" s="31"/>
      <c r="C23" s="30"/>
      <c r="D23" s="30"/>
      <c r="E23" s="30"/>
      <c r="F23" s="30"/>
      <c r="G23" s="30"/>
      <c r="H23" s="30"/>
      <c r="I23" s="94"/>
      <c r="J23" s="30"/>
      <c r="K23" s="30"/>
      <c r="L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5" t="s">
        <v>31</v>
      </c>
      <c r="E24" s="30"/>
      <c r="F24" s="30"/>
      <c r="G24" s="30"/>
      <c r="H24" s="30"/>
      <c r="I24" s="96" t="s">
        <v>26</v>
      </c>
      <c r="J24" s="23" t="s">
        <v>32</v>
      </c>
      <c r="K24" s="30"/>
      <c r="L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3" t="s">
        <v>33</v>
      </c>
      <c r="F25" s="30"/>
      <c r="G25" s="30"/>
      <c r="H25" s="30"/>
      <c r="I25" s="96" t="s">
        <v>28</v>
      </c>
      <c r="J25" s="23" t="s">
        <v>3</v>
      </c>
      <c r="K25" s="30"/>
      <c r="L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75" customHeight="1">
      <c r="A26" s="30"/>
      <c r="B26" s="31"/>
      <c r="C26" s="30"/>
      <c r="D26" s="30"/>
      <c r="E26" s="30"/>
      <c r="F26" s="30"/>
      <c r="G26" s="30"/>
      <c r="H26" s="30"/>
      <c r="I26" s="94"/>
      <c r="J26" s="30"/>
      <c r="K26" s="30"/>
      <c r="L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5" t="s">
        <v>35</v>
      </c>
      <c r="E27" s="30"/>
      <c r="F27" s="30"/>
      <c r="G27" s="30"/>
      <c r="H27" s="30"/>
      <c r="I27" s="96" t="s">
        <v>26</v>
      </c>
      <c r="J27" s="23" t="str">
        <f>IF('Rekapitulace stavby'!AN19="","",'Rekapitulace stavby'!AN19)</f>
        <v>72173831</v>
      </c>
      <c r="K27" s="30"/>
      <c r="L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3" t="str">
        <f>IF('Rekapitulace stavby'!E20="","",'Rekapitulace stavby'!E20)</f>
        <v> Ing. Vít Semrád, SV-statika,projekce</v>
      </c>
      <c r="F28" s="30"/>
      <c r="G28" s="30"/>
      <c r="H28" s="30"/>
      <c r="I28" s="96" t="s">
        <v>28</v>
      </c>
      <c r="J28" s="23">
        <f>IF('Rekapitulace stavby'!AN20="","",'Rekapitulace stavby'!AN20)</f>
      </c>
      <c r="K28" s="30"/>
      <c r="L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1"/>
      <c r="C29" s="30"/>
      <c r="D29" s="30"/>
      <c r="E29" s="30"/>
      <c r="F29" s="30"/>
      <c r="G29" s="30"/>
      <c r="H29" s="30"/>
      <c r="I29" s="94"/>
      <c r="J29" s="30"/>
      <c r="K29" s="30"/>
      <c r="L29" s="9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5" t="s">
        <v>36</v>
      </c>
      <c r="E30" s="30"/>
      <c r="F30" s="30"/>
      <c r="G30" s="30"/>
      <c r="H30" s="30"/>
      <c r="I30" s="94"/>
      <c r="J30" s="30"/>
      <c r="K30" s="30"/>
      <c r="L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7"/>
      <c r="B31" s="98"/>
      <c r="C31" s="97"/>
      <c r="D31" s="97"/>
      <c r="E31" s="233" t="s">
        <v>3</v>
      </c>
      <c r="F31" s="233"/>
      <c r="G31" s="233"/>
      <c r="H31" s="233"/>
      <c r="I31" s="99"/>
      <c r="J31" s="97"/>
      <c r="K31" s="97"/>
      <c r="L31" s="10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s="1" customFormat="1" ht="6.75" customHeight="1">
      <c r="A32" s="30"/>
      <c r="B32" s="31"/>
      <c r="C32" s="30"/>
      <c r="D32" s="30"/>
      <c r="E32" s="30"/>
      <c r="F32" s="30"/>
      <c r="G32" s="30"/>
      <c r="H32" s="30"/>
      <c r="I32" s="94"/>
      <c r="J32" s="30"/>
      <c r="K32" s="30"/>
      <c r="L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75" customHeight="1">
      <c r="A33" s="30"/>
      <c r="B33" s="31"/>
      <c r="C33" s="30"/>
      <c r="D33" s="59"/>
      <c r="E33" s="59"/>
      <c r="F33" s="59"/>
      <c r="G33" s="59"/>
      <c r="H33" s="59"/>
      <c r="I33" s="101"/>
      <c r="J33" s="59"/>
      <c r="K33" s="59"/>
      <c r="L33" s="95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4.75" customHeight="1">
      <c r="A34" s="30"/>
      <c r="B34" s="31"/>
      <c r="C34" s="30"/>
      <c r="D34" s="102" t="s">
        <v>37</v>
      </c>
      <c r="E34" s="30"/>
      <c r="F34" s="30"/>
      <c r="G34" s="30"/>
      <c r="H34" s="30"/>
      <c r="I34" s="94"/>
      <c r="J34" s="64">
        <f>ROUND(J97,2)</f>
        <v>0</v>
      </c>
      <c r="K34" s="30"/>
      <c r="L34" s="9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75" customHeight="1">
      <c r="A35" s="30"/>
      <c r="B35" s="31"/>
      <c r="C35" s="30"/>
      <c r="D35" s="59"/>
      <c r="E35" s="59"/>
      <c r="F35" s="59"/>
      <c r="G35" s="59"/>
      <c r="H35" s="59"/>
      <c r="I35" s="101"/>
      <c r="J35" s="59"/>
      <c r="K35" s="59"/>
      <c r="L35" s="9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>
      <c r="A36" s="30"/>
      <c r="B36" s="31"/>
      <c r="C36" s="30"/>
      <c r="D36" s="30"/>
      <c r="E36" s="30"/>
      <c r="F36" s="34" t="s">
        <v>39</v>
      </c>
      <c r="G36" s="30"/>
      <c r="H36" s="30"/>
      <c r="I36" s="103" t="s">
        <v>38</v>
      </c>
      <c r="J36" s="34" t="s">
        <v>40</v>
      </c>
      <c r="K36" s="30"/>
      <c r="L36" s="9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>
      <c r="A37" s="30"/>
      <c r="B37" s="31"/>
      <c r="C37" s="30"/>
      <c r="D37" s="104" t="s">
        <v>41</v>
      </c>
      <c r="E37" s="25" t="s">
        <v>42</v>
      </c>
      <c r="F37" s="105">
        <f>ROUND((SUM(BE97:BE118)),2)</f>
        <v>0</v>
      </c>
      <c r="G37" s="30"/>
      <c r="H37" s="30"/>
      <c r="I37" s="106">
        <v>0.21</v>
      </c>
      <c r="J37" s="105">
        <f>ROUND(((SUM(BE97:BE118))*I37),2)</f>
        <v>0</v>
      </c>
      <c r="K37" s="30"/>
      <c r="L37" s="9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>
      <c r="A38" s="30"/>
      <c r="B38" s="31"/>
      <c r="C38" s="30"/>
      <c r="D38" s="30"/>
      <c r="E38" s="25" t="s">
        <v>43</v>
      </c>
      <c r="F38" s="105">
        <f>ROUND((SUM(BF97:BF118)),2)</f>
        <v>0</v>
      </c>
      <c r="G38" s="30"/>
      <c r="H38" s="30"/>
      <c r="I38" s="106">
        <v>0.15</v>
      </c>
      <c r="J38" s="105">
        <f>ROUND(((SUM(BF97:BF118))*I38),2)</f>
        <v>0</v>
      </c>
      <c r="K38" s="30"/>
      <c r="L38" s="9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25" customHeight="1" hidden="1">
      <c r="A39" s="30"/>
      <c r="B39" s="31"/>
      <c r="C39" s="30"/>
      <c r="D39" s="30"/>
      <c r="E39" s="25" t="s">
        <v>44</v>
      </c>
      <c r="F39" s="105">
        <f>ROUND((SUM(BG97:BG118)),2)</f>
        <v>0</v>
      </c>
      <c r="G39" s="30"/>
      <c r="H39" s="30"/>
      <c r="I39" s="106">
        <v>0.21</v>
      </c>
      <c r="J39" s="105">
        <f>0</f>
        <v>0</v>
      </c>
      <c r="K39" s="30"/>
      <c r="L39" s="9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 hidden="1">
      <c r="A40" s="30"/>
      <c r="B40" s="31"/>
      <c r="C40" s="30"/>
      <c r="D40" s="30"/>
      <c r="E40" s="25" t="s">
        <v>45</v>
      </c>
      <c r="F40" s="105">
        <f>ROUND((SUM(BH97:BH118)),2)</f>
        <v>0</v>
      </c>
      <c r="G40" s="30"/>
      <c r="H40" s="30"/>
      <c r="I40" s="106">
        <v>0.15</v>
      </c>
      <c r="J40" s="105">
        <f>0</f>
        <v>0</v>
      </c>
      <c r="K40" s="30"/>
      <c r="L40" s="9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25" customHeight="1" hidden="1">
      <c r="A41" s="30"/>
      <c r="B41" s="31"/>
      <c r="C41" s="30"/>
      <c r="D41" s="30"/>
      <c r="E41" s="25" t="s">
        <v>46</v>
      </c>
      <c r="F41" s="105">
        <f>ROUND((SUM(BI97:BI118)),2)</f>
        <v>0</v>
      </c>
      <c r="G41" s="30"/>
      <c r="H41" s="30"/>
      <c r="I41" s="106">
        <v>0</v>
      </c>
      <c r="J41" s="105">
        <f>0</f>
        <v>0</v>
      </c>
      <c r="K41" s="30"/>
      <c r="L41" s="9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75" customHeight="1">
      <c r="A42" s="30"/>
      <c r="B42" s="31"/>
      <c r="C42" s="30"/>
      <c r="D42" s="30"/>
      <c r="E42" s="30"/>
      <c r="F42" s="30"/>
      <c r="G42" s="30"/>
      <c r="H42" s="30"/>
      <c r="I42" s="94"/>
      <c r="J42" s="30"/>
      <c r="K42" s="30"/>
      <c r="L42" s="9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4.75" customHeight="1">
      <c r="A43" s="30"/>
      <c r="B43" s="31"/>
      <c r="C43" s="107"/>
      <c r="D43" s="108" t="s">
        <v>47</v>
      </c>
      <c r="E43" s="53"/>
      <c r="F43" s="53"/>
      <c r="G43" s="109" t="s">
        <v>48</v>
      </c>
      <c r="H43" s="110" t="s">
        <v>49</v>
      </c>
      <c r="I43" s="111"/>
      <c r="J43" s="112">
        <f>SUM(J34:J41)</f>
        <v>0</v>
      </c>
      <c r="K43" s="113"/>
      <c r="L43" s="9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25" customHeight="1">
      <c r="A44" s="30"/>
      <c r="B44" s="40"/>
      <c r="C44" s="41"/>
      <c r="D44" s="41"/>
      <c r="E44" s="41"/>
      <c r="F44" s="41"/>
      <c r="G44" s="41"/>
      <c r="H44" s="41"/>
      <c r="I44" s="114"/>
      <c r="J44" s="41"/>
      <c r="K44" s="41"/>
      <c r="L44" s="9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8" spans="1:31" s="1" customFormat="1" ht="6.75" customHeight="1">
      <c r="A48" s="30"/>
      <c r="B48" s="42"/>
      <c r="C48" s="43"/>
      <c r="D48" s="43"/>
      <c r="E48" s="43"/>
      <c r="F48" s="43"/>
      <c r="G48" s="43"/>
      <c r="H48" s="43"/>
      <c r="I48" s="115"/>
      <c r="J48" s="43"/>
      <c r="K48" s="43"/>
      <c r="L48" s="9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" customFormat="1" ht="24.75" customHeight="1">
      <c r="A49" s="30"/>
      <c r="B49" s="31"/>
      <c r="C49" s="19" t="s">
        <v>126</v>
      </c>
      <c r="D49" s="30"/>
      <c r="E49" s="30"/>
      <c r="F49" s="30"/>
      <c r="G49" s="30"/>
      <c r="H49" s="30"/>
      <c r="I49" s="94"/>
      <c r="J49" s="30"/>
      <c r="K49" s="30"/>
      <c r="L49" s="9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" customFormat="1" ht="6.75" customHeight="1">
      <c r="A50" s="30"/>
      <c r="B50" s="31"/>
      <c r="C50" s="30"/>
      <c r="D50" s="30"/>
      <c r="E50" s="30"/>
      <c r="F50" s="30"/>
      <c r="G50" s="30"/>
      <c r="H50" s="30"/>
      <c r="I50" s="94"/>
      <c r="J50" s="30"/>
      <c r="K50" s="30"/>
      <c r="L50" s="9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1" customFormat="1" ht="12" customHeight="1">
      <c r="A51" s="30"/>
      <c r="B51" s="31"/>
      <c r="C51" s="25" t="s">
        <v>17</v>
      </c>
      <c r="D51" s="30"/>
      <c r="E51" s="30"/>
      <c r="F51" s="30"/>
      <c r="G51" s="30"/>
      <c r="H51" s="30"/>
      <c r="I51" s="94"/>
      <c r="J51" s="30"/>
      <c r="K51" s="30"/>
      <c r="L51" s="9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1" customFormat="1" ht="16.5" customHeight="1">
      <c r="A52" s="30"/>
      <c r="B52" s="31"/>
      <c r="C52" s="30"/>
      <c r="D52" s="30"/>
      <c r="E52" s="244" t="str">
        <f>E7</f>
        <v>Stavební úpravy OZ na pozemku  p.č. 494 v Táboře</v>
      </c>
      <c r="F52" s="245"/>
      <c r="G52" s="245"/>
      <c r="H52" s="245"/>
      <c r="I52" s="94"/>
      <c r="J52" s="30"/>
      <c r="K52" s="30"/>
      <c r="L52" s="9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2:12" ht="12" customHeight="1">
      <c r="B53" s="18"/>
      <c r="C53" s="25" t="s">
        <v>124</v>
      </c>
      <c r="L53" s="18"/>
    </row>
    <row r="54" spans="2:12" ht="16.5" customHeight="1">
      <c r="B54" s="18"/>
      <c r="E54" s="244" t="s">
        <v>210</v>
      </c>
      <c r="F54" s="211"/>
      <c r="G54" s="211"/>
      <c r="H54" s="211"/>
      <c r="L54" s="18"/>
    </row>
    <row r="55" spans="2:12" ht="12" customHeight="1">
      <c r="B55" s="18"/>
      <c r="C55" s="25" t="s">
        <v>211</v>
      </c>
      <c r="L55" s="18"/>
    </row>
    <row r="56" spans="1:31" s="1" customFormat="1" ht="16.5" customHeight="1">
      <c r="A56" s="30"/>
      <c r="B56" s="31"/>
      <c r="C56" s="30"/>
      <c r="D56" s="30"/>
      <c r="E56" s="247" t="s">
        <v>464</v>
      </c>
      <c r="F56" s="243"/>
      <c r="G56" s="243"/>
      <c r="H56" s="243"/>
      <c r="I56" s="94"/>
      <c r="J56" s="30"/>
      <c r="K56" s="30"/>
      <c r="L56" s="9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" customFormat="1" ht="12" customHeight="1">
      <c r="A57" s="30"/>
      <c r="B57" s="31"/>
      <c r="C57" s="25" t="s">
        <v>465</v>
      </c>
      <c r="D57" s="30"/>
      <c r="E57" s="30"/>
      <c r="F57" s="30"/>
      <c r="G57" s="30"/>
      <c r="H57" s="30"/>
      <c r="I57" s="94"/>
      <c r="J57" s="30"/>
      <c r="K57" s="30"/>
      <c r="L57" s="9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" customFormat="1" ht="16.5" customHeight="1">
      <c r="A58" s="30"/>
      <c r="B58" s="31"/>
      <c r="C58" s="30"/>
      <c r="D58" s="30"/>
      <c r="E58" s="240" t="str">
        <f>E13</f>
        <v>01-04-03 - Přeložení konstrukce  vozovky    Pod Tržním nám. </v>
      </c>
      <c r="F58" s="243"/>
      <c r="G58" s="243"/>
      <c r="H58" s="243"/>
      <c r="I58" s="94"/>
      <c r="J58" s="30"/>
      <c r="K58" s="30"/>
      <c r="L58" s="9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" customFormat="1" ht="6.75" customHeight="1">
      <c r="A59" s="30"/>
      <c r="B59" s="31"/>
      <c r="C59" s="30"/>
      <c r="D59" s="30"/>
      <c r="E59" s="30"/>
      <c r="F59" s="30"/>
      <c r="G59" s="30"/>
      <c r="H59" s="30"/>
      <c r="I59" s="94"/>
      <c r="J59" s="30"/>
      <c r="K59" s="30"/>
      <c r="L59" s="9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" customFormat="1" ht="12" customHeight="1">
      <c r="A60" s="30"/>
      <c r="B60" s="31"/>
      <c r="C60" s="25" t="s">
        <v>21</v>
      </c>
      <c r="D60" s="30"/>
      <c r="E60" s="30"/>
      <c r="F60" s="23" t="str">
        <f>F16</f>
        <v> </v>
      </c>
      <c r="G60" s="30"/>
      <c r="H60" s="30"/>
      <c r="I60" s="96" t="s">
        <v>23</v>
      </c>
      <c r="J60" s="48" t="str">
        <f>IF(J16="","",J16)</f>
        <v>2. 9. 2018</v>
      </c>
      <c r="K60" s="30"/>
      <c r="L60" s="9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" customFormat="1" ht="6.75" customHeight="1">
      <c r="A61" s="30"/>
      <c r="B61" s="31"/>
      <c r="C61" s="30"/>
      <c r="D61" s="30"/>
      <c r="E61" s="30"/>
      <c r="F61" s="30"/>
      <c r="G61" s="30"/>
      <c r="H61" s="30"/>
      <c r="I61" s="94"/>
      <c r="J61" s="30"/>
      <c r="K61" s="30"/>
      <c r="L61" s="9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" customFormat="1" ht="25.5" customHeight="1">
      <c r="A62" s="30"/>
      <c r="B62" s="31"/>
      <c r="C62" s="25" t="s">
        <v>25</v>
      </c>
      <c r="D62" s="30"/>
      <c r="E62" s="30"/>
      <c r="F62" s="23" t="str">
        <f>E19</f>
        <v>Město Tábor</v>
      </c>
      <c r="G62" s="30"/>
      <c r="H62" s="30"/>
      <c r="I62" s="96" t="s">
        <v>31</v>
      </c>
      <c r="J62" s="28" t="str">
        <f>E25</f>
        <v> Ing. Vít Semrád, SV-statika,projekce</v>
      </c>
      <c r="K62" s="30"/>
      <c r="L62" s="9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1" customFormat="1" ht="15" customHeight="1">
      <c r="A63" s="30"/>
      <c r="B63" s="31"/>
      <c r="C63" s="25" t="s">
        <v>29</v>
      </c>
      <c r="D63" s="30"/>
      <c r="E63" s="30"/>
      <c r="F63" s="23" t="str">
        <f>IF(E22="","",E22)</f>
        <v>Vyplň údaj</v>
      </c>
      <c r="G63" s="30"/>
      <c r="H63" s="30"/>
      <c r="I63" s="96" t="s">
        <v>35</v>
      </c>
      <c r="J63" s="28" t="str">
        <f>E28</f>
        <v> Ing. Vít Semrád, SV-statika,projekce</v>
      </c>
      <c r="K63" s="30"/>
      <c r="L63" s="9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1" customFormat="1" ht="9.75" customHeight="1">
      <c r="A64" s="30"/>
      <c r="B64" s="31"/>
      <c r="C64" s="30"/>
      <c r="D64" s="30"/>
      <c r="E64" s="30"/>
      <c r="F64" s="30"/>
      <c r="G64" s="30"/>
      <c r="H64" s="30"/>
      <c r="I64" s="94"/>
      <c r="J64" s="30"/>
      <c r="K64" s="30"/>
      <c r="L64" s="95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1" customFormat="1" ht="29.25" customHeight="1">
      <c r="A65" s="30"/>
      <c r="B65" s="31"/>
      <c r="C65" s="116" t="s">
        <v>127</v>
      </c>
      <c r="D65" s="107"/>
      <c r="E65" s="107"/>
      <c r="F65" s="107"/>
      <c r="G65" s="107"/>
      <c r="H65" s="107"/>
      <c r="I65" s="117"/>
      <c r="J65" s="118" t="s">
        <v>128</v>
      </c>
      <c r="K65" s="107"/>
      <c r="L65" s="9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1" customFormat="1" ht="9.75" customHeight="1">
      <c r="A66" s="30"/>
      <c r="B66" s="31"/>
      <c r="C66" s="30"/>
      <c r="D66" s="30"/>
      <c r="E66" s="30"/>
      <c r="F66" s="30"/>
      <c r="G66" s="30"/>
      <c r="H66" s="30"/>
      <c r="I66" s="94"/>
      <c r="J66" s="30"/>
      <c r="K66" s="30"/>
      <c r="L66" s="9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47" s="1" customFormat="1" ht="22.5" customHeight="1">
      <c r="A67" s="30"/>
      <c r="B67" s="31"/>
      <c r="C67" s="119" t="s">
        <v>69</v>
      </c>
      <c r="D67" s="30"/>
      <c r="E67" s="30"/>
      <c r="F67" s="30"/>
      <c r="G67" s="30"/>
      <c r="H67" s="30"/>
      <c r="I67" s="94"/>
      <c r="J67" s="64">
        <f>J97</f>
        <v>0</v>
      </c>
      <c r="K67" s="30"/>
      <c r="L67" s="95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U67" s="15" t="s">
        <v>129</v>
      </c>
    </row>
    <row r="68" spans="2:12" s="8" customFormat="1" ht="24.75" customHeight="1">
      <c r="B68" s="120"/>
      <c r="D68" s="121" t="s">
        <v>213</v>
      </c>
      <c r="E68" s="122"/>
      <c r="F68" s="122"/>
      <c r="G68" s="122"/>
      <c r="H68" s="122"/>
      <c r="I68" s="123"/>
      <c r="J68" s="124">
        <f>J98</f>
        <v>0</v>
      </c>
      <c r="L68" s="120"/>
    </row>
    <row r="69" spans="2:12" s="9" customFormat="1" ht="19.5" customHeight="1">
      <c r="B69" s="125"/>
      <c r="D69" s="126" t="s">
        <v>214</v>
      </c>
      <c r="E69" s="127"/>
      <c r="F69" s="127"/>
      <c r="G69" s="127"/>
      <c r="H69" s="127"/>
      <c r="I69" s="128"/>
      <c r="J69" s="129">
        <f>J99</f>
        <v>0</v>
      </c>
      <c r="L69" s="125"/>
    </row>
    <row r="70" spans="2:12" s="9" customFormat="1" ht="19.5" customHeight="1">
      <c r="B70" s="125"/>
      <c r="D70" s="126" t="s">
        <v>467</v>
      </c>
      <c r="E70" s="127"/>
      <c r="F70" s="127"/>
      <c r="G70" s="127"/>
      <c r="H70" s="127"/>
      <c r="I70" s="128"/>
      <c r="J70" s="129">
        <f>J103</f>
        <v>0</v>
      </c>
      <c r="L70" s="125"/>
    </row>
    <row r="71" spans="2:12" s="9" customFormat="1" ht="19.5" customHeight="1">
      <c r="B71" s="125"/>
      <c r="D71" s="126" t="s">
        <v>215</v>
      </c>
      <c r="E71" s="127"/>
      <c r="F71" s="127"/>
      <c r="G71" s="127"/>
      <c r="H71" s="127"/>
      <c r="I71" s="128"/>
      <c r="J71" s="129">
        <f>J109</f>
        <v>0</v>
      </c>
      <c r="L71" s="125"/>
    </row>
    <row r="72" spans="2:12" s="9" customFormat="1" ht="19.5" customHeight="1">
      <c r="B72" s="125"/>
      <c r="D72" s="126" t="s">
        <v>216</v>
      </c>
      <c r="E72" s="127"/>
      <c r="F72" s="127"/>
      <c r="G72" s="127"/>
      <c r="H72" s="127"/>
      <c r="I72" s="128"/>
      <c r="J72" s="129">
        <f>J111</f>
        <v>0</v>
      </c>
      <c r="L72" s="125"/>
    </row>
    <row r="73" spans="2:12" s="9" customFormat="1" ht="19.5" customHeight="1">
      <c r="B73" s="125"/>
      <c r="D73" s="126" t="s">
        <v>286</v>
      </c>
      <c r="E73" s="127"/>
      <c r="F73" s="127"/>
      <c r="G73" s="127"/>
      <c r="H73" s="127"/>
      <c r="I73" s="128"/>
      <c r="J73" s="129">
        <f>J117</f>
        <v>0</v>
      </c>
      <c r="L73" s="125"/>
    </row>
    <row r="74" spans="1:31" s="1" customFormat="1" ht="21.75" customHeight="1">
      <c r="A74" s="30"/>
      <c r="B74" s="31"/>
      <c r="C74" s="30"/>
      <c r="D74" s="30"/>
      <c r="E74" s="30"/>
      <c r="F74" s="30"/>
      <c r="G74" s="30"/>
      <c r="H74" s="30"/>
      <c r="I74" s="94"/>
      <c r="J74" s="30"/>
      <c r="K74" s="30"/>
      <c r="L74" s="9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" customFormat="1" ht="6.75" customHeight="1">
      <c r="A75" s="30"/>
      <c r="B75" s="40"/>
      <c r="C75" s="41"/>
      <c r="D75" s="41"/>
      <c r="E75" s="41"/>
      <c r="F75" s="41"/>
      <c r="G75" s="41"/>
      <c r="H75" s="41"/>
      <c r="I75" s="114"/>
      <c r="J75" s="41"/>
      <c r="K75" s="41"/>
      <c r="L75" s="9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9" spans="1:31" s="1" customFormat="1" ht="6.75" customHeight="1">
      <c r="A79" s="30"/>
      <c r="B79" s="42"/>
      <c r="C79" s="43"/>
      <c r="D79" s="43"/>
      <c r="E79" s="43"/>
      <c r="F79" s="43"/>
      <c r="G79" s="43"/>
      <c r="H79" s="43"/>
      <c r="I79" s="115"/>
      <c r="J79" s="43"/>
      <c r="K79" s="43"/>
      <c r="L79" s="9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" customFormat="1" ht="24.75" customHeight="1">
      <c r="A80" s="30"/>
      <c r="B80" s="31"/>
      <c r="C80" s="19" t="s">
        <v>135</v>
      </c>
      <c r="D80" s="30"/>
      <c r="E80" s="30"/>
      <c r="F80" s="30"/>
      <c r="G80" s="30"/>
      <c r="H80" s="30"/>
      <c r="I80" s="94"/>
      <c r="J80" s="30"/>
      <c r="K80" s="30"/>
      <c r="L80" s="9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" customFormat="1" ht="6.75" customHeight="1">
      <c r="A81" s="30"/>
      <c r="B81" s="31"/>
      <c r="C81" s="30"/>
      <c r="D81" s="30"/>
      <c r="E81" s="30"/>
      <c r="F81" s="30"/>
      <c r="G81" s="30"/>
      <c r="H81" s="30"/>
      <c r="I81" s="94"/>
      <c r="J81" s="30"/>
      <c r="K81" s="30"/>
      <c r="L81" s="9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12" customHeight="1">
      <c r="A82" s="30"/>
      <c r="B82" s="31"/>
      <c r="C82" s="25" t="s">
        <v>17</v>
      </c>
      <c r="D82" s="30"/>
      <c r="E82" s="30"/>
      <c r="F82" s="30"/>
      <c r="G82" s="30"/>
      <c r="H82" s="30"/>
      <c r="I82" s="94"/>
      <c r="J82" s="30"/>
      <c r="K82" s="30"/>
      <c r="L82" s="9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16.5" customHeight="1">
      <c r="A83" s="30"/>
      <c r="B83" s="31"/>
      <c r="C83" s="30"/>
      <c r="D83" s="30"/>
      <c r="E83" s="244" t="str">
        <f>E7</f>
        <v>Stavební úpravy OZ na pozemku  p.č. 494 v Táboře</v>
      </c>
      <c r="F83" s="245"/>
      <c r="G83" s="245"/>
      <c r="H83" s="245"/>
      <c r="I83" s="94"/>
      <c r="J83" s="30"/>
      <c r="K83" s="30"/>
      <c r="L83" s="9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2:12" ht="12" customHeight="1">
      <c r="B84" s="18"/>
      <c r="C84" s="25" t="s">
        <v>124</v>
      </c>
      <c r="L84" s="18"/>
    </row>
    <row r="85" spans="2:12" ht="16.5" customHeight="1">
      <c r="B85" s="18"/>
      <c r="E85" s="244" t="s">
        <v>210</v>
      </c>
      <c r="F85" s="211"/>
      <c r="G85" s="211"/>
      <c r="H85" s="211"/>
      <c r="L85" s="18"/>
    </row>
    <row r="86" spans="2:12" ht="12" customHeight="1">
      <c r="B86" s="18"/>
      <c r="C86" s="25" t="s">
        <v>211</v>
      </c>
      <c r="L86" s="18"/>
    </row>
    <row r="87" spans="1:31" s="1" customFormat="1" ht="16.5" customHeight="1">
      <c r="A87" s="30"/>
      <c r="B87" s="31"/>
      <c r="C87" s="30"/>
      <c r="D87" s="30"/>
      <c r="E87" s="247" t="s">
        <v>464</v>
      </c>
      <c r="F87" s="243"/>
      <c r="G87" s="243"/>
      <c r="H87" s="243"/>
      <c r="I87" s="94"/>
      <c r="J87" s="30"/>
      <c r="K87" s="30"/>
      <c r="L87" s="9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12" customHeight="1">
      <c r="A88" s="30"/>
      <c r="B88" s="31"/>
      <c r="C88" s="25" t="s">
        <v>465</v>
      </c>
      <c r="D88" s="30"/>
      <c r="E88" s="30"/>
      <c r="F88" s="30"/>
      <c r="G88" s="30"/>
      <c r="H88" s="30"/>
      <c r="I88" s="94"/>
      <c r="J88" s="30"/>
      <c r="K88" s="30"/>
      <c r="L88" s="9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6.5" customHeight="1">
      <c r="A89" s="30"/>
      <c r="B89" s="31"/>
      <c r="C89" s="30"/>
      <c r="D89" s="30"/>
      <c r="E89" s="240" t="str">
        <f>E13</f>
        <v>01-04-03 - Přeložení konstrukce  vozovky    Pod Tržním nám. </v>
      </c>
      <c r="F89" s="243"/>
      <c r="G89" s="243"/>
      <c r="H89" s="243"/>
      <c r="I89" s="94"/>
      <c r="J89" s="30"/>
      <c r="K89" s="30"/>
      <c r="L89" s="9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0"/>
      <c r="D90" s="30"/>
      <c r="E90" s="30"/>
      <c r="F90" s="30"/>
      <c r="G90" s="30"/>
      <c r="H90" s="30"/>
      <c r="I90" s="94"/>
      <c r="J90" s="30"/>
      <c r="K90" s="30"/>
      <c r="L90" s="9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2" customHeight="1">
      <c r="A91" s="30"/>
      <c r="B91" s="31"/>
      <c r="C91" s="25" t="s">
        <v>21</v>
      </c>
      <c r="D91" s="30"/>
      <c r="E91" s="30"/>
      <c r="F91" s="23" t="str">
        <f>F16</f>
        <v> </v>
      </c>
      <c r="G91" s="30"/>
      <c r="H91" s="30"/>
      <c r="I91" s="96" t="s">
        <v>23</v>
      </c>
      <c r="J91" s="48" t="str">
        <f>IF(J16="","",J16)</f>
        <v>2. 9. 2018</v>
      </c>
      <c r="K91" s="30"/>
      <c r="L91" s="95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75" customHeight="1">
      <c r="A92" s="30"/>
      <c r="B92" s="31"/>
      <c r="C92" s="30"/>
      <c r="D92" s="30"/>
      <c r="E92" s="30"/>
      <c r="F92" s="30"/>
      <c r="G92" s="30"/>
      <c r="H92" s="30"/>
      <c r="I92" s="94"/>
      <c r="J92" s="30"/>
      <c r="K92" s="30"/>
      <c r="L92" s="95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25.5" customHeight="1">
      <c r="A93" s="30"/>
      <c r="B93" s="31"/>
      <c r="C93" s="25" t="s">
        <v>25</v>
      </c>
      <c r="D93" s="30"/>
      <c r="E93" s="30"/>
      <c r="F93" s="23" t="str">
        <f>E19</f>
        <v>Město Tábor</v>
      </c>
      <c r="G93" s="30"/>
      <c r="H93" s="30"/>
      <c r="I93" s="96" t="s">
        <v>31</v>
      </c>
      <c r="J93" s="28" t="str">
        <f>E25</f>
        <v> Ing. Vít Semrád, SV-statika,projekce</v>
      </c>
      <c r="K93" s="30"/>
      <c r="L93" s="95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15" customHeight="1">
      <c r="A94" s="30"/>
      <c r="B94" s="31"/>
      <c r="C94" s="25" t="s">
        <v>29</v>
      </c>
      <c r="D94" s="30"/>
      <c r="E94" s="30"/>
      <c r="F94" s="23" t="str">
        <f>IF(E22="","",E22)</f>
        <v>Vyplň údaj</v>
      </c>
      <c r="G94" s="30"/>
      <c r="H94" s="30"/>
      <c r="I94" s="96" t="s">
        <v>35</v>
      </c>
      <c r="J94" s="28" t="str">
        <f>E28</f>
        <v> Ing. Vít Semrád, SV-statika,projekce</v>
      </c>
      <c r="K94" s="30"/>
      <c r="L94" s="95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0"/>
      <c r="D95" s="30"/>
      <c r="E95" s="30"/>
      <c r="F95" s="30"/>
      <c r="G95" s="30"/>
      <c r="H95" s="30"/>
      <c r="I95" s="94"/>
      <c r="J95" s="30"/>
      <c r="K95" s="30"/>
      <c r="L95" s="95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0" customFormat="1" ht="29.25" customHeight="1">
      <c r="A96" s="130"/>
      <c r="B96" s="131"/>
      <c r="C96" s="132" t="s">
        <v>136</v>
      </c>
      <c r="D96" s="133" t="s">
        <v>56</v>
      </c>
      <c r="E96" s="133" t="s">
        <v>52</v>
      </c>
      <c r="F96" s="133" t="s">
        <v>53</v>
      </c>
      <c r="G96" s="133" t="s">
        <v>137</v>
      </c>
      <c r="H96" s="133" t="s">
        <v>138</v>
      </c>
      <c r="I96" s="134" t="s">
        <v>139</v>
      </c>
      <c r="J96" s="133" t="s">
        <v>128</v>
      </c>
      <c r="K96" s="135" t="s">
        <v>140</v>
      </c>
      <c r="L96" s="136"/>
      <c r="M96" s="55" t="s">
        <v>3</v>
      </c>
      <c r="N96" s="56" t="s">
        <v>41</v>
      </c>
      <c r="O96" s="56" t="s">
        <v>141</v>
      </c>
      <c r="P96" s="56" t="s">
        <v>142</v>
      </c>
      <c r="Q96" s="56" t="s">
        <v>143</v>
      </c>
      <c r="R96" s="56" t="s">
        <v>144</v>
      </c>
      <c r="S96" s="56" t="s">
        <v>145</v>
      </c>
      <c r="T96" s="57" t="s">
        <v>146</v>
      </c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63" s="1" customFormat="1" ht="22.5" customHeight="1">
      <c r="A97" s="30"/>
      <c r="B97" s="31"/>
      <c r="C97" s="62" t="s">
        <v>147</v>
      </c>
      <c r="D97" s="30"/>
      <c r="E97" s="30"/>
      <c r="F97" s="30"/>
      <c r="G97" s="30"/>
      <c r="H97" s="30"/>
      <c r="I97" s="94"/>
      <c r="J97" s="137">
        <f>BK97</f>
        <v>0</v>
      </c>
      <c r="K97" s="30"/>
      <c r="L97" s="31"/>
      <c r="M97" s="58"/>
      <c r="N97" s="49"/>
      <c r="O97" s="59"/>
      <c r="P97" s="138">
        <f>P98</f>
        <v>0</v>
      </c>
      <c r="Q97" s="59"/>
      <c r="R97" s="138">
        <f>R98</f>
        <v>65.41425</v>
      </c>
      <c r="S97" s="59"/>
      <c r="T97" s="139">
        <f>T98</f>
        <v>64.185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T97" s="15" t="s">
        <v>70</v>
      </c>
      <c r="AU97" s="15" t="s">
        <v>129</v>
      </c>
      <c r="BK97" s="140">
        <f>BK98</f>
        <v>0</v>
      </c>
    </row>
    <row r="98" spans="2:63" s="11" customFormat="1" ht="25.5" customHeight="1">
      <c r="B98" s="141"/>
      <c r="D98" s="142" t="s">
        <v>70</v>
      </c>
      <c r="E98" s="143" t="s">
        <v>217</v>
      </c>
      <c r="F98" s="143" t="s">
        <v>218</v>
      </c>
      <c r="I98" s="144"/>
      <c r="J98" s="145">
        <f>BK98</f>
        <v>0</v>
      </c>
      <c r="L98" s="141"/>
      <c r="M98" s="146"/>
      <c r="N98" s="147"/>
      <c r="O98" s="147"/>
      <c r="P98" s="148">
        <f>P99+P103+P109+P111+P117</f>
        <v>0</v>
      </c>
      <c r="Q98" s="147"/>
      <c r="R98" s="148">
        <f>R99+R103+R109+R111+R117</f>
        <v>65.41425</v>
      </c>
      <c r="S98" s="147"/>
      <c r="T98" s="149">
        <f>T99+T103+T109+T111+T117</f>
        <v>64.185</v>
      </c>
      <c r="AR98" s="142" t="s">
        <v>79</v>
      </c>
      <c r="AT98" s="150" t="s">
        <v>70</v>
      </c>
      <c r="AU98" s="150" t="s">
        <v>71</v>
      </c>
      <c r="AY98" s="142" t="s">
        <v>150</v>
      </c>
      <c r="BK98" s="151">
        <f>BK99+BK103+BK109+BK111+BK117</f>
        <v>0</v>
      </c>
    </row>
    <row r="99" spans="2:63" s="11" customFormat="1" ht="22.5" customHeight="1">
      <c r="B99" s="141"/>
      <c r="D99" s="142" t="s">
        <v>70</v>
      </c>
      <c r="E99" s="152" t="s">
        <v>79</v>
      </c>
      <c r="F99" s="152" t="s">
        <v>219</v>
      </c>
      <c r="I99" s="144"/>
      <c r="J99" s="153">
        <f>BK99</f>
        <v>0</v>
      </c>
      <c r="L99" s="141"/>
      <c r="M99" s="146"/>
      <c r="N99" s="147"/>
      <c r="O99" s="147"/>
      <c r="P99" s="148">
        <f>SUM(P100:P102)</f>
        <v>0</v>
      </c>
      <c r="Q99" s="147"/>
      <c r="R99" s="148">
        <f>SUM(R100:R102)</f>
        <v>0</v>
      </c>
      <c r="S99" s="147"/>
      <c r="T99" s="149">
        <f>SUM(T100:T102)</f>
        <v>64.185</v>
      </c>
      <c r="AR99" s="142" t="s">
        <v>79</v>
      </c>
      <c r="AT99" s="150" t="s">
        <v>70</v>
      </c>
      <c r="AU99" s="150" t="s">
        <v>79</v>
      </c>
      <c r="AY99" s="142" t="s">
        <v>150</v>
      </c>
      <c r="BK99" s="151">
        <f>SUM(BK100:BK102)</f>
        <v>0</v>
      </c>
    </row>
    <row r="100" spans="1:65" s="1" customFormat="1" ht="44.25" customHeight="1">
      <c r="A100" s="30"/>
      <c r="B100" s="154"/>
      <c r="C100" s="155" t="s">
        <v>196</v>
      </c>
      <c r="D100" s="155" t="s">
        <v>153</v>
      </c>
      <c r="E100" s="156" t="s">
        <v>511</v>
      </c>
      <c r="F100" s="157" t="s">
        <v>512</v>
      </c>
      <c r="G100" s="158" t="s">
        <v>267</v>
      </c>
      <c r="H100" s="159">
        <v>55</v>
      </c>
      <c r="I100" s="160"/>
      <c r="J100" s="161">
        <f>ROUND(I100*H100,2)</f>
        <v>0</v>
      </c>
      <c r="K100" s="157" t="s">
        <v>224</v>
      </c>
      <c r="L100" s="31"/>
      <c r="M100" s="162" t="s">
        <v>3</v>
      </c>
      <c r="N100" s="163" t="s">
        <v>42</v>
      </c>
      <c r="O100" s="51"/>
      <c r="P100" s="164">
        <f>O100*H100</f>
        <v>0</v>
      </c>
      <c r="Q100" s="164">
        <v>0</v>
      </c>
      <c r="R100" s="164">
        <f>Q100*H100</f>
        <v>0</v>
      </c>
      <c r="S100" s="164">
        <v>0.417</v>
      </c>
      <c r="T100" s="165">
        <f>S100*H100</f>
        <v>22.935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66" t="s">
        <v>225</v>
      </c>
      <c r="AT100" s="166" t="s">
        <v>153</v>
      </c>
      <c r="AU100" s="166" t="s">
        <v>81</v>
      </c>
      <c r="AY100" s="15" t="s">
        <v>150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5" t="s">
        <v>79</v>
      </c>
      <c r="BK100" s="167">
        <f>ROUND(I100*H100,2)</f>
        <v>0</v>
      </c>
      <c r="BL100" s="15" t="s">
        <v>225</v>
      </c>
      <c r="BM100" s="166" t="s">
        <v>513</v>
      </c>
    </row>
    <row r="101" spans="1:65" s="1" customFormat="1" ht="55.5" customHeight="1">
      <c r="A101" s="30"/>
      <c r="B101" s="154"/>
      <c r="C101" s="155" t="s">
        <v>202</v>
      </c>
      <c r="D101" s="155" t="s">
        <v>153</v>
      </c>
      <c r="E101" s="156" t="s">
        <v>514</v>
      </c>
      <c r="F101" s="157" t="s">
        <v>515</v>
      </c>
      <c r="G101" s="158" t="s">
        <v>267</v>
      </c>
      <c r="H101" s="159">
        <v>55</v>
      </c>
      <c r="I101" s="160"/>
      <c r="J101" s="161">
        <f>ROUND(I101*H101,2)</f>
        <v>0</v>
      </c>
      <c r="K101" s="157" t="s">
        <v>224</v>
      </c>
      <c r="L101" s="31"/>
      <c r="M101" s="162" t="s">
        <v>3</v>
      </c>
      <c r="N101" s="163" t="s">
        <v>42</v>
      </c>
      <c r="O101" s="51"/>
      <c r="P101" s="164">
        <f>O101*H101</f>
        <v>0</v>
      </c>
      <c r="Q101" s="164">
        <v>0</v>
      </c>
      <c r="R101" s="164">
        <f>Q101*H101</f>
        <v>0</v>
      </c>
      <c r="S101" s="164">
        <v>0.75</v>
      </c>
      <c r="T101" s="165">
        <f>S101*H101</f>
        <v>41.25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R101" s="166" t="s">
        <v>225</v>
      </c>
      <c r="AT101" s="166" t="s">
        <v>153</v>
      </c>
      <c r="AU101" s="166" t="s">
        <v>81</v>
      </c>
      <c r="AY101" s="15" t="s">
        <v>150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5" t="s">
        <v>79</v>
      </c>
      <c r="BK101" s="167">
        <f>ROUND(I101*H101,2)</f>
        <v>0</v>
      </c>
      <c r="BL101" s="15" t="s">
        <v>225</v>
      </c>
      <c r="BM101" s="166" t="s">
        <v>516</v>
      </c>
    </row>
    <row r="102" spans="1:65" s="1" customFormat="1" ht="21.75" customHeight="1">
      <c r="A102" s="30"/>
      <c r="B102" s="154"/>
      <c r="C102" s="155" t="s">
        <v>190</v>
      </c>
      <c r="D102" s="155" t="s">
        <v>153</v>
      </c>
      <c r="E102" s="156" t="s">
        <v>503</v>
      </c>
      <c r="F102" s="157" t="s">
        <v>504</v>
      </c>
      <c r="G102" s="158" t="s">
        <v>267</v>
      </c>
      <c r="H102" s="159">
        <v>55</v>
      </c>
      <c r="I102" s="160"/>
      <c r="J102" s="161">
        <f>ROUND(I102*H102,2)</f>
        <v>0</v>
      </c>
      <c r="K102" s="157" t="s">
        <v>224</v>
      </c>
      <c r="L102" s="31"/>
      <c r="M102" s="162" t="s">
        <v>3</v>
      </c>
      <c r="N102" s="163" t="s">
        <v>42</v>
      </c>
      <c r="O102" s="51"/>
      <c r="P102" s="164">
        <f>O102*H102</f>
        <v>0</v>
      </c>
      <c r="Q102" s="164">
        <v>0</v>
      </c>
      <c r="R102" s="164">
        <f>Q102*H102</f>
        <v>0</v>
      </c>
      <c r="S102" s="164">
        <v>0</v>
      </c>
      <c r="T102" s="165">
        <f>S102*H102</f>
        <v>0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R102" s="166" t="s">
        <v>225</v>
      </c>
      <c r="AT102" s="166" t="s">
        <v>153</v>
      </c>
      <c r="AU102" s="166" t="s">
        <v>81</v>
      </c>
      <c r="AY102" s="15" t="s">
        <v>150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5" t="s">
        <v>79</v>
      </c>
      <c r="BK102" s="167">
        <f>ROUND(I102*H102,2)</f>
        <v>0</v>
      </c>
      <c r="BL102" s="15" t="s">
        <v>225</v>
      </c>
      <c r="BM102" s="166" t="s">
        <v>517</v>
      </c>
    </row>
    <row r="103" spans="2:63" s="11" customFormat="1" ht="22.5" customHeight="1">
      <c r="B103" s="141"/>
      <c r="D103" s="142" t="s">
        <v>70</v>
      </c>
      <c r="E103" s="152" t="s">
        <v>149</v>
      </c>
      <c r="F103" s="152" t="s">
        <v>474</v>
      </c>
      <c r="I103" s="144"/>
      <c r="J103" s="153">
        <f>BK103</f>
        <v>0</v>
      </c>
      <c r="L103" s="141"/>
      <c r="M103" s="146"/>
      <c r="N103" s="147"/>
      <c r="O103" s="147"/>
      <c r="P103" s="148">
        <f>SUM(P104:P108)</f>
        <v>0</v>
      </c>
      <c r="Q103" s="147"/>
      <c r="R103" s="148">
        <f>SUM(R104:R108)</f>
        <v>65.41425</v>
      </c>
      <c r="S103" s="147"/>
      <c r="T103" s="149">
        <f>SUM(T104:T108)</f>
        <v>0</v>
      </c>
      <c r="AR103" s="142" t="s">
        <v>79</v>
      </c>
      <c r="AT103" s="150" t="s">
        <v>70</v>
      </c>
      <c r="AU103" s="150" t="s">
        <v>79</v>
      </c>
      <c r="AY103" s="142" t="s">
        <v>150</v>
      </c>
      <c r="BK103" s="151">
        <f>SUM(BK104:BK108)</f>
        <v>0</v>
      </c>
    </row>
    <row r="104" spans="1:65" s="1" customFormat="1" ht="33" customHeight="1">
      <c r="A104" s="30"/>
      <c r="B104" s="154"/>
      <c r="C104" s="155" t="s">
        <v>103</v>
      </c>
      <c r="D104" s="155" t="s">
        <v>153</v>
      </c>
      <c r="E104" s="156" t="s">
        <v>475</v>
      </c>
      <c r="F104" s="157" t="s">
        <v>476</v>
      </c>
      <c r="G104" s="158" t="s">
        <v>267</v>
      </c>
      <c r="H104" s="159">
        <v>55</v>
      </c>
      <c r="I104" s="160"/>
      <c r="J104" s="161">
        <f>ROUND(I104*H104,2)</f>
        <v>0</v>
      </c>
      <c r="K104" s="157" t="s">
        <v>224</v>
      </c>
      <c r="L104" s="31"/>
      <c r="M104" s="162" t="s">
        <v>3</v>
      </c>
      <c r="N104" s="163" t="s">
        <v>42</v>
      </c>
      <c r="O104" s="51"/>
      <c r="P104" s="164">
        <f>O104*H104</f>
        <v>0</v>
      </c>
      <c r="Q104" s="164">
        <v>0.12144</v>
      </c>
      <c r="R104" s="164">
        <f>Q104*H104</f>
        <v>6.679200000000001</v>
      </c>
      <c r="S104" s="164">
        <v>0</v>
      </c>
      <c r="T104" s="165">
        <f>S104*H104</f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R104" s="166" t="s">
        <v>225</v>
      </c>
      <c r="AT104" s="166" t="s">
        <v>153</v>
      </c>
      <c r="AU104" s="166" t="s">
        <v>81</v>
      </c>
      <c r="AY104" s="15" t="s">
        <v>150</v>
      </c>
      <c r="BE104" s="167">
        <f>IF(N104="základní",J104,0)</f>
        <v>0</v>
      </c>
      <c r="BF104" s="167">
        <f>IF(N104="snížená",J104,0)</f>
        <v>0</v>
      </c>
      <c r="BG104" s="167">
        <f>IF(N104="zákl. přenesená",J104,0)</f>
        <v>0</v>
      </c>
      <c r="BH104" s="167">
        <f>IF(N104="sníž. přenesená",J104,0)</f>
        <v>0</v>
      </c>
      <c r="BI104" s="167">
        <f>IF(N104="nulová",J104,0)</f>
        <v>0</v>
      </c>
      <c r="BJ104" s="15" t="s">
        <v>79</v>
      </c>
      <c r="BK104" s="167">
        <f>ROUND(I104*H104,2)</f>
        <v>0</v>
      </c>
      <c r="BL104" s="15" t="s">
        <v>225</v>
      </c>
      <c r="BM104" s="166" t="s">
        <v>518</v>
      </c>
    </row>
    <row r="105" spans="1:65" s="1" customFormat="1" ht="33" customHeight="1">
      <c r="A105" s="30"/>
      <c r="B105" s="154"/>
      <c r="C105" s="155" t="s">
        <v>225</v>
      </c>
      <c r="D105" s="155" t="s">
        <v>153</v>
      </c>
      <c r="E105" s="156" t="s">
        <v>478</v>
      </c>
      <c r="F105" s="157" t="s">
        <v>479</v>
      </c>
      <c r="G105" s="158" t="s">
        <v>267</v>
      </c>
      <c r="H105" s="159">
        <v>55</v>
      </c>
      <c r="I105" s="160"/>
      <c r="J105" s="161">
        <f>ROUND(I105*H105,2)</f>
        <v>0</v>
      </c>
      <c r="K105" s="157" t="s">
        <v>224</v>
      </c>
      <c r="L105" s="31"/>
      <c r="M105" s="162" t="s">
        <v>3</v>
      </c>
      <c r="N105" s="163" t="s">
        <v>42</v>
      </c>
      <c r="O105" s="51"/>
      <c r="P105" s="164">
        <f>O105*H105</f>
        <v>0</v>
      </c>
      <c r="Q105" s="164">
        <v>0.30361</v>
      </c>
      <c r="R105" s="164">
        <f>Q105*H105</f>
        <v>16.69855</v>
      </c>
      <c r="S105" s="164">
        <v>0</v>
      </c>
      <c r="T105" s="165">
        <f>S105*H105</f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66" t="s">
        <v>225</v>
      </c>
      <c r="AT105" s="166" t="s">
        <v>153</v>
      </c>
      <c r="AU105" s="166" t="s">
        <v>81</v>
      </c>
      <c r="AY105" s="15" t="s">
        <v>150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15" t="s">
        <v>79</v>
      </c>
      <c r="BK105" s="167">
        <f>ROUND(I105*H105,2)</f>
        <v>0</v>
      </c>
      <c r="BL105" s="15" t="s">
        <v>225</v>
      </c>
      <c r="BM105" s="166" t="s">
        <v>519</v>
      </c>
    </row>
    <row r="106" spans="1:65" s="1" customFormat="1" ht="33" customHeight="1">
      <c r="A106" s="30"/>
      <c r="B106" s="154"/>
      <c r="C106" s="155" t="s">
        <v>264</v>
      </c>
      <c r="D106" s="155" t="s">
        <v>153</v>
      </c>
      <c r="E106" s="156" t="s">
        <v>520</v>
      </c>
      <c r="F106" s="157" t="s">
        <v>521</v>
      </c>
      <c r="G106" s="158" t="s">
        <v>267</v>
      </c>
      <c r="H106" s="159">
        <v>55</v>
      </c>
      <c r="I106" s="160"/>
      <c r="J106" s="161">
        <f>ROUND(I106*H106,2)</f>
        <v>0</v>
      </c>
      <c r="K106" s="157" t="s">
        <v>224</v>
      </c>
      <c r="L106" s="31"/>
      <c r="M106" s="162" t="s">
        <v>3</v>
      </c>
      <c r="N106" s="163" t="s">
        <v>42</v>
      </c>
      <c r="O106" s="51"/>
      <c r="P106" s="164">
        <f>O106*H106</f>
        <v>0</v>
      </c>
      <c r="Q106" s="164">
        <v>0.2979</v>
      </c>
      <c r="R106" s="164">
        <f>Q106*H106</f>
        <v>16.3845</v>
      </c>
      <c r="S106" s="164">
        <v>0</v>
      </c>
      <c r="T106" s="165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66" t="s">
        <v>225</v>
      </c>
      <c r="AT106" s="166" t="s">
        <v>153</v>
      </c>
      <c r="AU106" s="166" t="s">
        <v>81</v>
      </c>
      <c r="AY106" s="15" t="s">
        <v>150</v>
      </c>
      <c r="BE106" s="167">
        <f>IF(N106="základní",J106,0)</f>
        <v>0</v>
      </c>
      <c r="BF106" s="167">
        <f>IF(N106="snížená",J106,0)</f>
        <v>0</v>
      </c>
      <c r="BG106" s="167">
        <f>IF(N106="zákl. přenesená",J106,0)</f>
        <v>0</v>
      </c>
      <c r="BH106" s="167">
        <f>IF(N106="sníž. přenesená",J106,0)</f>
        <v>0</v>
      </c>
      <c r="BI106" s="167">
        <f>IF(N106="nulová",J106,0)</f>
        <v>0</v>
      </c>
      <c r="BJ106" s="15" t="s">
        <v>79</v>
      </c>
      <c r="BK106" s="167">
        <f>ROUND(I106*H106,2)</f>
        <v>0</v>
      </c>
      <c r="BL106" s="15" t="s">
        <v>225</v>
      </c>
      <c r="BM106" s="166" t="s">
        <v>522</v>
      </c>
    </row>
    <row r="107" spans="1:65" s="1" customFormat="1" ht="33" customHeight="1">
      <c r="A107" s="30"/>
      <c r="B107" s="154"/>
      <c r="C107" s="155" t="s">
        <v>9</v>
      </c>
      <c r="D107" s="155" t="s">
        <v>153</v>
      </c>
      <c r="E107" s="156" t="s">
        <v>523</v>
      </c>
      <c r="F107" s="157" t="s">
        <v>524</v>
      </c>
      <c r="G107" s="158" t="s">
        <v>267</v>
      </c>
      <c r="H107" s="159">
        <v>55</v>
      </c>
      <c r="I107" s="160"/>
      <c r="J107" s="161">
        <f>ROUND(I107*H107,2)</f>
        <v>0</v>
      </c>
      <c r="K107" s="157" t="s">
        <v>224</v>
      </c>
      <c r="L107" s="31"/>
      <c r="M107" s="162" t="s">
        <v>3</v>
      </c>
      <c r="N107" s="163" t="s">
        <v>42</v>
      </c>
      <c r="O107" s="51"/>
      <c r="P107" s="164">
        <f>O107*H107</f>
        <v>0</v>
      </c>
      <c r="Q107" s="164">
        <v>0.2827</v>
      </c>
      <c r="R107" s="164">
        <f>Q107*H107</f>
        <v>15.5485</v>
      </c>
      <c r="S107" s="164">
        <v>0</v>
      </c>
      <c r="T107" s="165">
        <f>S107*H107</f>
        <v>0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R107" s="166" t="s">
        <v>225</v>
      </c>
      <c r="AT107" s="166" t="s">
        <v>153</v>
      </c>
      <c r="AU107" s="166" t="s">
        <v>81</v>
      </c>
      <c r="AY107" s="15" t="s">
        <v>150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15" t="s">
        <v>79</v>
      </c>
      <c r="BK107" s="167">
        <f>ROUND(I107*H107,2)</f>
        <v>0</v>
      </c>
      <c r="BL107" s="15" t="s">
        <v>225</v>
      </c>
      <c r="BM107" s="166" t="s">
        <v>525</v>
      </c>
    </row>
    <row r="108" spans="1:65" s="1" customFormat="1" ht="44.25" customHeight="1">
      <c r="A108" s="30"/>
      <c r="B108" s="154"/>
      <c r="C108" s="155" t="s">
        <v>160</v>
      </c>
      <c r="D108" s="155" t="s">
        <v>153</v>
      </c>
      <c r="E108" s="156" t="s">
        <v>526</v>
      </c>
      <c r="F108" s="157" t="s">
        <v>527</v>
      </c>
      <c r="G108" s="158" t="s">
        <v>267</v>
      </c>
      <c r="H108" s="159">
        <v>55</v>
      </c>
      <c r="I108" s="160"/>
      <c r="J108" s="161">
        <f>ROUND(I108*H108,2)</f>
        <v>0</v>
      </c>
      <c r="K108" s="157" t="s">
        <v>224</v>
      </c>
      <c r="L108" s="31"/>
      <c r="M108" s="162" t="s">
        <v>3</v>
      </c>
      <c r="N108" s="163" t="s">
        <v>42</v>
      </c>
      <c r="O108" s="51"/>
      <c r="P108" s="164">
        <f>O108*H108</f>
        <v>0</v>
      </c>
      <c r="Q108" s="164">
        <v>0.1837</v>
      </c>
      <c r="R108" s="164">
        <f>Q108*H108</f>
        <v>10.1035</v>
      </c>
      <c r="S108" s="164">
        <v>0</v>
      </c>
      <c r="T108" s="165">
        <f>S108*H108</f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66" t="s">
        <v>225</v>
      </c>
      <c r="AT108" s="166" t="s">
        <v>153</v>
      </c>
      <c r="AU108" s="166" t="s">
        <v>81</v>
      </c>
      <c r="AY108" s="15" t="s">
        <v>150</v>
      </c>
      <c r="BE108" s="167">
        <f>IF(N108="základní",J108,0)</f>
        <v>0</v>
      </c>
      <c r="BF108" s="167">
        <f>IF(N108="snížená",J108,0)</f>
        <v>0</v>
      </c>
      <c r="BG108" s="167">
        <f>IF(N108="zákl. přenesená",J108,0)</f>
        <v>0</v>
      </c>
      <c r="BH108" s="167">
        <f>IF(N108="sníž. přenesená",J108,0)</f>
        <v>0</v>
      </c>
      <c r="BI108" s="167">
        <f>IF(N108="nulová",J108,0)</f>
        <v>0</v>
      </c>
      <c r="BJ108" s="15" t="s">
        <v>79</v>
      </c>
      <c r="BK108" s="167">
        <f>ROUND(I108*H108,2)</f>
        <v>0</v>
      </c>
      <c r="BL108" s="15" t="s">
        <v>225</v>
      </c>
      <c r="BM108" s="166" t="s">
        <v>528</v>
      </c>
    </row>
    <row r="109" spans="2:63" s="11" customFormat="1" ht="22.5" customHeight="1">
      <c r="B109" s="141"/>
      <c r="D109" s="142" t="s">
        <v>70</v>
      </c>
      <c r="E109" s="152" t="s">
        <v>182</v>
      </c>
      <c r="F109" s="152" t="s">
        <v>259</v>
      </c>
      <c r="I109" s="144"/>
      <c r="J109" s="153">
        <f>BK109</f>
        <v>0</v>
      </c>
      <c r="L109" s="141"/>
      <c r="M109" s="146"/>
      <c r="N109" s="147"/>
      <c r="O109" s="147"/>
      <c r="P109" s="148">
        <f>P110</f>
        <v>0</v>
      </c>
      <c r="Q109" s="147"/>
      <c r="R109" s="148">
        <f>R110</f>
        <v>0</v>
      </c>
      <c r="S109" s="147"/>
      <c r="T109" s="149">
        <f>T110</f>
        <v>0</v>
      </c>
      <c r="AR109" s="142" t="s">
        <v>79</v>
      </c>
      <c r="AT109" s="150" t="s">
        <v>70</v>
      </c>
      <c r="AU109" s="150" t="s">
        <v>79</v>
      </c>
      <c r="AY109" s="142" t="s">
        <v>150</v>
      </c>
      <c r="BK109" s="151">
        <f>BK110</f>
        <v>0</v>
      </c>
    </row>
    <row r="110" spans="1:65" s="1" customFormat="1" ht="66.75" customHeight="1">
      <c r="A110" s="30"/>
      <c r="B110" s="154"/>
      <c r="C110" s="155" t="s">
        <v>400</v>
      </c>
      <c r="D110" s="155" t="s">
        <v>153</v>
      </c>
      <c r="E110" s="156" t="s">
        <v>529</v>
      </c>
      <c r="F110" s="157" t="s">
        <v>530</v>
      </c>
      <c r="G110" s="158" t="s">
        <v>267</v>
      </c>
      <c r="H110" s="159">
        <v>55</v>
      </c>
      <c r="I110" s="160"/>
      <c r="J110" s="161">
        <f>ROUND(I110*H110,2)</f>
        <v>0</v>
      </c>
      <c r="K110" s="157" t="s">
        <v>224</v>
      </c>
      <c r="L110" s="31"/>
      <c r="M110" s="162" t="s">
        <v>3</v>
      </c>
      <c r="N110" s="163" t="s">
        <v>42</v>
      </c>
      <c r="O110" s="51"/>
      <c r="P110" s="164">
        <f>O110*H110</f>
        <v>0</v>
      </c>
      <c r="Q110" s="164">
        <v>0</v>
      </c>
      <c r="R110" s="164">
        <f>Q110*H110</f>
        <v>0</v>
      </c>
      <c r="S110" s="164">
        <v>0</v>
      </c>
      <c r="T110" s="165">
        <f>S110*H110</f>
        <v>0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R110" s="166" t="s">
        <v>225</v>
      </c>
      <c r="AT110" s="166" t="s">
        <v>153</v>
      </c>
      <c r="AU110" s="166" t="s">
        <v>81</v>
      </c>
      <c r="AY110" s="15" t="s">
        <v>150</v>
      </c>
      <c r="BE110" s="167">
        <f>IF(N110="základní",J110,0)</f>
        <v>0</v>
      </c>
      <c r="BF110" s="167">
        <f>IF(N110="snížená",J110,0)</f>
        <v>0</v>
      </c>
      <c r="BG110" s="167">
        <f>IF(N110="zákl. přenesená",J110,0)</f>
        <v>0</v>
      </c>
      <c r="BH110" s="167">
        <f>IF(N110="sníž. přenesená",J110,0)</f>
        <v>0</v>
      </c>
      <c r="BI110" s="167">
        <f>IF(N110="nulová",J110,0)</f>
        <v>0</v>
      </c>
      <c r="BJ110" s="15" t="s">
        <v>79</v>
      </c>
      <c r="BK110" s="167">
        <f>ROUND(I110*H110,2)</f>
        <v>0</v>
      </c>
      <c r="BL110" s="15" t="s">
        <v>225</v>
      </c>
      <c r="BM110" s="166" t="s">
        <v>531</v>
      </c>
    </row>
    <row r="111" spans="2:63" s="11" customFormat="1" ht="22.5" customHeight="1">
      <c r="B111" s="141"/>
      <c r="D111" s="142" t="s">
        <v>70</v>
      </c>
      <c r="E111" s="152" t="s">
        <v>270</v>
      </c>
      <c r="F111" s="152" t="s">
        <v>271</v>
      </c>
      <c r="I111" s="144"/>
      <c r="J111" s="153">
        <f>BK111</f>
        <v>0</v>
      </c>
      <c r="L111" s="141"/>
      <c r="M111" s="146"/>
      <c r="N111" s="147"/>
      <c r="O111" s="147"/>
      <c r="P111" s="148">
        <f>SUM(P112:P116)</f>
        <v>0</v>
      </c>
      <c r="Q111" s="147"/>
      <c r="R111" s="148">
        <f>SUM(R112:R116)</f>
        <v>0</v>
      </c>
      <c r="S111" s="147"/>
      <c r="T111" s="149">
        <f>SUM(T112:T116)</f>
        <v>0</v>
      </c>
      <c r="AR111" s="142" t="s">
        <v>79</v>
      </c>
      <c r="AT111" s="150" t="s">
        <v>70</v>
      </c>
      <c r="AU111" s="150" t="s">
        <v>79</v>
      </c>
      <c r="AY111" s="142" t="s">
        <v>150</v>
      </c>
      <c r="BK111" s="151">
        <f>SUM(BK112:BK116)</f>
        <v>0</v>
      </c>
    </row>
    <row r="112" spans="1:65" s="1" customFormat="1" ht="33" customHeight="1">
      <c r="A112" s="30"/>
      <c r="B112" s="154"/>
      <c r="C112" s="155" t="s">
        <v>174</v>
      </c>
      <c r="D112" s="155" t="s">
        <v>153</v>
      </c>
      <c r="E112" s="156" t="s">
        <v>487</v>
      </c>
      <c r="F112" s="157" t="s">
        <v>488</v>
      </c>
      <c r="G112" s="158" t="s">
        <v>256</v>
      </c>
      <c r="H112" s="159">
        <v>64.185</v>
      </c>
      <c r="I112" s="160"/>
      <c r="J112" s="161">
        <f>ROUND(I112*H112,2)</f>
        <v>0</v>
      </c>
      <c r="K112" s="157" t="s">
        <v>224</v>
      </c>
      <c r="L112" s="31"/>
      <c r="M112" s="162" t="s">
        <v>3</v>
      </c>
      <c r="N112" s="163" t="s">
        <v>42</v>
      </c>
      <c r="O112" s="51"/>
      <c r="P112" s="164">
        <f>O112*H112</f>
        <v>0</v>
      </c>
      <c r="Q112" s="164">
        <v>0</v>
      </c>
      <c r="R112" s="164">
        <f>Q112*H112</f>
        <v>0</v>
      </c>
      <c r="S112" s="164">
        <v>0</v>
      </c>
      <c r="T112" s="165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66" t="s">
        <v>225</v>
      </c>
      <c r="AT112" s="166" t="s">
        <v>153</v>
      </c>
      <c r="AU112" s="166" t="s">
        <v>81</v>
      </c>
      <c r="AY112" s="15" t="s">
        <v>150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15" t="s">
        <v>79</v>
      </c>
      <c r="BK112" s="167">
        <f>ROUND(I112*H112,2)</f>
        <v>0</v>
      </c>
      <c r="BL112" s="15" t="s">
        <v>225</v>
      </c>
      <c r="BM112" s="166" t="s">
        <v>532</v>
      </c>
    </row>
    <row r="113" spans="1:65" s="1" customFormat="1" ht="33" customHeight="1">
      <c r="A113" s="30"/>
      <c r="B113" s="154"/>
      <c r="C113" s="155" t="s">
        <v>178</v>
      </c>
      <c r="D113" s="155" t="s">
        <v>153</v>
      </c>
      <c r="E113" s="156" t="s">
        <v>490</v>
      </c>
      <c r="F113" s="157" t="s">
        <v>491</v>
      </c>
      <c r="G113" s="158" t="s">
        <v>256</v>
      </c>
      <c r="H113" s="159">
        <v>1219.515</v>
      </c>
      <c r="I113" s="160"/>
      <c r="J113" s="161">
        <f>ROUND(I113*H113,2)</f>
        <v>0</v>
      </c>
      <c r="K113" s="157" t="s">
        <v>224</v>
      </c>
      <c r="L113" s="31"/>
      <c r="M113" s="162" t="s">
        <v>3</v>
      </c>
      <c r="N113" s="163" t="s">
        <v>42</v>
      </c>
      <c r="O113" s="51"/>
      <c r="P113" s="164">
        <f>O113*H113</f>
        <v>0</v>
      </c>
      <c r="Q113" s="164">
        <v>0</v>
      </c>
      <c r="R113" s="164">
        <f>Q113*H113</f>
        <v>0</v>
      </c>
      <c r="S113" s="164">
        <v>0</v>
      </c>
      <c r="T113" s="165">
        <f>S113*H113</f>
        <v>0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R113" s="166" t="s">
        <v>225</v>
      </c>
      <c r="AT113" s="166" t="s">
        <v>153</v>
      </c>
      <c r="AU113" s="166" t="s">
        <v>81</v>
      </c>
      <c r="AY113" s="15" t="s">
        <v>150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5" t="s">
        <v>79</v>
      </c>
      <c r="BK113" s="167">
        <f>ROUND(I113*H113,2)</f>
        <v>0</v>
      </c>
      <c r="BL113" s="15" t="s">
        <v>225</v>
      </c>
      <c r="BM113" s="166" t="s">
        <v>533</v>
      </c>
    </row>
    <row r="114" spans="2:51" s="12" customFormat="1" ht="11.25">
      <c r="B114" s="173"/>
      <c r="D114" s="174" t="s">
        <v>231</v>
      </c>
      <c r="E114" s="175" t="s">
        <v>3</v>
      </c>
      <c r="F114" s="176" t="s">
        <v>534</v>
      </c>
      <c r="H114" s="177">
        <v>1219.515</v>
      </c>
      <c r="I114" s="178"/>
      <c r="L114" s="173"/>
      <c r="M114" s="179"/>
      <c r="N114" s="180"/>
      <c r="O114" s="180"/>
      <c r="P114" s="180"/>
      <c r="Q114" s="180"/>
      <c r="R114" s="180"/>
      <c r="S114" s="180"/>
      <c r="T114" s="181"/>
      <c r="AT114" s="175" t="s">
        <v>231</v>
      </c>
      <c r="AU114" s="175" t="s">
        <v>81</v>
      </c>
      <c r="AV114" s="12" t="s">
        <v>81</v>
      </c>
      <c r="AW114" s="12" t="s">
        <v>34</v>
      </c>
      <c r="AX114" s="12" t="s">
        <v>79</v>
      </c>
      <c r="AY114" s="175" t="s">
        <v>150</v>
      </c>
    </row>
    <row r="115" spans="1:65" s="1" customFormat="1" ht="21.75" customHeight="1">
      <c r="A115" s="30"/>
      <c r="B115" s="154"/>
      <c r="C115" s="155" t="s">
        <v>182</v>
      </c>
      <c r="D115" s="155" t="s">
        <v>153</v>
      </c>
      <c r="E115" s="156" t="s">
        <v>494</v>
      </c>
      <c r="F115" s="157" t="s">
        <v>495</v>
      </c>
      <c r="G115" s="158" t="s">
        <v>256</v>
      </c>
      <c r="H115" s="159">
        <v>64.185</v>
      </c>
      <c r="I115" s="160"/>
      <c r="J115" s="161">
        <f>ROUND(I115*H115,2)</f>
        <v>0</v>
      </c>
      <c r="K115" s="157" t="s">
        <v>224</v>
      </c>
      <c r="L115" s="31"/>
      <c r="M115" s="162" t="s">
        <v>3</v>
      </c>
      <c r="N115" s="163" t="s">
        <v>42</v>
      </c>
      <c r="O115" s="51"/>
      <c r="P115" s="164">
        <f>O115*H115</f>
        <v>0</v>
      </c>
      <c r="Q115" s="164">
        <v>0</v>
      </c>
      <c r="R115" s="164">
        <f>Q115*H115</f>
        <v>0</v>
      </c>
      <c r="S115" s="164">
        <v>0</v>
      </c>
      <c r="T115" s="165">
        <f>S115*H115</f>
        <v>0</v>
      </c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R115" s="166" t="s">
        <v>225</v>
      </c>
      <c r="AT115" s="166" t="s">
        <v>153</v>
      </c>
      <c r="AU115" s="166" t="s">
        <v>81</v>
      </c>
      <c r="AY115" s="15" t="s">
        <v>150</v>
      </c>
      <c r="BE115" s="167">
        <f>IF(N115="základní",J115,0)</f>
        <v>0</v>
      </c>
      <c r="BF115" s="167">
        <f>IF(N115="snížená",J115,0)</f>
        <v>0</v>
      </c>
      <c r="BG115" s="167">
        <f>IF(N115="zákl. přenesená",J115,0)</f>
        <v>0</v>
      </c>
      <c r="BH115" s="167">
        <f>IF(N115="sníž. přenesená",J115,0)</f>
        <v>0</v>
      </c>
      <c r="BI115" s="167">
        <f>IF(N115="nulová",J115,0)</f>
        <v>0</v>
      </c>
      <c r="BJ115" s="15" t="s">
        <v>79</v>
      </c>
      <c r="BK115" s="167">
        <f>ROUND(I115*H115,2)</f>
        <v>0</v>
      </c>
      <c r="BL115" s="15" t="s">
        <v>225</v>
      </c>
      <c r="BM115" s="166" t="s">
        <v>535</v>
      </c>
    </row>
    <row r="116" spans="1:65" s="1" customFormat="1" ht="33" customHeight="1">
      <c r="A116" s="30"/>
      <c r="B116" s="154"/>
      <c r="C116" s="155" t="s">
        <v>206</v>
      </c>
      <c r="D116" s="155" t="s">
        <v>153</v>
      </c>
      <c r="E116" s="156" t="s">
        <v>497</v>
      </c>
      <c r="F116" s="157" t="s">
        <v>255</v>
      </c>
      <c r="G116" s="158" t="s">
        <v>256</v>
      </c>
      <c r="H116" s="159">
        <v>64.185</v>
      </c>
      <c r="I116" s="160"/>
      <c r="J116" s="161">
        <f>ROUND(I116*H116,2)</f>
        <v>0</v>
      </c>
      <c r="K116" s="157" t="s">
        <v>224</v>
      </c>
      <c r="L116" s="31"/>
      <c r="M116" s="162" t="s">
        <v>3</v>
      </c>
      <c r="N116" s="163" t="s">
        <v>42</v>
      </c>
      <c r="O116" s="51"/>
      <c r="P116" s="164">
        <f>O116*H116</f>
        <v>0</v>
      </c>
      <c r="Q116" s="164">
        <v>0</v>
      </c>
      <c r="R116" s="164">
        <f>Q116*H116</f>
        <v>0</v>
      </c>
      <c r="S116" s="164">
        <v>0</v>
      </c>
      <c r="T116" s="165">
        <f>S116*H116</f>
        <v>0</v>
      </c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R116" s="166" t="s">
        <v>225</v>
      </c>
      <c r="AT116" s="166" t="s">
        <v>153</v>
      </c>
      <c r="AU116" s="166" t="s">
        <v>81</v>
      </c>
      <c r="AY116" s="15" t="s">
        <v>150</v>
      </c>
      <c r="BE116" s="167">
        <f>IF(N116="základní",J116,0)</f>
        <v>0</v>
      </c>
      <c r="BF116" s="167">
        <f>IF(N116="snížená",J116,0)</f>
        <v>0</v>
      </c>
      <c r="BG116" s="167">
        <f>IF(N116="zákl. přenesená",J116,0)</f>
        <v>0</v>
      </c>
      <c r="BH116" s="167">
        <f>IF(N116="sníž. přenesená",J116,0)</f>
        <v>0</v>
      </c>
      <c r="BI116" s="167">
        <f>IF(N116="nulová",J116,0)</f>
        <v>0</v>
      </c>
      <c r="BJ116" s="15" t="s">
        <v>79</v>
      </c>
      <c r="BK116" s="167">
        <f>ROUND(I116*H116,2)</f>
        <v>0</v>
      </c>
      <c r="BL116" s="15" t="s">
        <v>225</v>
      </c>
      <c r="BM116" s="166" t="s">
        <v>536</v>
      </c>
    </row>
    <row r="117" spans="2:63" s="11" customFormat="1" ht="22.5" customHeight="1">
      <c r="B117" s="141"/>
      <c r="D117" s="142" t="s">
        <v>70</v>
      </c>
      <c r="E117" s="152" t="s">
        <v>412</v>
      </c>
      <c r="F117" s="152" t="s">
        <v>413</v>
      </c>
      <c r="I117" s="144"/>
      <c r="J117" s="153">
        <f>BK117</f>
        <v>0</v>
      </c>
      <c r="L117" s="141"/>
      <c r="M117" s="146"/>
      <c r="N117" s="147"/>
      <c r="O117" s="147"/>
      <c r="P117" s="148">
        <f>P118</f>
        <v>0</v>
      </c>
      <c r="Q117" s="147"/>
      <c r="R117" s="148">
        <f>R118</f>
        <v>0</v>
      </c>
      <c r="S117" s="147"/>
      <c r="T117" s="149">
        <f>T118</f>
        <v>0</v>
      </c>
      <c r="AR117" s="142" t="s">
        <v>79</v>
      </c>
      <c r="AT117" s="150" t="s">
        <v>70</v>
      </c>
      <c r="AU117" s="150" t="s">
        <v>79</v>
      </c>
      <c r="AY117" s="142" t="s">
        <v>150</v>
      </c>
      <c r="BK117" s="151">
        <f>BK118</f>
        <v>0</v>
      </c>
    </row>
    <row r="118" spans="1:65" s="1" customFormat="1" ht="33" customHeight="1">
      <c r="A118" s="30"/>
      <c r="B118" s="154"/>
      <c r="C118" s="155" t="s">
        <v>186</v>
      </c>
      <c r="D118" s="155" t="s">
        <v>153</v>
      </c>
      <c r="E118" s="156" t="s">
        <v>499</v>
      </c>
      <c r="F118" s="157" t="s">
        <v>500</v>
      </c>
      <c r="G118" s="158" t="s">
        <v>256</v>
      </c>
      <c r="H118" s="159">
        <v>65.414</v>
      </c>
      <c r="I118" s="160"/>
      <c r="J118" s="161">
        <f>ROUND(I118*H118,2)</f>
        <v>0</v>
      </c>
      <c r="K118" s="157" t="s">
        <v>224</v>
      </c>
      <c r="L118" s="31"/>
      <c r="M118" s="168" t="s">
        <v>3</v>
      </c>
      <c r="N118" s="169" t="s">
        <v>42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66" t="s">
        <v>225</v>
      </c>
      <c r="AT118" s="166" t="s">
        <v>153</v>
      </c>
      <c r="AU118" s="166" t="s">
        <v>81</v>
      </c>
      <c r="AY118" s="15" t="s">
        <v>150</v>
      </c>
      <c r="BE118" s="167">
        <f>IF(N118="základní",J118,0)</f>
        <v>0</v>
      </c>
      <c r="BF118" s="167">
        <f>IF(N118="snížená",J118,0)</f>
        <v>0</v>
      </c>
      <c r="BG118" s="167">
        <f>IF(N118="zákl. přenesená",J118,0)</f>
        <v>0</v>
      </c>
      <c r="BH118" s="167">
        <f>IF(N118="sníž. přenesená",J118,0)</f>
        <v>0</v>
      </c>
      <c r="BI118" s="167">
        <f>IF(N118="nulová",J118,0)</f>
        <v>0</v>
      </c>
      <c r="BJ118" s="15" t="s">
        <v>79</v>
      </c>
      <c r="BK118" s="167">
        <f>ROUND(I118*H118,2)</f>
        <v>0</v>
      </c>
      <c r="BL118" s="15" t="s">
        <v>225</v>
      </c>
      <c r="BM118" s="166" t="s">
        <v>537</v>
      </c>
    </row>
    <row r="119" spans="1:31" s="1" customFormat="1" ht="6.75" customHeight="1">
      <c r="A119" s="30"/>
      <c r="B119" s="40"/>
      <c r="C119" s="41"/>
      <c r="D119" s="41"/>
      <c r="E119" s="41"/>
      <c r="F119" s="41"/>
      <c r="G119" s="41"/>
      <c r="H119" s="41"/>
      <c r="I119" s="114"/>
      <c r="J119" s="41"/>
      <c r="K119" s="41"/>
      <c r="L119" s="31"/>
      <c r="M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</sheetData>
  <sheetProtection/>
  <autoFilter ref="C96:K118"/>
  <mergeCells count="15">
    <mergeCell ref="E7:H7"/>
    <mergeCell ref="E11:H11"/>
    <mergeCell ref="E9:H9"/>
    <mergeCell ref="E13:H13"/>
    <mergeCell ref="E22:H22"/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NTBHAJEK\spravce</dc:creator>
  <cp:keywords/>
  <dc:description/>
  <cp:lastModifiedBy>Vit</cp:lastModifiedBy>
  <cp:lastPrinted>2020-10-20T07:11:19Z</cp:lastPrinted>
  <dcterms:created xsi:type="dcterms:W3CDTF">2020-10-20T05:46:03Z</dcterms:created>
  <dcterms:modified xsi:type="dcterms:W3CDTF">2020-10-20T07:12:57Z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