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0" windowWidth="0" windowHeight="0"/>
  </bookViews>
  <sheets>
    <sheet name="Rekapitulace stavby" sheetId="1" r:id="rId1"/>
    <sheet name="2 - Revitalizace cest v z..." sheetId="2" r:id="rId2"/>
  </sheets>
  <definedNames>
    <definedName name="_xlnm.Print_Area" localSheetId="0">'Rekapitulace stavby'!$C$4:$AP$70,'Rekapitulace stavby'!$C$76:$AP$96</definedName>
    <definedName name="_xlnm.Print_Titles" localSheetId="0">'Rekapitulace stavby'!$85:$85</definedName>
    <definedName name="_xlnm.Print_Area" localSheetId="1">'2 - Revitalizace cest v z...'!$C$4:$Q$70,'2 - Revitalizace cest v z...'!$C$76:$Q$105,'2 - Revitalizace cest v z...'!$C$111:$Q$172</definedName>
    <definedName name="_xlnm.Print_Titles" localSheetId="1">'2 - Revitalizace cest v z...'!$121:$121</definedName>
  </definedNames>
  <calcPr/>
</workbook>
</file>

<file path=xl/calcChain.xml><?xml version="1.0" encoding="utf-8"?>
<calcChain xmlns="http://schemas.openxmlformats.org/spreadsheetml/2006/main">
  <c i="2" r="N166"/>
  <c i="1" r="AY88"/>
  <c r="AX88"/>
  <c i="2" r="BI172"/>
  <c r="BH172"/>
  <c r="BG172"/>
  <c r="BF172"/>
  <c r="BK172"/>
  <c r="N172"/>
  <c r="BE172"/>
  <c r="BI171"/>
  <c r="BH171"/>
  <c r="BG171"/>
  <c r="BF171"/>
  <c r="BK171"/>
  <c r="N171"/>
  <c r="BE171"/>
  <c r="BI170"/>
  <c r="BH170"/>
  <c r="BG170"/>
  <c r="BF170"/>
  <c r="BK170"/>
  <c r="N170"/>
  <c r="BE170"/>
  <c r="BI169"/>
  <c r="BH169"/>
  <c r="BG169"/>
  <c r="BF169"/>
  <c r="BK169"/>
  <c r="N169"/>
  <c r="BE169"/>
  <c r="BI168"/>
  <c r="BH168"/>
  <c r="BG168"/>
  <c r="BF168"/>
  <c r="BK168"/>
  <c r="BK167"/>
  <c r="N167"/>
  <c r="N168"/>
  <c r="BE168"/>
  <c r="N95"/>
  <c r="N94"/>
  <c r="BI165"/>
  <c r="BH165"/>
  <c r="BG165"/>
  <c r="BF165"/>
  <c r="AA165"/>
  <c r="AA164"/>
  <c r="Y165"/>
  <c r="Y164"/>
  <c r="W165"/>
  <c r="W164"/>
  <c r="BK165"/>
  <c r="BK164"/>
  <c r="N164"/>
  <c r="N165"/>
  <c r="BE165"/>
  <c r="N93"/>
  <c r="BI162"/>
  <c r="BH162"/>
  <c r="BG162"/>
  <c r="BF162"/>
  <c r="AA162"/>
  <c r="Y162"/>
  <c r="W162"/>
  <c r="BK162"/>
  <c r="N162"/>
  <c r="BE162"/>
  <c r="BI160"/>
  <c r="BH160"/>
  <c r="BG160"/>
  <c r="BF160"/>
  <c r="AA160"/>
  <c r="Y160"/>
  <c r="W160"/>
  <c r="BK160"/>
  <c r="N160"/>
  <c r="BE160"/>
  <c r="BI158"/>
  <c r="BH158"/>
  <c r="BG158"/>
  <c r="BF158"/>
  <c r="AA158"/>
  <c r="Y158"/>
  <c r="W158"/>
  <c r="BK158"/>
  <c r="N158"/>
  <c r="BE158"/>
  <c r="BI156"/>
  <c r="BH156"/>
  <c r="BG156"/>
  <c r="BF156"/>
  <c r="AA156"/>
  <c r="AA155"/>
  <c r="Y156"/>
  <c r="Y155"/>
  <c r="W156"/>
  <c r="W155"/>
  <c r="BK156"/>
  <c r="BK155"/>
  <c r="N155"/>
  <c r="N156"/>
  <c r="BE156"/>
  <c r="N92"/>
  <c r="BI153"/>
  <c r="BH153"/>
  <c r="BG153"/>
  <c r="BF153"/>
  <c r="AA153"/>
  <c r="Y153"/>
  <c r="W153"/>
  <c r="BK153"/>
  <c r="N153"/>
  <c r="BE153"/>
  <c r="BI151"/>
  <c r="BH151"/>
  <c r="BG151"/>
  <c r="BF151"/>
  <c r="AA151"/>
  <c r="Y151"/>
  <c r="W151"/>
  <c r="BK151"/>
  <c r="N151"/>
  <c r="BE151"/>
  <c r="BI149"/>
  <c r="BH149"/>
  <c r="BG149"/>
  <c r="BF149"/>
  <c r="AA149"/>
  <c r="AA148"/>
  <c r="Y149"/>
  <c r="Y148"/>
  <c r="W149"/>
  <c r="W148"/>
  <c r="BK149"/>
  <c r="BK148"/>
  <c r="N148"/>
  <c r="N149"/>
  <c r="BE149"/>
  <c r="N91"/>
  <c r="BI146"/>
  <c r="BH146"/>
  <c r="BG146"/>
  <c r="BF146"/>
  <c r="AA146"/>
  <c r="Y146"/>
  <c r="W146"/>
  <c r="BK146"/>
  <c r="N146"/>
  <c r="BE146"/>
  <c r="BI144"/>
  <c r="BH144"/>
  <c r="BG144"/>
  <c r="BF144"/>
  <c r="AA144"/>
  <c r="Y144"/>
  <c r="W144"/>
  <c r="BK144"/>
  <c r="N144"/>
  <c r="BE144"/>
  <c r="BI143"/>
  <c r="BH143"/>
  <c r="BG143"/>
  <c r="BF143"/>
  <c r="AA143"/>
  <c r="Y143"/>
  <c r="W143"/>
  <c r="BK143"/>
  <c r="N143"/>
  <c r="BE143"/>
  <c r="BI142"/>
  <c r="BH142"/>
  <c r="BG142"/>
  <c r="BF142"/>
  <c r="AA142"/>
  <c r="Y142"/>
  <c r="W142"/>
  <c r="BK142"/>
  <c r="N142"/>
  <c r="BE142"/>
  <c r="BI140"/>
  <c r="BH140"/>
  <c r="BG140"/>
  <c r="BF140"/>
  <c r="AA140"/>
  <c r="Y140"/>
  <c r="W140"/>
  <c r="BK140"/>
  <c r="N140"/>
  <c r="BE140"/>
  <c r="BI139"/>
  <c r="BH139"/>
  <c r="BG139"/>
  <c r="BF139"/>
  <c r="AA139"/>
  <c r="Y139"/>
  <c r="W139"/>
  <c r="BK139"/>
  <c r="N139"/>
  <c r="BE139"/>
  <c r="BI138"/>
  <c r="BH138"/>
  <c r="BG138"/>
  <c r="BF138"/>
  <c r="AA138"/>
  <c r="Y138"/>
  <c r="W138"/>
  <c r="BK138"/>
  <c r="N138"/>
  <c r="BE138"/>
  <c r="BI136"/>
  <c r="BH136"/>
  <c r="BG136"/>
  <c r="BF136"/>
  <c r="AA136"/>
  <c r="Y136"/>
  <c r="W136"/>
  <c r="BK136"/>
  <c r="N136"/>
  <c r="BE136"/>
  <c r="BI134"/>
  <c r="BH134"/>
  <c r="BG134"/>
  <c r="BF134"/>
  <c r="AA134"/>
  <c r="Y134"/>
  <c r="W134"/>
  <c r="BK134"/>
  <c r="N134"/>
  <c r="BE134"/>
  <c r="BI132"/>
  <c r="BH132"/>
  <c r="BG132"/>
  <c r="BF132"/>
  <c r="AA132"/>
  <c r="Y132"/>
  <c r="W132"/>
  <c r="BK132"/>
  <c r="N132"/>
  <c r="BE132"/>
  <c r="BI130"/>
  <c r="BH130"/>
  <c r="BG130"/>
  <c r="BF130"/>
  <c r="AA130"/>
  <c r="Y130"/>
  <c r="W130"/>
  <c r="BK130"/>
  <c r="N130"/>
  <c r="BE130"/>
  <c r="BI129"/>
  <c r="BH129"/>
  <c r="BG129"/>
  <c r="BF129"/>
  <c r="AA129"/>
  <c r="Y129"/>
  <c r="W129"/>
  <c r="BK129"/>
  <c r="N129"/>
  <c r="BE129"/>
  <c r="BI127"/>
  <c r="BH127"/>
  <c r="BG127"/>
  <c r="BF127"/>
  <c r="AA127"/>
  <c r="Y127"/>
  <c r="W127"/>
  <c r="BK127"/>
  <c r="N127"/>
  <c r="BE127"/>
  <c r="BI125"/>
  <c r="BH125"/>
  <c r="BG125"/>
  <c r="BF125"/>
  <c r="AA125"/>
  <c r="AA124"/>
  <c r="AA123"/>
  <c r="AA122"/>
  <c r="Y125"/>
  <c r="Y124"/>
  <c r="Y123"/>
  <c r="Y122"/>
  <c r="W125"/>
  <c r="W124"/>
  <c r="W123"/>
  <c r="W122"/>
  <c i="1" r="AU88"/>
  <c i="2" r="BK125"/>
  <c r="BK124"/>
  <c r="N124"/>
  <c r="BK123"/>
  <c r="N123"/>
  <c r="BK122"/>
  <c r="N122"/>
  <c r="N88"/>
  <c r="N125"/>
  <c r="BE125"/>
  <c r="N90"/>
  <c r="N89"/>
  <c r="M119"/>
  <c r="M118"/>
  <c r="F118"/>
  <c r="F116"/>
  <c r="F114"/>
  <c r="BI103"/>
  <c r="BH103"/>
  <c r="BG103"/>
  <c r="BF103"/>
  <c r="N103"/>
  <c r="BE103"/>
  <c r="BI102"/>
  <c r="BH102"/>
  <c r="BG102"/>
  <c r="BF102"/>
  <c r="N102"/>
  <c r="BE102"/>
  <c r="BI101"/>
  <c r="BH101"/>
  <c r="BG101"/>
  <c r="BF101"/>
  <c r="N101"/>
  <c r="BE101"/>
  <c r="BI100"/>
  <c r="BH100"/>
  <c r="BG100"/>
  <c r="BF100"/>
  <c r="N100"/>
  <c r="BE100"/>
  <c r="BI99"/>
  <c r="BH99"/>
  <c r="BG99"/>
  <c r="BF99"/>
  <c r="N99"/>
  <c r="BE99"/>
  <c r="BI98"/>
  <c r="H36"/>
  <c i="1" r="BD88"/>
  <c i="2" r="BH98"/>
  <c r="H35"/>
  <c i="1" r="BC88"/>
  <c i="2" r="BG98"/>
  <c r="H34"/>
  <c i="1" r="BB88"/>
  <c i="2" r="BF98"/>
  <c r="M33"/>
  <c i="1" r="AW88"/>
  <c i="2" r="H33"/>
  <c i="1" r="BA88"/>
  <c i="2" r="N98"/>
  <c r="N97"/>
  <c r="L105"/>
  <c r="BE98"/>
  <c r="M32"/>
  <c i="1" r="AV88"/>
  <c i="2" r="H32"/>
  <c i="1" r="AZ88"/>
  <c i="2" r="M28"/>
  <c i="1" r="AS88"/>
  <c i="2" r="M27"/>
  <c r="M84"/>
  <c r="M83"/>
  <c r="F83"/>
  <c r="F81"/>
  <c r="F79"/>
  <c r="M30"/>
  <c i="1" r="AG88"/>
  <c i="2" r="L38"/>
  <c r="O15"/>
  <c r="E15"/>
  <c r="F119"/>
  <c r="F84"/>
  <c r="O14"/>
  <c r="O9"/>
  <c r="M116"/>
  <c r="M81"/>
  <c r="F6"/>
  <c r="F113"/>
  <c r="F78"/>
  <c i="1" r="CK94"/>
  <c r="CJ94"/>
  <c r="CI94"/>
  <c r="CC94"/>
  <c r="CH94"/>
  <c r="CB94"/>
  <c r="CG94"/>
  <c r="CA94"/>
  <c r="CF94"/>
  <c r="BZ94"/>
  <c r="CE94"/>
  <c r="CK93"/>
  <c r="CJ93"/>
  <c r="CI93"/>
  <c r="CC93"/>
  <c r="CH93"/>
  <c r="CB93"/>
  <c r="CG93"/>
  <c r="CA93"/>
  <c r="CF93"/>
  <c r="BZ93"/>
  <c r="CE93"/>
  <c r="CK92"/>
  <c r="CJ92"/>
  <c r="CI92"/>
  <c r="CC92"/>
  <c r="CH92"/>
  <c r="CB92"/>
  <c r="CG92"/>
  <c r="CA92"/>
  <c r="CF92"/>
  <c r="BZ92"/>
  <c r="CE92"/>
  <c r="CK91"/>
  <c r="CJ91"/>
  <c r="CI91"/>
  <c r="CH91"/>
  <c r="CG91"/>
  <c r="CF91"/>
  <c r="BZ91"/>
  <c r="CE91"/>
  <c r="BD87"/>
  <c r="W35"/>
  <c r="BC87"/>
  <c r="W34"/>
  <c r="BB87"/>
  <c r="W33"/>
  <c r="BA87"/>
  <c r="W32"/>
  <c r="AZ87"/>
  <c r="AY87"/>
  <c r="AX87"/>
  <c r="AW87"/>
  <c r="AK32"/>
  <c r="AV87"/>
  <c r="AU87"/>
  <c r="AT87"/>
  <c r="AS87"/>
  <c r="AG87"/>
  <c r="AK26"/>
  <c r="AG94"/>
  <c r="CD94"/>
  <c r="AV94"/>
  <c r="BY94"/>
  <c r="AN94"/>
  <c r="AG93"/>
  <c r="CD93"/>
  <c r="AV93"/>
  <c r="BY93"/>
  <c r="AN93"/>
  <c r="AG92"/>
  <c r="CD92"/>
  <c r="AV92"/>
  <c r="BY92"/>
  <c r="AN92"/>
  <c r="AG91"/>
  <c r="AG90"/>
  <c r="AK27"/>
  <c r="AG96"/>
  <c r="CD91"/>
  <c r="W31"/>
  <c r="AV91"/>
  <c r="BY91"/>
  <c r="AK31"/>
  <c r="AN91"/>
  <c r="AN90"/>
  <c r="AT88"/>
  <c r="AN88"/>
  <c r="AN87"/>
  <c r="AN96"/>
  <c r="AM83"/>
  <c r="L83"/>
  <c r="AM82"/>
  <c r="L82"/>
  <c r="AM80"/>
  <c r="L80"/>
  <c r="L78"/>
  <c r="L77"/>
  <c r="AK29"/>
  <c r="AK37"/>
</calcChain>
</file>

<file path=xl/sharedStrings.xml><?xml version="1.0" encoding="utf-8"?>
<sst xmlns="http://schemas.openxmlformats.org/spreadsheetml/2006/main">
  <si>
    <t>2012</t>
  </si>
  <si>
    <t>List obsahuje:</t>
  </si>
  <si>
    <t>1) Souhrnný list stavby</t>
  </si>
  <si>
    <t>2) Rekapitulace objektů</t>
  </si>
  <si>
    <t>2.0</t>
  </si>
  <si>
    <t>ZAMOK</t>
  </si>
  <si>
    <t>False</t>
  </si>
  <si>
    <t>optimalizováno pro tisk sestav ve formátu A4 - na výšku</t>
  </si>
  <si>
    <t xml:space="preserve">&gt;&gt;  skryté sloupce  &lt;&lt;</t>
  </si>
  <si>
    <t>0,01</t>
  </si>
  <si>
    <t>21</t>
  </si>
  <si>
    <t>15</t>
  </si>
  <si>
    <t>SOUHRNNÝ LIST STAVBY</t>
  </si>
  <si>
    <t xml:space="preserve">v ---  níže se nacházejí doplnkové a pomocné údaje k sestavám  --- v</t>
  </si>
  <si>
    <t>Návod na vyplnění</t>
  </si>
  <si>
    <t>0,001</t>
  </si>
  <si>
    <t>Kód:</t>
  </si>
  <si>
    <t>1133</t>
  </si>
  <si>
    <t xml:space="preserve">Měnit lze pouze buňky se žlutým podbarvením!_x000d_
_x000d_
1) na prvním listu Rekapitulace stavby vyplňte v sestavě_x000d_
_x000d_
    a) Souhrnný list_x000d_
       - údaje o Zhotoviteli_x000d_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Zhotoviteli, pokud se liší od údajů o Zhotoviteli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případe potřeby poznámku (ta je v skrytém sloupci)</t>
  </si>
  <si>
    <t>Stavba:</t>
  </si>
  <si>
    <t>Revitalizace cest v zámeckém parku</t>
  </si>
  <si>
    <t>JKSO:</t>
  </si>
  <si>
    <t/>
  </si>
  <si>
    <t>CC-CZ:</t>
  </si>
  <si>
    <t>Místo:</t>
  </si>
  <si>
    <t>Lysá nad Labem</t>
  </si>
  <si>
    <t>Datum:</t>
  </si>
  <si>
    <t>30. 1. 2019</t>
  </si>
  <si>
    <t>Objednatel:</t>
  </si>
  <si>
    <t>IČ:</t>
  </si>
  <si>
    <t>00239402</t>
  </si>
  <si>
    <t>Město Lysá nad Labem</t>
  </si>
  <si>
    <t>DIČ:</t>
  </si>
  <si>
    <t>CZ00239402</t>
  </si>
  <si>
    <t>Zhotovitel:</t>
  </si>
  <si>
    <t>Vyplň údaj</t>
  </si>
  <si>
    <t>Projektant:</t>
  </si>
  <si>
    <t>40230155</t>
  </si>
  <si>
    <t>AGORA staveb a arch atelier s.r.o. Liberec</t>
  </si>
  <si>
    <t>CZ40230155</t>
  </si>
  <si>
    <t>True</t>
  </si>
  <si>
    <t>Zpracovatel:</t>
  </si>
  <si>
    <t>61567256</t>
  </si>
  <si>
    <t>Ing.Malec</t>
  </si>
  <si>
    <t>CZ510219272</t>
  </si>
  <si>
    <t>Poznámka:</t>
  </si>
  <si>
    <t>Náklady z rozpočtů</t>
  </si>
  <si>
    <t>Ostatní náklady ze souhrnného listu</t>
  </si>
  <si>
    <t>Cena bez DPH</t>
  </si>
  <si>
    <t>DPH</t>
  </si>
  <si>
    <t>základní</t>
  </si>
  <si>
    <t>ze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</si>
  <si>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</si>
  <si>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</si>
  <si>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</si>
  <si>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</si>
  <si>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</si>
  <si>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</si>
  <si>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</si>
  <si>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</si>
  <si>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</si>
  <si>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</si>
  <si>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</si>
  <si>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</si>
  <si>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Zhotovitel</t>
  </si>
  <si>
    <t>REKAPITULACE OBJEKTŮ STAVBY</t>
  </si>
  <si>
    <t>Informatívní údaje z listů zakázek</t>
  </si>
  <si>
    <t>Kód</t>
  </si>
  <si>
    <t>Objekt</t>
  </si>
  <si>
    <t>Cena bez DPH [CZK]</t>
  </si>
  <si>
    <t>Cena s DPH [CZK]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</si>
  <si>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</si>
  <si>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</si>
  <si>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</si>
  <si>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</si>
  <si>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</si>
  <si>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</si>
  <si>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</si>
  <si>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</si>
  <si>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</si>
  <si>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</si>
  <si>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</si>
  <si>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</si>
  <si>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1) Náklady z rozpočtů</t>
  </si>
  <si>
    <t>D</t>
  </si>
  <si>
    <t>0</t>
  </si>
  <si>
    <t>###NOIMPORT###</t>
  </si>
  <si>
    <t>IMPORT</t>
  </si>
  <si>
    <t>{65eea00f-9b5e-4022-87fb-26510d9ca498}</t>
  </si>
  <si>
    <t>{00000000-0000-0000-0000-000000000000}</t>
  </si>
  <si>
    <t>/</t>
  </si>
  <si>
    <t>2</t>
  </si>
  <si>
    <t>Revitalizace cest v zámeckém parku- 2.etapa</t>
  </si>
  <si>
    <t>1</t>
  </si>
  <si>
    <t>{ab389995-2fd9-49bd-88f8-a6b19171e70c}</t>
  </si>
  <si>
    <t>2) Ostatní náklady ze souhrnného listu</t>
  </si>
  <si>
    <t>Procent. zadání_x000d_
[% nákladů rozpočtu]</t>
  </si>
  <si>
    <t>Zařazení nákladů</t>
  </si>
  <si>
    <t>Ostatní náklady</t>
  </si>
  <si>
    <t>stavební čast</t>
  </si>
  <si>
    <t>OSTATNENAKLADY</t>
  </si>
  <si>
    <t>Vyplň vlastní</t>
  </si>
  <si>
    <t>OSTATNENAKLADYVLASTNE</t>
  </si>
  <si>
    <t>Celkové náklady za stavbu 1) + 2)</t>
  </si>
  <si>
    <t>1) Krycí list rozpočtu</t>
  </si>
  <si>
    <t>2) Rekapitulace rozpočtu</t>
  </si>
  <si>
    <t>3) Rozpočet</t>
  </si>
  <si>
    <t>Zpět na list:</t>
  </si>
  <si>
    <t>Rekapitulace stavby</t>
  </si>
  <si>
    <t>KRYCÍ LIST ROZPOČTU</t>
  </si>
  <si>
    <t>Objekt:</t>
  </si>
  <si>
    <t>2 - Revitalizace cest v zámeckém parku- 2.etapa</t>
  </si>
  <si>
    <t>Náklady z rozpočtu</t>
  </si>
  <si>
    <t>REKAPITULACE ROZPOČTU</t>
  </si>
  <si>
    <t>Kód - Popis</t>
  </si>
  <si>
    <t>Cena celkem [CZK]</t>
  </si>
  <si>
    <t>1) Náklady z rozpočtu</t>
  </si>
  <si>
    <t>-1</t>
  </si>
  <si>
    <t>HSV - Práce a dodávky HSV</t>
  </si>
  <si>
    <t xml:space="preserve">    1 - Zemní práce</t>
  </si>
  <si>
    <t xml:space="preserve">    5 - Komunikace pozemní</t>
  </si>
  <si>
    <t xml:space="preserve">    9 - Ostatní konstrukce a práce, bourání</t>
  </si>
  <si>
    <t xml:space="preserve">    998 - Přesun hmot</t>
  </si>
  <si>
    <t>PSV - Práce a dodávky PSV</t>
  </si>
  <si>
    <t xml:space="preserve">VP -   Vícepráce</t>
  </si>
  <si>
    <t>2) Ostatní náklady</t>
  </si>
  <si>
    <t>Zařízení staveniště</t>
  </si>
  <si>
    <t>VRN</t>
  </si>
  <si>
    <t>Projektové práce</t>
  </si>
  <si>
    <t>Územní vlivy</t>
  </si>
  <si>
    <t>Provozní vlivy</t>
  </si>
  <si>
    <t>Jiné VRN</t>
  </si>
  <si>
    <t>Kompletační činnost</t>
  </si>
  <si>
    <t>KOMPLETACNA</t>
  </si>
  <si>
    <t>ROZPOČET</t>
  </si>
  <si>
    <t>PČ</t>
  </si>
  <si>
    <t>Typ</t>
  </si>
  <si>
    <t>Popis</t>
  </si>
  <si>
    <t>MJ</t>
  </si>
  <si>
    <t>Množství</t>
  </si>
  <si>
    <t>J.cena [CZK]</t>
  </si>
  <si>
    <t>Poznámka</t>
  </si>
  <si>
    <t>J. Nh [h]</t>
  </si>
  <si>
    <t>Nh celkem [h]</t>
  </si>
  <si>
    <t>J. hmotnost_x000d_
[t]</t>
  </si>
  <si>
    <t>Hmotnost_x000d_
celkem [t]</t>
  </si>
  <si>
    <t>J. suť [t]</t>
  </si>
  <si>
    <t>Suť Celkem [t]</t>
  </si>
  <si>
    <t>ROZPOCET</t>
  </si>
  <si>
    <t>K</t>
  </si>
  <si>
    <t>122302201</t>
  </si>
  <si>
    <t>Odkopávky a prokopávky nezapažené pro silnice objemu do 100 m3 v hornině tř. 4</t>
  </si>
  <si>
    <t>m3</t>
  </si>
  <si>
    <t>4</t>
  </si>
  <si>
    <t>-731103412</t>
  </si>
  <si>
    <t>"T6,7,8,9,10,11,12,13"0,35*(409,7+159,5+187,6+166,6+186,8+173,36+189,9+129,6)</t>
  </si>
  <si>
    <t>VV</t>
  </si>
  <si>
    <t>162601101</t>
  </si>
  <si>
    <t>Vodorovné přemístění výk. z hor 1-4 ,3000-4000m</t>
  </si>
  <si>
    <t>-1373373957</t>
  </si>
  <si>
    <t>3</t>
  </si>
  <si>
    <t>171201201</t>
  </si>
  <si>
    <t>Uložení sypaniny na skládky</t>
  </si>
  <si>
    <t>951012506</t>
  </si>
  <si>
    <t>180501111</t>
  </si>
  <si>
    <t>Zpevnění ploch drnováním plošným v rovině a ve svahu do 1:5</t>
  </si>
  <si>
    <t>m2</t>
  </si>
  <si>
    <t>-2102205912</t>
  </si>
  <si>
    <t>1638*0,5</t>
  </si>
  <si>
    <t>5</t>
  </si>
  <si>
    <t>M</t>
  </si>
  <si>
    <t>005724100</t>
  </si>
  <si>
    <t>osivo směs travní parková</t>
  </si>
  <si>
    <t>kg</t>
  </si>
  <si>
    <t>8</t>
  </si>
  <si>
    <t>-776668237</t>
  </si>
  <si>
    <t>819,000*0,025</t>
  </si>
  <si>
    <t>6</t>
  </si>
  <si>
    <t>181951102</t>
  </si>
  <si>
    <t>Úprava pláně v hornině tř. 1 až 4 se zhutněním</t>
  </si>
  <si>
    <t>-1745580819</t>
  </si>
  <si>
    <t>"T6,7,8,9,10,11,12,13"(409,7+159,5+187,6+166,6+186,8+173,36+189,9+129,6)</t>
  </si>
  <si>
    <t>7</t>
  </si>
  <si>
    <t>182303111</t>
  </si>
  <si>
    <t>Doplnění zeminy nebo substrátu na travnatých plochách tl 50 mm rovina v rovinně a svahu do 1:5</t>
  </si>
  <si>
    <t>444287493</t>
  </si>
  <si>
    <t>"kolem ocel obruby" 1638*0,5</t>
  </si>
  <si>
    <t>103715000</t>
  </si>
  <si>
    <t xml:space="preserve">substrát pro trávníky A  VL</t>
  </si>
  <si>
    <t>788133765</t>
  </si>
  <si>
    <t>9</t>
  </si>
  <si>
    <t>183451361</t>
  </si>
  <si>
    <t>Provzdušnění trávníku s přísevem travního osiva plochy přes 1000 m2 v rovině nebo na svahu do 1:5</t>
  </si>
  <si>
    <t>-159132843</t>
  </si>
  <si>
    <t>10</t>
  </si>
  <si>
    <t>005724150</t>
  </si>
  <si>
    <t>osivo směs travní parková směs exclusive</t>
  </si>
  <si>
    <t>-1181746730</t>
  </si>
  <si>
    <t>1350,000*0,000025</t>
  </si>
  <si>
    <t>11</t>
  </si>
  <si>
    <t>183451421</t>
  </si>
  <si>
    <t>Prořezání trávníku bez přísevu plochy přes 1000 m2 v rovině nebo na svahu do 1:5</t>
  </si>
  <si>
    <t>560293006</t>
  </si>
  <si>
    <t>12</t>
  </si>
  <si>
    <t>183451515</t>
  </si>
  <si>
    <t>Zapískování travnatých ploch vrstvou tl. do 20 mm v rovině nebo na svahu do 1:5 plochy přes 1000 m2</t>
  </si>
  <si>
    <t>2137709787</t>
  </si>
  <si>
    <t>13</t>
  </si>
  <si>
    <t>583373030</t>
  </si>
  <si>
    <t>štěrkopísek (Bratčice) frakce 0-8</t>
  </si>
  <si>
    <t>t</t>
  </si>
  <si>
    <t>-1578147306</t>
  </si>
  <si>
    <t>1350,000*0,001</t>
  </si>
  <si>
    <t>14</t>
  </si>
  <si>
    <t>184813210</t>
  </si>
  <si>
    <t xml:space="preserve">Ochranné ohrazení  žívých plotů  výšky do 1500 mm</t>
  </si>
  <si>
    <t>m</t>
  </si>
  <si>
    <t>-197072938</t>
  </si>
  <si>
    <t>195,1+75,9+125,1*2+79,4*2+124,5*2+82,5*2+90,4*2+61,2</t>
  </si>
  <si>
    <t>564211111</t>
  </si>
  <si>
    <t>Podklad nebo podsyp ze štěrkopísku ŠP tl 50 mm</t>
  </si>
  <si>
    <t>1118417809</t>
  </si>
  <si>
    <t>16</t>
  </si>
  <si>
    <t>564861111</t>
  </si>
  <si>
    <t>Podklad ze štěrkodrtě ŠD tl 200 mm</t>
  </si>
  <si>
    <t>1101500600</t>
  </si>
  <si>
    <t>17</t>
  </si>
  <si>
    <t>564932111</t>
  </si>
  <si>
    <t>Podklad z mechanicky zpevněného kameniva MZK tl 100 mm</t>
  </si>
  <si>
    <t>1827635485</t>
  </si>
  <si>
    <t>18</t>
  </si>
  <si>
    <t>916371215</t>
  </si>
  <si>
    <t>Osazení skrytého flexibilního zahradního obrubníku ocelového pásu s jednostranným odkopáním zeminy</t>
  </si>
  <si>
    <t>81986571</t>
  </si>
  <si>
    <t>(195,1+75,9+125,1+79,4+124,5+82,5+90,4+61,2)*2-(2,1*3+1,5+1,5*2+1,8+2*3+2*1,8+1,5+2*1,8+2,1)</t>
  </si>
  <si>
    <t>19</t>
  </si>
  <si>
    <t>553600500</t>
  </si>
  <si>
    <t>Obruba -kovový pás s upraveným povrchem (150/6) včetně kotvících trnů prům 16mm</t>
  </si>
  <si>
    <t>-1080052881</t>
  </si>
  <si>
    <t>1638,8*1,03</t>
  </si>
  <si>
    <t>20</t>
  </si>
  <si>
    <t>916371316</t>
  </si>
  <si>
    <t>Dodání a osazení příčného odvodňovacího žlabu - dubové svodnice</t>
  </si>
  <si>
    <t>-1243275805</t>
  </si>
  <si>
    <t>4*5</t>
  </si>
  <si>
    <t>919726122</t>
  </si>
  <si>
    <t>Geotextilie pro ochranu, separaci a filtraci netkaná měrná hmotnost do 300 g/m2</t>
  </si>
  <si>
    <t>-174944584</t>
  </si>
  <si>
    <t>22</t>
  </si>
  <si>
    <t>998225111</t>
  </si>
  <si>
    <t>Přesun hmot pro pozemní komunikace s krytem z kamene, monolitickým betonovým nebo živičným</t>
  </si>
  <si>
    <t>-1133295763</t>
  </si>
  <si>
    <t>VP - Vícepráce</t>
  </si>
  <si>
    <t>PN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</si>
</sst>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6">
    <font>
      <sz val="8"/>
      <name val="Trebuchet MS"/>
      <family val="2"/>
    </font>
    <font>
      <sz val="8"/>
      <color rgb="FF969696"/>
      <name val="Trebuchet MS"/>
    </font>
    <font>
      <sz val="9"/>
      <name val="Trebuchet MS"/>
    </font>
    <font>
      <b/>
      <sz val="12"/>
      <name val="Trebuchet MS"/>
    </font>
    <font>
      <sz val="11"/>
      <name val="Trebuchet MS"/>
    </font>
    <font>
      <sz val="12"/>
      <color rgb="FF003366"/>
      <name val="Trebuchet MS"/>
    </font>
    <font>
      <sz val="10"/>
      <color rgb="FF003366"/>
      <name val="Trebuchet MS"/>
    </font>
    <font>
      <sz val="8"/>
      <color rgb="FF003366"/>
      <name val="Trebuchet MS"/>
    </font>
    <font>
      <sz val="8"/>
      <color rgb="FF505050"/>
      <name val="Trebuchet MS"/>
    </font>
    <font>
      <sz val="8"/>
      <color rgb="FFFAE682"/>
      <name val="Trebuchet MS"/>
    </font>
    <font>
      <sz val="10"/>
      <name val="Trebuchet MS"/>
    </font>
    <font>
      <sz val="10"/>
      <color rgb="FF960000"/>
      <name val="Trebuchet MS"/>
    </font>
    <font>
      <u/>
      <sz val="10"/>
      <color theme="10"/>
      <name val="Trebuchet MS"/>
    </font>
    <font>
      <sz val="8"/>
      <color rgb="FF3366FF"/>
      <name val="Trebuchet MS"/>
    </font>
    <font>
      <b/>
      <sz val="16"/>
      <name val="Trebuchet MS"/>
    </font>
    <font>
      <b/>
      <sz val="12"/>
      <color rgb="FF969696"/>
      <name val="Trebuchet MS"/>
    </font>
    <font>
      <sz val="9"/>
      <color rgb="FF969696"/>
      <name val="Trebuchet MS"/>
    </font>
    <font>
      <b/>
      <sz val="8"/>
      <color rgb="FF969696"/>
      <name val="Trebuchet MS"/>
    </font>
    <font>
      <sz val="10"/>
      <color rgb="FF464646"/>
      <name val="Trebuchet MS"/>
    </font>
    <font>
      <b/>
      <sz val="10"/>
      <name val="Trebuchet MS"/>
    </font>
    <font>
      <b/>
      <sz val="10"/>
      <color rgb="FF464646"/>
      <name val="Trebuchet MS"/>
    </font>
    <font>
      <sz val="10"/>
      <color rgb="FF969696"/>
      <name val="Trebuchet MS"/>
    </font>
    <font>
      <b/>
      <sz val="9"/>
      <name val="Trebuchet MS"/>
    </font>
    <font>
      <sz val="12"/>
      <color rgb="FF969696"/>
      <name val="Trebuchet MS"/>
    </font>
    <font>
      <b/>
      <sz val="12"/>
      <color rgb="FF960000"/>
      <name val="Trebuchet MS"/>
    </font>
    <font>
      <sz val="12"/>
      <name val="Trebuchet MS"/>
    </font>
    <font>
      <sz val="18"/>
      <color theme="10"/>
      <name val="Wingdings 2"/>
    </font>
    <font>
      <b/>
      <sz val="11"/>
      <color rgb="FF003366"/>
      <name val="Trebuchet MS"/>
    </font>
    <font>
      <sz val="11"/>
      <color rgb="FF003366"/>
      <name val="Trebuchet MS"/>
    </font>
    <font>
      <sz val="11"/>
      <color rgb="FF969696"/>
      <name val="Trebuchet MS"/>
    </font>
    <font>
      <b/>
      <sz val="12"/>
      <color rgb="FF800000"/>
      <name val="Trebuchet MS"/>
    </font>
    <font>
      <b/>
      <sz val="8"/>
      <color rgb="FF800000"/>
      <name val="Trebuchet MS"/>
    </font>
    <font>
      <sz val="8"/>
      <color rgb="FF960000"/>
      <name val="Trebuchet MS"/>
    </font>
    <font>
      <b/>
      <sz val="8"/>
      <name val="Trebuchet MS"/>
    </font>
    <font>
      <i/>
      <sz val="8"/>
      <color rgb="FF0000FF"/>
      <name val="Trebuchet MS"/>
    </font>
    <font>
      <u/>
      <sz val="11"/>
      <color theme="10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AE682"/>
      </patternFill>
    </fill>
    <fill>
      <patternFill patternType="solid">
        <fgColor rgb="FFC0C0C0"/>
      </patternFill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6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</border>
    <border>
      <right style="thin">
        <color rgb="FF000000"/>
      </righ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5" fillId="0" borderId="0" applyNumberFormat="0" applyFill="0" applyBorder="0" applyAlignment="0" applyProtection="0"/>
  </cellStyleXfs>
  <cellXfs count="253">
    <xf numFmtId="0" fontId="0" fillId="0" borderId="0" xfId="0"/>
    <xf numFmtId="0" fontId="0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7" fillId="0" borderId="0" xfId="0" applyFont="1" applyAlignment="1"/>
    <xf numFmtId="0" fontId="8" fillId="0" borderId="0" xfId="0" applyFont="1" applyAlignment="1">
      <alignment vertical="center"/>
    </xf>
    <xf numFmtId="0" fontId="9" fillId="2" borderId="0" xfId="0" applyFont="1" applyFill="1" applyAlignment="1" applyProtection="1">
      <alignment horizontal="left" vertical="center"/>
    </xf>
    <xf numFmtId="0" fontId="10" fillId="2" borderId="0" xfId="0" applyFont="1" applyFill="1" applyAlignment="1" applyProtection="1">
      <alignment vertical="center"/>
    </xf>
    <xf numFmtId="0" fontId="11" fillId="2" borderId="0" xfId="0" applyFont="1" applyFill="1" applyAlignment="1" applyProtection="1">
      <alignment horizontal="left" vertical="center"/>
    </xf>
    <xf numFmtId="0" fontId="12" fillId="2" borderId="0" xfId="1" applyFont="1" applyFill="1" applyAlignment="1" applyProtection="1">
      <alignment vertical="center"/>
    </xf>
    <xf numFmtId="0" fontId="0" fillId="2" borderId="0" xfId="0" applyFill="1"/>
    <xf numFmtId="0" fontId="9" fillId="2" borderId="0" xfId="0" applyFont="1" applyFill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13" fillId="3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 applyProtection="1"/>
    <xf numFmtId="0" fontId="0" fillId="0" borderId="4" xfId="0" applyBorder="1" applyProtection="1"/>
    <xf numFmtId="0" fontId="14" fillId="0" borderId="0" xfId="0" applyFont="1" applyBorder="1" applyAlignment="1" applyProtection="1">
      <alignment horizontal="center" vertical="center"/>
    </xf>
    <xf numFmtId="0" fontId="14" fillId="0" borderId="0" xfId="0" applyFont="1" applyBorder="1" applyAlignment="1" applyProtection="1">
      <alignment horizontal="left" vertical="center"/>
    </xf>
    <xf numFmtId="0" fontId="0" fillId="0" borderId="5" xfId="0" applyBorder="1" applyProtection="1"/>
    <xf numFmtId="0" fontId="15" fillId="0" borderId="0" xfId="0" applyFont="1" applyAlignment="1">
      <alignment horizontal="left" vertical="center"/>
    </xf>
    <xf numFmtId="0" fontId="0" fillId="0" borderId="0" xfId="0" applyBorder="1" applyProtection="1"/>
    <xf numFmtId="0" fontId="16" fillId="0" borderId="0" xfId="0" applyFont="1" applyBorder="1" applyAlignment="1" applyProtection="1">
      <alignment horizontal="left" vertical="top"/>
    </xf>
    <xf numFmtId="0" fontId="2" fillId="0" borderId="0" xfId="0" applyFont="1" applyBorder="1" applyAlignment="1" applyProtection="1">
      <alignment horizontal="left" vertical="center"/>
    </xf>
    <xf numFmtId="0" fontId="17" fillId="0" borderId="0" xfId="0" applyFont="1" applyAlignment="1">
      <alignment horizontal="left" vertical="center" wrapText="1"/>
    </xf>
    <xf numFmtId="0" fontId="3" fillId="0" borderId="0" xfId="0" applyFont="1" applyBorder="1" applyAlignment="1" applyProtection="1">
      <alignment horizontal="left" vertical="top"/>
    </xf>
    <xf numFmtId="0" fontId="3" fillId="0" borderId="0" xfId="0" applyFont="1" applyBorder="1" applyAlignment="1" applyProtection="1">
      <alignment horizontal="left" vertical="top" wrapText="1"/>
    </xf>
    <xf numFmtId="0" fontId="17" fillId="0" borderId="0" xfId="0" applyFont="1" applyAlignment="1">
      <alignment horizontal="left" vertical="center"/>
    </xf>
    <xf numFmtId="0" fontId="16" fillId="0" borderId="0" xfId="0" applyFont="1" applyBorder="1" applyAlignment="1" applyProtection="1">
      <alignment horizontal="left" vertical="center"/>
    </xf>
    <xf numFmtId="0" fontId="2" fillId="4" borderId="0" xfId="0" applyFont="1" applyFill="1" applyBorder="1" applyAlignment="1" applyProtection="1">
      <alignment horizontal="left" vertical="center"/>
      <protection locked="0"/>
    </xf>
    <xf numFmtId="49" fontId="2" fillId="4" borderId="0" xfId="0" applyNumberFormat="1" applyFont="1" applyFill="1" applyBorder="1" applyAlignment="1" applyProtection="1">
      <alignment horizontal="left" vertical="center"/>
      <protection locked="0"/>
    </xf>
    <xf numFmtId="49" fontId="2" fillId="0" borderId="0" xfId="0" applyNumberFormat="1" applyFont="1" applyBorder="1" applyAlignment="1" applyProtection="1">
      <alignment horizontal="left" vertical="center"/>
    </xf>
    <xf numFmtId="0" fontId="2" fillId="0" borderId="0" xfId="0" applyFont="1" applyBorder="1" applyAlignment="1" applyProtection="1">
      <alignment horizontal="left" vertical="center" wrapText="1"/>
    </xf>
    <xf numFmtId="0" fontId="0" fillId="0" borderId="6" xfId="0" applyBorder="1" applyProtection="1"/>
    <xf numFmtId="0" fontId="18" fillId="0" borderId="0" xfId="0" applyFont="1" applyBorder="1" applyAlignment="1" applyProtection="1">
      <alignment horizontal="left" vertical="center"/>
    </xf>
    <xf numFmtId="4" fontId="10" fillId="0" borderId="0" xfId="0" applyNumberFormat="1" applyFont="1" applyBorder="1" applyAlignment="1" applyProtection="1">
      <alignment vertical="center"/>
    </xf>
    <xf numFmtId="0" fontId="0" fillId="0" borderId="4" xfId="0" applyFont="1" applyBorder="1" applyAlignment="1" applyProtection="1">
      <alignment vertical="center"/>
    </xf>
    <xf numFmtId="0" fontId="0" fillId="0" borderId="0" xfId="0" applyFont="1" applyBorder="1" applyAlignment="1" applyProtection="1">
      <alignment vertical="center"/>
    </xf>
    <xf numFmtId="0" fontId="0" fillId="0" borderId="5" xfId="0" applyFont="1" applyBorder="1" applyAlignment="1" applyProtection="1">
      <alignment vertical="center"/>
    </xf>
    <xf numFmtId="0" fontId="19" fillId="0" borderId="7" xfId="0" applyFont="1" applyBorder="1" applyAlignment="1" applyProtection="1">
      <alignment horizontal="left" vertical="center"/>
    </xf>
    <xf numFmtId="0" fontId="0" fillId="0" borderId="7" xfId="0" applyFont="1" applyBorder="1" applyAlignment="1" applyProtection="1">
      <alignment vertical="center"/>
    </xf>
    <xf numFmtId="4" fontId="19" fillId="0" borderId="7" xfId="0" applyNumberFormat="1" applyFont="1" applyBorder="1" applyAlignment="1" applyProtection="1">
      <alignment vertical="center"/>
    </xf>
    <xf numFmtId="0" fontId="1" fillId="0" borderId="4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left" vertical="center"/>
    </xf>
    <xf numFmtId="164" fontId="1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center" vertical="center"/>
    </xf>
    <xf numFmtId="4" fontId="17" fillId="0" borderId="0" xfId="0" applyNumberFormat="1" applyFont="1" applyBorder="1" applyAlignment="1" applyProtection="1">
      <alignment vertical="center"/>
    </xf>
    <xf numFmtId="0" fontId="1" fillId="0" borderId="5" xfId="0" applyFont="1" applyBorder="1" applyAlignment="1" applyProtection="1">
      <alignment vertical="center"/>
    </xf>
    <xf numFmtId="0" fontId="0" fillId="5" borderId="0" xfId="0" applyFont="1" applyFill="1" applyBorder="1" applyAlignment="1" applyProtection="1">
      <alignment vertical="center"/>
    </xf>
    <xf numFmtId="0" fontId="3" fillId="5" borderId="8" xfId="0" applyFont="1" applyFill="1" applyBorder="1" applyAlignment="1" applyProtection="1">
      <alignment horizontal="left" vertical="center"/>
    </xf>
    <xf numFmtId="0" fontId="0" fillId="5" borderId="9" xfId="0" applyFont="1" applyFill="1" applyBorder="1" applyAlignment="1" applyProtection="1">
      <alignment vertical="center"/>
    </xf>
    <xf numFmtId="0" fontId="3" fillId="5" borderId="9" xfId="0" applyFont="1" applyFill="1" applyBorder="1" applyAlignment="1" applyProtection="1">
      <alignment horizontal="center" vertical="center"/>
    </xf>
    <xf numFmtId="0" fontId="3" fillId="5" borderId="9" xfId="0" applyFont="1" applyFill="1" applyBorder="1" applyAlignment="1" applyProtection="1">
      <alignment horizontal="left" vertical="center"/>
    </xf>
    <xf numFmtId="4" fontId="3" fillId="5" borderId="9" xfId="0" applyNumberFormat="1" applyFont="1" applyFill="1" applyBorder="1" applyAlignment="1" applyProtection="1">
      <alignment vertical="center"/>
    </xf>
    <xf numFmtId="0" fontId="0" fillId="5" borderId="10" xfId="0" applyFont="1" applyFill="1" applyBorder="1" applyAlignment="1" applyProtection="1">
      <alignment vertical="center"/>
    </xf>
    <xf numFmtId="0" fontId="20" fillId="0" borderId="11" xfId="0" applyFont="1" applyBorder="1" applyAlignment="1" applyProtection="1">
      <alignment horizontal="left"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0" fillId="0" borderId="14" xfId="0" applyBorder="1" applyProtection="1"/>
    <xf numFmtId="0" fontId="0" fillId="0" borderId="15" xfId="0" applyBorder="1" applyProtection="1"/>
    <xf numFmtId="0" fontId="21" fillId="0" borderId="16" xfId="0" applyFont="1" applyBorder="1" applyAlignment="1" applyProtection="1">
      <alignment horizontal="left" vertical="center"/>
    </xf>
    <xf numFmtId="0" fontId="0" fillId="0" borderId="17" xfId="0" applyFont="1" applyBorder="1" applyAlignment="1" applyProtection="1">
      <alignment vertical="center"/>
    </xf>
    <xf numFmtId="0" fontId="21" fillId="0" borderId="17" xfId="0" applyFont="1" applyBorder="1" applyAlignment="1" applyProtection="1">
      <alignment horizontal="left" vertical="center"/>
    </xf>
    <xf numFmtId="0" fontId="0" fillId="0" borderId="18" xfId="0" applyFont="1" applyBorder="1" applyAlignment="1" applyProtection="1">
      <alignment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Font="1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0" fillId="0" borderId="3" xfId="0" applyFont="1" applyBorder="1" applyAlignment="1" applyProtection="1">
      <alignment vertical="center"/>
    </xf>
    <xf numFmtId="0" fontId="2" fillId="0" borderId="4" xfId="0" applyFont="1" applyBorder="1" applyAlignment="1" applyProtection="1">
      <alignment vertical="center"/>
    </xf>
    <xf numFmtId="0" fontId="2" fillId="0" borderId="0" xfId="0" applyFont="1" applyBorder="1" applyAlignment="1" applyProtection="1">
      <alignment vertical="center"/>
    </xf>
    <xf numFmtId="0" fontId="2" fillId="0" borderId="5" xfId="0" applyFont="1" applyBorder="1" applyAlignment="1" applyProtection="1">
      <alignment vertical="center"/>
    </xf>
    <xf numFmtId="0" fontId="3" fillId="0" borderId="4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/>
    </xf>
    <xf numFmtId="0" fontId="3" fillId="0" borderId="0" xfId="0" applyFont="1" applyBorder="1" applyAlignment="1" applyProtection="1">
      <alignment vertical="center"/>
    </xf>
    <xf numFmtId="0" fontId="3" fillId="0" borderId="0" xfId="0" applyFont="1" applyBorder="1" applyAlignment="1" applyProtection="1">
      <alignment horizontal="left" vertical="center" wrapText="1"/>
    </xf>
    <xf numFmtId="0" fontId="3" fillId="0" borderId="5" xfId="0" applyFont="1" applyBorder="1" applyAlignment="1" applyProtection="1">
      <alignment vertical="center"/>
    </xf>
    <xf numFmtId="0" fontId="22" fillId="0" borderId="0" xfId="0" applyFont="1" applyBorder="1" applyAlignment="1" applyProtection="1">
      <alignment vertical="center"/>
    </xf>
    <xf numFmtId="165" fontId="2" fillId="0" borderId="0" xfId="0" applyNumberFormat="1" applyFont="1" applyBorder="1" applyAlignment="1" applyProtection="1">
      <alignment horizontal="left" vertical="center"/>
    </xf>
    <xf numFmtId="0" fontId="23" fillId="0" borderId="11" xfId="0" applyFont="1" applyBorder="1" applyAlignment="1">
      <alignment horizontal="center" vertical="center"/>
    </xf>
    <xf numFmtId="0" fontId="23" fillId="0" borderId="12" xfId="0" applyFont="1" applyBorder="1" applyAlignment="1">
      <alignment horizontal="left" vertical="center"/>
    </xf>
    <xf numFmtId="0" fontId="0" fillId="0" borderId="12" xfId="0" applyFont="1" applyBorder="1" applyAlignment="1">
      <alignment vertical="center"/>
    </xf>
    <xf numFmtId="0" fontId="0" fillId="0" borderId="13" xfId="0" applyFont="1" applyBorder="1" applyAlignment="1">
      <alignment vertical="center"/>
    </xf>
    <xf numFmtId="0" fontId="1" fillId="0" borderId="14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" fillId="0" borderId="14" xfId="0" applyFont="1" applyBorder="1" applyAlignment="1" applyProtection="1">
      <alignment horizontal="left" vertical="center"/>
    </xf>
    <xf numFmtId="0" fontId="0" fillId="0" borderId="15" xfId="0" applyFont="1" applyBorder="1" applyAlignment="1" applyProtection="1">
      <alignment vertical="center"/>
    </xf>
    <xf numFmtId="0" fontId="2" fillId="6" borderId="8" xfId="0" applyFont="1" applyFill="1" applyBorder="1" applyAlignment="1" applyProtection="1">
      <alignment horizontal="center" vertical="center"/>
    </xf>
    <xf numFmtId="0" fontId="2" fillId="6" borderId="9" xfId="0" applyFont="1" applyFill="1" applyBorder="1" applyAlignment="1" applyProtection="1">
      <alignment horizontal="left" vertical="center"/>
    </xf>
    <xf numFmtId="0" fontId="0" fillId="6" borderId="9" xfId="0" applyFont="1" applyFill="1" applyBorder="1" applyAlignment="1" applyProtection="1">
      <alignment vertical="center"/>
    </xf>
    <xf numFmtId="0" fontId="2" fillId="6" borderId="9" xfId="0" applyFont="1" applyFill="1" applyBorder="1" applyAlignment="1" applyProtection="1">
      <alignment horizontal="center" vertical="center"/>
    </xf>
    <xf numFmtId="0" fontId="2" fillId="6" borderId="10" xfId="0" applyFont="1" applyFill="1" applyBorder="1" applyAlignment="1" applyProtection="1">
      <alignment horizontal="left" vertical="center"/>
    </xf>
    <xf numFmtId="0" fontId="16" fillId="0" borderId="22" xfId="0" applyFont="1" applyBorder="1" applyAlignment="1" applyProtection="1">
      <alignment horizontal="center" vertical="center" wrapText="1"/>
    </xf>
    <xf numFmtId="0" fontId="16" fillId="0" borderId="23" xfId="0" applyFont="1" applyBorder="1" applyAlignment="1" applyProtection="1">
      <alignment horizontal="center" vertical="center" wrapText="1"/>
    </xf>
    <xf numFmtId="0" fontId="16" fillId="0" borderId="24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24" fillId="0" borderId="0" xfId="0" applyFont="1" applyBorder="1" applyAlignment="1" applyProtection="1">
      <alignment horizontal="left" vertical="center"/>
    </xf>
    <xf numFmtId="0" fontId="24" fillId="0" borderId="0" xfId="0" applyFont="1" applyBorder="1" applyAlignment="1" applyProtection="1">
      <alignment vertical="center"/>
    </xf>
    <xf numFmtId="4" fontId="24" fillId="0" borderId="0" xfId="0" applyNumberFormat="1" applyFont="1" applyBorder="1" applyAlignment="1" applyProtection="1">
      <alignment horizontal="right" vertical="center"/>
    </xf>
    <xf numFmtId="4" fontId="24" fillId="0" borderId="0" xfId="0" applyNumberFormat="1" applyFont="1" applyBorder="1" applyAlignment="1" applyProtection="1">
      <alignment vertical="center"/>
    </xf>
    <xf numFmtId="4" fontId="23" fillId="0" borderId="14" xfId="0" applyNumberFormat="1" applyFont="1" applyBorder="1" applyAlignment="1" applyProtection="1">
      <alignment vertical="center"/>
    </xf>
    <xf numFmtId="4" fontId="23" fillId="0" borderId="0" xfId="0" applyNumberFormat="1" applyFont="1" applyBorder="1" applyAlignment="1" applyProtection="1">
      <alignment vertical="center"/>
    </xf>
    <xf numFmtId="166" fontId="23" fillId="0" borderId="0" xfId="0" applyNumberFormat="1" applyFont="1" applyBorder="1" applyAlignment="1" applyProtection="1">
      <alignment vertical="center"/>
    </xf>
    <xf numFmtId="4" fontId="23" fillId="0" borderId="15" xfId="0" applyNumberFormat="1" applyFont="1" applyBorder="1" applyAlignment="1" applyProtection="1">
      <alignment vertical="center"/>
    </xf>
    <xf numFmtId="0" fontId="3" fillId="0" borderId="0" xfId="0" applyFont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4" fillId="0" borderId="4" xfId="0" applyFont="1" applyBorder="1" applyAlignment="1" applyProtection="1">
      <alignment vertical="center"/>
    </xf>
    <xf numFmtId="0" fontId="27" fillId="0" borderId="0" xfId="0" applyFont="1" applyBorder="1" applyAlignment="1" applyProtection="1">
      <alignment vertical="center"/>
    </xf>
    <xf numFmtId="0" fontId="27" fillId="0" borderId="0" xfId="0" applyFont="1" applyBorder="1" applyAlignment="1" applyProtection="1">
      <alignment horizontal="left" vertical="center" wrapText="1"/>
    </xf>
    <xf numFmtId="0" fontId="28" fillId="0" borderId="0" xfId="0" applyFont="1" applyBorder="1" applyAlignment="1" applyProtection="1">
      <alignment vertical="center"/>
    </xf>
    <xf numFmtId="4" fontId="28" fillId="0" borderId="0" xfId="0" applyNumberFormat="1" applyFont="1" applyBorder="1" applyAlignment="1" applyProtection="1">
      <alignment vertical="center"/>
    </xf>
    <xf numFmtId="0" fontId="4" fillId="0" borderId="5" xfId="0" applyFont="1" applyBorder="1" applyAlignment="1" applyProtection="1">
      <alignment vertical="center"/>
    </xf>
    <xf numFmtId="4" fontId="29" fillId="0" borderId="16" xfId="0" applyNumberFormat="1" applyFont="1" applyBorder="1" applyAlignment="1" applyProtection="1">
      <alignment vertical="center"/>
    </xf>
    <xf numFmtId="4" fontId="29" fillId="0" borderId="17" xfId="0" applyNumberFormat="1" applyFont="1" applyBorder="1" applyAlignment="1" applyProtection="1">
      <alignment vertical="center"/>
    </xf>
    <xf numFmtId="166" fontId="29" fillId="0" borderId="17" xfId="0" applyNumberFormat="1" applyFont="1" applyBorder="1" applyAlignment="1" applyProtection="1">
      <alignment vertical="center"/>
    </xf>
    <xf numFmtId="4" fontId="29" fillId="0" borderId="18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6" fillId="0" borderId="0" xfId="0" applyFont="1" applyBorder="1" applyAlignment="1" applyProtection="1">
      <alignment horizontal="left" vertical="center"/>
    </xf>
    <xf numFmtId="4" fontId="6" fillId="4" borderId="0" xfId="0" applyNumberFormat="1" applyFont="1" applyFill="1" applyBorder="1" applyAlignment="1" applyProtection="1">
      <alignment vertical="center"/>
      <protection locked="0"/>
    </xf>
    <xf numFmtId="4" fontId="6" fillId="0" borderId="0" xfId="0" applyNumberFormat="1" applyFont="1" applyBorder="1" applyAlignment="1" applyProtection="1">
      <alignment vertical="center"/>
    </xf>
    <xf numFmtId="164" fontId="21" fillId="4" borderId="11" xfId="0" applyNumberFormat="1" applyFont="1" applyFill="1" applyBorder="1" applyAlignment="1" applyProtection="1">
      <alignment horizontal="center" vertical="center"/>
      <protection locked="0"/>
    </xf>
    <xf numFmtId="0" fontId="21" fillId="4" borderId="12" xfId="0" applyFont="1" applyFill="1" applyBorder="1" applyAlignment="1" applyProtection="1">
      <alignment horizontal="center" vertical="center"/>
      <protection locked="0"/>
    </xf>
    <xf numFmtId="4" fontId="21" fillId="0" borderId="13" xfId="0" applyNumberFormat="1" applyFont="1" applyBorder="1" applyAlignment="1" applyProtection="1">
      <alignment vertical="center"/>
    </xf>
    <xf numFmtId="4" fontId="0" fillId="0" borderId="0" xfId="0" applyNumberFormat="1" applyFont="1" applyAlignment="1">
      <alignment vertical="center"/>
    </xf>
    <xf numFmtId="0" fontId="6" fillId="4" borderId="0" xfId="0" applyFont="1" applyFill="1" applyBorder="1" applyAlignment="1" applyProtection="1">
      <alignment horizontal="left" vertical="center"/>
      <protection locked="0"/>
    </xf>
    <xf numFmtId="164" fontId="21" fillId="4" borderId="14" xfId="0" applyNumberFormat="1" applyFont="1" applyFill="1" applyBorder="1" applyAlignment="1" applyProtection="1">
      <alignment horizontal="center" vertical="center"/>
      <protection locked="0"/>
    </xf>
    <xf numFmtId="0" fontId="21" fillId="4" borderId="0" xfId="0" applyFont="1" applyFill="1" applyBorder="1" applyAlignment="1" applyProtection="1">
      <alignment horizontal="center" vertical="center"/>
      <protection locked="0"/>
    </xf>
    <xf numFmtId="4" fontId="21" fillId="0" borderId="15" xfId="0" applyNumberFormat="1" applyFont="1" applyBorder="1" applyAlignment="1" applyProtection="1">
      <alignment vertical="center"/>
    </xf>
    <xf numFmtId="164" fontId="21" fillId="4" borderId="16" xfId="0" applyNumberFormat="1" applyFont="1" applyFill="1" applyBorder="1" applyAlignment="1" applyProtection="1">
      <alignment horizontal="center" vertical="center"/>
      <protection locked="0"/>
    </xf>
    <xf numFmtId="0" fontId="21" fillId="4" borderId="17" xfId="0" applyFont="1" applyFill="1" applyBorder="1" applyAlignment="1" applyProtection="1">
      <alignment horizontal="center" vertical="center"/>
      <protection locked="0"/>
    </xf>
    <xf numFmtId="4" fontId="21" fillId="0" borderId="18" xfId="0" applyNumberFormat="1" applyFont="1" applyBorder="1" applyAlignment="1" applyProtection="1">
      <alignment vertical="center"/>
    </xf>
    <xf numFmtId="0" fontId="24" fillId="6" borderId="0" xfId="0" applyFont="1" applyFill="1" applyBorder="1" applyAlignment="1" applyProtection="1">
      <alignment horizontal="left" vertical="center"/>
    </xf>
    <xf numFmtId="0" fontId="0" fillId="6" borderId="0" xfId="0" applyFont="1" applyFill="1" applyBorder="1" applyAlignment="1" applyProtection="1">
      <alignment vertical="center"/>
    </xf>
    <xf numFmtId="4" fontId="24" fillId="6" borderId="0" xfId="0" applyNumberFormat="1" applyFont="1" applyFill="1" applyBorder="1" applyAlignment="1" applyProtection="1">
      <alignment vertical="center"/>
    </xf>
    <xf numFmtId="0" fontId="0" fillId="2" borderId="0" xfId="0" applyFill="1" applyProtection="1"/>
    <xf numFmtId="0" fontId="12" fillId="2" borderId="0" xfId="1" applyFont="1" applyFill="1" applyAlignment="1" applyProtection="1">
      <alignment horizontal="center" vertical="center"/>
    </xf>
    <xf numFmtId="0" fontId="16" fillId="0" borderId="0" xfId="0" applyFont="1" applyBorder="1" applyAlignment="1" applyProtection="1">
      <alignment horizontal="left" vertical="center" wrapText="1"/>
    </xf>
    <xf numFmtId="165" fontId="2" fillId="4" borderId="0" xfId="0" applyNumberFormat="1" applyFont="1" applyFill="1" applyBorder="1" applyAlignment="1" applyProtection="1">
      <alignment horizontal="left" vertical="center"/>
      <protection locked="0"/>
    </xf>
    <xf numFmtId="0" fontId="2" fillId="4" borderId="0" xfId="0" applyFont="1" applyFill="1" applyBorder="1" applyAlignment="1" applyProtection="1">
      <alignment horizontal="left" vertical="center"/>
    </xf>
    <xf numFmtId="0" fontId="10" fillId="0" borderId="0" xfId="0" applyFont="1" applyBorder="1" applyAlignment="1" applyProtection="1">
      <alignment horizontal="left" vertical="center"/>
    </xf>
    <xf numFmtId="0" fontId="19" fillId="0" borderId="0" xfId="0" applyFont="1" applyBorder="1" applyAlignment="1" applyProtection="1">
      <alignment horizontal="left" vertical="center"/>
    </xf>
    <xf numFmtId="4" fontId="19" fillId="0" borderId="0" xfId="0" applyNumberFormat="1" applyFont="1" applyBorder="1" applyAlignment="1" applyProtection="1">
      <alignment vertical="center"/>
    </xf>
    <xf numFmtId="0" fontId="1" fillId="0" borderId="0" xfId="0" applyFont="1" applyBorder="1" applyAlignment="1" applyProtection="1">
      <alignment horizontal="right" vertical="center"/>
    </xf>
    <xf numFmtId="4" fontId="1" fillId="0" borderId="0" xfId="0" applyNumberFormat="1" applyFont="1" applyBorder="1" applyAlignment="1" applyProtection="1">
      <alignment vertical="center"/>
    </xf>
    <xf numFmtId="0" fontId="3" fillId="6" borderId="8" xfId="0" applyFont="1" applyFill="1" applyBorder="1" applyAlignment="1" applyProtection="1">
      <alignment horizontal="left" vertical="center"/>
    </xf>
    <xf numFmtId="0" fontId="3" fillId="6" borderId="9" xfId="0" applyFont="1" applyFill="1" applyBorder="1" applyAlignment="1" applyProtection="1">
      <alignment horizontal="right" vertical="center"/>
    </xf>
    <xf numFmtId="0" fontId="3" fillId="6" borderId="9" xfId="0" applyFont="1" applyFill="1" applyBorder="1" applyAlignment="1" applyProtection="1">
      <alignment horizontal="center" vertical="center"/>
    </xf>
    <xf numFmtId="4" fontId="3" fillId="6" borderId="9" xfId="0" applyNumberFormat="1" applyFont="1" applyFill="1" applyBorder="1" applyAlignment="1" applyProtection="1">
      <alignment vertical="center"/>
    </xf>
    <xf numFmtId="4" fontId="3" fillId="6" borderId="10" xfId="0" applyNumberFormat="1" applyFont="1" applyFill="1" applyBorder="1" applyAlignment="1" applyProtection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0" fillId="0" borderId="3" xfId="0" applyFont="1" applyBorder="1" applyAlignment="1">
      <alignment vertical="center"/>
    </xf>
    <xf numFmtId="0" fontId="0" fillId="0" borderId="0" xfId="0" applyFont="1" applyAlignment="1" applyProtection="1">
      <alignment vertical="center"/>
    </xf>
    <xf numFmtId="0" fontId="2" fillId="6" borderId="0" xfId="0" applyFont="1" applyFill="1" applyBorder="1" applyAlignment="1" applyProtection="1">
      <alignment horizontal="center" vertical="center"/>
    </xf>
    <xf numFmtId="0" fontId="30" fillId="0" borderId="0" xfId="0" applyFont="1" applyBorder="1" applyAlignment="1" applyProtection="1">
      <alignment horizontal="left" vertical="center"/>
    </xf>
    <xf numFmtId="4" fontId="30" fillId="0" borderId="0" xfId="0" applyNumberFormat="1" applyFont="1" applyBorder="1" applyAlignment="1" applyProtection="1">
      <alignment vertical="center"/>
    </xf>
    <xf numFmtId="0" fontId="5" fillId="0" borderId="4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vertical="center"/>
    </xf>
    <xf numFmtId="0" fontId="5" fillId="0" borderId="0" xfId="0" applyFont="1" applyBorder="1" applyAlignment="1" applyProtection="1">
      <alignment horizontal="left" vertical="center"/>
    </xf>
    <xf numFmtId="4" fontId="5" fillId="0" borderId="0" xfId="0" applyNumberFormat="1" applyFont="1" applyBorder="1" applyAlignment="1" applyProtection="1">
      <alignment vertical="center"/>
    </xf>
    <xf numFmtId="0" fontId="5" fillId="0" borderId="5" xfId="0" applyFont="1" applyBorder="1" applyAlignment="1" applyProtection="1">
      <alignment vertical="center"/>
    </xf>
    <xf numFmtId="0" fontId="5" fillId="0" borderId="0" xfId="0" applyFont="1" applyAlignment="1" applyProtection="1">
      <alignment vertical="center"/>
    </xf>
    <xf numFmtId="0" fontId="6" fillId="0" borderId="4" xfId="0" applyFont="1" applyBorder="1" applyAlignment="1" applyProtection="1">
      <alignment vertical="center"/>
    </xf>
    <xf numFmtId="0" fontId="6" fillId="0" borderId="0" xfId="0" applyFont="1" applyBorder="1" applyAlignment="1" applyProtection="1">
      <alignment vertical="center"/>
    </xf>
    <xf numFmtId="0" fontId="6" fillId="0" borderId="5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4" fontId="5" fillId="0" borderId="0" xfId="0" applyNumberFormat="1" applyFont="1" applyBorder="1" applyAlignment="1" applyProtection="1"/>
    <xf numFmtId="4" fontId="31" fillId="0" borderId="0" xfId="0" applyNumberFormat="1" applyFont="1" applyBorder="1" applyAlignment="1" applyProtection="1">
      <alignment vertical="center"/>
    </xf>
    <xf numFmtId="0" fontId="0" fillId="0" borderId="25" xfId="0" applyFont="1" applyBorder="1" applyAlignment="1" applyProtection="1">
      <alignment vertical="center"/>
    </xf>
    <xf numFmtId="0" fontId="16" fillId="0" borderId="2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21" fillId="0" borderId="15" xfId="0" applyFont="1" applyBorder="1" applyAlignment="1" applyProtection="1">
      <alignment horizontal="center" vertical="center"/>
    </xf>
    <xf numFmtId="0" fontId="0" fillId="0" borderId="0" xfId="0" applyFont="1" applyAlignment="1" applyProtection="1">
      <alignment horizontal="left" vertical="center"/>
      <protection locked="0"/>
    </xf>
    <xf numFmtId="4" fontId="0" fillId="0" borderId="0" xfId="0" applyNumberFormat="1" applyFont="1" applyAlignment="1" applyProtection="1">
      <alignment vertical="center"/>
      <protection locked="0"/>
    </xf>
    <xf numFmtId="0" fontId="0" fillId="0" borderId="16" xfId="0" applyFont="1" applyBorder="1" applyAlignment="1" applyProtection="1">
      <alignment vertical="center"/>
    </xf>
    <xf numFmtId="0" fontId="21" fillId="0" borderId="18" xfId="0" applyFont="1" applyBorder="1" applyAlignment="1" applyProtection="1">
      <alignment horizontal="center" vertical="center"/>
    </xf>
    <xf numFmtId="0" fontId="0" fillId="0" borderId="4" xfId="0" applyFont="1" applyBorder="1" applyAlignment="1" applyProtection="1">
      <alignment horizontal="center" vertical="center" wrapText="1"/>
    </xf>
    <xf numFmtId="0" fontId="2" fillId="6" borderId="22" xfId="0" applyFont="1" applyFill="1" applyBorder="1" applyAlignment="1" applyProtection="1">
      <alignment horizontal="center" vertical="center" wrapText="1"/>
    </xf>
    <xf numFmtId="0" fontId="2" fillId="6" borderId="23" xfId="0" applyFont="1" applyFill="1" applyBorder="1" applyAlignment="1" applyProtection="1">
      <alignment horizontal="center" vertical="center" wrapText="1"/>
    </xf>
    <xf numFmtId="0" fontId="2" fillId="6" borderId="24" xfId="0" applyFont="1" applyFill="1" applyBorder="1" applyAlignment="1" applyProtection="1">
      <alignment horizontal="center" vertical="center" wrapText="1"/>
    </xf>
    <xf numFmtId="0" fontId="0" fillId="0" borderId="5" xfId="0" applyFont="1" applyBorder="1" applyAlignment="1" applyProtection="1">
      <alignment horizontal="center" vertical="center" wrapText="1"/>
    </xf>
    <xf numFmtId="4" fontId="24" fillId="0" borderId="12" xfId="0" applyNumberFormat="1" applyFont="1" applyBorder="1" applyAlignment="1" applyProtection="1"/>
    <xf numFmtId="4" fontId="3" fillId="0" borderId="12" xfId="0" applyNumberFormat="1" applyFont="1" applyBorder="1" applyAlignment="1" applyProtection="1">
      <alignment vertical="center"/>
    </xf>
    <xf numFmtId="166" fontId="32" fillId="0" borderId="12" xfId="0" applyNumberFormat="1" applyFont="1" applyBorder="1" applyAlignment="1" applyProtection="1"/>
    <xf numFmtId="166" fontId="32" fillId="0" borderId="13" xfId="0" applyNumberFormat="1" applyFont="1" applyBorder="1" applyAlignment="1" applyProtection="1"/>
    <xf numFmtId="4" fontId="33" fillId="0" borderId="0" xfId="0" applyNumberFormat="1" applyFont="1" applyAlignment="1">
      <alignment vertical="center"/>
    </xf>
    <xf numFmtId="0" fontId="7" fillId="0" borderId="4" xfId="0" applyFont="1" applyBorder="1" applyAlignment="1" applyProtection="1"/>
    <xf numFmtId="0" fontId="7" fillId="0" borderId="0" xfId="0" applyFont="1" applyBorder="1" applyAlignment="1" applyProtection="1"/>
    <xf numFmtId="0" fontId="5" fillId="0" borderId="0" xfId="0" applyFont="1" applyBorder="1" applyAlignment="1" applyProtection="1">
      <alignment horizontal="left"/>
    </xf>
    <xf numFmtId="0" fontId="7" fillId="0" borderId="5" xfId="0" applyFont="1" applyBorder="1" applyAlignment="1" applyProtection="1"/>
    <xf numFmtId="0" fontId="7" fillId="0" borderId="14" xfId="0" applyFont="1" applyBorder="1" applyAlignment="1" applyProtection="1"/>
    <xf numFmtId="166" fontId="7" fillId="0" borderId="0" xfId="0" applyNumberFormat="1" applyFont="1" applyBorder="1" applyAlignment="1" applyProtection="1"/>
    <xf numFmtId="166" fontId="7" fillId="0" borderId="15" xfId="0" applyNumberFormat="1" applyFont="1" applyBorder="1" applyAlignment="1" applyProtection="1"/>
    <xf numFmtId="0" fontId="7" fillId="0" borderId="0" xfId="0" applyFont="1" applyAlignment="1">
      <alignment horizontal="left"/>
    </xf>
    <xf numFmtId="0" fontId="7" fillId="0" borderId="0" xfId="0" applyFont="1" applyAlignment="1">
      <alignment horizontal="center"/>
    </xf>
    <xf numFmtId="4" fontId="7" fillId="0" borderId="0" xfId="0" applyNumberFormat="1" applyFont="1" applyAlignment="1">
      <alignment vertical="center"/>
    </xf>
    <xf numFmtId="0" fontId="6" fillId="0" borderId="0" xfId="0" applyFont="1" applyBorder="1" applyAlignment="1" applyProtection="1">
      <alignment horizontal="left"/>
    </xf>
    <xf numFmtId="4" fontId="6" fillId="0" borderId="17" xfId="0" applyNumberFormat="1" applyFont="1" applyBorder="1" applyAlignment="1" applyProtection="1"/>
    <xf numFmtId="4" fontId="6" fillId="0" borderId="17" xfId="0" applyNumberFormat="1" applyFont="1" applyBorder="1" applyAlignment="1" applyProtection="1">
      <alignment vertical="center"/>
    </xf>
    <xf numFmtId="0" fontId="0" fillId="0" borderId="25" xfId="0" applyFont="1" applyBorder="1" applyAlignment="1" applyProtection="1">
      <alignment horizontal="center" vertical="center"/>
    </xf>
    <xf numFmtId="49" fontId="0" fillId="0" borderId="25" xfId="0" applyNumberFormat="1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left" vertical="center" wrapText="1"/>
    </xf>
    <xf numFmtId="0" fontId="0" fillId="0" borderId="25" xfId="0" applyFont="1" applyBorder="1" applyAlignment="1" applyProtection="1">
      <alignment horizontal="center" vertical="center" wrapText="1"/>
    </xf>
    <xf numFmtId="167" fontId="0" fillId="0" borderId="25" xfId="0" applyNumberFormat="1" applyFont="1" applyBorder="1" applyAlignment="1" applyProtection="1">
      <alignment vertical="center"/>
    </xf>
    <xf numFmtId="4" fontId="0" fillId="4" borderId="25" xfId="0" applyNumberFormat="1" applyFont="1" applyFill="1" applyBorder="1" applyAlignment="1" applyProtection="1">
      <alignment vertical="center"/>
      <protection locked="0"/>
    </xf>
    <xf numFmtId="4" fontId="0" fillId="4" borderId="25" xfId="0" applyNumberFormat="1" applyFont="1" applyFill="1" applyBorder="1" applyAlignment="1" applyProtection="1">
      <alignment vertical="center"/>
    </xf>
    <xf numFmtId="4" fontId="0" fillId="0" borderId="25" xfId="0" applyNumberFormat="1" applyFont="1" applyBorder="1" applyAlignment="1" applyProtection="1">
      <alignment vertical="center"/>
    </xf>
    <xf numFmtId="0" fontId="1" fillId="4" borderId="25" xfId="0" applyFont="1" applyFill="1" applyBorder="1" applyAlignment="1" applyProtection="1">
      <alignment horizontal="left" vertical="center"/>
      <protection locked="0"/>
    </xf>
    <xf numFmtId="166" fontId="1" fillId="0" borderId="0" xfId="0" applyNumberFormat="1" applyFont="1" applyBorder="1" applyAlignment="1" applyProtection="1">
      <alignment vertical="center"/>
    </xf>
    <xf numFmtId="166" fontId="1" fillId="0" borderId="15" xfId="0" applyNumberFormat="1" applyFont="1" applyBorder="1" applyAlignment="1" applyProtection="1">
      <alignment vertical="center"/>
    </xf>
    <xf numFmtId="0" fontId="8" fillId="0" borderId="4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vertical="center"/>
    </xf>
    <xf numFmtId="0" fontId="8" fillId="0" borderId="0" xfId="0" applyFont="1" applyBorder="1" applyAlignment="1" applyProtection="1">
      <alignment horizontal="left" vertical="center"/>
    </xf>
    <xf numFmtId="0" fontId="8" fillId="0" borderId="12" xfId="0" applyFont="1" applyBorder="1" applyAlignment="1" applyProtection="1">
      <alignment horizontal="left" vertical="center" wrapText="1"/>
    </xf>
    <xf numFmtId="0" fontId="8" fillId="0" borderId="12" xfId="0" applyFont="1" applyBorder="1" applyAlignment="1" applyProtection="1">
      <alignment vertical="center"/>
    </xf>
    <xf numFmtId="167" fontId="8" fillId="0" borderId="0" xfId="0" applyNumberFormat="1" applyFont="1" applyBorder="1" applyAlignment="1" applyProtection="1">
      <alignment vertical="center"/>
    </xf>
    <xf numFmtId="0" fontId="8" fillId="0" borderId="5" xfId="0" applyFont="1" applyBorder="1" applyAlignment="1" applyProtection="1">
      <alignment vertical="center"/>
    </xf>
    <xf numFmtId="0" fontId="8" fillId="0" borderId="14" xfId="0" applyFont="1" applyBorder="1" applyAlignment="1" applyProtection="1">
      <alignment vertical="center"/>
    </xf>
    <xf numFmtId="0" fontId="8" fillId="0" borderId="15" xfId="0" applyFont="1" applyBorder="1" applyAlignment="1" applyProtection="1">
      <alignment vertical="center"/>
    </xf>
    <xf numFmtId="0" fontId="8" fillId="0" borderId="0" xfId="0" applyFont="1" applyAlignment="1">
      <alignment horizontal="left" vertical="center"/>
    </xf>
    <xf numFmtId="0" fontId="34" fillId="0" borderId="25" xfId="0" applyFont="1" applyBorder="1" applyAlignment="1" applyProtection="1">
      <alignment horizontal="center" vertical="center"/>
    </xf>
    <xf numFmtId="49" fontId="34" fillId="0" borderId="25" xfId="0" applyNumberFormat="1" applyFont="1" applyBorder="1" applyAlignment="1" applyProtection="1">
      <alignment horizontal="left" vertical="center" wrapText="1"/>
    </xf>
    <xf numFmtId="0" fontId="34" fillId="0" borderId="25" xfId="0" applyFont="1" applyBorder="1" applyAlignment="1" applyProtection="1">
      <alignment horizontal="left" vertical="center" wrapText="1"/>
    </xf>
    <xf numFmtId="0" fontId="34" fillId="0" borderId="25" xfId="0" applyFont="1" applyBorder="1" applyAlignment="1" applyProtection="1">
      <alignment horizontal="center" vertical="center" wrapText="1"/>
    </xf>
    <xf numFmtId="167" fontId="34" fillId="0" borderId="25" xfId="0" applyNumberFormat="1" applyFont="1" applyBorder="1" applyAlignment="1" applyProtection="1">
      <alignment vertical="center"/>
    </xf>
    <xf numFmtId="4" fontId="34" fillId="4" borderId="25" xfId="0" applyNumberFormat="1" applyFont="1" applyFill="1" applyBorder="1" applyAlignment="1" applyProtection="1">
      <alignment vertical="center"/>
      <protection locked="0"/>
    </xf>
    <xf numFmtId="4" fontId="34" fillId="4" borderId="25" xfId="0" applyNumberFormat="1" applyFont="1" applyFill="1" applyBorder="1" applyAlignment="1" applyProtection="1">
      <alignment vertical="center"/>
    </xf>
    <xf numFmtId="4" fontId="34" fillId="0" borderId="25" xfId="0" applyNumberFormat="1" applyFont="1" applyBorder="1" applyAlignment="1" applyProtection="1">
      <alignment vertical="center"/>
    </xf>
    <xf numFmtId="4" fontId="5" fillId="0" borderId="12" xfId="0" applyNumberFormat="1" applyFont="1" applyBorder="1" applyAlignment="1" applyProtection="1"/>
    <xf numFmtId="4" fontId="5" fillId="0" borderId="12" xfId="0" applyNumberFormat="1" applyFont="1" applyBorder="1" applyAlignment="1" applyProtection="1">
      <alignment vertical="center"/>
    </xf>
    <xf numFmtId="4" fontId="5" fillId="0" borderId="17" xfId="0" applyNumberFormat="1" applyFont="1" applyBorder="1" applyAlignment="1" applyProtection="1"/>
    <xf numFmtId="4" fontId="5" fillId="0" borderId="17" xfId="0" applyNumberFormat="1" applyFont="1" applyBorder="1" applyAlignment="1" applyProtection="1">
      <alignment vertical="center"/>
    </xf>
    <xf numFmtId="0" fontId="0" fillId="4" borderId="25" xfId="0" applyFont="1" applyFill="1" applyBorder="1" applyAlignment="1" applyProtection="1">
      <alignment horizontal="center" vertical="center"/>
      <protection locked="0"/>
    </xf>
    <xf numFmtId="49" fontId="0" fillId="4" borderId="25" xfId="0" applyNumberFormat="1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left" vertical="center" wrapText="1"/>
      <protection locked="0"/>
    </xf>
    <xf numFmtId="0" fontId="0" fillId="4" borderId="25" xfId="0" applyFont="1" applyFill="1" applyBorder="1" applyAlignment="1" applyProtection="1">
      <alignment horizontal="center" vertical="center" wrapText="1"/>
      <protection locked="0"/>
    </xf>
    <xf numFmtId="167" fontId="0" fillId="4" borderId="25" xfId="0" applyNumberFormat="1" applyFont="1" applyFill="1" applyBorder="1" applyAlignment="1" applyProtection="1">
      <alignment vertical="center"/>
      <protection locked="0"/>
    </xf>
    <xf numFmtId="0" fontId="1" fillId="4" borderId="25" xfId="0" applyFont="1" applyFill="1" applyBorder="1" applyAlignment="1" applyProtection="1">
      <alignment horizontal="center" vertical="center"/>
      <protection locked="0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styles" Target="styles.xml" /><Relationship Id="rId4" Type="http://schemas.openxmlformats.org/officeDocument/2006/relationships/theme" Target="theme/theme1.xml" /><Relationship Id="rId5" Type="http://schemas.openxmlformats.org/officeDocument/2006/relationships/calcChain" Target="calcChain.xml" /><Relationship Id="rId6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://www.pro-rozpocty.cz/software-a-data/kros-4-ocenovani-a-rizeni-stavebni-vyroby/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71145" cy="271145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76860" cy="276860"/>
    <xdr:pic>
      <xdr:nvPicPr>
        <xdr:cNvPr id="2" name="Picture 1">
          <a:hlinkClick xmlns:r="http://schemas.openxmlformats.org/officeDocument/2006/relationships" r:id="rId1" tooltip="http://www.pro-rozpocty.cz/software-a-data/kros-4-ocenovani-a-rizeni-stavebni-vyroby/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2.5" customWidth="1"/>
    <col min="5" max="5" width="2.5" customWidth="1"/>
    <col min="6" max="6" width="2.5" customWidth="1"/>
    <col min="7" max="7" width="2.5" customWidth="1"/>
    <col min="8" max="8" width="2.5" customWidth="1"/>
    <col min="9" max="9" width="2.5" customWidth="1"/>
    <col min="10" max="10" width="2.5" customWidth="1"/>
    <col min="11" max="11" width="2.5" customWidth="1"/>
    <col min="12" max="12" width="2.5" customWidth="1"/>
    <col min="13" max="13" width="2.5" customWidth="1"/>
    <col min="14" max="14" width="2.5" customWidth="1"/>
    <col min="15" max="15" width="2.5" customWidth="1"/>
    <col min="16" max="16" width="2.5" customWidth="1"/>
    <col min="17" max="17" width="2.5" customWidth="1"/>
    <col min="18" max="18" width="2.5" customWidth="1"/>
    <col min="19" max="19" width="2.5" customWidth="1"/>
    <col min="20" max="20" width="2.5" customWidth="1"/>
    <col min="21" max="21" width="2.5" customWidth="1"/>
    <col min="22" max="22" width="2.5" customWidth="1"/>
    <col min="23" max="23" width="2.5" customWidth="1"/>
    <col min="24" max="24" width="2.5" customWidth="1"/>
    <col min="25" max="25" width="2.5" customWidth="1"/>
    <col min="26" max="26" width="2.5" customWidth="1"/>
    <col min="27" max="27" width="2.5" customWidth="1"/>
    <col min="28" max="28" width="2.5" customWidth="1"/>
    <col min="29" max="29" width="2.5" customWidth="1"/>
    <col min="30" max="30" width="2.5" customWidth="1"/>
    <col min="31" max="31" width="2.5" customWidth="1"/>
    <col min="32" max="32" width="2.5" customWidth="1"/>
    <col min="33" max="33" width="2.5" customWidth="1"/>
    <col min="34" max="34" width="3.33" customWidth="1"/>
    <col min="35" max="35" width="2.5" customWidth="1"/>
    <col min="36" max="36" width="2.5" customWidth="1"/>
    <col min="37" max="37" width="2.5" customWidth="1"/>
    <col min="38" max="38" width="8.33" customWidth="1"/>
    <col min="39" max="39" width="3.33" customWidth="1"/>
    <col min="40" max="40" width="13.33" customWidth="1"/>
    <col min="41" max="41" width="7.5" customWidth="1"/>
    <col min="42" max="42" width="4.17" customWidth="1"/>
    <col min="43" max="43" width="1.67" customWidth="1"/>
    <col min="44" max="44" width="13.67" customWidth="1"/>
    <col min="45" max="45" width="25.83" hidden="1" customWidth="1"/>
    <col min="46" max="46" width="25.83" hidden="1" customWidth="1"/>
    <col min="47" max="47" width="25" hidden="1" customWidth="1"/>
    <col min="48" max="48" width="21.67" hidden="1" customWidth="1"/>
    <col min="49" max="49" width="21.67" hidden="1" customWidth="1"/>
    <col min="50" max="50" width="21.67" hidden="1" customWidth="1"/>
    <col min="51" max="51" width="21.67" hidden="1" customWidth="1"/>
    <col min="52" max="52" width="21.67" hidden="1" customWidth="1"/>
    <col min="53" max="53" width="19.17" hidden="1" customWidth="1"/>
    <col min="54" max="54" width="25" hidden="1" customWidth="1"/>
    <col min="55" max="55" width="19.17" hidden="1" customWidth="1"/>
    <col min="56" max="56" width="19.17" hidden="1" customWidth="1"/>
    <col min="57" max="57" width="66.5" customWidth="1"/>
    <col min="71" max="71" width="9.33" hidden="1"/>
    <col min="72" max="72" width="9.33" hidden="1"/>
    <col min="73" max="73" width="9.33" hidden="1"/>
    <col min="74" max="74" width="9.33" hidden="1"/>
    <col min="75" max="75" width="9.33" hidden="1"/>
    <col min="76" max="76" width="9.33" hidden="1"/>
    <col min="77" max="77" width="9.33" hidden="1"/>
    <col min="78" max="78" width="9.33" hidden="1"/>
    <col min="79" max="79" width="9.33" hidden="1"/>
    <col min="80" max="80" width="9.33" hidden="1"/>
    <col min="81" max="81" width="9.33" hidden="1"/>
    <col min="82" max="82" width="9.33" hidden="1"/>
    <col min="83" max="83" width="9.33" hidden="1"/>
    <col min="84" max="84" width="9.33" hidden="1"/>
    <col min="85" max="85" width="9.33" hidden="1"/>
    <col min="86" max="86" width="9.33" hidden="1"/>
    <col min="87" max="87" width="9.33" hidden="1"/>
    <col min="88" max="88" width="9.33" hidden="1"/>
    <col min="89" max="89" width="9.33" hidden="1"/>
  </cols>
  <sheetData>
    <row r="1" ht="21.36" customHeight="1">
      <c r="A1" s="11" t="s">
        <v>0</v>
      </c>
      <c r="B1" s="12"/>
      <c r="C1" s="12"/>
      <c r="D1" s="13" t="s">
        <v>1</v>
      </c>
      <c r="E1" s="12"/>
      <c r="F1" s="12"/>
      <c r="G1" s="12"/>
      <c r="H1" s="12"/>
      <c r="I1" s="12"/>
      <c r="J1" s="12"/>
      <c r="K1" s="14" t="s">
        <v>2</v>
      </c>
      <c r="L1" s="14"/>
      <c r="M1" s="14"/>
      <c r="N1" s="14"/>
      <c r="O1" s="14"/>
      <c r="P1" s="14"/>
      <c r="Q1" s="14"/>
      <c r="R1" s="14"/>
      <c r="S1" s="14"/>
      <c r="T1" s="12"/>
      <c r="U1" s="12"/>
      <c r="V1" s="12"/>
      <c r="W1" s="14" t="s">
        <v>3</v>
      </c>
      <c r="X1" s="14"/>
      <c r="Y1" s="14"/>
      <c r="Z1" s="14"/>
      <c r="AA1" s="14"/>
      <c r="AB1" s="14"/>
      <c r="AC1" s="14"/>
      <c r="AD1" s="14"/>
      <c r="AE1" s="14"/>
      <c r="AF1" s="14"/>
      <c r="AG1" s="12"/>
      <c r="AH1" s="12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6" t="s">
        <v>4</v>
      </c>
      <c r="BB1" s="16" t="s">
        <v>5</v>
      </c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T1" s="17" t="s">
        <v>6</v>
      </c>
      <c r="BU1" s="17" t="s">
        <v>6</v>
      </c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R2" s="20" t="s">
        <v>8</v>
      </c>
      <c r="BS2" s="21" t="s">
        <v>9</v>
      </c>
      <c r="BT2" s="21" t="s">
        <v>10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4"/>
      <c r="BS3" s="21" t="s">
        <v>9</v>
      </c>
      <c r="BT3" s="21" t="s">
        <v>11</v>
      </c>
    </row>
    <row r="4" ht="36.96" customHeight="1">
      <c r="B4" s="25"/>
      <c r="C4" s="26" t="s">
        <v>12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/>
      <c r="X4" s="27"/>
      <c r="Y4" s="27"/>
      <c r="Z4" s="27"/>
      <c r="AA4" s="27"/>
      <c r="AB4" s="27"/>
      <c r="AC4" s="27"/>
      <c r="AD4" s="27"/>
      <c r="AE4" s="27"/>
      <c r="AF4" s="27"/>
      <c r="AG4" s="27"/>
      <c r="AH4" s="27"/>
      <c r="AI4" s="27"/>
      <c r="AJ4" s="27"/>
      <c r="AK4" s="27"/>
      <c r="AL4" s="27"/>
      <c r="AM4" s="27"/>
      <c r="AN4" s="27"/>
      <c r="AO4" s="27"/>
      <c r="AP4" s="27"/>
      <c r="AQ4" s="28"/>
      <c r="AS4" s="19" t="s">
        <v>13</v>
      </c>
      <c r="BE4" s="29" t="s">
        <v>14</v>
      </c>
      <c r="BS4" s="21" t="s">
        <v>15</v>
      </c>
    </row>
    <row r="5" ht="14.4" customHeight="1">
      <c r="B5" s="25"/>
      <c r="C5" s="30"/>
      <c r="D5" s="31" t="s">
        <v>16</v>
      </c>
      <c r="E5" s="30"/>
      <c r="F5" s="30"/>
      <c r="G5" s="30"/>
      <c r="H5" s="30"/>
      <c r="I5" s="30"/>
      <c r="J5" s="30"/>
      <c r="K5" s="32" t="s">
        <v>17</v>
      </c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28"/>
      <c r="BE5" s="33" t="s">
        <v>18</v>
      </c>
      <c r="BS5" s="21" t="s">
        <v>9</v>
      </c>
    </row>
    <row r="6" ht="36.96" customHeight="1">
      <c r="B6" s="25"/>
      <c r="C6" s="30"/>
      <c r="D6" s="34" t="s">
        <v>19</v>
      </c>
      <c r="E6" s="30"/>
      <c r="F6" s="30"/>
      <c r="G6" s="30"/>
      <c r="H6" s="30"/>
      <c r="I6" s="30"/>
      <c r="J6" s="30"/>
      <c r="K6" s="35" t="s">
        <v>20</v>
      </c>
      <c r="L6" s="30"/>
      <c r="M6" s="30"/>
      <c r="N6" s="30"/>
      <c r="O6" s="30"/>
      <c r="P6" s="30"/>
      <c r="Q6" s="30"/>
      <c r="R6" s="30"/>
      <c r="S6" s="30"/>
      <c r="T6" s="30"/>
      <c r="U6" s="30"/>
      <c r="V6" s="30"/>
      <c r="W6" s="30"/>
      <c r="X6" s="30"/>
      <c r="Y6" s="30"/>
      <c r="Z6" s="30"/>
      <c r="AA6" s="30"/>
      <c r="AB6" s="30"/>
      <c r="AC6" s="30"/>
      <c r="AD6" s="30"/>
      <c r="AE6" s="30"/>
      <c r="AF6" s="30"/>
      <c r="AG6" s="30"/>
      <c r="AH6" s="30"/>
      <c r="AI6" s="30"/>
      <c r="AJ6" s="30"/>
      <c r="AK6" s="30"/>
      <c r="AL6" s="30"/>
      <c r="AM6" s="30"/>
      <c r="AN6" s="30"/>
      <c r="AO6" s="30"/>
      <c r="AP6" s="30"/>
      <c r="AQ6" s="28"/>
      <c r="BE6" s="36"/>
      <c r="BS6" s="21" t="s">
        <v>9</v>
      </c>
    </row>
    <row r="7" ht="14.4" customHeight="1">
      <c r="B7" s="25"/>
      <c r="C7" s="30"/>
      <c r="D7" s="37" t="s">
        <v>21</v>
      </c>
      <c r="E7" s="30"/>
      <c r="F7" s="30"/>
      <c r="G7" s="30"/>
      <c r="H7" s="30"/>
      <c r="I7" s="30"/>
      <c r="J7" s="30"/>
      <c r="K7" s="32" t="s">
        <v>22</v>
      </c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0"/>
      <c r="AB7" s="30"/>
      <c r="AC7" s="30"/>
      <c r="AD7" s="30"/>
      <c r="AE7" s="30"/>
      <c r="AF7" s="30"/>
      <c r="AG7" s="30"/>
      <c r="AH7" s="30"/>
      <c r="AI7" s="30"/>
      <c r="AJ7" s="30"/>
      <c r="AK7" s="37" t="s">
        <v>23</v>
      </c>
      <c r="AL7" s="30"/>
      <c r="AM7" s="30"/>
      <c r="AN7" s="32" t="s">
        <v>22</v>
      </c>
      <c r="AO7" s="30"/>
      <c r="AP7" s="30"/>
      <c r="AQ7" s="28"/>
      <c r="BE7" s="36"/>
      <c r="BS7" s="21" t="s">
        <v>9</v>
      </c>
    </row>
    <row r="8" ht="14.4" customHeight="1">
      <c r="B8" s="25"/>
      <c r="C8" s="30"/>
      <c r="D8" s="37" t="s">
        <v>24</v>
      </c>
      <c r="E8" s="30"/>
      <c r="F8" s="30"/>
      <c r="G8" s="30"/>
      <c r="H8" s="30"/>
      <c r="I8" s="30"/>
      <c r="J8" s="30"/>
      <c r="K8" s="32" t="s">
        <v>25</v>
      </c>
      <c r="L8" s="30"/>
      <c r="M8" s="30"/>
      <c r="N8" s="30"/>
      <c r="O8" s="30"/>
      <c r="P8" s="30"/>
      <c r="Q8" s="30"/>
      <c r="R8" s="30"/>
      <c r="S8" s="30"/>
      <c r="T8" s="30"/>
      <c r="U8" s="30"/>
      <c r="V8" s="30"/>
      <c r="W8" s="30"/>
      <c r="X8" s="30"/>
      <c r="Y8" s="30"/>
      <c r="Z8" s="30"/>
      <c r="AA8" s="30"/>
      <c r="AB8" s="30"/>
      <c r="AC8" s="30"/>
      <c r="AD8" s="30"/>
      <c r="AE8" s="30"/>
      <c r="AF8" s="30"/>
      <c r="AG8" s="30"/>
      <c r="AH8" s="30"/>
      <c r="AI8" s="30"/>
      <c r="AJ8" s="30"/>
      <c r="AK8" s="37" t="s">
        <v>26</v>
      </c>
      <c r="AL8" s="30"/>
      <c r="AM8" s="30"/>
      <c r="AN8" s="38" t="s">
        <v>27</v>
      </c>
      <c r="AO8" s="30"/>
      <c r="AP8" s="30"/>
      <c r="AQ8" s="28"/>
      <c r="BE8" s="36"/>
      <c r="BS8" s="21" t="s">
        <v>9</v>
      </c>
    </row>
    <row r="9" ht="14.4" customHeight="1">
      <c r="B9" s="25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28"/>
      <c r="BE9" s="36"/>
      <c r="BS9" s="21" t="s">
        <v>9</v>
      </c>
    </row>
    <row r="10" ht="14.4" customHeight="1">
      <c r="B10" s="25"/>
      <c r="C10" s="30"/>
      <c r="D10" s="37" t="s">
        <v>28</v>
      </c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7" t="s">
        <v>29</v>
      </c>
      <c r="AL10" s="30"/>
      <c r="AM10" s="30"/>
      <c r="AN10" s="32" t="s">
        <v>30</v>
      </c>
      <c r="AO10" s="30"/>
      <c r="AP10" s="30"/>
      <c r="AQ10" s="28"/>
      <c r="BE10" s="36"/>
      <c r="BS10" s="21" t="s">
        <v>9</v>
      </c>
    </row>
    <row r="11" ht="18.48" customHeight="1">
      <c r="B11" s="25"/>
      <c r="C11" s="30"/>
      <c r="D11" s="30"/>
      <c r="E11" s="32" t="s">
        <v>31</v>
      </c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  <c r="Z11" s="30"/>
      <c r="AA11" s="30"/>
      <c r="AB11" s="30"/>
      <c r="AC11" s="30"/>
      <c r="AD11" s="30"/>
      <c r="AE11" s="30"/>
      <c r="AF11" s="30"/>
      <c r="AG11" s="30"/>
      <c r="AH11" s="30"/>
      <c r="AI11" s="30"/>
      <c r="AJ11" s="30"/>
      <c r="AK11" s="37" t="s">
        <v>32</v>
      </c>
      <c r="AL11" s="30"/>
      <c r="AM11" s="30"/>
      <c r="AN11" s="32" t="s">
        <v>33</v>
      </c>
      <c r="AO11" s="30"/>
      <c r="AP11" s="30"/>
      <c r="AQ11" s="28"/>
      <c r="BE11" s="36"/>
      <c r="BS11" s="21" t="s">
        <v>9</v>
      </c>
    </row>
    <row r="12" ht="6.96" customHeight="1">
      <c r="B12" s="25"/>
      <c r="C12" s="30"/>
      <c r="D12" s="30"/>
      <c r="E12" s="30"/>
      <c r="F12" s="30"/>
      <c r="G12" s="30"/>
      <c r="H12" s="30"/>
      <c r="I12" s="30"/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  <c r="Z12" s="30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28"/>
      <c r="BE12" s="36"/>
      <c r="BS12" s="21" t="s">
        <v>9</v>
      </c>
    </row>
    <row r="13" ht="14.4" customHeight="1">
      <c r="B13" s="25"/>
      <c r="C13" s="30"/>
      <c r="D13" s="37" t="s">
        <v>34</v>
      </c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0"/>
      <c r="AB13" s="30"/>
      <c r="AC13" s="30"/>
      <c r="AD13" s="30"/>
      <c r="AE13" s="30"/>
      <c r="AF13" s="30"/>
      <c r="AG13" s="30"/>
      <c r="AH13" s="30"/>
      <c r="AI13" s="30"/>
      <c r="AJ13" s="30"/>
      <c r="AK13" s="37" t="s">
        <v>29</v>
      </c>
      <c r="AL13" s="30"/>
      <c r="AM13" s="30"/>
      <c r="AN13" s="39" t="s">
        <v>35</v>
      </c>
      <c r="AO13" s="30"/>
      <c r="AP13" s="30"/>
      <c r="AQ13" s="28"/>
      <c r="BE13" s="36"/>
      <c r="BS13" s="21" t="s">
        <v>9</v>
      </c>
    </row>
    <row r="14">
      <c r="B14" s="25"/>
      <c r="C14" s="30"/>
      <c r="D14" s="30"/>
      <c r="E14" s="39" t="s">
        <v>35</v>
      </c>
      <c r="F14" s="40"/>
      <c r="G14" s="40"/>
      <c r="H14" s="40"/>
      <c r="I14" s="40"/>
      <c r="J14" s="40"/>
      <c r="K14" s="40"/>
      <c r="L14" s="40"/>
      <c r="M14" s="40"/>
      <c r="N14" s="40"/>
      <c r="O14" s="40"/>
      <c r="P14" s="40"/>
      <c r="Q14" s="40"/>
      <c r="R14" s="40"/>
      <c r="S14" s="40"/>
      <c r="T14" s="40"/>
      <c r="U14" s="40"/>
      <c r="V14" s="40"/>
      <c r="W14" s="40"/>
      <c r="X14" s="40"/>
      <c r="Y14" s="40"/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37" t="s">
        <v>32</v>
      </c>
      <c r="AL14" s="30"/>
      <c r="AM14" s="30"/>
      <c r="AN14" s="39" t="s">
        <v>35</v>
      </c>
      <c r="AO14" s="30"/>
      <c r="AP14" s="30"/>
      <c r="AQ14" s="28"/>
      <c r="BE14" s="36"/>
      <c r="BS14" s="21" t="s">
        <v>9</v>
      </c>
    </row>
    <row r="15" ht="6.96" customHeight="1">
      <c r="B15" s="25"/>
      <c r="C15" s="30"/>
      <c r="D15" s="30"/>
      <c r="E15" s="30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  <c r="S15" s="30"/>
      <c r="T15" s="30"/>
      <c r="U15" s="30"/>
      <c r="V15" s="30"/>
      <c r="W15" s="30"/>
      <c r="X15" s="30"/>
      <c r="Y15" s="30"/>
      <c r="Z15" s="30"/>
      <c r="AA15" s="30"/>
      <c r="AB15" s="30"/>
      <c r="AC15" s="30"/>
      <c r="AD15" s="30"/>
      <c r="AE15" s="30"/>
      <c r="AF15" s="30"/>
      <c r="AG15" s="30"/>
      <c r="AH15" s="30"/>
      <c r="AI15" s="30"/>
      <c r="AJ15" s="30"/>
      <c r="AK15" s="30"/>
      <c r="AL15" s="30"/>
      <c r="AM15" s="30"/>
      <c r="AN15" s="30"/>
      <c r="AO15" s="30"/>
      <c r="AP15" s="30"/>
      <c r="AQ15" s="28"/>
      <c r="BE15" s="36"/>
      <c r="BS15" s="21" t="s">
        <v>6</v>
      </c>
    </row>
    <row r="16" ht="14.4" customHeight="1">
      <c r="B16" s="25"/>
      <c r="C16" s="30"/>
      <c r="D16" s="37" t="s">
        <v>36</v>
      </c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0"/>
      <c r="AB16" s="30"/>
      <c r="AC16" s="30"/>
      <c r="AD16" s="30"/>
      <c r="AE16" s="30"/>
      <c r="AF16" s="30"/>
      <c r="AG16" s="30"/>
      <c r="AH16" s="30"/>
      <c r="AI16" s="30"/>
      <c r="AJ16" s="30"/>
      <c r="AK16" s="37" t="s">
        <v>29</v>
      </c>
      <c r="AL16" s="30"/>
      <c r="AM16" s="30"/>
      <c r="AN16" s="32" t="s">
        <v>37</v>
      </c>
      <c r="AO16" s="30"/>
      <c r="AP16" s="30"/>
      <c r="AQ16" s="28"/>
      <c r="BE16" s="36"/>
      <c r="BS16" s="21" t="s">
        <v>6</v>
      </c>
    </row>
    <row r="17" ht="18.48" customHeight="1">
      <c r="B17" s="25"/>
      <c r="C17" s="30"/>
      <c r="D17" s="30"/>
      <c r="E17" s="32" t="s">
        <v>38</v>
      </c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0"/>
      <c r="AA17" s="30"/>
      <c r="AB17" s="30"/>
      <c r="AC17" s="30"/>
      <c r="AD17" s="30"/>
      <c r="AE17" s="30"/>
      <c r="AF17" s="30"/>
      <c r="AG17" s="30"/>
      <c r="AH17" s="30"/>
      <c r="AI17" s="30"/>
      <c r="AJ17" s="30"/>
      <c r="AK17" s="37" t="s">
        <v>32</v>
      </c>
      <c r="AL17" s="30"/>
      <c r="AM17" s="30"/>
      <c r="AN17" s="32" t="s">
        <v>39</v>
      </c>
      <c r="AO17" s="30"/>
      <c r="AP17" s="30"/>
      <c r="AQ17" s="28"/>
      <c r="BE17" s="36"/>
      <c r="BS17" s="21" t="s">
        <v>40</v>
      </c>
    </row>
    <row r="18" ht="6.96" customHeight="1">
      <c r="B18" s="25"/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  <c r="AA18" s="30"/>
      <c r="AB18" s="30"/>
      <c r="AC18" s="30"/>
      <c r="AD18" s="30"/>
      <c r="AE18" s="30"/>
      <c r="AF18" s="30"/>
      <c r="AG18" s="30"/>
      <c r="AH18" s="30"/>
      <c r="AI18" s="30"/>
      <c r="AJ18" s="30"/>
      <c r="AK18" s="30"/>
      <c r="AL18" s="30"/>
      <c r="AM18" s="30"/>
      <c r="AN18" s="30"/>
      <c r="AO18" s="30"/>
      <c r="AP18" s="30"/>
      <c r="AQ18" s="28"/>
      <c r="BE18" s="36"/>
      <c r="BS18" s="21" t="s">
        <v>9</v>
      </c>
    </row>
    <row r="19" ht="14.4" customHeight="1">
      <c r="B19" s="25"/>
      <c r="C19" s="30"/>
      <c r="D19" s="37" t="s">
        <v>41</v>
      </c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  <c r="S19" s="30"/>
      <c r="T19" s="30"/>
      <c r="U19" s="30"/>
      <c r="V19" s="30"/>
      <c r="W19" s="30"/>
      <c r="X19" s="30"/>
      <c r="Y19" s="30"/>
      <c r="Z19" s="30"/>
      <c r="AA19" s="30"/>
      <c r="AB19" s="30"/>
      <c r="AC19" s="30"/>
      <c r="AD19" s="30"/>
      <c r="AE19" s="30"/>
      <c r="AF19" s="30"/>
      <c r="AG19" s="30"/>
      <c r="AH19" s="30"/>
      <c r="AI19" s="30"/>
      <c r="AJ19" s="30"/>
      <c r="AK19" s="37" t="s">
        <v>29</v>
      </c>
      <c r="AL19" s="30"/>
      <c r="AM19" s="30"/>
      <c r="AN19" s="32" t="s">
        <v>42</v>
      </c>
      <c r="AO19" s="30"/>
      <c r="AP19" s="30"/>
      <c r="AQ19" s="28"/>
      <c r="BE19" s="36"/>
      <c r="BS19" s="21" t="s">
        <v>9</v>
      </c>
    </row>
    <row r="20" ht="18.48" customHeight="1">
      <c r="B20" s="25"/>
      <c r="C20" s="30"/>
      <c r="D20" s="30"/>
      <c r="E20" s="32" t="s">
        <v>43</v>
      </c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  <c r="AA20" s="30"/>
      <c r="AB20" s="30"/>
      <c r="AC20" s="30"/>
      <c r="AD20" s="30"/>
      <c r="AE20" s="30"/>
      <c r="AF20" s="30"/>
      <c r="AG20" s="30"/>
      <c r="AH20" s="30"/>
      <c r="AI20" s="30"/>
      <c r="AJ20" s="30"/>
      <c r="AK20" s="37" t="s">
        <v>32</v>
      </c>
      <c r="AL20" s="30"/>
      <c r="AM20" s="30"/>
      <c r="AN20" s="32" t="s">
        <v>44</v>
      </c>
      <c r="AO20" s="30"/>
      <c r="AP20" s="30"/>
      <c r="AQ20" s="28"/>
      <c r="BE20" s="36"/>
    </row>
    <row r="21" ht="6.96" customHeight="1">
      <c r="B21" s="25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0"/>
      <c r="X21" s="30"/>
      <c r="Y21" s="30"/>
      <c r="Z21" s="30"/>
      <c r="AA21" s="30"/>
      <c r="AB21" s="30"/>
      <c r="AC21" s="30"/>
      <c r="AD21" s="30"/>
      <c r="AE21" s="30"/>
      <c r="AF21" s="30"/>
      <c r="AG21" s="30"/>
      <c r="AH21" s="30"/>
      <c r="AI21" s="30"/>
      <c r="AJ21" s="30"/>
      <c r="AK21" s="30"/>
      <c r="AL21" s="30"/>
      <c r="AM21" s="30"/>
      <c r="AN21" s="30"/>
      <c r="AO21" s="30"/>
      <c r="AP21" s="30"/>
      <c r="AQ21" s="28"/>
      <c r="BE21" s="36"/>
    </row>
    <row r="22">
      <c r="B22" s="25"/>
      <c r="C22" s="30"/>
      <c r="D22" s="37" t="s">
        <v>45</v>
      </c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  <c r="AA22" s="30"/>
      <c r="AB22" s="30"/>
      <c r="AC22" s="30"/>
      <c r="AD22" s="30"/>
      <c r="AE22" s="30"/>
      <c r="AF22" s="30"/>
      <c r="AG22" s="30"/>
      <c r="AH22" s="30"/>
      <c r="AI22" s="30"/>
      <c r="AJ22" s="30"/>
      <c r="AK22" s="30"/>
      <c r="AL22" s="30"/>
      <c r="AM22" s="30"/>
      <c r="AN22" s="30"/>
      <c r="AO22" s="30"/>
      <c r="AP22" s="30"/>
      <c r="AQ22" s="28"/>
      <c r="BE22" s="36"/>
    </row>
    <row r="23" ht="16.5" customHeight="1">
      <c r="B23" s="25"/>
      <c r="C23" s="30"/>
      <c r="D23" s="30"/>
      <c r="E23" s="41" t="s">
        <v>22</v>
      </c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30"/>
      <c r="AP23" s="30"/>
      <c r="AQ23" s="28"/>
      <c r="BE23" s="36"/>
    </row>
    <row r="24" ht="6.96" customHeight="1">
      <c r="B24" s="25"/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  <c r="AA24" s="30"/>
      <c r="AB24" s="30"/>
      <c r="AC24" s="30"/>
      <c r="AD24" s="30"/>
      <c r="AE24" s="30"/>
      <c r="AF24" s="30"/>
      <c r="AG24" s="30"/>
      <c r="AH24" s="30"/>
      <c r="AI24" s="30"/>
      <c r="AJ24" s="30"/>
      <c r="AK24" s="30"/>
      <c r="AL24" s="30"/>
      <c r="AM24" s="30"/>
      <c r="AN24" s="30"/>
      <c r="AO24" s="30"/>
      <c r="AP24" s="30"/>
      <c r="AQ24" s="28"/>
      <c r="BE24" s="36"/>
    </row>
    <row r="25" ht="6.96" customHeight="1">
      <c r="B25" s="25"/>
      <c r="C25" s="30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30"/>
      <c r="AQ25" s="28"/>
      <c r="BE25" s="36"/>
    </row>
    <row r="26" ht="14.4" customHeight="1">
      <c r="B26" s="25"/>
      <c r="C26" s="30"/>
      <c r="D26" s="43" t="s">
        <v>46</v>
      </c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  <c r="AA26" s="30"/>
      <c r="AB26" s="30"/>
      <c r="AC26" s="30"/>
      <c r="AD26" s="30"/>
      <c r="AE26" s="30"/>
      <c r="AF26" s="30"/>
      <c r="AG26" s="30"/>
      <c r="AH26" s="30"/>
      <c r="AI26" s="30"/>
      <c r="AJ26" s="30"/>
      <c r="AK26" s="44">
        <f>ROUND(AG87,2)</f>
        <v>0</v>
      </c>
      <c r="AL26" s="30"/>
      <c r="AM26" s="30"/>
      <c r="AN26" s="30"/>
      <c r="AO26" s="30"/>
      <c r="AP26" s="30"/>
      <c r="AQ26" s="28"/>
      <c r="BE26" s="36"/>
    </row>
    <row r="27" ht="14.4" customHeight="1">
      <c r="B27" s="25"/>
      <c r="C27" s="30"/>
      <c r="D27" s="43" t="s">
        <v>47</v>
      </c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  <c r="S27" s="30"/>
      <c r="T27" s="30"/>
      <c r="U27" s="30"/>
      <c r="V27" s="30"/>
      <c r="W27" s="30"/>
      <c r="X27" s="30"/>
      <c r="Y27" s="30"/>
      <c r="Z27" s="30"/>
      <c r="AA27" s="30"/>
      <c r="AB27" s="30"/>
      <c r="AC27" s="30"/>
      <c r="AD27" s="30"/>
      <c r="AE27" s="30"/>
      <c r="AF27" s="30"/>
      <c r="AG27" s="30"/>
      <c r="AH27" s="30"/>
      <c r="AI27" s="30"/>
      <c r="AJ27" s="30"/>
      <c r="AK27" s="44">
        <f>ROUND(AG90,2)</f>
        <v>0</v>
      </c>
      <c r="AL27" s="44"/>
      <c r="AM27" s="44"/>
      <c r="AN27" s="44"/>
      <c r="AO27" s="44"/>
      <c r="AP27" s="30"/>
      <c r="AQ27" s="28"/>
      <c r="BE27" s="36"/>
    </row>
    <row r="28" s="1" customFormat="1" ht="6.96" customHeight="1">
      <c r="B28" s="45"/>
      <c r="C28" s="46"/>
      <c r="D28" s="46"/>
      <c r="E28" s="46"/>
      <c r="F28" s="46"/>
      <c r="G28" s="46"/>
      <c r="H28" s="46"/>
      <c r="I28" s="46"/>
      <c r="J28" s="46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46"/>
      <c r="Z28" s="46"/>
      <c r="AA28" s="46"/>
      <c r="AB28" s="46"/>
      <c r="AC28" s="46"/>
      <c r="AD28" s="46"/>
      <c r="AE28" s="46"/>
      <c r="AF28" s="46"/>
      <c r="AG28" s="46"/>
      <c r="AH28" s="46"/>
      <c r="AI28" s="46"/>
      <c r="AJ28" s="46"/>
      <c r="AK28" s="46"/>
      <c r="AL28" s="46"/>
      <c r="AM28" s="46"/>
      <c r="AN28" s="46"/>
      <c r="AO28" s="46"/>
      <c r="AP28" s="46"/>
      <c r="AQ28" s="47"/>
      <c r="BE28" s="36"/>
    </row>
    <row r="29" s="1" customFormat="1" ht="25.92" customHeight="1">
      <c r="B29" s="45"/>
      <c r="C29" s="46"/>
      <c r="D29" s="48" t="s">
        <v>48</v>
      </c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50">
        <f>ROUND(AK26+AK27,2)</f>
        <v>0</v>
      </c>
      <c r="AL29" s="49"/>
      <c r="AM29" s="49"/>
      <c r="AN29" s="49"/>
      <c r="AO29" s="49"/>
      <c r="AP29" s="46"/>
      <c r="AQ29" s="47"/>
      <c r="BE29" s="36"/>
    </row>
    <row r="30" s="1" customFormat="1" ht="6.96" customHeight="1">
      <c r="B30" s="45"/>
      <c r="C30" s="46"/>
      <c r="D30" s="46"/>
      <c r="E30" s="46"/>
      <c r="F30" s="46"/>
      <c r="G30" s="46"/>
      <c r="H30" s="46"/>
      <c r="I30" s="46"/>
      <c r="J30" s="46"/>
      <c r="K30" s="46"/>
      <c r="L30" s="46"/>
      <c r="M30" s="46"/>
      <c r="N30" s="46"/>
      <c r="O30" s="46"/>
      <c r="P30" s="46"/>
      <c r="Q30" s="46"/>
      <c r="R30" s="46"/>
      <c r="S30" s="46"/>
      <c r="T30" s="46"/>
      <c r="U30" s="46"/>
      <c r="V30" s="46"/>
      <c r="W30" s="46"/>
      <c r="X30" s="46"/>
      <c r="Y30" s="46"/>
      <c r="Z30" s="46"/>
      <c r="AA30" s="46"/>
      <c r="AB30" s="46"/>
      <c r="AC30" s="46"/>
      <c r="AD30" s="46"/>
      <c r="AE30" s="46"/>
      <c r="AF30" s="46"/>
      <c r="AG30" s="46"/>
      <c r="AH30" s="46"/>
      <c r="AI30" s="46"/>
      <c r="AJ30" s="46"/>
      <c r="AK30" s="46"/>
      <c r="AL30" s="46"/>
      <c r="AM30" s="46"/>
      <c r="AN30" s="46"/>
      <c r="AO30" s="46"/>
      <c r="AP30" s="46"/>
      <c r="AQ30" s="47"/>
      <c r="BE30" s="36"/>
    </row>
    <row r="31" s="2" customFormat="1" ht="14.4" customHeight="1">
      <c r="B31" s="51"/>
      <c r="C31" s="52"/>
      <c r="D31" s="53" t="s">
        <v>49</v>
      </c>
      <c r="E31" s="52"/>
      <c r="F31" s="53" t="s">
        <v>50</v>
      </c>
      <c r="G31" s="52"/>
      <c r="H31" s="52"/>
      <c r="I31" s="52"/>
      <c r="J31" s="52"/>
      <c r="K31" s="52"/>
      <c r="L31" s="54">
        <v>0.20999999999999999</v>
      </c>
      <c r="M31" s="52"/>
      <c r="N31" s="52"/>
      <c r="O31" s="52"/>
      <c r="P31" s="52"/>
      <c r="Q31" s="52"/>
      <c r="R31" s="52"/>
      <c r="S31" s="52"/>
      <c r="T31" s="55" t="s">
        <v>51</v>
      </c>
      <c r="U31" s="52"/>
      <c r="V31" s="52"/>
      <c r="W31" s="56">
        <f>ROUND(AZ87+SUM(CD91:CD95),2)</f>
        <v>0</v>
      </c>
      <c r="X31" s="52"/>
      <c r="Y31" s="52"/>
      <c r="Z31" s="52"/>
      <c r="AA31" s="52"/>
      <c r="AB31" s="52"/>
      <c r="AC31" s="52"/>
      <c r="AD31" s="52"/>
      <c r="AE31" s="52"/>
      <c r="AF31" s="52"/>
      <c r="AG31" s="52"/>
      <c r="AH31" s="52"/>
      <c r="AI31" s="52"/>
      <c r="AJ31" s="52"/>
      <c r="AK31" s="56">
        <f>ROUND(AV87+SUM(BY91:BY95),2)</f>
        <v>0</v>
      </c>
      <c r="AL31" s="52"/>
      <c r="AM31" s="52"/>
      <c r="AN31" s="52"/>
      <c r="AO31" s="52"/>
      <c r="AP31" s="52"/>
      <c r="AQ31" s="57"/>
      <c r="BE31" s="36"/>
    </row>
    <row r="32" s="2" customFormat="1" ht="14.4" customHeight="1">
      <c r="B32" s="51"/>
      <c r="C32" s="52"/>
      <c r="D32" s="52"/>
      <c r="E32" s="52"/>
      <c r="F32" s="53" t="s">
        <v>52</v>
      </c>
      <c r="G32" s="52"/>
      <c r="H32" s="52"/>
      <c r="I32" s="52"/>
      <c r="J32" s="52"/>
      <c r="K32" s="52"/>
      <c r="L32" s="54">
        <v>0.14999999999999999</v>
      </c>
      <c r="M32" s="52"/>
      <c r="N32" s="52"/>
      <c r="O32" s="52"/>
      <c r="P32" s="52"/>
      <c r="Q32" s="52"/>
      <c r="R32" s="52"/>
      <c r="S32" s="52"/>
      <c r="T32" s="55" t="s">
        <v>51</v>
      </c>
      <c r="U32" s="52"/>
      <c r="V32" s="52"/>
      <c r="W32" s="56">
        <f>ROUND(BA87+SUM(CE91:CE95),2)</f>
        <v>0</v>
      </c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6">
        <f>ROUND(AW87+SUM(BZ91:BZ95),2)</f>
        <v>0</v>
      </c>
      <c r="AL32" s="52"/>
      <c r="AM32" s="52"/>
      <c r="AN32" s="52"/>
      <c r="AO32" s="52"/>
      <c r="AP32" s="52"/>
      <c r="AQ32" s="57"/>
      <c r="BE32" s="36"/>
    </row>
    <row r="33" hidden="1" s="2" customFormat="1" ht="14.4" customHeight="1">
      <c r="B33" s="51"/>
      <c r="C33" s="52"/>
      <c r="D33" s="52"/>
      <c r="E33" s="52"/>
      <c r="F33" s="53" t="s">
        <v>53</v>
      </c>
      <c r="G33" s="52"/>
      <c r="H33" s="52"/>
      <c r="I33" s="52"/>
      <c r="J33" s="52"/>
      <c r="K33" s="52"/>
      <c r="L33" s="54">
        <v>0.20999999999999999</v>
      </c>
      <c r="M33" s="52"/>
      <c r="N33" s="52"/>
      <c r="O33" s="52"/>
      <c r="P33" s="52"/>
      <c r="Q33" s="52"/>
      <c r="R33" s="52"/>
      <c r="S33" s="52"/>
      <c r="T33" s="55" t="s">
        <v>51</v>
      </c>
      <c r="U33" s="52"/>
      <c r="V33" s="52"/>
      <c r="W33" s="56">
        <f>ROUND(BB87+SUM(CF91:CF95),2)</f>
        <v>0</v>
      </c>
      <c r="X33" s="52"/>
      <c r="Y33" s="52"/>
      <c r="Z33" s="52"/>
      <c r="AA33" s="52"/>
      <c r="AB33" s="52"/>
      <c r="AC33" s="52"/>
      <c r="AD33" s="52"/>
      <c r="AE33" s="52"/>
      <c r="AF33" s="52"/>
      <c r="AG33" s="52"/>
      <c r="AH33" s="52"/>
      <c r="AI33" s="52"/>
      <c r="AJ33" s="52"/>
      <c r="AK33" s="56">
        <v>0</v>
      </c>
      <c r="AL33" s="52"/>
      <c r="AM33" s="52"/>
      <c r="AN33" s="52"/>
      <c r="AO33" s="52"/>
      <c r="AP33" s="52"/>
      <c r="AQ33" s="57"/>
      <c r="BE33" s="36"/>
    </row>
    <row r="34" hidden="1" s="2" customFormat="1" ht="14.4" customHeight="1">
      <c r="B34" s="51"/>
      <c r="C34" s="52"/>
      <c r="D34" s="52"/>
      <c r="E34" s="52"/>
      <c r="F34" s="53" t="s">
        <v>54</v>
      </c>
      <c r="G34" s="52"/>
      <c r="H34" s="52"/>
      <c r="I34" s="52"/>
      <c r="J34" s="52"/>
      <c r="K34" s="52"/>
      <c r="L34" s="54">
        <v>0.14999999999999999</v>
      </c>
      <c r="M34" s="52"/>
      <c r="N34" s="52"/>
      <c r="O34" s="52"/>
      <c r="P34" s="52"/>
      <c r="Q34" s="52"/>
      <c r="R34" s="52"/>
      <c r="S34" s="52"/>
      <c r="T34" s="55" t="s">
        <v>51</v>
      </c>
      <c r="U34" s="52"/>
      <c r="V34" s="52"/>
      <c r="W34" s="56">
        <f>ROUND(BC87+SUM(CG91:CG95),2)</f>
        <v>0</v>
      </c>
      <c r="X34" s="52"/>
      <c r="Y34" s="52"/>
      <c r="Z34" s="52"/>
      <c r="AA34" s="52"/>
      <c r="AB34" s="52"/>
      <c r="AC34" s="52"/>
      <c r="AD34" s="52"/>
      <c r="AE34" s="52"/>
      <c r="AF34" s="52"/>
      <c r="AG34" s="52"/>
      <c r="AH34" s="52"/>
      <c r="AI34" s="52"/>
      <c r="AJ34" s="52"/>
      <c r="AK34" s="56">
        <v>0</v>
      </c>
      <c r="AL34" s="52"/>
      <c r="AM34" s="52"/>
      <c r="AN34" s="52"/>
      <c r="AO34" s="52"/>
      <c r="AP34" s="52"/>
      <c r="AQ34" s="57"/>
      <c r="BE34" s="36"/>
    </row>
    <row r="35" hidden="1" s="2" customFormat="1" ht="14.4" customHeight="1">
      <c r="B35" s="51"/>
      <c r="C35" s="52"/>
      <c r="D35" s="52"/>
      <c r="E35" s="52"/>
      <c r="F35" s="53" t="s">
        <v>55</v>
      </c>
      <c r="G35" s="52"/>
      <c r="H35" s="52"/>
      <c r="I35" s="52"/>
      <c r="J35" s="52"/>
      <c r="K35" s="52"/>
      <c r="L35" s="54">
        <v>0</v>
      </c>
      <c r="M35" s="52"/>
      <c r="N35" s="52"/>
      <c r="O35" s="52"/>
      <c r="P35" s="52"/>
      <c r="Q35" s="52"/>
      <c r="R35" s="52"/>
      <c r="S35" s="52"/>
      <c r="T35" s="55" t="s">
        <v>51</v>
      </c>
      <c r="U35" s="52"/>
      <c r="V35" s="52"/>
      <c r="W35" s="56">
        <f>ROUND(BD87+SUM(CH91:CH95),2)</f>
        <v>0</v>
      </c>
      <c r="X35" s="52"/>
      <c r="Y35" s="52"/>
      <c r="Z35" s="52"/>
      <c r="AA35" s="52"/>
      <c r="AB35" s="52"/>
      <c r="AC35" s="52"/>
      <c r="AD35" s="52"/>
      <c r="AE35" s="52"/>
      <c r="AF35" s="52"/>
      <c r="AG35" s="52"/>
      <c r="AH35" s="52"/>
      <c r="AI35" s="52"/>
      <c r="AJ35" s="52"/>
      <c r="AK35" s="56">
        <v>0</v>
      </c>
      <c r="AL35" s="52"/>
      <c r="AM35" s="52"/>
      <c r="AN35" s="52"/>
      <c r="AO35" s="52"/>
      <c r="AP35" s="52"/>
      <c r="AQ35" s="57"/>
    </row>
    <row r="36" s="1" customFormat="1" ht="6.96" customHeight="1">
      <c r="B36" s="45"/>
      <c r="C36" s="46"/>
      <c r="D36" s="46"/>
      <c r="E36" s="46"/>
      <c r="F36" s="46"/>
      <c r="G36" s="46"/>
      <c r="H36" s="46"/>
      <c r="I36" s="46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46"/>
      <c r="AJ36" s="46"/>
      <c r="AK36" s="46"/>
      <c r="AL36" s="46"/>
      <c r="AM36" s="46"/>
      <c r="AN36" s="46"/>
      <c r="AO36" s="46"/>
      <c r="AP36" s="46"/>
      <c r="AQ36" s="47"/>
    </row>
    <row r="37" s="1" customFormat="1" ht="25.92" customHeight="1">
      <c r="B37" s="45"/>
      <c r="C37" s="58"/>
      <c r="D37" s="59" t="s">
        <v>56</v>
      </c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1" t="s">
        <v>57</v>
      </c>
      <c r="U37" s="60"/>
      <c r="V37" s="60"/>
      <c r="W37" s="60"/>
      <c r="X37" s="62" t="s">
        <v>58</v>
      </c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3">
        <f>SUM(AK29:AK35)</f>
        <v>0</v>
      </c>
      <c r="AL37" s="60"/>
      <c r="AM37" s="60"/>
      <c r="AN37" s="60"/>
      <c r="AO37" s="64"/>
      <c r="AP37" s="58"/>
      <c r="AQ37" s="47"/>
    </row>
    <row r="38" s="1" customFormat="1" ht="14.4" customHeight="1">
      <c r="B38" s="45"/>
      <c r="C38" s="46"/>
      <c r="D38" s="46"/>
      <c r="E38" s="46"/>
      <c r="F38" s="46"/>
      <c r="G38" s="46"/>
      <c r="H38" s="46"/>
      <c r="I38" s="46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46"/>
      <c r="AJ38" s="46"/>
      <c r="AK38" s="46"/>
      <c r="AL38" s="46"/>
      <c r="AM38" s="46"/>
      <c r="AN38" s="46"/>
      <c r="AO38" s="46"/>
      <c r="AP38" s="46"/>
      <c r="AQ38" s="47"/>
    </row>
    <row r="39">
      <c r="B39" s="25"/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  <c r="AA39" s="30"/>
      <c r="AB39" s="30"/>
      <c r="AC39" s="30"/>
      <c r="AD39" s="30"/>
      <c r="AE39" s="30"/>
      <c r="AF39" s="30"/>
      <c r="AG39" s="30"/>
      <c r="AH39" s="30"/>
      <c r="AI39" s="30"/>
      <c r="AJ39" s="30"/>
      <c r="AK39" s="30"/>
      <c r="AL39" s="30"/>
      <c r="AM39" s="30"/>
      <c r="AN39" s="30"/>
      <c r="AO39" s="30"/>
      <c r="AP39" s="30"/>
      <c r="AQ39" s="28"/>
    </row>
    <row r="40">
      <c r="B40" s="25"/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  <c r="AA40" s="30"/>
      <c r="AB40" s="30"/>
      <c r="AC40" s="30"/>
      <c r="AD40" s="30"/>
      <c r="AE40" s="30"/>
      <c r="AF40" s="30"/>
      <c r="AG40" s="30"/>
      <c r="AH40" s="30"/>
      <c r="AI40" s="30"/>
      <c r="AJ40" s="30"/>
      <c r="AK40" s="30"/>
      <c r="AL40" s="30"/>
      <c r="AM40" s="30"/>
      <c r="AN40" s="30"/>
      <c r="AO40" s="30"/>
      <c r="AP40" s="30"/>
      <c r="AQ40" s="28"/>
    </row>
    <row r="41">
      <c r="B41" s="25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  <c r="AA41" s="30"/>
      <c r="AB41" s="30"/>
      <c r="AC41" s="30"/>
      <c r="AD41" s="30"/>
      <c r="AE41" s="30"/>
      <c r="AF41" s="30"/>
      <c r="AG41" s="30"/>
      <c r="AH41" s="30"/>
      <c r="AI41" s="30"/>
      <c r="AJ41" s="30"/>
      <c r="AK41" s="30"/>
      <c r="AL41" s="30"/>
      <c r="AM41" s="30"/>
      <c r="AN41" s="30"/>
      <c r="AO41" s="30"/>
      <c r="AP41" s="30"/>
      <c r="AQ41" s="28"/>
    </row>
    <row r="42">
      <c r="B42" s="25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  <c r="AA42" s="30"/>
      <c r="AB42" s="30"/>
      <c r="AC42" s="30"/>
      <c r="AD42" s="30"/>
      <c r="AE42" s="30"/>
      <c r="AF42" s="30"/>
      <c r="AG42" s="30"/>
      <c r="AH42" s="30"/>
      <c r="AI42" s="30"/>
      <c r="AJ42" s="30"/>
      <c r="AK42" s="30"/>
      <c r="AL42" s="30"/>
      <c r="AM42" s="30"/>
      <c r="AN42" s="30"/>
      <c r="AO42" s="30"/>
      <c r="AP42" s="30"/>
      <c r="AQ42" s="28"/>
    </row>
    <row r="43">
      <c r="B43" s="25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  <c r="AA43" s="30"/>
      <c r="AB43" s="30"/>
      <c r="AC43" s="30"/>
      <c r="AD43" s="30"/>
      <c r="AE43" s="30"/>
      <c r="AF43" s="30"/>
      <c r="AG43" s="30"/>
      <c r="AH43" s="30"/>
      <c r="AI43" s="30"/>
      <c r="AJ43" s="30"/>
      <c r="AK43" s="30"/>
      <c r="AL43" s="30"/>
      <c r="AM43" s="30"/>
      <c r="AN43" s="30"/>
      <c r="AO43" s="30"/>
      <c r="AP43" s="30"/>
      <c r="AQ43" s="28"/>
    </row>
    <row r="44">
      <c r="B44" s="25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  <c r="AA44" s="30"/>
      <c r="AB44" s="30"/>
      <c r="AC44" s="30"/>
      <c r="AD44" s="30"/>
      <c r="AE44" s="30"/>
      <c r="AF44" s="30"/>
      <c r="AG44" s="30"/>
      <c r="AH44" s="30"/>
      <c r="AI44" s="30"/>
      <c r="AJ44" s="30"/>
      <c r="AK44" s="30"/>
      <c r="AL44" s="30"/>
      <c r="AM44" s="30"/>
      <c r="AN44" s="30"/>
      <c r="AO44" s="30"/>
      <c r="AP44" s="30"/>
      <c r="AQ44" s="28"/>
    </row>
    <row r="45">
      <c r="B45" s="25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  <c r="AA45" s="30"/>
      <c r="AB45" s="30"/>
      <c r="AC45" s="30"/>
      <c r="AD45" s="30"/>
      <c r="AE45" s="30"/>
      <c r="AF45" s="30"/>
      <c r="AG45" s="30"/>
      <c r="AH45" s="30"/>
      <c r="AI45" s="30"/>
      <c r="AJ45" s="30"/>
      <c r="AK45" s="30"/>
      <c r="AL45" s="30"/>
      <c r="AM45" s="30"/>
      <c r="AN45" s="30"/>
      <c r="AO45" s="30"/>
      <c r="AP45" s="30"/>
      <c r="AQ45" s="28"/>
    </row>
    <row r="46">
      <c r="B46" s="25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  <c r="AA46" s="30"/>
      <c r="AB46" s="30"/>
      <c r="AC46" s="30"/>
      <c r="AD46" s="30"/>
      <c r="AE46" s="30"/>
      <c r="AF46" s="30"/>
      <c r="AG46" s="30"/>
      <c r="AH46" s="30"/>
      <c r="AI46" s="30"/>
      <c r="AJ46" s="30"/>
      <c r="AK46" s="30"/>
      <c r="AL46" s="30"/>
      <c r="AM46" s="30"/>
      <c r="AN46" s="30"/>
      <c r="AO46" s="30"/>
      <c r="AP46" s="30"/>
      <c r="AQ46" s="28"/>
    </row>
    <row r="47">
      <c r="B47" s="25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  <c r="AA47" s="30"/>
      <c r="AB47" s="30"/>
      <c r="AC47" s="30"/>
      <c r="AD47" s="30"/>
      <c r="AE47" s="30"/>
      <c r="AF47" s="30"/>
      <c r="AG47" s="30"/>
      <c r="AH47" s="30"/>
      <c r="AI47" s="30"/>
      <c r="AJ47" s="30"/>
      <c r="AK47" s="30"/>
      <c r="AL47" s="30"/>
      <c r="AM47" s="30"/>
      <c r="AN47" s="30"/>
      <c r="AO47" s="30"/>
      <c r="AP47" s="30"/>
      <c r="AQ47" s="28"/>
    </row>
    <row r="48">
      <c r="B48" s="25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  <c r="AA48" s="30"/>
      <c r="AB48" s="30"/>
      <c r="AC48" s="30"/>
      <c r="AD48" s="30"/>
      <c r="AE48" s="30"/>
      <c r="AF48" s="30"/>
      <c r="AG48" s="30"/>
      <c r="AH48" s="30"/>
      <c r="AI48" s="30"/>
      <c r="AJ48" s="30"/>
      <c r="AK48" s="30"/>
      <c r="AL48" s="30"/>
      <c r="AM48" s="30"/>
      <c r="AN48" s="30"/>
      <c r="AO48" s="30"/>
      <c r="AP48" s="30"/>
      <c r="AQ48" s="28"/>
    </row>
    <row r="49" s="1" customFormat="1">
      <c r="B49" s="45"/>
      <c r="C49" s="46"/>
      <c r="D49" s="65" t="s">
        <v>59</v>
      </c>
      <c r="E49" s="66"/>
      <c r="F49" s="66"/>
      <c r="G49" s="66"/>
      <c r="H49" s="66"/>
      <c r="I49" s="66"/>
      <c r="J49" s="66"/>
      <c r="K49" s="66"/>
      <c r="L49" s="66"/>
      <c r="M49" s="66"/>
      <c r="N49" s="66"/>
      <c r="O49" s="66"/>
      <c r="P49" s="66"/>
      <c r="Q49" s="66"/>
      <c r="R49" s="66"/>
      <c r="S49" s="66"/>
      <c r="T49" s="66"/>
      <c r="U49" s="66"/>
      <c r="V49" s="66"/>
      <c r="W49" s="66"/>
      <c r="X49" s="66"/>
      <c r="Y49" s="66"/>
      <c r="Z49" s="67"/>
      <c r="AA49" s="46"/>
      <c r="AB49" s="46"/>
      <c r="AC49" s="65" t="s">
        <v>60</v>
      </c>
      <c r="AD49" s="66"/>
      <c r="AE49" s="66"/>
      <c r="AF49" s="66"/>
      <c r="AG49" s="66"/>
      <c r="AH49" s="66"/>
      <c r="AI49" s="66"/>
      <c r="AJ49" s="66"/>
      <c r="AK49" s="66"/>
      <c r="AL49" s="66"/>
      <c r="AM49" s="66"/>
      <c r="AN49" s="66"/>
      <c r="AO49" s="67"/>
      <c r="AP49" s="46"/>
      <c r="AQ49" s="47"/>
    </row>
    <row r="50">
      <c r="B50" s="25"/>
      <c r="C50" s="30"/>
      <c r="D50" s="68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  <c r="S50" s="30"/>
      <c r="T50" s="30"/>
      <c r="U50" s="30"/>
      <c r="V50" s="30"/>
      <c r="W50" s="30"/>
      <c r="X50" s="30"/>
      <c r="Y50" s="30"/>
      <c r="Z50" s="69"/>
      <c r="AA50" s="30"/>
      <c r="AB50" s="30"/>
      <c r="AC50" s="68"/>
      <c r="AD50" s="30"/>
      <c r="AE50" s="30"/>
      <c r="AF50" s="30"/>
      <c r="AG50" s="30"/>
      <c r="AH50" s="30"/>
      <c r="AI50" s="30"/>
      <c r="AJ50" s="30"/>
      <c r="AK50" s="30"/>
      <c r="AL50" s="30"/>
      <c r="AM50" s="30"/>
      <c r="AN50" s="30"/>
      <c r="AO50" s="69"/>
      <c r="AP50" s="30"/>
      <c r="AQ50" s="28"/>
    </row>
    <row r="51">
      <c r="B51" s="25"/>
      <c r="C51" s="30"/>
      <c r="D51" s="68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30"/>
      <c r="X51" s="30"/>
      <c r="Y51" s="30"/>
      <c r="Z51" s="69"/>
      <c r="AA51" s="30"/>
      <c r="AB51" s="30"/>
      <c r="AC51" s="68"/>
      <c r="AD51" s="30"/>
      <c r="AE51" s="30"/>
      <c r="AF51" s="30"/>
      <c r="AG51" s="30"/>
      <c r="AH51" s="30"/>
      <c r="AI51" s="30"/>
      <c r="AJ51" s="30"/>
      <c r="AK51" s="30"/>
      <c r="AL51" s="30"/>
      <c r="AM51" s="30"/>
      <c r="AN51" s="30"/>
      <c r="AO51" s="69"/>
      <c r="AP51" s="30"/>
      <c r="AQ51" s="28"/>
    </row>
    <row r="52">
      <c r="B52" s="25"/>
      <c r="C52" s="30"/>
      <c r="D52" s="68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0"/>
      <c r="W52" s="30"/>
      <c r="X52" s="30"/>
      <c r="Y52" s="30"/>
      <c r="Z52" s="69"/>
      <c r="AA52" s="30"/>
      <c r="AB52" s="30"/>
      <c r="AC52" s="68"/>
      <c r="AD52" s="30"/>
      <c r="AE52" s="30"/>
      <c r="AF52" s="30"/>
      <c r="AG52" s="30"/>
      <c r="AH52" s="30"/>
      <c r="AI52" s="30"/>
      <c r="AJ52" s="30"/>
      <c r="AK52" s="30"/>
      <c r="AL52" s="30"/>
      <c r="AM52" s="30"/>
      <c r="AN52" s="30"/>
      <c r="AO52" s="69"/>
      <c r="AP52" s="30"/>
      <c r="AQ52" s="28"/>
    </row>
    <row r="53">
      <c r="B53" s="25"/>
      <c r="C53" s="30"/>
      <c r="D53" s="68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0"/>
      <c r="W53" s="30"/>
      <c r="X53" s="30"/>
      <c r="Y53" s="30"/>
      <c r="Z53" s="69"/>
      <c r="AA53" s="30"/>
      <c r="AB53" s="30"/>
      <c r="AC53" s="68"/>
      <c r="AD53" s="30"/>
      <c r="AE53" s="30"/>
      <c r="AF53" s="30"/>
      <c r="AG53" s="30"/>
      <c r="AH53" s="30"/>
      <c r="AI53" s="30"/>
      <c r="AJ53" s="30"/>
      <c r="AK53" s="30"/>
      <c r="AL53" s="30"/>
      <c r="AM53" s="30"/>
      <c r="AN53" s="30"/>
      <c r="AO53" s="69"/>
      <c r="AP53" s="30"/>
      <c r="AQ53" s="28"/>
    </row>
    <row r="54">
      <c r="B54" s="25"/>
      <c r="C54" s="30"/>
      <c r="D54" s="68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  <c r="S54" s="30"/>
      <c r="T54" s="30"/>
      <c r="U54" s="30"/>
      <c r="V54" s="30"/>
      <c r="W54" s="30"/>
      <c r="X54" s="30"/>
      <c r="Y54" s="30"/>
      <c r="Z54" s="69"/>
      <c r="AA54" s="30"/>
      <c r="AB54" s="30"/>
      <c r="AC54" s="68"/>
      <c r="AD54" s="30"/>
      <c r="AE54" s="30"/>
      <c r="AF54" s="30"/>
      <c r="AG54" s="30"/>
      <c r="AH54" s="30"/>
      <c r="AI54" s="30"/>
      <c r="AJ54" s="30"/>
      <c r="AK54" s="30"/>
      <c r="AL54" s="30"/>
      <c r="AM54" s="30"/>
      <c r="AN54" s="30"/>
      <c r="AO54" s="69"/>
      <c r="AP54" s="30"/>
      <c r="AQ54" s="28"/>
    </row>
    <row r="55">
      <c r="B55" s="25"/>
      <c r="C55" s="30"/>
      <c r="D55" s="68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  <c r="S55" s="30"/>
      <c r="T55" s="30"/>
      <c r="U55" s="30"/>
      <c r="V55" s="30"/>
      <c r="W55" s="30"/>
      <c r="X55" s="30"/>
      <c r="Y55" s="30"/>
      <c r="Z55" s="69"/>
      <c r="AA55" s="30"/>
      <c r="AB55" s="30"/>
      <c r="AC55" s="68"/>
      <c r="AD55" s="30"/>
      <c r="AE55" s="30"/>
      <c r="AF55" s="30"/>
      <c r="AG55" s="30"/>
      <c r="AH55" s="30"/>
      <c r="AI55" s="30"/>
      <c r="AJ55" s="30"/>
      <c r="AK55" s="30"/>
      <c r="AL55" s="30"/>
      <c r="AM55" s="30"/>
      <c r="AN55" s="30"/>
      <c r="AO55" s="69"/>
      <c r="AP55" s="30"/>
      <c r="AQ55" s="28"/>
    </row>
    <row r="56">
      <c r="B56" s="25"/>
      <c r="C56" s="30"/>
      <c r="D56" s="68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  <c r="S56" s="30"/>
      <c r="T56" s="30"/>
      <c r="U56" s="30"/>
      <c r="V56" s="30"/>
      <c r="W56" s="30"/>
      <c r="X56" s="30"/>
      <c r="Y56" s="30"/>
      <c r="Z56" s="69"/>
      <c r="AA56" s="30"/>
      <c r="AB56" s="30"/>
      <c r="AC56" s="68"/>
      <c r="AD56" s="30"/>
      <c r="AE56" s="30"/>
      <c r="AF56" s="30"/>
      <c r="AG56" s="30"/>
      <c r="AH56" s="30"/>
      <c r="AI56" s="30"/>
      <c r="AJ56" s="30"/>
      <c r="AK56" s="30"/>
      <c r="AL56" s="30"/>
      <c r="AM56" s="30"/>
      <c r="AN56" s="30"/>
      <c r="AO56" s="69"/>
      <c r="AP56" s="30"/>
      <c r="AQ56" s="28"/>
    </row>
    <row r="57">
      <c r="B57" s="25"/>
      <c r="C57" s="30"/>
      <c r="D57" s="68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  <c r="S57" s="30"/>
      <c r="T57" s="30"/>
      <c r="U57" s="30"/>
      <c r="V57" s="30"/>
      <c r="W57" s="30"/>
      <c r="X57" s="30"/>
      <c r="Y57" s="30"/>
      <c r="Z57" s="69"/>
      <c r="AA57" s="30"/>
      <c r="AB57" s="30"/>
      <c r="AC57" s="68"/>
      <c r="AD57" s="30"/>
      <c r="AE57" s="30"/>
      <c r="AF57" s="30"/>
      <c r="AG57" s="30"/>
      <c r="AH57" s="30"/>
      <c r="AI57" s="30"/>
      <c r="AJ57" s="30"/>
      <c r="AK57" s="30"/>
      <c r="AL57" s="30"/>
      <c r="AM57" s="30"/>
      <c r="AN57" s="30"/>
      <c r="AO57" s="69"/>
      <c r="AP57" s="30"/>
      <c r="AQ57" s="28"/>
    </row>
    <row r="58" s="1" customFormat="1">
      <c r="B58" s="45"/>
      <c r="C58" s="46"/>
      <c r="D58" s="70" t="s">
        <v>61</v>
      </c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2" t="s">
        <v>62</v>
      </c>
      <c r="S58" s="71"/>
      <c r="T58" s="71"/>
      <c r="U58" s="71"/>
      <c r="V58" s="71"/>
      <c r="W58" s="71"/>
      <c r="X58" s="71"/>
      <c r="Y58" s="71"/>
      <c r="Z58" s="73"/>
      <c r="AA58" s="46"/>
      <c r="AB58" s="46"/>
      <c r="AC58" s="70" t="s">
        <v>61</v>
      </c>
      <c r="AD58" s="71"/>
      <c r="AE58" s="71"/>
      <c r="AF58" s="71"/>
      <c r="AG58" s="71"/>
      <c r="AH58" s="71"/>
      <c r="AI58" s="71"/>
      <c r="AJ58" s="71"/>
      <c r="AK58" s="71"/>
      <c r="AL58" s="71"/>
      <c r="AM58" s="72" t="s">
        <v>62</v>
      </c>
      <c r="AN58" s="71"/>
      <c r="AO58" s="73"/>
      <c r="AP58" s="46"/>
      <c r="AQ58" s="47"/>
    </row>
    <row r="59">
      <c r="B59" s="25"/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  <c r="AA59" s="30"/>
      <c r="AB59" s="30"/>
      <c r="AC59" s="30"/>
      <c r="AD59" s="30"/>
      <c r="AE59" s="30"/>
      <c r="AF59" s="30"/>
      <c r="AG59" s="30"/>
      <c r="AH59" s="30"/>
      <c r="AI59" s="30"/>
      <c r="AJ59" s="30"/>
      <c r="AK59" s="30"/>
      <c r="AL59" s="30"/>
      <c r="AM59" s="30"/>
      <c r="AN59" s="30"/>
      <c r="AO59" s="30"/>
      <c r="AP59" s="30"/>
      <c r="AQ59" s="28"/>
    </row>
    <row r="60" s="1" customFormat="1">
      <c r="B60" s="45"/>
      <c r="C60" s="46"/>
      <c r="D60" s="65" t="s">
        <v>63</v>
      </c>
      <c r="E60" s="66"/>
      <c r="F60" s="66"/>
      <c r="G60" s="66"/>
      <c r="H60" s="66"/>
      <c r="I60" s="66"/>
      <c r="J60" s="66"/>
      <c r="K60" s="66"/>
      <c r="L60" s="66"/>
      <c r="M60" s="66"/>
      <c r="N60" s="66"/>
      <c r="O60" s="66"/>
      <c r="P60" s="66"/>
      <c r="Q60" s="66"/>
      <c r="R60" s="66"/>
      <c r="S60" s="66"/>
      <c r="T60" s="66"/>
      <c r="U60" s="66"/>
      <c r="V60" s="66"/>
      <c r="W60" s="66"/>
      <c r="X60" s="66"/>
      <c r="Y60" s="66"/>
      <c r="Z60" s="67"/>
      <c r="AA60" s="46"/>
      <c r="AB60" s="46"/>
      <c r="AC60" s="65" t="s">
        <v>64</v>
      </c>
      <c r="AD60" s="66"/>
      <c r="AE60" s="66"/>
      <c r="AF60" s="66"/>
      <c r="AG60" s="66"/>
      <c r="AH60" s="66"/>
      <c r="AI60" s="66"/>
      <c r="AJ60" s="66"/>
      <c r="AK60" s="66"/>
      <c r="AL60" s="66"/>
      <c r="AM60" s="66"/>
      <c r="AN60" s="66"/>
      <c r="AO60" s="67"/>
      <c r="AP60" s="46"/>
      <c r="AQ60" s="47"/>
    </row>
    <row r="61">
      <c r="B61" s="25"/>
      <c r="C61" s="30"/>
      <c r="D61" s="68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  <c r="S61" s="30"/>
      <c r="T61" s="30"/>
      <c r="U61" s="30"/>
      <c r="V61" s="30"/>
      <c r="W61" s="30"/>
      <c r="X61" s="30"/>
      <c r="Y61" s="30"/>
      <c r="Z61" s="69"/>
      <c r="AA61" s="30"/>
      <c r="AB61" s="30"/>
      <c r="AC61" s="68"/>
      <c r="AD61" s="30"/>
      <c r="AE61" s="30"/>
      <c r="AF61" s="30"/>
      <c r="AG61" s="30"/>
      <c r="AH61" s="30"/>
      <c r="AI61" s="30"/>
      <c r="AJ61" s="30"/>
      <c r="AK61" s="30"/>
      <c r="AL61" s="30"/>
      <c r="AM61" s="30"/>
      <c r="AN61" s="30"/>
      <c r="AO61" s="69"/>
      <c r="AP61" s="30"/>
      <c r="AQ61" s="28"/>
    </row>
    <row r="62">
      <c r="B62" s="25"/>
      <c r="C62" s="30"/>
      <c r="D62" s="68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69"/>
      <c r="AA62" s="30"/>
      <c r="AB62" s="30"/>
      <c r="AC62" s="68"/>
      <c r="AD62" s="30"/>
      <c r="AE62" s="30"/>
      <c r="AF62" s="30"/>
      <c r="AG62" s="30"/>
      <c r="AH62" s="30"/>
      <c r="AI62" s="30"/>
      <c r="AJ62" s="30"/>
      <c r="AK62" s="30"/>
      <c r="AL62" s="30"/>
      <c r="AM62" s="30"/>
      <c r="AN62" s="30"/>
      <c r="AO62" s="69"/>
      <c r="AP62" s="30"/>
      <c r="AQ62" s="28"/>
    </row>
    <row r="63">
      <c r="B63" s="25"/>
      <c r="C63" s="30"/>
      <c r="D63" s="68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69"/>
      <c r="AA63" s="30"/>
      <c r="AB63" s="30"/>
      <c r="AC63" s="68"/>
      <c r="AD63" s="30"/>
      <c r="AE63" s="30"/>
      <c r="AF63" s="30"/>
      <c r="AG63" s="30"/>
      <c r="AH63" s="30"/>
      <c r="AI63" s="30"/>
      <c r="AJ63" s="30"/>
      <c r="AK63" s="30"/>
      <c r="AL63" s="30"/>
      <c r="AM63" s="30"/>
      <c r="AN63" s="30"/>
      <c r="AO63" s="69"/>
      <c r="AP63" s="30"/>
      <c r="AQ63" s="28"/>
    </row>
    <row r="64">
      <c r="B64" s="25"/>
      <c r="C64" s="30"/>
      <c r="D64" s="68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69"/>
      <c r="AA64" s="30"/>
      <c r="AB64" s="30"/>
      <c r="AC64" s="68"/>
      <c r="AD64" s="30"/>
      <c r="AE64" s="30"/>
      <c r="AF64" s="30"/>
      <c r="AG64" s="30"/>
      <c r="AH64" s="30"/>
      <c r="AI64" s="30"/>
      <c r="AJ64" s="30"/>
      <c r="AK64" s="30"/>
      <c r="AL64" s="30"/>
      <c r="AM64" s="30"/>
      <c r="AN64" s="30"/>
      <c r="AO64" s="69"/>
      <c r="AP64" s="30"/>
      <c r="AQ64" s="28"/>
    </row>
    <row r="65">
      <c r="B65" s="25"/>
      <c r="C65" s="30"/>
      <c r="D65" s="68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69"/>
      <c r="AA65" s="30"/>
      <c r="AB65" s="30"/>
      <c r="AC65" s="68"/>
      <c r="AD65" s="30"/>
      <c r="AE65" s="30"/>
      <c r="AF65" s="30"/>
      <c r="AG65" s="30"/>
      <c r="AH65" s="30"/>
      <c r="AI65" s="30"/>
      <c r="AJ65" s="30"/>
      <c r="AK65" s="30"/>
      <c r="AL65" s="30"/>
      <c r="AM65" s="30"/>
      <c r="AN65" s="30"/>
      <c r="AO65" s="69"/>
      <c r="AP65" s="30"/>
      <c r="AQ65" s="28"/>
    </row>
    <row r="66">
      <c r="B66" s="25"/>
      <c r="C66" s="30"/>
      <c r="D66" s="68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69"/>
      <c r="AA66" s="30"/>
      <c r="AB66" s="30"/>
      <c r="AC66" s="68"/>
      <c r="AD66" s="30"/>
      <c r="AE66" s="30"/>
      <c r="AF66" s="30"/>
      <c r="AG66" s="30"/>
      <c r="AH66" s="30"/>
      <c r="AI66" s="30"/>
      <c r="AJ66" s="30"/>
      <c r="AK66" s="30"/>
      <c r="AL66" s="30"/>
      <c r="AM66" s="30"/>
      <c r="AN66" s="30"/>
      <c r="AO66" s="69"/>
      <c r="AP66" s="30"/>
      <c r="AQ66" s="28"/>
    </row>
    <row r="67">
      <c r="B67" s="25"/>
      <c r="C67" s="30"/>
      <c r="D67" s="68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69"/>
      <c r="AA67" s="30"/>
      <c r="AB67" s="30"/>
      <c r="AC67" s="68"/>
      <c r="AD67" s="30"/>
      <c r="AE67" s="30"/>
      <c r="AF67" s="30"/>
      <c r="AG67" s="30"/>
      <c r="AH67" s="30"/>
      <c r="AI67" s="30"/>
      <c r="AJ67" s="30"/>
      <c r="AK67" s="30"/>
      <c r="AL67" s="30"/>
      <c r="AM67" s="30"/>
      <c r="AN67" s="30"/>
      <c r="AO67" s="69"/>
      <c r="AP67" s="30"/>
      <c r="AQ67" s="28"/>
    </row>
    <row r="68">
      <c r="B68" s="25"/>
      <c r="C68" s="30"/>
      <c r="D68" s="68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69"/>
      <c r="AA68" s="30"/>
      <c r="AB68" s="30"/>
      <c r="AC68" s="68"/>
      <c r="AD68" s="30"/>
      <c r="AE68" s="30"/>
      <c r="AF68" s="30"/>
      <c r="AG68" s="30"/>
      <c r="AH68" s="30"/>
      <c r="AI68" s="30"/>
      <c r="AJ68" s="30"/>
      <c r="AK68" s="30"/>
      <c r="AL68" s="30"/>
      <c r="AM68" s="30"/>
      <c r="AN68" s="30"/>
      <c r="AO68" s="69"/>
      <c r="AP68" s="30"/>
      <c r="AQ68" s="28"/>
    </row>
    <row r="69" s="1" customFormat="1">
      <c r="B69" s="45"/>
      <c r="C69" s="46"/>
      <c r="D69" s="70" t="s">
        <v>61</v>
      </c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2" t="s">
        <v>62</v>
      </c>
      <c r="S69" s="71"/>
      <c r="T69" s="71"/>
      <c r="U69" s="71"/>
      <c r="V69" s="71"/>
      <c r="W69" s="71"/>
      <c r="X69" s="71"/>
      <c r="Y69" s="71"/>
      <c r="Z69" s="73"/>
      <c r="AA69" s="46"/>
      <c r="AB69" s="46"/>
      <c r="AC69" s="70" t="s">
        <v>61</v>
      </c>
      <c r="AD69" s="71"/>
      <c r="AE69" s="71"/>
      <c r="AF69" s="71"/>
      <c r="AG69" s="71"/>
      <c r="AH69" s="71"/>
      <c r="AI69" s="71"/>
      <c r="AJ69" s="71"/>
      <c r="AK69" s="71"/>
      <c r="AL69" s="71"/>
      <c r="AM69" s="72" t="s">
        <v>62</v>
      </c>
      <c r="AN69" s="71"/>
      <c r="AO69" s="73"/>
      <c r="AP69" s="46"/>
      <c r="AQ69" s="47"/>
    </row>
    <row r="70" s="1" customFormat="1" ht="6.96" customHeight="1">
      <c r="B70" s="45"/>
      <c r="C70" s="46"/>
      <c r="D70" s="46"/>
      <c r="E70" s="46"/>
      <c r="F70" s="46"/>
      <c r="G70" s="46"/>
      <c r="H70" s="46"/>
      <c r="I70" s="46"/>
      <c r="J70" s="46"/>
      <c r="K70" s="46"/>
      <c r="L70" s="46"/>
      <c r="M70" s="46"/>
      <c r="N70" s="46"/>
      <c r="O70" s="46"/>
      <c r="P70" s="46"/>
      <c r="Q70" s="46"/>
      <c r="R70" s="46"/>
      <c r="S70" s="46"/>
      <c r="T70" s="46"/>
      <c r="U70" s="46"/>
      <c r="V70" s="46"/>
      <c r="W70" s="46"/>
      <c r="X70" s="46"/>
      <c r="Y70" s="46"/>
      <c r="Z70" s="46"/>
      <c r="AA70" s="46"/>
      <c r="AB70" s="46"/>
      <c r="AC70" s="46"/>
      <c r="AD70" s="46"/>
      <c r="AE70" s="46"/>
      <c r="AF70" s="46"/>
      <c r="AG70" s="46"/>
      <c r="AH70" s="46"/>
      <c r="AI70" s="46"/>
      <c r="AJ70" s="46"/>
      <c r="AK70" s="46"/>
      <c r="AL70" s="46"/>
      <c r="AM70" s="46"/>
      <c r="AN70" s="46"/>
      <c r="AO70" s="46"/>
      <c r="AP70" s="46"/>
      <c r="AQ70" s="47"/>
    </row>
    <row r="71" s="1" customFormat="1" ht="6.96" customHeight="1">
      <c r="B71" s="74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5"/>
      <c r="S71" s="75"/>
      <c r="T71" s="75"/>
      <c r="U71" s="75"/>
      <c r="V71" s="75"/>
      <c r="W71" s="75"/>
      <c r="X71" s="75"/>
      <c r="Y71" s="75"/>
      <c r="Z71" s="75"/>
      <c r="AA71" s="75"/>
      <c r="AB71" s="75"/>
      <c r="AC71" s="75"/>
      <c r="AD71" s="75"/>
      <c r="AE71" s="75"/>
      <c r="AF71" s="75"/>
      <c r="AG71" s="75"/>
      <c r="AH71" s="75"/>
      <c r="AI71" s="75"/>
      <c r="AJ71" s="75"/>
      <c r="AK71" s="75"/>
      <c r="AL71" s="75"/>
      <c r="AM71" s="75"/>
      <c r="AN71" s="75"/>
      <c r="AO71" s="75"/>
      <c r="AP71" s="75"/>
      <c r="AQ71" s="76"/>
    </row>
    <row r="75" s="1" customFormat="1" ht="6.96" customHeight="1">
      <c r="B75" s="77"/>
      <c r="C75" s="78"/>
      <c r="D75" s="78"/>
      <c r="E75" s="78"/>
      <c r="F75" s="78"/>
      <c r="G75" s="78"/>
      <c r="H75" s="78"/>
      <c r="I75" s="78"/>
      <c r="J75" s="78"/>
      <c r="K75" s="78"/>
      <c r="L75" s="78"/>
      <c r="M75" s="78"/>
      <c r="N75" s="78"/>
      <c r="O75" s="78"/>
      <c r="P75" s="78"/>
      <c r="Q75" s="78"/>
      <c r="R75" s="78"/>
      <c r="S75" s="78"/>
      <c r="T75" s="78"/>
      <c r="U75" s="78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9"/>
    </row>
    <row r="76" s="1" customFormat="1" ht="36.96" customHeight="1">
      <c r="B76" s="45"/>
      <c r="C76" s="26" t="s">
        <v>65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/>
      <c r="AJ76" s="27"/>
      <c r="AK76" s="27"/>
      <c r="AL76" s="27"/>
      <c r="AM76" s="27"/>
      <c r="AN76" s="27"/>
      <c r="AO76" s="27"/>
      <c r="AP76" s="27"/>
      <c r="AQ76" s="47"/>
    </row>
    <row r="77" s="3" customFormat="1" ht="14.4" customHeight="1">
      <c r="B77" s="80"/>
      <c r="C77" s="37" t="s">
        <v>16</v>
      </c>
      <c r="D77" s="81"/>
      <c r="E77" s="81"/>
      <c r="F77" s="81"/>
      <c r="G77" s="81"/>
      <c r="H77" s="81"/>
      <c r="I77" s="81"/>
      <c r="J77" s="81"/>
      <c r="K77" s="81"/>
      <c r="L77" s="81" t="str">
        <f>K5</f>
        <v>1133</v>
      </c>
      <c r="M77" s="81"/>
      <c r="N77" s="81"/>
      <c r="O77" s="81"/>
      <c r="P77" s="81"/>
      <c r="Q77" s="81"/>
      <c r="R77" s="81"/>
      <c r="S77" s="81"/>
      <c r="T77" s="81"/>
      <c r="U77" s="81"/>
      <c r="V77" s="81"/>
      <c r="W77" s="81"/>
      <c r="X77" s="81"/>
      <c r="Y77" s="81"/>
      <c r="Z77" s="81"/>
      <c r="AA77" s="81"/>
      <c r="AB77" s="81"/>
      <c r="AC77" s="81"/>
      <c r="AD77" s="81"/>
      <c r="AE77" s="81"/>
      <c r="AF77" s="81"/>
      <c r="AG77" s="81"/>
      <c r="AH77" s="81"/>
      <c r="AI77" s="81"/>
      <c r="AJ77" s="81"/>
      <c r="AK77" s="81"/>
      <c r="AL77" s="81"/>
      <c r="AM77" s="81"/>
      <c r="AN77" s="81"/>
      <c r="AO77" s="81"/>
      <c r="AP77" s="81"/>
      <c r="AQ77" s="82"/>
    </row>
    <row r="78" s="4" customFormat="1" ht="36.96" customHeight="1">
      <c r="B78" s="83"/>
      <c r="C78" s="84" t="s">
        <v>19</v>
      </c>
      <c r="D78" s="85"/>
      <c r="E78" s="85"/>
      <c r="F78" s="85"/>
      <c r="G78" s="85"/>
      <c r="H78" s="85"/>
      <c r="I78" s="85"/>
      <c r="J78" s="85"/>
      <c r="K78" s="85"/>
      <c r="L78" s="86" t="str">
        <f>K6</f>
        <v>Revitalizace cest v zámeckém parku</v>
      </c>
      <c r="M78" s="85"/>
      <c r="N78" s="85"/>
      <c r="O78" s="85"/>
      <c r="P78" s="85"/>
      <c r="Q78" s="85"/>
      <c r="R78" s="85"/>
      <c r="S78" s="85"/>
      <c r="T78" s="85"/>
      <c r="U78" s="85"/>
      <c r="V78" s="85"/>
      <c r="W78" s="85"/>
      <c r="X78" s="85"/>
      <c r="Y78" s="85"/>
      <c r="Z78" s="85"/>
      <c r="AA78" s="85"/>
      <c r="AB78" s="85"/>
      <c r="AC78" s="85"/>
      <c r="AD78" s="85"/>
      <c r="AE78" s="85"/>
      <c r="AF78" s="85"/>
      <c r="AG78" s="85"/>
      <c r="AH78" s="85"/>
      <c r="AI78" s="85"/>
      <c r="AJ78" s="85"/>
      <c r="AK78" s="85"/>
      <c r="AL78" s="85"/>
      <c r="AM78" s="85"/>
      <c r="AN78" s="85"/>
      <c r="AO78" s="85"/>
      <c r="AP78" s="85"/>
      <c r="AQ78" s="87"/>
    </row>
    <row r="79" s="1" customFormat="1" ht="6.96" customHeight="1">
      <c r="B79" s="45"/>
      <c r="C79" s="46"/>
      <c r="D79" s="46"/>
      <c r="E79" s="46"/>
      <c r="F79" s="46"/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6"/>
      <c r="S79" s="46"/>
      <c r="T79" s="46"/>
      <c r="U79" s="46"/>
      <c r="V79" s="46"/>
      <c r="W79" s="46"/>
      <c r="X79" s="46"/>
      <c r="Y79" s="46"/>
      <c r="Z79" s="46"/>
      <c r="AA79" s="46"/>
      <c r="AB79" s="46"/>
      <c r="AC79" s="46"/>
      <c r="AD79" s="46"/>
      <c r="AE79" s="46"/>
      <c r="AF79" s="46"/>
      <c r="AG79" s="46"/>
      <c r="AH79" s="46"/>
      <c r="AI79" s="46"/>
      <c r="AJ79" s="46"/>
      <c r="AK79" s="46"/>
      <c r="AL79" s="46"/>
      <c r="AM79" s="46"/>
      <c r="AN79" s="46"/>
      <c r="AO79" s="46"/>
      <c r="AP79" s="46"/>
      <c r="AQ79" s="47"/>
    </row>
    <row r="80" s="1" customFormat="1">
      <c r="B80" s="45"/>
      <c r="C80" s="37" t="s">
        <v>24</v>
      </c>
      <c r="D80" s="46"/>
      <c r="E80" s="46"/>
      <c r="F80" s="46"/>
      <c r="G80" s="46"/>
      <c r="H80" s="46"/>
      <c r="I80" s="46"/>
      <c r="J80" s="46"/>
      <c r="K80" s="46"/>
      <c r="L80" s="88" t="str">
        <f>IF(K8="","",K8)</f>
        <v>Lysá nad Labem</v>
      </c>
      <c r="M80" s="46"/>
      <c r="N80" s="46"/>
      <c r="O80" s="46"/>
      <c r="P80" s="46"/>
      <c r="Q80" s="46"/>
      <c r="R80" s="46"/>
      <c r="S80" s="46"/>
      <c r="T80" s="46"/>
      <c r="U80" s="46"/>
      <c r="V80" s="46"/>
      <c r="W80" s="46"/>
      <c r="X80" s="46"/>
      <c r="Y80" s="46"/>
      <c r="Z80" s="46"/>
      <c r="AA80" s="46"/>
      <c r="AB80" s="46"/>
      <c r="AC80" s="46"/>
      <c r="AD80" s="46"/>
      <c r="AE80" s="46"/>
      <c r="AF80" s="46"/>
      <c r="AG80" s="46"/>
      <c r="AH80" s="46"/>
      <c r="AI80" s="37" t="s">
        <v>26</v>
      </c>
      <c r="AJ80" s="46"/>
      <c r="AK80" s="46"/>
      <c r="AL80" s="46"/>
      <c r="AM80" s="89" t="str">
        <f> IF(AN8= "","",AN8)</f>
        <v>30. 1. 2019</v>
      </c>
      <c r="AN80" s="46"/>
      <c r="AO80" s="46"/>
      <c r="AP80" s="46"/>
      <c r="AQ80" s="47"/>
    </row>
    <row r="81" s="1" customFormat="1" ht="6.96" customHeight="1">
      <c r="B81" s="45"/>
      <c r="C81" s="46"/>
      <c r="D81" s="46"/>
      <c r="E81" s="46"/>
      <c r="F81" s="46"/>
      <c r="G81" s="46"/>
      <c r="H81" s="46"/>
      <c r="I81" s="46"/>
      <c r="J81" s="46"/>
      <c r="K81" s="46"/>
      <c r="L81" s="46"/>
      <c r="M81" s="46"/>
      <c r="N81" s="46"/>
      <c r="O81" s="46"/>
      <c r="P81" s="46"/>
      <c r="Q81" s="46"/>
      <c r="R81" s="46"/>
      <c r="S81" s="46"/>
      <c r="T81" s="46"/>
      <c r="U81" s="46"/>
      <c r="V81" s="46"/>
      <c r="W81" s="46"/>
      <c r="X81" s="46"/>
      <c r="Y81" s="46"/>
      <c r="Z81" s="46"/>
      <c r="AA81" s="46"/>
      <c r="AB81" s="46"/>
      <c r="AC81" s="46"/>
      <c r="AD81" s="46"/>
      <c r="AE81" s="46"/>
      <c r="AF81" s="46"/>
      <c r="AG81" s="46"/>
      <c r="AH81" s="46"/>
      <c r="AI81" s="46"/>
      <c r="AJ81" s="46"/>
      <c r="AK81" s="46"/>
      <c r="AL81" s="46"/>
      <c r="AM81" s="46"/>
      <c r="AN81" s="46"/>
      <c r="AO81" s="46"/>
      <c r="AP81" s="46"/>
      <c r="AQ81" s="47"/>
    </row>
    <row r="82" s="1" customFormat="1">
      <c r="B82" s="45"/>
      <c r="C82" s="37" t="s">
        <v>28</v>
      </c>
      <c r="D82" s="46"/>
      <c r="E82" s="46"/>
      <c r="F82" s="46"/>
      <c r="G82" s="46"/>
      <c r="H82" s="46"/>
      <c r="I82" s="46"/>
      <c r="J82" s="46"/>
      <c r="K82" s="46"/>
      <c r="L82" s="81" t="str">
        <f>IF(E11= "","",E11)</f>
        <v>Město Lysá nad Labem</v>
      </c>
      <c r="M82" s="46"/>
      <c r="N82" s="46"/>
      <c r="O82" s="46"/>
      <c r="P82" s="46"/>
      <c r="Q82" s="46"/>
      <c r="R82" s="46"/>
      <c r="S82" s="46"/>
      <c r="T82" s="46"/>
      <c r="U82" s="46"/>
      <c r="V82" s="46"/>
      <c r="W82" s="46"/>
      <c r="X82" s="46"/>
      <c r="Y82" s="46"/>
      <c r="Z82" s="46"/>
      <c r="AA82" s="46"/>
      <c r="AB82" s="46"/>
      <c r="AC82" s="46"/>
      <c r="AD82" s="46"/>
      <c r="AE82" s="46"/>
      <c r="AF82" s="46"/>
      <c r="AG82" s="46"/>
      <c r="AH82" s="46"/>
      <c r="AI82" s="37" t="s">
        <v>36</v>
      </c>
      <c r="AJ82" s="46"/>
      <c r="AK82" s="46"/>
      <c r="AL82" s="46"/>
      <c r="AM82" s="81" t="str">
        <f>IF(E17="","",E17)</f>
        <v>AGORA staveb a arch atelier s.r.o. Liberec</v>
      </c>
      <c r="AN82" s="81"/>
      <c r="AO82" s="81"/>
      <c r="AP82" s="81"/>
      <c r="AQ82" s="47"/>
      <c r="AS82" s="90" t="s">
        <v>66</v>
      </c>
      <c r="AT82" s="91"/>
      <c r="AU82" s="92"/>
      <c r="AV82" s="92"/>
      <c r="AW82" s="92"/>
      <c r="AX82" s="92"/>
      <c r="AY82" s="92"/>
      <c r="AZ82" s="92"/>
      <c r="BA82" s="92"/>
      <c r="BB82" s="92"/>
      <c r="BC82" s="92"/>
      <c r="BD82" s="93"/>
    </row>
    <row r="83" s="1" customFormat="1">
      <c r="B83" s="45"/>
      <c r="C83" s="37" t="s">
        <v>34</v>
      </c>
      <c r="D83" s="46"/>
      <c r="E83" s="46"/>
      <c r="F83" s="46"/>
      <c r="G83" s="46"/>
      <c r="H83" s="46"/>
      <c r="I83" s="46"/>
      <c r="J83" s="46"/>
      <c r="K83" s="46"/>
      <c r="L83" s="81" t="str">
        <f>IF(E14= "Vyplň údaj","",E14)</f>
        <v/>
      </c>
      <c r="M83" s="46"/>
      <c r="N83" s="46"/>
      <c r="O83" s="46"/>
      <c r="P83" s="46"/>
      <c r="Q83" s="46"/>
      <c r="R83" s="46"/>
      <c r="S83" s="46"/>
      <c r="T83" s="46"/>
      <c r="U83" s="46"/>
      <c r="V83" s="46"/>
      <c r="W83" s="46"/>
      <c r="X83" s="46"/>
      <c r="Y83" s="46"/>
      <c r="Z83" s="46"/>
      <c r="AA83" s="46"/>
      <c r="AB83" s="46"/>
      <c r="AC83" s="46"/>
      <c r="AD83" s="46"/>
      <c r="AE83" s="46"/>
      <c r="AF83" s="46"/>
      <c r="AG83" s="46"/>
      <c r="AH83" s="46"/>
      <c r="AI83" s="37" t="s">
        <v>41</v>
      </c>
      <c r="AJ83" s="46"/>
      <c r="AK83" s="46"/>
      <c r="AL83" s="46"/>
      <c r="AM83" s="81" t="str">
        <f>IF(E20="","",E20)</f>
        <v>Ing.Malec</v>
      </c>
      <c r="AN83" s="81"/>
      <c r="AO83" s="81"/>
      <c r="AP83" s="81"/>
      <c r="AQ83" s="47"/>
      <c r="AS83" s="94"/>
      <c r="AT83" s="95"/>
      <c r="AU83" s="96"/>
      <c r="AV83" s="96"/>
      <c r="AW83" s="96"/>
      <c r="AX83" s="96"/>
      <c r="AY83" s="96"/>
      <c r="AZ83" s="96"/>
      <c r="BA83" s="96"/>
      <c r="BB83" s="96"/>
      <c r="BC83" s="96"/>
      <c r="BD83" s="97"/>
    </row>
    <row r="84" s="1" customFormat="1" ht="10.8" customHeight="1">
      <c r="B84" s="45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46"/>
      <c r="AC84" s="46"/>
      <c r="AD84" s="46"/>
      <c r="AE84" s="46"/>
      <c r="AF84" s="46"/>
      <c r="AG84" s="46"/>
      <c r="AH84" s="46"/>
      <c r="AI84" s="46"/>
      <c r="AJ84" s="46"/>
      <c r="AK84" s="46"/>
      <c r="AL84" s="46"/>
      <c r="AM84" s="46"/>
      <c r="AN84" s="46"/>
      <c r="AO84" s="46"/>
      <c r="AP84" s="46"/>
      <c r="AQ84" s="47"/>
      <c r="AS84" s="98"/>
      <c r="AT84" s="53"/>
      <c r="AU84" s="46"/>
      <c r="AV84" s="46"/>
      <c r="AW84" s="46"/>
      <c r="AX84" s="46"/>
      <c r="AY84" s="46"/>
      <c r="AZ84" s="46"/>
      <c r="BA84" s="46"/>
      <c r="BB84" s="46"/>
      <c r="BC84" s="46"/>
      <c r="BD84" s="99"/>
    </row>
    <row r="85" s="1" customFormat="1" ht="29.28" customHeight="1">
      <c r="B85" s="45"/>
      <c r="C85" s="100" t="s">
        <v>67</v>
      </c>
      <c r="D85" s="101"/>
      <c r="E85" s="101"/>
      <c r="F85" s="101"/>
      <c r="G85" s="101"/>
      <c r="H85" s="102"/>
      <c r="I85" s="103" t="s">
        <v>68</v>
      </c>
      <c r="J85" s="101"/>
      <c r="K85" s="101"/>
      <c r="L85" s="101"/>
      <c r="M85" s="101"/>
      <c r="N85" s="101"/>
      <c r="O85" s="101"/>
      <c r="P85" s="101"/>
      <c r="Q85" s="101"/>
      <c r="R85" s="101"/>
      <c r="S85" s="101"/>
      <c r="T85" s="101"/>
      <c r="U85" s="101"/>
      <c r="V85" s="101"/>
      <c r="W85" s="101"/>
      <c r="X85" s="101"/>
      <c r="Y85" s="101"/>
      <c r="Z85" s="101"/>
      <c r="AA85" s="101"/>
      <c r="AB85" s="101"/>
      <c r="AC85" s="101"/>
      <c r="AD85" s="101"/>
      <c r="AE85" s="101"/>
      <c r="AF85" s="101"/>
      <c r="AG85" s="103" t="s">
        <v>69</v>
      </c>
      <c r="AH85" s="101"/>
      <c r="AI85" s="101"/>
      <c r="AJ85" s="101"/>
      <c r="AK85" s="101"/>
      <c r="AL85" s="101"/>
      <c r="AM85" s="101"/>
      <c r="AN85" s="103" t="s">
        <v>70</v>
      </c>
      <c r="AO85" s="101"/>
      <c r="AP85" s="104"/>
      <c r="AQ85" s="47"/>
      <c r="AS85" s="105" t="s">
        <v>71</v>
      </c>
      <c r="AT85" s="106" t="s">
        <v>72</v>
      </c>
      <c r="AU85" s="106" t="s">
        <v>73</v>
      </c>
      <c r="AV85" s="106" t="s">
        <v>74</v>
      </c>
      <c r="AW85" s="106" t="s">
        <v>75</v>
      </c>
      <c r="AX85" s="106" t="s">
        <v>76</v>
      </c>
      <c r="AY85" s="106" t="s">
        <v>77</v>
      </c>
      <c r="AZ85" s="106" t="s">
        <v>78</v>
      </c>
      <c r="BA85" s="106" t="s">
        <v>79</v>
      </c>
      <c r="BB85" s="106" t="s">
        <v>80</v>
      </c>
      <c r="BC85" s="106" t="s">
        <v>81</v>
      </c>
      <c r="BD85" s="107" t="s">
        <v>82</v>
      </c>
    </row>
    <row r="86" s="1" customFormat="1" ht="10.8" customHeight="1">
      <c r="B86" s="45"/>
      <c r="C86" s="46"/>
      <c r="D86" s="46"/>
      <c r="E86" s="46"/>
      <c r="F86" s="46"/>
      <c r="G86" s="46"/>
      <c r="H86" s="46"/>
      <c r="I86" s="46"/>
      <c r="J86" s="46"/>
      <c r="K86" s="46"/>
      <c r="L86" s="46"/>
      <c r="M86" s="46"/>
      <c r="N86" s="46"/>
      <c r="O86" s="46"/>
      <c r="P86" s="46"/>
      <c r="Q86" s="46"/>
      <c r="R86" s="46"/>
      <c r="S86" s="46"/>
      <c r="T86" s="46"/>
      <c r="U86" s="46"/>
      <c r="V86" s="46"/>
      <c r="W86" s="46"/>
      <c r="X86" s="46"/>
      <c r="Y86" s="46"/>
      <c r="Z86" s="46"/>
      <c r="AA86" s="46"/>
      <c r="AB86" s="46"/>
      <c r="AC86" s="46"/>
      <c r="AD86" s="46"/>
      <c r="AE86" s="46"/>
      <c r="AF86" s="46"/>
      <c r="AG86" s="46"/>
      <c r="AH86" s="46"/>
      <c r="AI86" s="46"/>
      <c r="AJ86" s="46"/>
      <c r="AK86" s="46"/>
      <c r="AL86" s="46"/>
      <c r="AM86" s="46"/>
      <c r="AN86" s="46"/>
      <c r="AO86" s="46"/>
      <c r="AP86" s="46"/>
      <c r="AQ86" s="47"/>
      <c r="AS86" s="108"/>
      <c r="AT86" s="66"/>
      <c r="AU86" s="66"/>
      <c r="AV86" s="66"/>
      <c r="AW86" s="66"/>
      <c r="AX86" s="66"/>
      <c r="AY86" s="66"/>
      <c r="AZ86" s="66"/>
      <c r="BA86" s="66"/>
      <c r="BB86" s="66"/>
      <c r="BC86" s="66"/>
      <c r="BD86" s="67"/>
    </row>
    <row r="87" s="4" customFormat="1" ht="32.4" customHeight="1">
      <c r="B87" s="83"/>
      <c r="C87" s="109" t="s">
        <v>83</v>
      </c>
      <c r="D87" s="110"/>
      <c r="E87" s="110"/>
      <c r="F87" s="110"/>
      <c r="G87" s="110"/>
      <c r="H87" s="110"/>
      <c r="I87" s="110"/>
      <c r="J87" s="110"/>
      <c r="K87" s="110"/>
      <c r="L87" s="110"/>
      <c r="M87" s="110"/>
      <c r="N87" s="110"/>
      <c r="O87" s="110"/>
      <c r="P87" s="110"/>
      <c r="Q87" s="110"/>
      <c r="R87" s="110"/>
      <c r="S87" s="110"/>
      <c r="T87" s="110"/>
      <c r="U87" s="110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1">
        <f>ROUND(AG88,2)</f>
        <v>0</v>
      </c>
      <c r="AH87" s="111"/>
      <c r="AI87" s="111"/>
      <c r="AJ87" s="111"/>
      <c r="AK87" s="111"/>
      <c r="AL87" s="111"/>
      <c r="AM87" s="111"/>
      <c r="AN87" s="112">
        <f>SUM(AG87,AT87)</f>
        <v>0</v>
      </c>
      <c r="AO87" s="112"/>
      <c r="AP87" s="112"/>
      <c r="AQ87" s="87"/>
      <c r="AS87" s="113">
        <f>ROUND(AS88,2)</f>
        <v>0</v>
      </c>
      <c r="AT87" s="114">
        <f>ROUND(SUM(AV87:AW87),2)</f>
        <v>0</v>
      </c>
      <c r="AU87" s="115">
        <f>ROUND(AU88,5)</f>
        <v>0</v>
      </c>
      <c r="AV87" s="114">
        <f>ROUND(AZ87*L31,2)</f>
        <v>0</v>
      </c>
      <c r="AW87" s="114">
        <f>ROUND(BA87*L32,2)</f>
        <v>0</v>
      </c>
      <c r="AX87" s="114">
        <f>ROUND(BB87*L31,2)</f>
        <v>0</v>
      </c>
      <c r="AY87" s="114">
        <f>ROUND(BC87*L32,2)</f>
        <v>0</v>
      </c>
      <c r="AZ87" s="114">
        <f>ROUND(AZ88,2)</f>
        <v>0</v>
      </c>
      <c r="BA87" s="114">
        <f>ROUND(BA88,2)</f>
        <v>0</v>
      </c>
      <c r="BB87" s="114">
        <f>ROUND(BB88,2)</f>
        <v>0</v>
      </c>
      <c r="BC87" s="114">
        <f>ROUND(BC88,2)</f>
        <v>0</v>
      </c>
      <c r="BD87" s="116">
        <f>ROUND(BD88,2)</f>
        <v>0</v>
      </c>
      <c r="BS87" s="117" t="s">
        <v>84</v>
      </c>
      <c r="BT87" s="117" t="s">
        <v>85</v>
      </c>
      <c r="BU87" s="118" t="s">
        <v>86</v>
      </c>
      <c r="BV87" s="117" t="s">
        <v>87</v>
      </c>
      <c r="BW87" s="117" t="s">
        <v>88</v>
      </c>
      <c r="BX87" s="117" t="s">
        <v>89</v>
      </c>
    </row>
    <row r="88" s="5" customFormat="1" ht="31.5" customHeight="1">
      <c r="A88" s="119" t="s">
        <v>90</v>
      </c>
      <c r="B88" s="120"/>
      <c r="C88" s="121"/>
      <c r="D88" s="122" t="s">
        <v>91</v>
      </c>
      <c r="E88" s="122"/>
      <c r="F88" s="122"/>
      <c r="G88" s="122"/>
      <c r="H88" s="122"/>
      <c r="I88" s="123"/>
      <c r="J88" s="122" t="s">
        <v>92</v>
      </c>
      <c r="K88" s="122"/>
      <c r="L88" s="122"/>
      <c r="M88" s="122"/>
      <c r="N88" s="122"/>
      <c r="O88" s="122"/>
      <c r="P88" s="122"/>
      <c r="Q88" s="122"/>
      <c r="R88" s="122"/>
      <c r="S88" s="122"/>
      <c r="T88" s="122"/>
      <c r="U88" s="122"/>
      <c r="V88" s="122"/>
      <c r="W88" s="122"/>
      <c r="X88" s="122"/>
      <c r="Y88" s="122"/>
      <c r="Z88" s="122"/>
      <c r="AA88" s="122"/>
      <c r="AB88" s="122"/>
      <c r="AC88" s="122"/>
      <c r="AD88" s="122"/>
      <c r="AE88" s="122"/>
      <c r="AF88" s="122"/>
      <c r="AG88" s="124">
        <f>'2 - Revitalizace cest v z...'!M30</f>
        <v>0</v>
      </c>
      <c r="AH88" s="123"/>
      <c r="AI88" s="123"/>
      <c r="AJ88" s="123"/>
      <c r="AK88" s="123"/>
      <c r="AL88" s="123"/>
      <c r="AM88" s="123"/>
      <c r="AN88" s="124">
        <f>SUM(AG88,AT88)</f>
        <v>0</v>
      </c>
      <c r="AO88" s="123"/>
      <c r="AP88" s="123"/>
      <c r="AQ88" s="125"/>
      <c r="AS88" s="126">
        <f>'2 - Revitalizace cest v z...'!M28</f>
        <v>0</v>
      </c>
      <c r="AT88" s="127">
        <f>ROUND(SUM(AV88:AW88),2)</f>
        <v>0</v>
      </c>
      <c r="AU88" s="128">
        <f>'2 - Revitalizace cest v z...'!W122</f>
        <v>0</v>
      </c>
      <c r="AV88" s="127">
        <f>'2 - Revitalizace cest v z...'!M32</f>
        <v>0</v>
      </c>
      <c r="AW88" s="127">
        <f>'2 - Revitalizace cest v z...'!M33</f>
        <v>0</v>
      </c>
      <c r="AX88" s="127">
        <f>'2 - Revitalizace cest v z...'!M34</f>
        <v>0</v>
      </c>
      <c r="AY88" s="127">
        <f>'2 - Revitalizace cest v z...'!M35</f>
        <v>0</v>
      </c>
      <c r="AZ88" s="127">
        <f>'2 - Revitalizace cest v z...'!H32</f>
        <v>0</v>
      </c>
      <c r="BA88" s="127">
        <f>'2 - Revitalizace cest v z...'!H33</f>
        <v>0</v>
      </c>
      <c r="BB88" s="127">
        <f>'2 - Revitalizace cest v z...'!H34</f>
        <v>0</v>
      </c>
      <c r="BC88" s="127">
        <f>'2 - Revitalizace cest v z...'!H35</f>
        <v>0</v>
      </c>
      <c r="BD88" s="129">
        <f>'2 - Revitalizace cest v z...'!H36</f>
        <v>0</v>
      </c>
      <c r="BT88" s="130" t="s">
        <v>93</v>
      </c>
      <c r="BV88" s="130" t="s">
        <v>87</v>
      </c>
      <c r="BW88" s="130" t="s">
        <v>94</v>
      </c>
      <c r="BX88" s="130" t="s">
        <v>88</v>
      </c>
    </row>
    <row r="89">
      <c r="B89" s="25"/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  <c r="AA89" s="30"/>
      <c r="AB89" s="30"/>
      <c r="AC89" s="30"/>
      <c r="AD89" s="30"/>
      <c r="AE89" s="30"/>
      <c r="AF89" s="30"/>
      <c r="AG89" s="30"/>
      <c r="AH89" s="30"/>
      <c r="AI89" s="30"/>
      <c r="AJ89" s="30"/>
      <c r="AK89" s="30"/>
      <c r="AL89" s="30"/>
      <c r="AM89" s="30"/>
      <c r="AN89" s="30"/>
      <c r="AO89" s="30"/>
      <c r="AP89" s="30"/>
      <c r="AQ89" s="28"/>
    </row>
    <row r="90" s="1" customFormat="1" ht="30" customHeight="1">
      <c r="B90" s="45"/>
      <c r="C90" s="109" t="s">
        <v>95</v>
      </c>
      <c r="D90" s="46"/>
      <c r="E90" s="46"/>
      <c r="F90" s="46"/>
      <c r="G90" s="46"/>
      <c r="H90" s="46"/>
      <c r="I90" s="46"/>
      <c r="J90" s="46"/>
      <c r="K90" s="46"/>
      <c r="L90" s="46"/>
      <c r="M90" s="46"/>
      <c r="N90" s="46"/>
      <c r="O90" s="46"/>
      <c r="P90" s="46"/>
      <c r="Q90" s="46"/>
      <c r="R90" s="46"/>
      <c r="S90" s="46"/>
      <c r="T90" s="46"/>
      <c r="U90" s="46"/>
      <c r="V90" s="46"/>
      <c r="W90" s="46"/>
      <c r="X90" s="46"/>
      <c r="Y90" s="46"/>
      <c r="Z90" s="46"/>
      <c r="AA90" s="46"/>
      <c r="AB90" s="46"/>
      <c r="AC90" s="46"/>
      <c r="AD90" s="46"/>
      <c r="AE90" s="46"/>
      <c r="AF90" s="46"/>
      <c r="AG90" s="112">
        <f>ROUND(SUM(AG91:AG94),2)</f>
        <v>0</v>
      </c>
      <c r="AH90" s="112"/>
      <c r="AI90" s="112"/>
      <c r="AJ90" s="112"/>
      <c r="AK90" s="112"/>
      <c r="AL90" s="112"/>
      <c r="AM90" s="112"/>
      <c r="AN90" s="112">
        <f>ROUND(SUM(AN91:AN94),2)</f>
        <v>0</v>
      </c>
      <c r="AO90" s="112"/>
      <c r="AP90" s="112"/>
      <c r="AQ90" s="47"/>
      <c r="AS90" s="105" t="s">
        <v>96</v>
      </c>
      <c r="AT90" s="106" t="s">
        <v>97</v>
      </c>
      <c r="AU90" s="106" t="s">
        <v>49</v>
      </c>
      <c r="AV90" s="107" t="s">
        <v>72</v>
      </c>
    </row>
    <row r="91" s="1" customFormat="1" ht="19.92" customHeight="1">
      <c r="B91" s="45"/>
      <c r="C91" s="46"/>
      <c r="D91" s="131" t="s">
        <v>98</v>
      </c>
      <c r="E91" s="46"/>
      <c r="F91" s="46"/>
      <c r="G91" s="46"/>
      <c r="H91" s="46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6"/>
      <c r="T91" s="46"/>
      <c r="U91" s="46"/>
      <c r="V91" s="46"/>
      <c r="W91" s="46"/>
      <c r="X91" s="46"/>
      <c r="Y91" s="46"/>
      <c r="Z91" s="46"/>
      <c r="AA91" s="46"/>
      <c r="AB91" s="46"/>
      <c r="AC91" s="46"/>
      <c r="AD91" s="46"/>
      <c r="AE91" s="46"/>
      <c r="AF91" s="46"/>
      <c r="AG91" s="132">
        <f>ROUND(AG87*AS91,2)</f>
        <v>0</v>
      </c>
      <c r="AH91" s="133"/>
      <c r="AI91" s="133"/>
      <c r="AJ91" s="133"/>
      <c r="AK91" s="133"/>
      <c r="AL91" s="133"/>
      <c r="AM91" s="133"/>
      <c r="AN91" s="133">
        <f>ROUND(AG91+AV91,2)</f>
        <v>0</v>
      </c>
      <c r="AO91" s="133"/>
      <c r="AP91" s="133"/>
      <c r="AQ91" s="47"/>
      <c r="AS91" s="134">
        <v>0</v>
      </c>
      <c r="AT91" s="135" t="s">
        <v>99</v>
      </c>
      <c r="AU91" s="135" t="s">
        <v>50</v>
      </c>
      <c r="AV91" s="136">
        <f>ROUND(IF(AU91="základní",AG91*L31,IF(AU91="snížená",AG91*L32,0)),2)</f>
        <v>0</v>
      </c>
      <c r="BV91" s="21" t="s">
        <v>100</v>
      </c>
      <c r="BY91" s="137">
        <f>IF(AU91="základní",AV91,0)</f>
        <v>0</v>
      </c>
      <c r="BZ91" s="137">
        <f>IF(AU91="snížená",AV91,0)</f>
        <v>0</v>
      </c>
      <c r="CA91" s="137">
        <v>0</v>
      </c>
      <c r="CB91" s="137">
        <v>0</v>
      </c>
      <c r="CC91" s="137">
        <v>0</v>
      </c>
      <c r="CD91" s="137">
        <f>IF(AU91="základní",AG91,0)</f>
        <v>0</v>
      </c>
      <c r="CE91" s="137">
        <f>IF(AU91="snížená",AG91,0)</f>
        <v>0</v>
      </c>
      <c r="CF91" s="137">
        <f>IF(AU91="zákl. přenesená",AG91,0)</f>
        <v>0</v>
      </c>
      <c r="CG91" s="137">
        <f>IF(AU91="sníž. přenesená",AG91,0)</f>
        <v>0</v>
      </c>
      <c r="CH91" s="137">
        <f>IF(AU91="nulová",AG91,0)</f>
        <v>0</v>
      </c>
      <c r="CI91" s="21">
        <f>IF(AU91="základní",1,IF(AU91="snížená",2,IF(AU91="zákl. přenesená",4,IF(AU91="sníž. přenesená",5,3))))</f>
        <v>1</v>
      </c>
      <c r="CJ91" s="21">
        <f>IF(AT91="stavební čast",1,IF(8891="investiční čast",2,3))</f>
        <v>1</v>
      </c>
      <c r="CK91" s="21" t="str">
        <f>IF(D91="Vyplň vlastní","","x")</f>
        <v>x</v>
      </c>
    </row>
    <row r="92" s="1" customFormat="1" ht="19.92" customHeight="1">
      <c r="B92" s="45"/>
      <c r="C92" s="46"/>
      <c r="D92" s="138" t="s">
        <v>101</v>
      </c>
      <c r="E92" s="131"/>
      <c r="F92" s="131"/>
      <c r="G92" s="131"/>
      <c r="H92" s="131"/>
      <c r="I92" s="131"/>
      <c r="J92" s="131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  <c r="AA92" s="131"/>
      <c r="AB92" s="131"/>
      <c r="AC92" s="46"/>
      <c r="AD92" s="46"/>
      <c r="AE92" s="46"/>
      <c r="AF92" s="46"/>
      <c r="AG92" s="132">
        <f>AG87*AS92</f>
        <v>0</v>
      </c>
      <c r="AH92" s="133"/>
      <c r="AI92" s="133"/>
      <c r="AJ92" s="133"/>
      <c r="AK92" s="133"/>
      <c r="AL92" s="133"/>
      <c r="AM92" s="133"/>
      <c r="AN92" s="133">
        <f>AG92+AV92</f>
        <v>0</v>
      </c>
      <c r="AO92" s="133"/>
      <c r="AP92" s="133"/>
      <c r="AQ92" s="47"/>
      <c r="AS92" s="139">
        <v>0</v>
      </c>
      <c r="AT92" s="140" t="s">
        <v>99</v>
      </c>
      <c r="AU92" s="140" t="s">
        <v>50</v>
      </c>
      <c r="AV92" s="141">
        <f>ROUND(IF(AU92="nulová",0,IF(OR(AU92="základní",AU92="zákl. přenesená"),AG92*L31,AG92*L32)),2)</f>
        <v>0</v>
      </c>
      <c r="BV92" s="21" t="s">
        <v>102</v>
      </c>
      <c r="BY92" s="137">
        <f>IF(AU92="základní",AV92,0)</f>
        <v>0</v>
      </c>
      <c r="BZ92" s="137">
        <f>IF(AU92="snížená",AV92,0)</f>
        <v>0</v>
      </c>
      <c r="CA92" s="137">
        <f>IF(AU92="zákl. přenesená",AV92,0)</f>
        <v>0</v>
      </c>
      <c r="CB92" s="137">
        <f>IF(AU92="sníž. přenesená",AV92,0)</f>
        <v>0</v>
      </c>
      <c r="CC92" s="137">
        <f>IF(AU92="nulová",AV92,0)</f>
        <v>0</v>
      </c>
      <c r="CD92" s="137">
        <f>IF(AU92="základní",AG92,0)</f>
        <v>0</v>
      </c>
      <c r="CE92" s="137">
        <f>IF(AU92="snížená",AG92,0)</f>
        <v>0</v>
      </c>
      <c r="CF92" s="137">
        <f>IF(AU92="zákl. přenesená",AG92,0)</f>
        <v>0</v>
      </c>
      <c r="CG92" s="137">
        <f>IF(AU92="sníž. přenesená",AG92,0)</f>
        <v>0</v>
      </c>
      <c r="CH92" s="137">
        <f>IF(AU92="nulová",AG92,0)</f>
        <v>0</v>
      </c>
      <c r="CI92" s="21">
        <f>IF(AU92="základní",1,IF(AU92="snížená",2,IF(AU92="zákl. přenesená",4,IF(AU92="sníž. přenesená",5,3))))</f>
        <v>1</v>
      </c>
      <c r="CJ92" s="21">
        <f>IF(AT92="stavební čast",1,IF(8892="investiční čast",2,3))</f>
        <v>1</v>
      </c>
      <c r="CK92" s="21" t="str">
        <f>IF(D92="Vyplň vlastní","","x")</f>
        <v/>
      </c>
    </row>
    <row r="93" s="1" customFormat="1" ht="19.92" customHeight="1">
      <c r="B93" s="45"/>
      <c r="C93" s="46"/>
      <c r="D93" s="138" t="s">
        <v>101</v>
      </c>
      <c r="E93" s="131"/>
      <c r="F93" s="131"/>
      <c r="G93" s="131"/>
      <c r="H93" s="131"/>
      <c r="I93" s="131"/>
      <c r="J93" s="131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  <c r="AA93" s="131"/>
      <c r="AB93" s="131"/>
      <c r="AC93" s="46"/>
      <c r="AD93" s="46"/>
      <c r="AE93" s="46"/>
      <c r="AF93" s="46"/>
      <c r="AG93" s="132">
        <f>AG87*AS93</f>
        <v>0</v>
      </c>
      <c r="AH93" s="133"/>
      <c r="AI93" s="133"/>
      <c r="AJ93" s="133"/>
      <c r="AK93" s="133"/>
      <c r="AL93" s="133"/>
      <c r="AM93" s="133"/>
      <c r="AN93" s="133">
        <f>AG93+AV93</f>
        <v>0</v>
      </c>
      <c r="AO93" s="133"/>
      <c r="AP93" s="133"/>
      <c r="AQ93" s="47"/>
      <c r="AS93" s="139">
        <v>0</v>
      </c>
      <c r="AT93" s="140" t="s">
        <v>99</v>
      </c>
      <c r="AU93" s="140" t="s">
        <v>50</v>
      </c>
      <c r="AV93" s="141">
        <f>ROUND(IF(AU93="nulová",0,IF(OR(AU93="základní",AU93="zákl. přenesená"),AG93*L31,AG93*L32)),2)</f>
        <v>0</v>
      </c>
      <c r="BV93" s="21" t="s">
        <v>102</v>
      </c>
      <c r="BY93" s="137">
        <f>IF(AU93="základní",AV93,0)</f>
        <v>0</v>
      </c>
      <c r="BZ93" s="137">
        <f>IF(AU93="snížená",AV93,0)</f>
        <v>0</v>
      </c>
      <c r="CA93" s="137">
        <f>IF(AU93="zákl. přenesená",AV93,0)</f>
        <v>0</v>
      </c>
      <c r="CB93" s="137">
        <f>IF(AU93="sníž. přenesená",AV93,0)</f>
        <v>0</v>
      </c>
      <c r="CC93" s="137">
        <f>IF(AU93="nulová",AV93,0)</f>
        <v>0</v>
      </c>
      <c r="CD93" s="137">
        <f>IF(AU93="základní",AG93,0)</f>
        <v>0</v>
      </c>
      <c r="CE93" s="137">
        <f>IF(AU93="snížená",AG93,0)</f>
        <v>0</v>
      </c>
      <c r="CF93" s="137">
        <f>IF(AU93="zákl. přenesená",AG93,0)</f>
        <v>0</v>
      </c>
      <c r="CG93" s="137">
        <f>IF(AU93="sníž. přenesená",AG93,0)</f>
        <v>0</v>
      </c>
      <c r="CH93" s="137">
        <f>IF(AU93="nulová",AG93,0)</f>
        <v>0</v>
      </c>
      <c r="CI93" s="21">
        <f>IF(AU93="základní",1,IF(AU93="snížená",2,IF(AU93="zákl. přenesená",4,IF(AU93="sníž. přenesená",5,3))))</f>
        <v>1</v>
      </c>
      <c r="CJ93" s="21">
        <f>IF(AT93="stavební čast",1,IF(8893="investiční čast",2,3))</f>
        <v>1</v>
      </c>
      <c r="CK93" s="21" t="str">
        <f>IF(D93="Vyplň vlastní","","x")</f>
        <v/>
      </c>
    </row>
    <row r="94" s="1" customFormat="1" ht="19.92" customHeight="1">
      <c r="B94" s="45"/>
      <c r="C94" s="46"/>
      <c r="D94" s="138" t="s">
        <v>101</v>
      </c>
      <c r="E94" s="131"/>
      <c r="F94" s="131"/>
      <c r="G94" s="131"/>
      <c r="H94" s="131"/>
      <c r="I94" s="131"/>
      <c r="J94" s="131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46"/>
      <c r="AD94" s="46"/>
      <c r="AE94" s="46"/>
      <c r="AF94" s="46"/>
      <c r="AG94" s="132">
        <f>AG87*AS94</f>
        <v>0</v>
      </c>
      <c r="AH94" s="133"/>
      <c r="AI94" s="133"/>
      <c r="AJ94" s="133"/>
      <c r="AK94" s="133"/>
      <c r="AL94" s="133"/>
      <c r="AM94" s="133"/>
      <c r="AN94" s="133">
        <f>AG94+AV94</f>
        <v>0</v>
      </c>
      <c r="AO94" s="133"/>
      <c r="AP94" s="133"/>
      <c r="AQ94" s="47"/>
      <c r="AS94" s="142">
        <v>0</v>
      </c>
      <c r="AT94" s="143" t="s">
        <v>99</v>
      </c>
      <c r="AU94" s="143" t="s">
        <v>50</v>
      </c>
      <c r="AV94" s="144">
        <f>ROUND(IF(AU94="nulová",0,IF(OR(AU94="základní",AU94="zákl. přenesená"),AG94*L31,AG94*L32)),2)</f>
        <v>0</v>
      </c>
      <c r="BV94" s="21" t="s">
        <v>102</v>
      </c>
      <c r="BY94" s="137">
        <f>IF(AU94="základní",AV94,0)</f>
        <v>0</v>
      </c>
      <c r="BZ94" s="137">
        <f>IF(AU94="snížená",AV94,0)</f>
        <v>0</v>
      </c>
      <c r="CA94" s="137">
        <f>IF(AU94="zákl. přenesená",AV94,0)</f>
        <v>0</v>
      </c>
      <c r="CB94" s="137">
        <f>IF(AU94="sníž. přenesená",AV94,0)</f>
        <v>0</v>
      </c>
      <c r="CC94" s="137">
        <f>IF(AU94="nulová",AV94,0)</f>
        <v>0</v>
      </c>
      <c r="CD94" s="137">
        <f>IF(AU94="základní",AG94,0)</f>
        <v>0</v>
      </c>
      <c r="CE94" s="137">
        <f>IF(AU94="snížená",AG94,0)</f>
        <v>0</v>
      </c>
      <c r="CF94" s="137">
        <f>IF(AU94="zákl. přenesená",AG94,0)</f>
        <v>0</v>
      </c>
      <c r="CG94" s="137">
        <f>IF(AU94="sníž. přenesená",AG94,0)</f>
        <v>0</v>
      </c>
      <c r="CH94" s="137">
        <f>IF(AU94="nulová",AG94,0)</f>
        <v>0</v>
      </c>
      <c r="CI94" s="21">
        <f>IF(AU94="základní",1,IF(AU94="snížená",2,IF(AU94="zákl. přenesená",4,IF(AU94="sníž. přenesená",5,3))))</f>
        <v>1</v>
      </c>
      <c r="CJ94" s="21">
        <f>IF(AT94="stavební čast",1,IF(8894="investiční čast",2,3))</f>
        <v>1</v>
      </c>
      <c r="CK94" s="21" t="str">
        <f>IF(D94="Vyplň vlastní","","x")</f>
        <v/>
      </c>
    </row>
    <row r="95" s="1" customFormat="1" ht="10.8" customHeight="1">
      <c r="B95" s="45"/>
      <c r="C95" s="46"/>
      <c r="D95" s="46"/>
      <c r="E95" s="46"/>
      <c r="F95" s="46"/>
      <c r="G95" s="46"/>
      <c r="H95" s="46"/>
      <c r="I95" s="46"/>
      <c r="J95" s="46"/>
      <c r="K95" s="46"/>
      <c r="L95" s="46"/>
      <c r="M95" s="46"/>
      <c r="N95" s="46"/>
      <c r="O95" s="46"/>
      <c r="P95" s="46"/>
      <c r="Q95" s="46"/>
      <c r="R95" s="46"/>
      <c r="S95" s="46"/>
      <c r="T95" s="46"/>
      <c r="U95" s="46"/>
      <c r="V95" s="46"/>
      <c r="W95" s="46"/>
      <c r="X95" s="46"/>
      <c r="Y95" s="46"/>
      <c r="Z95" s="46"/>
      <c r="AA95" s="46"/>
      <c r="AB95" s="46"/>
      <c r="AC95" s="46"/>
      <c r="AD95" s="46"/>
      <c r="AE95" s="46"/>
      <c r="AF95" s="46"/>
      <c r="AG95" s="46"/>
      <c r="AH95" s="46"/>
      <c r="AI95" s="46"/>
      <c r="AJ95" s="46"/>
      <c r="AK95" s="46"/>
      <c r="AL95" s="46"/>
      <c r="AM95" s="46"/>
      <c r="AN95" s="46"/>
      <c r="AO95" s="46"/>
      <c r="AP95" s="46"/>
      <c r="AQ95" s="47"/>
    </row>
    <row r="96" s="1" customFormat="1" ht="30" customHeight="1">
      <c r="B96" s="45"/>
      <c r="C96" s="145" t="s">
        <v>103</v>
      </c>
      <c r="D96" s="146"/>
      <c r="E96" s="146"/>
      <c r="F96" s="146"/>
      <c r="G96" s="146"/>
      <c r="H96" s="146"/>
      <c r="I96" s="146"/>
      <c r="J96" s="146"/>
      <c r="K96" s="146"/>
      <c r="L96" s="146"/>
      <c r="M96" s="146"/>
      <c r="N96" s="146"/>
      <c r="O96" s="146"/>
      <c r="P96" s="146"/>
      <c r="Q96" s="146"/>
      <c r="R96" s="146"/>
      <c r="S96" s="146"/>
      <c r="T96" s="146"/>
      <c r="U96" s="146"/>
      <c r="V96" s="146"/>
      <c r="W96" s="146"/>
      <c r="X96" s="146"/>
      <c r="Y96" s="146"/>
      <c r="Z96" s="146"/>
      <c r="AA96" s="146"/>
      <c r="AB96" s="146"/>
      <c r="AC96" s="146"/>
      <c r="AD96" s="146"/>
      <c r="AE96" s="146"/>
      <c r="AF96" s="146"/>
      <c r="AG96" s="147">
        <f>ROUND(AG87+AG90,2)</f>
        <v>0</v>
      </c>
      <c r="AH96" s="147"/>
      <c r="AI96" s="147"/>
      <c r="AJ96" s="147"/>
      <c r="AK96" s="147"/>
      <c r="AL96" s="147"/>
      <c r="AM96" s="147"/>
      <c r="AN96" s="147">
        <f>AN87+AN90</f>
        <v>0</v>
      </c>
      <c r="AO96" s="147"/>
      <c r="AP96" s="147"/>
      <c r="AQ96" s="47"/>
    </row>
    <row r="97" s="1" customFormat="1" ht="6.96" customHeight="1">
      <c r="B97" s="74"/>
      <c r="C97" s="75"/>
      <c r="D97" s="75"/>
      <c r="E97" s="75"/>
      <c r="F97" s="75"/>
      <c r="G97" s="75"/>
      <c r="H97" s="75"/>
      <c r="I97" s="75"/>
      <c r="J97" s="75"/>
      <c r="K97" s="75"/>
      <c r="L97" s="75"/>
      <c r="M97" s="75"/>
      <c r="N97" s="75"/>
      <c r="O97" s="75"/>
      <c r="P97" s="75"/>
      <c r="Q97" s="75"/>
      <c r="R97" s="75"/>
      <c r="S97" s="75"/>
      <c r="T97" s="75"/>
      <c r="U97" s="75"/>
      <c r="V97" s="75"/>
      <c r="W97" s="75"/>
      <c r="X97" s="75"/>
      <c r="Y97" s="75"/>
      <c r="Z97" s="75"/>
      <c r="AA97" s="75"/>
      <c r="AB97" s="75"/>
      <c r="AC97" s="75"/>
      <c r="AD97" s="75"/>
      <c r="AE97" s="75"/>
      <c r="AF97" s="75"/>
      <c r="AG97" s="75"/>
      <c r="AH97" s="75"/>
      <c r="AI97" s="75"/>
      <c r="AJ97" s="75"/>
      <c r="AK97" s="75"/>
      <c r="AL97" s="75"/>
      <c r="AM97" s="75"/>
      <c r="AN97" s="75"/>
      <c r="AO97" s="75"/>
      <c r="AP97" s="75"/>
      <c r="AQ97" s="76"/>
    </row>
  </sheetData>
  <sheetProtection sheet="1" formatColumns="0" formatRows="0" objects="1" scenarios="1" spinCount="10" saltValue="7Me1oT2pEg5bsF1trjhSz5DeX8VdulW9OYjZsXsNESMSbkPUKPU3tk9c450B0UPHlg8jZR78nigSnJcdweZl9Q==" hashValue="3mCMtNgQ4LckyztuFWHAztG7rWWRm2mrwaUBrcDA78Bz5xoCFOaST8O6ADqpnqFJLYrZSltBeOpvA132FcFdlw==" algorithmName="SHA-512" password="CC35"/>
  <mergeCells count="58">
    <mergeCell ref="L34:O34"/>
    <mergeCell ref="L33:O33"/>
    <mergeCell ref="BE5:BE34"/>
    <mergeCell ref="E14:AJ14"/>
    <mergeCell ref="E23:AN23"/>
    <mergeCell ref="AK26:AO26"/>
    <mergeCell ref="AK27:AO27"/>
    <mergeCell ref="AK29:AO29"/>
    <mergeCell ref="L31:O31"/>
    <mergeCell ref="W31:AE31"/>
    <mergeCell ref="AK31:AO31"/>
    <mergeCell ref="L32:O32"/>
    <mergeCell ref="W32:AE32"/>
    <mergeCell ref="AK32:AO32"/>
    <mergeCell ref="W33:AE33"/>
    <mergeCell ref="C2:AP2"/>
    <mergeCell ref="C4:AP4"/>
    <mergeCell ref="AR2:BE2"/>
    <mergeCell ref="K5:AO5"/>
    <mergeCell ref="AK33:AO33"/>
    <mergeCell ref="AG94:AM94"/>
    <mergeCell ref="AG91:AM91"/>
    <mergeCell ref="AN91:AP91"/>
    <mergeCell ref="AG92:AM92"/>
    <mergeCell ref="AN92:AP92"/>
    <mergeCell ref="AG93:AM93"/>
    <mergeCell ref="AN93:AP93"/>
    <mergeCell ref="AN94:AP94"/>
    <mergeCell ref="AG90:AM90"/>
    <mergeCell ref="AN90:AP90"/>
    <mergeCell ref="AG96:AM96"/>
    <mergeCell ref="AN96:AP96"/>
    <mergeCell ref="K6:AO6"/>
    <mergeCell ref="W34:AE34"/>
    <mergeCell ref="AK34:AO34"/>
    <mergeCell ref="L35:O35"/>
    <mergeCell ref="W35:AE35"/>
    <mergeCell ref="AK35:AO35"/>
    <mergeCell ref="X37:AB37"/>
    <mergeCell ref="AK37:AO37"/>
    <mergeCell ref="C76:AP76"/>
    <mergeCell ref="L78:AO78"/>
    <mergeCell ref="C85:G85"/>
    <mergeCell ref="I85:AF85"/>
    <mergeCell ref="D88:H88"/>
    <mergeCell ref="J88:AF88"/>
    <mergeCell ref="D92:AB92"/>
    <mergeCell ref="D93:AB93"/>
    <mergeCell ref="D94:AB94"/>
    <mergeCell ref="AM82:AP82"/>
    <mergeCell ref="AS82:AT84"/>
    <mergeCell ref="AM83:AP83"/>
    <mergeCell ref="AG85:AM85"/>
    <mergeCell ref="AN85:AP85"/>
    <mergeCell ref="AN88:AP88"/>
    <mergeCell ref="AG88:AM88"/>
    <mergeCell ref="AG87:AM87"/>
    <mergeCell ref="AN87:AP87"/>
  </mergeCells>
  <dataValidations count="2">
    <dataValidation type="list" allowBlank="1" showInputMessage="1" showErrorMessage="1" error="Povoleny jsou hodnoty základní, snížená, zákl. přenesená, sníž. přenesená, nulová." sqref="AU91:AU95">
      <formula1>"základní, snížená, zákl. přenesená, sníž. přenesená, nulová"</formula1>
    </dataValidation>
    <dataValidation type="list" allowBlank="1" showInputMessage="1" showErrorMessage="1" error="Povoleny jsou hodnoty stavební čast, technologická čast, investiční čast." sqref="AT91:AT95">
      <formula1>"stavební čast, technologická čast, investiční čast"</formula1>
    </dataValidation>
  </dataValidations>
  <hyperlinks>
    <hyperlink ref="K1:S1" location="C2" display="1) Souhrnný list stavby"/>
    <hyperlink ref="W1:AF1" location="C87" display="2) Rekapitulace objektů"/>
    <hyperlink ref="A88" location="'2 - Revitalizace cest v z...'!C2" display="/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>
      <pane activePane="bottomLeft" state="frozen" topLeftCell="A2" ySplit="1"/>
    </sheetView>
  </sheetViews>
  <cols>
    <col min="1" max="1" width="8.33" customWidth="1"/>
    <col min="2" max="2" width="1.67" customWidth="1"/>
    <col min="3" max="3" width="4.17" customWidth="1"/>
    <col min="4" max="4" width="4.33" customWidth="1"/>
    <col min="5" max="5" width="17.17" customWidth="1"/>
    <col min="6" max="6" width="11.17" customWidth="1"/>
    <col min="7" max="7" width="11.17" customWidth="1"/>
    <col min="8" max="8" width="12.5" customWidth="1"/>
    <col min="9" max="9" width="7" customWidth="1"/>
    <col min="10" max="10" width="5.17" customWidth="1"/>
    <col min="11" max="11" width="11.5" customWidth="1"/>
    <col min="12" max="12" width="12" customWidth="1"/>
    <col min="13" max="13" width="6" customWidth="1"/>
    <col min="14" max="14" width="6" customWidth="1"/>
    <col min="15" max="15" width="2" customWidth="1"/>
    <col min="16" max="16" width="12.5" customWidth="1"/>
    <col min="17" max="17" width="4.17" customWidth="1"/>
    <col min="18" max="18" width="1.67" customWidth="1"/>
    <col min="19" max="19" width="8.17" customWidth="1"/>
    <col min="20" max="20" width="29.67" hidden="1" customWidth="1"/>
    <col min="21" max="21" width="16.33" hidden="1" customWidth="1"/>
    <col min="22" max="22" width="12.33" hidden="1" customWidth="1"/>
    <col min="23" max="23" width="16.33" hidden="1" customWidth="1"/>
    <col min="24" max="24" width="12.17" hidden="1" customWidth="1"/>
    <col min="25" max="25" width="15" hidden="1" customWidth="1"/>
    <col min="26" max="26" width="11" hidden="1" customWidth="1"/>
    <col min="27" max="27" width="15" hidden="1" customWidth="1"/>
    <col min="28" max="28" width="16.33" hidden="1" customWidth="1"/>
    <col min="29" max="29" width="11" customWidth="1"/>
    <col min="30" max="30" width="15" customWidth="1"/>
    <col min="31" max="31" width="16.33" customWidth="1"/>
    <col min="44" max="44" width="9.33" hidden="1"/>
    <col min="45" max="45" width="9.33" hidden="1"/>
    <col min="46" max="46" width="9.33" hidden="1"/>
    <col min="47" max="47" width="9.33" hidden="1"/>
    <col min="48" max="48" width="9.33" hidden="1"/>
    <col min="49" max="49" width="9.33" hidden="1"/>
    <col min="50" max="50" width="9.33" hidden="1"/>
    <col min="51" max="51" width="9.33" hidden="1"/>
    <col min="52" max="52" width="9.33" hidden="1"/>
    <col min="53" max="53" width="9.33" hidden="1"/>
    <col min="54" max="54" width="9.33" hidden="1"/>
    <col min="55" max="55" width="9.33" hidden="1"/>
    <col min="56" max="56" width="9.33" hidden="1"/>
    <col min="57" max="57" width="9.33" hidden="1"/>
    <col min="58" max="58" width="9.33" hidden="1"/>
    <col min="59" max="59" width="9.33" hidden="1"/>
    <col min="60" max="60" width="9.33" hidden="1"/>
    <col min="61" max="61" width="9.33" hidden="1"/>
    <col min="62" max="62" width="9.33" hidden="1"/>
    <col min="63" max="63" width="9.33" hidden="1"/>
    <col min="64" max="64" width="9.33" hidden="1"/>
    <col min="65" max="65" width="9.33" hidden="1"/>
  </cols>
  <sheetData>
    <row r="1" ht="21.84" customHeight="1">
      <c r="A1" s="148"/>
      <c r="B1" s="12"/>
      <c r="C1" s="12"/>
      <c r="D1" s="13" t="s">
        <v>1</v>
      </c>
      <c r="E1" s="12"/>
      <c r="F1" s="14" t="s">
        <v>104</v>
      </c>
      <c r="G1" s="14"/>
      <c r="H1" s="149" t="s">
        <v>105</v>
      </c>
      <c r="I1" s="149"/>
      <c r="J1" s="149"/>
      <c r="K1" s="149"/>
      <c r="L1" s="14" t="s">
        <v>106</v>
      </c>
      <c r="M1" s="12"/>
      <c r="N1" s="12"/>
      <c r="O1" s="13" t="s">
        <v>107</v>
      </c>
      <c r="P1" s="12"/>
      <c r="Q1" s="12"/>
      <c r="R1" s="12"/>
      <c r="S1" s="14" t="s">
        <v>108</v>
      </c>
      <c r="T1" s="14"/>
      <c r="U1" s="148"/>
      <c r="V1" s="148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</row>
    <row r="2" ht="36.96" customHeight="1">
      <c r="C2" s="18" t="s">
        <v>7</v>
      </c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S2" s="20" t="s">
        <v>8</v>
      </c>
      <c r="AT2" s="21" t="s">
        <v>94</v>
      </c>
    </row>
    <row r="3" ht="6.96" customHeight="1">
      <c r="B3" s="22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4"/>
      <c r="AT3" s="21" t="s">
        <v>91</v>
      </c>
    </row>
    <row r="4" ht="36.96" customHeight="1">
      <c r="B4" s="25"/>
      <c r="C4" s="26" t="s">
        <v>109</v>
      </c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8"/>
      <c r="T4" s="19" t="s">
        <v>13</v>
      </c>
      <c r="AT4" s="21" t="s">
        <v>6</v>
      </c>
    </row>
    <row r="5" ht="6.96" customHeight="1">
      <c r="B5" s="25"/>
      <c r="C5" s="30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28"/>
    </row>
    <row r="6" ht="25.44" customHeight="1">
      <c r="B6" s="25"/>
      <c r="C6" s="30"/>
      <c r="D6" s="37" t="s">
        <v>19</v>
      </c>
      <c r="E6" s="30"/>
      <c r="F6" s="150" t="str">
        <f>'Rekapitulace stavby'!K6</f>
        <v>Revitalizace cest v zámeckém parku</v>
      </c>
      <c r="G6" s="37"/>
      <c r="H6" s="37"/>
      <c r="I6" s="37"/>
      <c r="J6" s="37"/>
      <c r="K6" s="37"/>
      <c r="L6" s="37"/>
      <c r="M6" s="37"/>
      <c r="N6" s="37"/>
      <c r="O6" s="37"/>
      <c r="P6" s="37"/>
      <c r="Q6" s="30"/>
      <c r="R6" s="28"/>
    </row>
    <row r="7" s="1" customFormat="1" ht="32.88" customHeight="1">
      <c r="B7" s="45"/>
      <c r="C7" s="46"/>
      <c r="D7" s="34" t="s">
        <v>110</v>
      </c>
      <c r="E7" s="46"/>
      <c r="F7" s="35" t="s">
        <v>111</v>
      </c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7"/>
    </row>
    <row r="8" s="1" customFormat="1" ht="14.4" customHeight="1">
      <c r="B8" s="45"/>
      <c r="C8" s="46"/>
      <c r="D8" s="37" t="s">
        <v>21</v>
      </c>
      <c r="E8" s="46"/>
      <c r="F8" s="32" t="s">
        <v>22</v>
      </c>
      <c r="G8" s="46"/>
      <c r="H8" s="46"/>
      <c r="I8" s="46"/>
      <c r="J8" s="46"/>
      <c r="K8" s="46"/>
      <c r="L8" s="46"/>
      <c r="M8" s="37" t="s">
        <v>23</v>
      </c>
      <c r="N8" s="46"/>
      <c r="O8" s="32" t="s">
        <v>22</v>
      </c>
      <c r="P8" s="46"/>
      <c r="Q8" s="46"/>
      <c r="R8" s="47"/>
    </row>
    <row r="9" s="1" customFormat="1" ht="14.4" customHeight="1">
      <c r="B9" s="45"/>
      <c r="C9" s="46"/>
      <c r="D9" s="37" t="s">
        <v>24</v>
      </c>
      <c r="E9" s="46"/>
      <c r="F9" s="32" t="s">
        <v>25</v>
      </c>
      <c r="G9" s="46"/>
      <c r="H9" s="46"/>
      <c r="I9" s="46"/>
      <c r="J9" s="46"/>
      <c r="K9" s="46"/>
      <c r="L9" s="46"/>
      <c r="M9" s="37" t="s">
        <v>26</v>
      </c>
      <c r="N9" s="46"/>
      <c r="O9" s="151" t="str">
        <f>'Rekapitulace stavby'!AN8</f>
        <v>30. 1. 2019</v>
      </c>
      <c r="P9" s="89"/>
      <c r="Q9" s="46"/>
      <c r="R9" s="47"/>
    </row>
    <row r="10" s="1" customFormat="1" ht="10.8" customHeight="1">
      <c r="B10" s="45"/>
      <c r="C10" s="46"/>
      <c r="D10" s="46"/>
      <c r="E10" s="46"/>
      <c r="F10" s="46"/>
      <c r="G10" s="46"/>
      <c r="H10" s="46"/>
      <c r="I10" s="46"/>
      <c r="J10" s="46"/>
      <c r="K10" s="46"/>
      <c r="L10" s="46"/>
      <c r="M10" s="46"/>
      <c r="N10" s="46"/>
      <c r="O10" s="46"/>
      <c r="P10" s="46"/>
      <c r="Q10" s="46"/>
      <c r="R10" s="47"/>
    </row>
    <row r="11" s="1" customFormat="1" ht="14.4" customHeight="1">
      <c r="B11" s="45"/>
      <c r="C11" s="46"/>
      <c r="D11" s="37" t="s">
        <v>28</v>
      </c>
      <c r="E11" s="46"/>
      <c r="F11" s="46"/>
      <c r="G11" s="46"/>
      <c r="H11" s="46"/>
      <c r="I11" s="46"/>
      <c r="J11" s="46"/>
      <c r="K11" s="46"/>
      <c r="L11" s="46"/>
      <c r="M11" s="37" t="s">
        <v>29</v>
      </c>
      <c r="N11" s="46"/>
      <c r="O11" s="32" t="s">
        <v>30</v>
      </c>
      <c r="P11" s="32"/>
      <c r="Q11" s="46"/>
      <c r="R11" s="47"/>
    </row>
    <row r="12" s="1" customFormat="1" ht="18" customHeight="1">
      <c r="B12" s="45"/>
      <c r="C12" s="46"/>
      <c r="D12" s="46"/>
      <c r="E12" s="32" t="s">
        <v>31</v>
      </c>
      <c r="F12" s="46"/>
      <c r="G12" s="46"/>
      <c r="H12" s="46"/>
      <c r="I12" s="46"/>
      <c r="J12" s="46"/>
      <c r="K12" s="46"/>
      <c r="L12" s="46"/>
      <c r="M12" s="37" t="s">
        <v>32</v>
      </c>
      <c r="N12" s="46"/>
      <c r="O12" s="32" t="s">
        <v>33</v>
      </c>
      <c r="P12" s="32"/>
      <c r="Q12" s="46"/>
      <c r="R12" s="47"/>
    </row>
    <row r="13" s="1" customFormat="1" ht="6.96" customHeight="1">
      <c r="B13" s="45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  <c r="O13" s="46"/>
      <c r="P13" s="46"/>
      <c r="Q13" s="46"/>
      <c r="R13" s="47"/>
    </row>
    <row r="14" s="1" customFormat="1" ht="14.4" customHeight="1">
      <c r="B14" s="45"/>
      <c r="C14" s="46"/>
      <c r="D14" s="37" t="s">
        <v>34</v>
      </c>
      <c r="E14" s="46"/>
      <c r="F14" s="46"/>
      <c r="G14" s="46"/>
      <c r="H14" s="46"/>
      <c r="I14" s="46"/>
      <c r="J14" s="46"/>
      <c r="K14" s="46"/>
      <c r="L14" s="46"/>
      <c r="M14" s="37" t="s">
        <v>29</v>
      </c>
      <c r="N14" s="46"/>
      <c r="O14" s="38" t="str">
        <f>IF('Rekapitulace stavby'!AN13="","",'Rekapitulace stavby'!AN13)</f>
        <v>Vyplň údaj</v>
      </c>
      <c r="P14" s="32"/>
      <c r="Q14" s="46"/>
      <c r="R14" s="47"/>
    </row>
    <row r="15" s="1" customFormat="1" ht="18" customHeight="1">
      <c r="B15" s="45"/>
      <c r="C15" s="46"/>
      <c r="D15" s="46"/>
      <c r="E15" s="38" t="str">
        <f>IF('Rekapitulace stavby'!E14="","",'Rekapitulace stavby'!E14)</f>
        <v>Vyplň údaj</v>
      </c>
      <c r="F15" s="152"/>
      <c r="G15" s="152"/>
      <c r="H15" s="152"/>
      <c r="I15" s="152"/>
      <c r="J15" s="152"/>
      <c r="K15" s="152"/>
      <c r="L15" s="152"/>
      <c r="M15" s="37" t="s">
        <v>32</v>
      </c>
      <c r="N15" s="46"/>
      <c r="O15" s="38" t="str">
        <f>IF('Rekapitulace stavby'!AN14="","",'Rekapitulace stavby'!AN14)</f>
        <v>Vyplň údaj</v>
      </c>
      <c r="P15" s="32"/>
      <c r="Q15" s="46"/>
      <c r="R15" s="47"/>
    </row>
    <row r="16" s="1" customFormat="1" ht="6.96" customHeight="1">
      <c r="B16" s="45"/>
      <c r="C16" s="46"/>
      <c r="D16" s="46"/>
      <c r="E16" s="46"/>
      <c r="F16" s="46"/>
      <c r="G16" s="46"/>
      <c r="H16" s="46"/>
      <c r="I16" s="46"/>
      <c r="J16" s="46"/>
      <c r="K16" s="46"/>
      <c r="L16" s="46"/>
      <c r="M16" s="46"/>
      <c r="N16" s="46"/>
      <c r="O16" s="46"/>
      <c r="P16" s="46"/>
      <c r="Q16" s="46"/>
      <c r="R16" s="47"/>
    </row>
    <row r="17" s="1" customFormat="1" ht="14.4" customHeight="1">
      <c r="B17" s="45"/>
      <c r="C17" s="46"/>
      <c r="D17" s="37" t="s">
        <v>36</v>
      </c>
      <c r="E17" s="46"/>
      <c r="F17" s="46"/>
      <c r="G17" s="46"/>
      <c r="H17" s="46"/>
      <c r="I17" s="46"/>
      <c r="J17" s="46"/>
      <c r="K17" s="46"/>
      <c r="L17" s="46"/>
      <c r="M17" s="37" t="s">
        <v>29</v>
      </c>
      <c r="N17" s="46"/>
      <c r="O17" s="32" t="s">
        <v>37</v>
      </c>
      <c r="P17" s="32"/>
      <c r="Q17" s="46"/>
      <c r="R17" s="47"/>
    </row>
    <row r="18" s="1" customFormat="1" ht="18" customHeight="1">
      <c r="B18" s="45"/>
      <c r="C18" s="46"/>
      <c r="D18" s="46"/>
      <c r="E18" s="32" t="s">
        <v>38</v>
      </c>
      <c r="F18" s="46"/>
      <c r="G18" s="46"/>
      <c r="H18" s="46"/>
      <c r="I18" s="46"/>
      <c r="J18" s="46"/>
      <c r="K18" s="46"/>
      <c r="L18" s="46"/>
      <c r="M18" s="37" t="s">
        <v>32</v>
      </c>
      <c r="N18" s="46"/>
      <c r="O18" s="32" t="s">
        <v>39</v>
      </c>
      <c r="P18" s="32"/>
      <c r="Q18" s="46"/>
      <c r="R18" s="47"/>
    </row>
    <row r="19" s="1" customFormat="1" ht="6.96" customHeight="1">
      <c r="B19" s="45"/>
      <c r="C19" s="46"/>
      <c r="D19" s="46"/>
      <c r="E19" s="46"/>
      <c r="F19" s="46"/>
      <c r="G19" s="46"/>
      <c r="H19" s="46"/>
      <c r="I19" s="46"/>
      <c r="J19" s="46"/>
      <c r="K19" s="46"/>
      <c r="L19" s="46"/>
      <c r="M19" s="46"/>
      <c r="N19" s="46"/>
      <c r="O19" s="46"/>
      <c r="P19" s="46"/>
      <c r="Q19" s="46"/>
      <c r="R19" s="47"/>
    </row>
    <row r="20" s="1" customFormat="1" ht="14.4" customHeight="1">
      <c r="B20" s="45"/>
      <c r="C20" s="46"/>
      <c r="D20" s="37" t="s">
        <v>41</v>
      </c>
      <c r="E20" s="46"/>
      <c r="F20" s="46"/>
      <c r="G20" s="46"/>
      <c r="H20" s="46"/>
      <c r="I20" s="46"/>
      <c r="J20" s="46"/>
      <c r="K20" s="46"/>
      <c r="L20" s="46"/>
      <c r="M20" s="37" t="s">
        <v>29</v>
      </c>
      <c r="N20" s="46"/>
      <c r="O20" s="32" t="s">
        <v>42</v>
      </c>
      <c r="P20" s="32"/>
      <c r="Q20" s="46"/>
      <c r="R20" s="47"/>
    </row>
    <row r="21" s="1" customFormat="1" ht="18" customHeight="1">
      <c r="B21" s="45"/>
      <c r="C21" s="46"/>
      <c r="D21" s="46"/>
      <c r="E21" s="32" t="s">
        <v>43</v>
      </c>
      <c r="F21" s="46"/>
      <c r="G21" s="46"/>
      <c r="H21" s="46"/>
      <c r="I21" s="46"/>
      <c r="J21" s="46"/>
      <c r="K21" s="46"/>
      <c r="L21" s="46"/>
      <c r="M21" s="37" t="s">
        <v>32</v>
      </c>
      <c r="N21" s="46"/>
      <c r="O21" s="32" t="s">
        <v>22</v>
      </c>
      <c r="P21" s="32"/>
      <c r="Q21" s="46"/>
      <c r="R21" s="47"/>
    </row>
    <row r="22" s="1" customFormat="1" ht="6.96" customHeight="1">
      <c r="B22" s="45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7"/>
    </row>
    <row r="23" s="1" customFormat="1" ht="14.4" customHeight="1">
      <c r="B23" s="45"/>
      <c r="C23" s="46"/>
      <c r="D23" s="37" t="s">
        <v>45</v>
      </c>
      <c r="E23" s="46"/>
      <c r="F23" s="46"/>
      <c r="G23" s="46"/>
      <c r="H23" s="46"/>
      <c r="I23" s="46"/>
      <c r="J23" s="46"/>
      <c r="K23" s="46"/>
      <c r="L23" s="46"/>
      <c r="M23" s="46"/>
      <c r="N23" s="46"/>
      <c r="O23" s="46"/>
      <c r="P23" s="46"/>
      <c r="Q23" s="46"/>
      <c r="R23" s="47"/>
    </row>
    <row r="24" s="1" customFormat="1" ht="16.5" customHeight="1">
      <c r="B24" s="45"/>
      <c r="C24" s="46"/>
      <c r="D24" s="46"/>
      <c r="E24" s="41" t="s">
        <v>22</v>
      </c>
      <c r="F24" s="41"/>
      <c r="G24" s="41"/>
      <c r="H24" s="41"/>
      <c r="I24" s="41"/>
      <c r="J24" s="41"/>
      <c r="K24" s="41"/>
      <c r="L24" s="41"/>
      <c r="M24" s="46"/>
      <c r="N24" s="46"/>
      <c r="O24" s="46"/>
      <c r="P24" s="46"/>
      <c r="Q24" s="46"/>
      <c r="R24" s="47"/>
    </row>
    <row r="25" s="1" customFormat="1" ht="6.96" customHeight="1">
      <c r="B25" s="45"/>
      <c r="C25" s="46"/>
      <c r="D25" s="46"/>
      <c r="E25" s="46"/>
      <c r="F25" s="46"/>
      <c r="G25" s="46"/>
      <c r="H25" s="46"/>
      <c r="I25" s="46"/>
      <c r="J25" s="46"/>
      <c r="K25" s="46"/>
      <c r="L25" s="46"/>
      <c r="M25" s="46"/>
      <c r="N25" s="46"/>
      <c r="O25" s="46"/>
      <c r="P25" s="46"/>
      <c r="Q25" s="46"/>
      <c r="R25" s="47"/>
    </row>
    <row r="26" s="1" customFormat="1" ht="6.96" customHeight="1">
      <c r="B26" s="45"/>
      <c r="C26" s="46"/>
      <c r="D26" s="66"/>
      <c r="E26" s="66"/>
      <c r="F26" s="66"/>
      <c r="G26" s="66"/>
      <c r="H26" s="66"/>
      <c r="I26" s="66"/>
      <c r="J26" s="66"/>
      <c r="K26" s="66"/>
      <c r="L26" s="66"/>
      <c r="M26" s="66"/>
      <c r="N26" s="66"/>
      <c r="O26" s="66"/>
      <c r="P26" s="66"/>
      <c r="Q26" s="46"/>
      <c r="R26" s="47"/>
    </row>
    <row r="27" s="1" customFormat="1" ht="14.4" customHeight="1">
      <c r="B27" s="45"/>
      <c r="C27" s="46"/>
      <c r="D27" s="153" t="s">
        <v>112</v>
      </c>
      <c r="E27" s="46"/>
      <c r="F27" s="46"/>
      <c r="G27" s="46"/>
      <c r="H27" s="46"/>
      <c r="I27" s="46"/>
      <c r="J27" s="46"/>
      <c r="K27" s="46"/>
      <c r="L27" s="46"/>
      <c r="M27" s="44">
        <f>N88</f>
        <v>0</v>
      </c>
      <c r="N27" s="44"/>
      <c r="O27" s="44"/>
      <c r="P27" s="44"/>
      <c r="Q27" s="46"/>
      <c r="R27" s="47"/>
    </row>
    <row r="28" s="1" customFormat="1" ht="14.4" customHeight="1">
      <c r="B28" s="45"/>
      <c r="C28" s="46"/>
      <c r="D28" s="43" t="s">
        <v>98</v>
      </c>
      <c r="E28" s="46"/>
      <c r="F28" s="46"/>
      <c r="G28" s="46"/>
      <c r="H28" s="46"/>
      <c r="I28" s="46"/>
      <c r="J28" s="46"/>
      <c r="K28" s="46"/>
      <c r="L28" s="46"/>
      <c r="M28" s="44">
        <f>N97</f>
        <v>0</v>
      </c>
      <c r="N28" s="44"/>
      <c r="O28" s="44"/>
      <c r="P28" s="44"/>
      <c r="Q28" s="46"/>
      <c r="R28" s="47"/>
    </row>
    <row r="29" s="1" customFormat="1" ht="6.96" customHeight="1">
      <c r="B29" s="45"/>
      <c r="C29" s="46"/>
      <c r="D29" s="46"/>
      <c r="E29" s="46"/>
      <c r="F29" s="46"/>
      <c r="G29" s="46"/>
      <c r="H29" s="46"/>
      <c r="I29" s="46"/>
      <c r="J29" s="46"/>
      <c r="K29" s="46"/>
      <c r="L29" s="46"/>
      <c r="M29" s="46"/>
      <c r="N29" s="46"/>
      <c r="O29" s="46"/>
      <c r="P29" s="46"/>
      <c r="Q29" s="46"/>
      <c r="R29" s="47"/>
    </row>
    <row r="30" s="1" customFormat="1" ht="25.44" customHeight="1">
      <c r="B30" s="45"/>
      <c r="C30" s="46"/>
      <c r="D30" s="154" t="s">
        <v>48</v>
      </c>
      <c r="E30" s="46"/>
      <c r="F30" s="46"/>
      <c r="G30" s="46"/>
      <c r="H30" s="46"/>
      <c r="I30" s="46"/>
      <c r="J30" s="46"/>
      <c r="K30" s="46"/>
      <c r="L30" s="46"/>
      <c r="M30" s="155">
        <f>ROUND(M27+M28,2)</f>
        <v>0</v>
      </c>
      <c r="N30" s="46"/>
      <c r="O30" s="46"/>
      <c r="P30" s="46"/>
      <c r="Q30" s="46"/>
      <c r="R30" s="47"/>
    </row>
    <row r="31" s="1" customFormat="1" ht="6.96" customHeight="1">
      <c r="B31" s="45"/>
      <c r="C31" s="46"/>
      <c r="D31" s="66"/>
      <c r="E31" s="66"/>
      <c r="F31" s="66"/>
      <c r="G31" s="66"/>
      <c r="H31" s="66"/>
      <c r="I31" s="66"/>
      <c r="J31" s="66"/>
      <c r="K31" s="66"/>
      <c r="L31" s="66"/>
      <c r="M31" s="66"/>
      <c r="N31" s="66"/>
      <c r="O31" s="66"/>
      <c r="P31" s="66"/>
      <c r="Q31" s="46"/>
      <c r="R31" s="47"/>
    </row>
    <row r="32" s="1" customFormat="1" ht="14.4" customHeight="1">
      <c r="B32" s="45"/>
      <c r="C32" s="46"/>
      <c r="D32" s="53" t="s">
        <v>49</v>
      </c>
      <c r="E32" s="53" t="s">
        <v>50</v>
      </c>
      <c r="F32" s="54">
        <v>0.20999999999999999</v>
      </c>
      <c r="G32" s="156" t="s">
        <v>51</v>
      </c>
      <c r="H32" s="157">
        <f>ROUND((((SUM(BE97:BE104)+SUM(BE122:BE166))+SUM(BE168:BE172))),2)</f>
        <v>0</v>
      </c>
      <c r="I32" s="46"/>
      <c r="J32" s="46"/>
      <c r="K32" s="46"/>
      <c r="L32" s="46"/>
      <c r="M32" s="157">
        <f>ROUND(((ROUND((SUM(BE97:BE104)+SUM(BE122:BE166)), 2)*F32)+SUM(BE168:BE172)*F32),2)</f>
        <v>0</v>
      </c>
      <c r="N32" s="46"/>
      <c r="O32" s="46"/>
      <c r="P32" s="46"/>
      <c r="Q32" s="46"/>
      <c r="R32" s="47"/>
    </row>
    <row r="33" s="1" customFormat="1" ht="14.4" customHeight="1">
      <c r="B33" s="45"/>
      <c r="C33" s="46"/>
      <c r="D33" s="46"/>
      <c r="E33" s="53" t="s">
        <v>52</v>
      </c>
      <c r="F33" s="54">
        <v>0.14999999999999999</v>
      </c>
      <c r="G33" s="156" t="s">
        <v>51</v>
      </c>
      <c r="H33" s="157">
        <f>ROUND((((SUM(BF97:BF104)+SUM(BF122:BF166))+SUM(BF168:BF172))),2)</f>
        <v>0</v>
      </c>
      <c r="I33" s="46"/>
      <c r="J33" s="46"/>
      <c r="K33" s="46"/>
      <c r="L33" s="46"/>
      <c r="M33" s="157">
        <f>ROUND(((ROUND((SUM(BF97:BF104)+SUM(BF122:BF166)), 2)*F33)+SUM(BF168:BF172)*F33),2)</f>
        <v>0</v>
      </c>
      <c r="N33" s="46"/>
      <c r="O33" s="46"/>
      <c r="P33" s="46"/>
      <c r="Q33" s="46"/>
      <c r="R33" s="47"/>
    </row>
    <row r="34" hidden="1" s="1" customFormat="1" ht="14.4" customHeight="1">
      <c r="B34" s="45"/>
      <c r="C34" s="46"/>
      <c r="D34" s="46"/>
      <c r="E34" s="53" t="s">
        <v>53</v>
      </c>
      <c r="F34" s="54">
        <v>0.20999999999999999</v>
      </c>
      <c r="G34" s="156" t="s">
        <v>51</v>
      </c>
      <c r="H34" s="157">
        <f>ROUND((((SUM(BG97:BG104)+SUM(BG122:BG166))+SUM(BG168:BG172))),2)</f>
        <v>0</v>
      </c>
      <c r="I34" s="46"/>
      <c r="J34" s="46"/>
      <c r="K34" s="46"/>
      <c r="L34" s="46"/>
      <c r="M34" s="157">
        <v>0</v>
      </c>
      <c r="N34" s="46"/>
      <c r="O34" s="46"/>
      <c r="P34" s="46"/>
      <c r="Q34" s="46"/>
      <c r="R34" s="47"/>
    </row>
    <row r="35" hidden="1" s="1" customFormat="1" ht="14.4" customHeight="1">
      <c r="B35" s="45"/>
      <c r="C35" s="46"/>
      <c r="D35" s="46"/>
      <c r="E35" s="53" t="s">
        <v>54</v>
      </c>
      <c r="F35" s="54">
        <v>0.14999999999999999</v>
      </c>
      <c r="G35" s="156" t="s">
        <v>51</v>
      </c>
      <c r="H35" s="157">
        <f>ROUND((((SUM(BH97:BH104)+SUM(BH122:BH166))+SUM(BH168:BH172))),2)</f>
        <v>0</v>
      </c>
      <c r="I35" s="46"/>
      <c r="J35" s="46"/>
      <c r="K35" s="46"/>
      <c r="L35" s="46"/>
      <c r="M35" s="157">
        <v>0</v>
      </c>
      <c r="N35" s="46"/>
      <c r="O35" s="46"/>
      <c r="P35" s="46"/>
      <c r="Q35" s="46"/>
      <c r="R35" s="47"/>
    </row>
    <row r="36" hidden="1" s="1" customFormat="1" ht="14.4" customHeight="1">
      <c r="B36" s="45"/>
      <c r="C36" s="46"/>
      <c r="D36" s="46"/>
      <c r="E36" s="53" t="s">
        <v>55</v>
      </c>
      <c r="F36" s="54">
        <v>0</v>
      </c>
      <c r="G36" s="156" t="s">
        <v>51</v>
      </c>
      <c r="H36" s="157">
        <f>ROUND((((SUM(BI97:BI104)+SUM(BI122:BI166))+SUM(BI168:BI172))),2)</f>
        <v>0</v>
      </c>
      <c r="I36" s="46"/>
      <c r="J36" s="46"/>
      <c r="K36" s="46"/>
      <c r="L36" s="46"/>
      <c r="M36" s="157">
        <v>0</v>
      </c>
      <c r="N36" s="46"/>
      <c r="O36" s="46"/>
      <c r="P36" s="46"/>
      <c r="Q36" s="46"/>
      <c r="R36" s="47"/>
    </row>
    <row r="37" s="1" customFormat="1" ht="6.96" customHeight="1">
      <c r="B37" s="45"/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7"/>
    </row>
    <row r="38" s="1" customFormat="1" ht="25.44" customHeight="1">
      <c r="B38" s="45"/>
      <c r="C38" s="146"/>
      <c r="D38" s="158" t="s">
        <v>56</v>
      </c>
      <c r="E38" s="102"/>
      <c r="F38" s="102"/>
      <c r="G38" s="159" t="s">
        <v>57</v>
      </c>
      <c r="H38" s="160" t="s">
        <v>58</v>
      </c>
      <c r="I38" s="102"/>
      <c r="J38" s="102"/>
      <c r="K38" s="102"/>
      <c r="L38" s="161">
        <f>SUM(M30:M36)</f>
        <v>0</v>
      </c>
      <c r="M38" s="161"/>
      <c r="N38" s="161"/>
      <c r="O38" s="161"/>
      <c r="P38" s="162"/>
      <c r="Q38" s="146"/>
      <c r="R38" s="47"/>
    </row>
    <row r="39" s="1" customFormat="1" ht="14.4" customHeight="1">
      <c r="B39" s="45"/>
      <c r="C39" s="46"/>
      <c r="D39" s="46"/>
      <c r="E39" s="46"/>
      <c r="F39" s="46"/>
      <c r="G39" s="46"/>
      <c r="H39" s="46"/>
      <c r="I39" s="46"/>
      <c r="J39" s="46"/>
      <c r="K39" s="46"/>
      <c r="L39" s="46"/>
      <c r="M39" s="46"/>
      <c r="N39" s="46"/>
      <c r="O39" s="46"/>
      <c r="P39" s="46"/>
      <c r="Q39" s="46"/>
      <c r="R39" s="47"/>
    </row>
    <row r="40" s="1" customFormat="1" ht="14.4" customHeight="1">
      <c r="B40" s="45"/>
      <c r="C40" s="46"/>
      <c r="D40" s="46"/>
      <c r="E40" s="46"/>
      <c r="F40" s="46"/>
      <c r="G40" s="46"/>
      <c r="H40" s="46"/>
      <c r="I40" s="46"/>
      <c r="J40" s="46"/>
      <c r="K40" s="46"/>
      <c r="L40" s="46"/>
      <c r="M40" s="46"/>
      <c r="N40" s="46"/>
      <c r="O40" s="46"/>
      <c r="P40" s="46"/>
      <c r="Q40" s="46"/>
      <c r="R40" s="47"/>
    </row>
    <row r="41">
      <c r="B41" s="25"/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28"/>
    </row>
    <row r="42">
      <c r="B42" s="25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28"/>
    </row>
    <row r="43">
      <c r="B43" s="25"/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28"/>
    </row>
    <row r="44">
      <c r="B44" s="25"/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28"/>
    </row>
    <row r="45">
      <c r="B45" s="25"/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28"/>
    </row>
    <row r="46">
      <c r="B46" s="25"/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28"/>
    </row>
    <row r="47">
      <c r="B47" s="25"/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28"/>
    </row>
    <row r="48">
      <c r="B48" s="25"/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28"/>
    </row>
    <row r="49">
      <c r="B49" s="25"/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28"/>
    </row>
    <row r="50" s="1" customFormat="1">
      <c r="B50" s="45"/>
      <c r="C50" s="46"/>
      <c r="D50" s="65" t="s">
        <v>59</v>
      </c>
      <c r="E50" s="66"/>
      <c r="F50" s="66"/>
      <c r="G50" s="66"/>
      <c r="H50" s="67"/>
      <c r="I50" s="46"/>
      <c r="J50" s="65" t="s">
        <v>60</v>
      </c>
      <c r="K50" s="66"/>
      <c r="L50" s="66"/>
      <c r="M50" s="66"/>
      <c r="N50" s="66"/>
      <c r="O50" s="66"/>
      <c r="P50" s="67"/>
      <c r="Q50" s="46"/>
      <c r="R50" s="47"/>
    </row>
    <row r="51">
      <c r="B51" s="25"/>
      <c r="C51" s="30"/>
      <c r="D51" s="68"/>
      <c r="E51" s="30"/>
      <c r="F51" s="30"/>
      <c r="G51" s="30"/>
      <c r="H51" s="69"/>
      <c r="I51" s="30"/>
      <c r="J51" s="68"/>
      <c r="K51" s="30"/>
      <c r="L51" s="30"/>
      <c r="M51" s="30"/>
      <c r="N51" s="30"/>
      <c r="O51" s="30"/>
      <c r="P51" s="69"/>
      <c r="Q51" s="30"/>
      <c r="R51" s="28"/>
    </row>
    <row r="52">
      <c r="B52" s="25"/>
      <c r="C52" s="30"/>
      <c r="D52" s="68"/>
      <c r="E52" s="30"/>
      <c r="F52" s="30"/>
      <c r="G52" s="30"/>
      <c r="H52" s="69"/>
      <c r="I52" s="30"/>
      <c r="J52" s="68"/>
      <c r="K52" s="30"/>
      <c r="L52" s="30"/>
      <c r="M52" s="30"/>
      <c r="N52" s="30"/>
      <c r="O52" s="30"/>
      <c r="P52" s="69"/>
      <c r="Q52" s="30"/>
      <c r="R52" s="28"/>
    </row>
    <row r="53">
      <c r="B53" s="25"/>
      <c r="C53" s="30"/>
      <c r="D53" s="68"/>
      <c r="E53" s="30"/>
      <c r="F53" s="30"/>
      <c r="G53" s="30"/>
      <c r="H53" s="69"/>
      <c r="I53" s="30"/>
      <c r="J53" s="68"/>
      <c r="K53" s="30"/>
      <c r="L53" s="30"/>
      <c r="M53" s="30"/>
      <c r="N53" s="30"/>
      <c r="O53" s="30"/>
      <c r="P53" s="69"/>
      <c r="Q53" s="30"/>
      <c r="R53" s="28"/>
    </row>
    <row r="54">
      <c r="B54" s="25"/>
      <c r="C54" s="30"/>
      <c r="D54" s="68"/>
      <c r="E54" s="30"/>
      <c r="F54" s="30"/>
      <c r="G54" s="30"/>
      <c r="H54" s="69"/>
      <c r="I54" s="30"/>
      <c r="J54" s="68"/>
      <c r="K54" s="30"/>
      <c r="L54" s="30"/>
      <c r="M54" s="30"/>
      <c r="N54" s="30"/>
      <c r="O54" s="30"/>
      <c r="P54" s="69"/>
      <c r="Q54" s="30"/>
      <c r="R54" s="28"/>
    </row>
    <row r="55">
      <c r="B55" s="25"/>
      <c r="C55" s="30"/>
      <c r="D55" s="68"/>
      <c r="E55" s="30"/>
      <c r="F55" s="30"/>
      <c r="G55" s="30"/>
      <c r="H55" s="69"/>
      <c r="I55" s="30"/>
      <c r="J55" s="68"/>
      <c r="K55" s="30"/>
      <c r="L55" s="30"/>
      <c r="M55" s="30"/>
      <c r="N55" s="30"/>
      <c r="O55" s="30"/>
      <c r="P55" s="69"/>
      <c r="Q55" s="30"/>
      <c r="R55" s="28"/>
    </row>
    <row r="56">
      <c r="B56" s="25"/>
      <c r="C56" s="30"/>
      <c r="D56" s="68"/>
      <c r="E56" s="30"/>
      <c r="F56" s="30"/>
      <c r="G56" s="30"/>
      <c r="H56" s="69"/>
      <c r="I56" s="30"/>
      <c r="J56" s="68"/>
      <c r="K56" s="30"/>
      <c r="L56" s="30"/>
      <c r="M56" s="30"/>
      <c r="N56" s="30"/>
      <c r="O56" s="30"/>
      <c r="P56" s="69"/>
      <c r="Q56" s="30"/>
      <c r="R56" s="28"/>
    </row>
    <row r="57">
      <c r="B57" s="25"/>
      <c r="C57" s="30"/>
      <c r="D57" s="68"/>
      <c r="E57" s="30"/>
      <c r="F57" s="30"/>
      <c r="G57" s="30"/>
      <c r="H57" s="69"/>
      <c r="I57" s="30"/>
      <c r="J57" s="68"/>
      <c r="K57" s="30"/>
      <c r="L57" s="30"/>
      <c r="M57" s="30"/>
      <c r="N57" s="30"/>
      <c r="O57" s="30"/>
      <c r="P57" s="69"/>
      <c r="Q57" s="30"/>
      <c r="R57" s="28"/>
    </row>
    <row r="58">
      <c r="B58" s="25"/>
      <c r="C58" s="30"/>
      <c r="D58" s="68"/>
      <c r="E58" s="30"/>
      <c r="F58" s="30"/>
      <c r="G58" s="30"/>
      <c r="H58" s="69"/>
      <c r="I58" s="30"/>
      <c r="J58" s="68"/>
      <c r="K58" s="30"/>
      <c r="L58" s="30"/>
      <c r="M58" s="30"/>
      <c r="N58" s="30"/>
      <c r="O58" s="30"/>
      <c r="P58" s="69"/>
      <c r="Q58" s="30"/>
      <c r="R58" s="28"/>
    </row>
    <row r="59" s="1" customFormat="1">
      <c r="B59" s="45"/>
      <c r="C59" s="46"/>
      <c r="D59" s="70" t="s">
        <v>61</v>
      </c>
      <c r="E59" s="71"/>
      <c r="F59" s="71"/>
      <c r="G59" s="72" t="s">
        <v>62</v>
      </c>
      <c r="H59" s="73"/>
      <c r="I59" s="46"/>
      <c r="J59" s="70" t="s">
        <v>61</v>
      </c>
      <c r="K59" s="71"/>
      <c r="L59" s="71"/>
      <c r="M59" s="71"/>
      <c r="N59" s="72" t="s">
        <v>62</v>
      </c>
      <c r="O59" s="71"/>
      <c r="P59" s="73"/>
      <c r="Q59" s="46"/>
      <c r="R59" s="47"/>
    </row>
    <row r="60">
      <c r="B60" s="25"/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28"/>
    </row>
    <row r="61" s="1" customFormat="1">
      <c r="B61" s="45"/>
      <c r="C61" s="46"/>
      <c r="D61" s="65" t="s">
        <v>63</v>
      </c>
      <c r="E61" s="66"/>
      <c r="F61" s="66"/>
      <c r="G61" s="66"/>
      <c r="H61" s="67"/>
      <c r="I61" s="46"/>
      <c r="J61" s="65" t="s">
        <v>64</v>
      </c>
      <c r="K61" s="66"/>
      <c r="L61" s="66"/>
      <c r="M61" s="66"/>
      <c r="N61" s="66"/>
      <c r="O61" s="66"/>
      <c r="P61" s="67"/>
      <c r="Q61" s="46"/>
      <c r="R61" s="47"/>
    </row>
    <row r="62">
      <c r="B62" s="25"/>
      <c r="C62" s="30"/>
      <c r="D62" s="68"/>
      <c r="E62" s="30"/>
      <c r="F62" s="30"/>
      <c r="G62" s="30"/>
      <c r="H62" s="69"/>
      <c r="I62" s="30"/>
      <c r="J62" s="68"/>
      <c r="K62" s="30"/>
      <c r="L62" s="30"/>
      <c r="M62" s="30"/>
      <c r="N62" s="30"/>
      <c r="O62" s="30"/>
      <c r="P62" s="69"/>
      <c r="Q62" s="30"/>
      <c r="R62" s="28"/>
    </row>
    <row r="63">
      <c r="B63" s="25"/>
      <c r="C63" s="30"/>
      <c r="D63" s="68"/>
      <c r="E63" s="30"/>
      <c r="F63" s="30"/>
      <c r="G63" s="30"/>
      <c r="H63" s="69"/>
      <c r="I63" s="30"/>
      <c r="J63" s="68"/>
      <c r="K63" s="30"/>
      <c r="L63" s="30"/>
      <c r="M63" s="30"/>
      <c r="N63" s="30"/>
      <c r="O63" s="30"/>
      <c r="P63" s="69"/>
      <c r="Q63" s="30"/>
      <c r="R63" s="28"/>
    </row>
    <row r="64">
      <c r="B64" s="25"/>
      <c r="C64" s="30"/>
      <c r="D64" s="68"/>
      <c r="E64" s="30"/>
      <c r="F64" s="30"/>
      <c r="G64" s="30"/>
      <c r="H64" s="69"/>
      <c r="I64" s="30"/>
      <c r="J64" s="68"/>
      <c r="K64" s="30"/>
      <c r="L64" s="30"/>
      <c r="M64" s="30"/>
      <c r="N64" s="30"/>
      <c r="O64" s="30"/>
      <c r="P64" s="69"/>
      <c r="Q64" s="30"/>
      <c r="R64" s="28"/>
    </row>
    <row r="65">
      <c r="B65" s="25"/>
      <c r="C65" s="30"/>
      <c r="D65" s="68"/>
      <c r="E65" s="30"/>
      <c r="F65" s="30"/>
      <c r="G65" s="30"/>
      <c r="H65" s="69"/>
      <c r="I65" s="30"/>
      <c r="J65" s="68"/>
      <c r="K65" s="30"/>
      <c r="L65" s="30"/>
      <c r="M65" s="30"/>
      <c r="N65" s="30"/>
      <c r="O65" s="30"/>
      <c r="P65" s="69"/>
      <c r="Q65" s="30"/>
      <c r="R65" s="28"/>
    </row>
    <row r="66">
      <c r="B66" s="25"/>
      <c r="C66" s="30"/>
      <c r="D66" s="68"/>
      <c r="E66" s="30"/>
      <c r="F66" s="30"/>
      <c r="G66" s="30"/>
      <c r="H66" s="69"/>
      <c r="I66" s="30"/>
      <c r="J66" s="68"/>
      <c r="K66" s="30"/>
      <c r="L66" s="30"/>
      <c r="M66" s="30"/>
      <c r="N66" s="30"/>
      <c r="O66" s="30"/>
      <c r="P66" s="69"/>
      <c r="Q66" s="30"/>
      <c r="R66" s="28"/>
    </row>
    <row r="67">
      <c r="B67" s="25"/>
      <c r="C67" s="30"/>
      <c r="D67" s="68"/>
      <c r="E67" s="30"/>
      <c r="F67" s="30"/>
      <c r="G67" s="30"/>
      <c r="H67" s="69"/>
      <c r="I67" s="30"/>
      <c r="J67" s="68"/>
      <c r="K67" s="30"/>
      <c r="L67" s="30"/>
      <c r="M67" s="30"/>
      <c r="N67" s="30"/>
      <c r="O67" s="30"/>
      <c r="P67" s="69"/>
      <c r="Q67" s="30"/>
      <c r="R67" s="28"/>
    </row>
    <row r="68">
      <c r="B68" s="25"/>
      <c r="C68" s="30"/>
      <c r="D68" s="68"/>
      <c r="E68" s="30"/>
      <c r="F68" s="30"/>
      <c r="G68" s="30"/>
      <c r="H68" s="69"/>
      <c r="I68" s="30"/>
      <c r="J68" s="68"/>
      <c r="K68" s="30"/>
      <c r="L68" s="30"/>
      <c r="M68" s="30"/>
      <c r="N68" s="30"/>
      <c r="O68" s="30"/>
      <c r="P68" s="69"/>
      <c r="Q68" s="30"/>
      <c r="R68" s="28"/>
    </row>
    <row r="69">
      <c r="B69" s="25"/>
      <c r="C69" s="30"/>
      <c r="D69" s="68"/>
      <c r="E69" s="30"/>
      <c r="F69" s="30"/>
      <c r="G69" s="30"/>
      <c r="H69" s="69"/>
      <c r="I69" s="30"/>
      <c r="J69" s="68"/>
      <c r="K69" s="30"/>
      <c r="L69" s="30"/>
      <c r="M69" s="30"/>
      <c r="N69" s="30"/>
      <c r="O69" s="30"/>
      <c r="P69" s="69"/>
      <c r="Q69" s="30"/>
      <c r="R69" s="28"/>
    </row>
    <row r="70" s="1" customFormat="1">
      <c r="B70" s="45"/>
      <c r="C70" s="46"/>
      <c r="D70" s="70" t="s">
        <v>61</v>
      </c>
      <c r="E70" s="71"/>
      <c r="F70" s="71"/>
      <c r="G70" s="72" t="s">
        <v>62</v>
      </c>
      <c r="H70" s="73"/>
      <c r="I70" s="46"/>
      <c r="J70" s="70" t="s">
        <v>61</v>
      </c>
      <c r="K70" s="71"/>
      <c r="L70" s="71"/>
      <c r="M70" s="71"/>
      <c r="N70" s="72" t="s">
        <v>62</v>
      </c>
      <c r="O70" s="71"/>
      <c r="P70" s="73"/>
      <c r="Q70" s="46"/>
      <c r="R70" s="47"/>
    </row>
    <row r="71" s="1" customFormat="1" ht="14.4" customHeight="1">
      <c r="B71" s="74"/>
      <c r="C71" s="75"/>
      <c r="D71" s="75"/>
      <c r="E71" s="75"/>
      <c r="F71" s="75"/>
      <c r="G71" s="75"/>
      <c r="H71" s="75"/>
      <c r="I71" s="75"/>
      <c r="J71" s="75"/>
      <c r="K71" s="75"/>
      <c r="L71" s="75"/>
      <c r="M71" s="75"/>
      <c r="N71" s="75"/>
      <c r="O71" s="75"/>
      <c r="P71" s="75"/>
      <c r="Q71" s="75"/>
      <c r="R71" s="76"/>
    </row>
    <row r="75" s="1" customFormat="1" ht="6.96" customHeight="1">
      <c r="B75" s="163"/>
      <c r="C75" s="164"/>
      <c r="D75" s="164"/>
      <c r="E75" s="164"/>
      <c r="F75" s="164"/>
      <c r="G75" s="164"/>
      <c r="H75" s="164"/>
      <c r="I75" s="164"/>
      <c r="J75" s="164"/>
      <c r="K75" s="164"/>
      <c r="L75" s="164"/>
      <c r="M75" s="164"/>
      <c r="N75" s="164"/>
      <c r="O75" s="164"/>
      <c r="P75" s="164"/>
      <c r="Q75" s="164"/>
      <c r="R75" s="165"/>
    </row>
    <row r="76" s="1" customFormat="1" ht="36.96" customHeight="1">
      <c r="B76" s="45"/>
      <c r="C76" s="26" t="s">
        <v>113</v>
      </c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47"/>
      <c r="T76" s="166"/>
      <c r="U76" s="166"/>
    </row>
    <row r="77" s="1" customFormat="1" ht="6.96" customHeight="1">
      <c r="B77" s="45"/>
      <c r="C77" s="46"/>
      <c r="D77" s="46"/>
      <c r="E77" s="46"/>
      <c r="F77" s="46"/>
      <c r="G77" s="46"/>
      <c r="H77" s="46"/>
      <c r="I77" s="46"/>
      <c r="J77" s="46"/>
      <c r="K77" s="46"/>
      <c r="L77" s="46"/>
      <c r="M77" s="46"/>
      <c r="N77" s="46"/>
      <c r="O77" s="46"/>
      <c r="P77" s="46"/>
      <c r="Q77" s="46"/>
      <c r="R77" s="47"/>
      <c r="T77" s="166"/>
      <c r="U77" s="166"/>
    </row>
    <row r="78" s="1" customFormat="1" ht="30" customHeight="1">
      <c r="B78" s="45"/>
      <c r="C78" s="37" t="s">
        <v>19</v>
      </c>
      <c r="D78" s="46"/>
      <c r="E78" s="46"/>
      <c r="F78" s="150" t="str">
        <f>F6</f>
        <v>Revitalizace cest v zámeckém parku</v>
      </c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46"/>
      <c r="R78" s="47"/>
      <c r="T78" s="166"/>
      <c r="U78" s="166"/>
    </row>
    <row r="79" s="1" customFormat="1" ht="36.96" customHeight="1">
      <c r="B79" s="45"/>
      <c r="C79" s="84" t="s">
        <v>110</v>
      </c>
      <c r="D79" s="46"/>
      <c r="E79" s="46"/>
      <c r="F79" s="86" t="str">
        <f>F7</f>
        <v>2 - Revitalizace cest v zámeckém parku- 2.etapa</v>
      </c>
      <c r="G79" s="46"/>
      <c r="H79" s="46"/>
      <c r="I79" s="46"/>
      <c r="J79" s="46"/>
      <c r="K79" s="46"/>
      <c r="L79" s="46"/>
      <c r="M79" s="46"/>
      <c r="N79" s="46"/>
      <c r="O79" s="46"/>
      <c r="P79" s="46"/>
      <c r="Q79" s="46"/>
      <c r="R79" s="47"/>
      <c r="T79" s="166"/>
      <c r="U79" s="166"/>
    </row>
    <row r="80" s="1" customFormat="1" ht="6.96" customHeight="1">
      <c r="B80" s="45"/>
      <c r="C80" s="46"/>
      <c r="D80" s="46"/>
      <c r="E80" s="46"/>
      <c r="F80" s="46"/>
      <c r="G80" s="46"/>
      <c r="H80" s="46"/>
      <c r="I80" s="46"/>
      <c r="J80" s="46"/>
      <c r="K80" s="46"/>
      <c r="L80" s="46"/>
      <c r="M80" s="46"/>
      <c r="N80" s="46"/>
      <c r="O80" s="46"/>
      <c r="P80" s="46"/>
      <c r="Q80" s="46"/>
      <c r="R80" s="47"/>
      <c r="T80" s="166"/>
      <c r="U80" s="166"/>
    </row>
    <row r="81" s="1" customFormat="1" ht="18" customHeight="1">
      <c r="B81" s="45"/>
      <c r="C81" s="37" t="s">
        <v>24</v>
      </c>
      <c r="D81" s="46"/>
      <c r="E81" s="46"/>
      <c r="F81" s="32" t="str">
        <f>F9</f>
        <v>Lysá nad Labem</v>
      </c>
      <c r="G81" s="46"/>
      <c r="H81" s="46"/>
      <c r="I81" s="46"/>
      <c r="J81" s="46"/>
      <c r="K81" s="37" t="s">
        <v>26</v>
      </c>
      <c r="L81" s="46"/>
      <c r="M81" s="89" t="str">
        <f>IF(O9="","",O9)</f>
        <v>30. 1. 2019</v>
      </c>
      <c r="N81" s="89"/>
      <c r="O81" s="89"/>
      <c r="P81" s="89"/>
      <c r="Q81" s="46"/>
      <c r="R81" s="47"/>
      <c r="T81" s="166"/>
      <c r="U81" s="166"/>
    </row>
    <row r="82" s="1" customFormat="1" ht="6.96" customHeight="1">
      <c r="B82" s="45"/>
      <c r="C82" s="46"/>
      <c r="D82" s="46"/>
      <c r="E82" s="46"/>
      <c r="F82" s="46"/>
      <c r="G82" s="46"/>
      <c r="H82" s="46"/>
      <c r="I82" s="46"/>
      <c r="J82" s="46"/>
      <c r="K82" s="46"/>
      <c r="L82" s="46"/>
      <c r="M82" s="46"/>
      <c r="N82" s="46"/>
      <c r="O82" s="46"/>
      <c r="P82" s="46"/>
      <c r="Q82" s="46"/>
      <c r="R82" s="47"/>
      <c r="T82" s="166"/>
      <c r="U82" s="166"/>
    </row>
    <row r="83" s="1" customFormat="1">
      <c r="B83" s="45"/>
      <c r="C83" s="37" t="s">
        <v>28</v>
      </c>
      <c r="D83" s="46"/>
      <c r="E83" s="46"/>
      <c r="F83" s="32" t="str">
        <f>E12</f>
        <v>Město Lysá nad Labem</v>
      </c>
      <c r="G83" s="46"/>
      <c r="H83" s="46"/>
      <c r="I83" s="46"/>
      <c r="J83" s="46"/>
      <c r="K83" s="37" t="s">
        <v>36</v>
      </c>
      <c r="L83" s="46"/>
      <c r="M83" s="32" t="str">
        <f>E18</f>
        <v>AGORA staveb a arch atelier s.r.o. Liberec</v>
      </c>
      <c r="N83" s="32"/>
      <c r="O83" s="32"/>
      <c r="P83" s="32"/>
      <c r="Q83" s="32"/>
      <c r="R83" s="47"/>
      <c r="T83" s="166"/>
      <c r="U83" s="166"/>
    </row>
    <row r="84" s="1" customFormat="1" ht="14.4" customHeight="1">
      <c r="B84" s="45"/>
      <c r="C84" s="37" t="s">
        <v>34</v>
      </c>
      <c r="D84" s="46"/>
      <c r="E84" s="46"/>
      <c r="F84" s="32" t="str">
        <f>IF(E15="","",E15)</f>
        <v>Vyplň údaj</v>
      </c>
      <c r="G84" s="46"/>
      <c r="H84" s="46"/>
      <c r="I84" s="46"/>
      <c r="J84" s="46"/>
      <c r="K84" s="37" t="s">
        <v>41</v>
      </c>
      <c r="L84" s="46"/>
      <c r="M84" s="32" t="str">
        <f>E21</f>
        <v>Ing.Malec</v>
      </c>
      <c r="N84" s="32"/>
      <c r="O84" s="32"/>
      <c r="P84" s="32"/>
      <c r="Q84" s="32"/>
      <c r="R84" s="47"/>
      <c r="T84" s="166"/>
      <c r="U84" s="166"/>
    </row>
    <row r="85" s="1" customFormat="1" ht="10.32" customHeight="1">
      <c r="B85" s="45"/>
      <c r="C85" s="46"/>
      <c r="D85" s="46"/>
      <c r="E85" s="46"/>
      <c r="F85" s="46"/>
      <c r="G85" s="46"/>
      <c r="H85" s="46"/>
      <c r="I85" s="46"/>
      <c r="J85" s="46"/>
      <c r="K85" s="46"/>
      <c r="L85" s="46"/>
      <c r="M85" s="46"/>
      <c r="N85" s="46"/>
      <c r="O85" s="46"/>
      <c r="P85" s="46"/>
      <c r="Q85" s="46"/>
      <c r="R85" s="47"/>
      <c r="T85" s="166"/>
      <c r="U85" s="166"/>
    </row>
    <row r="86" s="1" customFormat="1" ht="29.28" customHeight="1">
      <c r="B86" s="45"/>
      <c r="C86" s="167" t="s">
        <v>114</v>
      </c>
      <c r="D86" s="146"/>
      <c r="E86" s="146"/>
      <c r="F86" s="146"/>
      <c r="G86" s="146"/>
      <c r="H86" s="146"/>
      <c r="I86" s="146"/>
      <c r="J86" s="146"/>
      <c r="K86" s="146"/>
      <c r="L86" s="146"/>
      <c r="M86" s="146"/>
      <c r="N86" s="167" t="s">
        <v>115</v>
      </c>
      <c r="O86" s="146"/>
      <c r="P86" s="146"/>
      <c r="Q86" s="146"/>
      <c r="R86" s="47"/>
      <c r="T86" s="166"/>
      <c r="U86" s="166"/>
    </row>
    <row r="87" s="1" customFormat="1" ht="10.32" customHeight="1">
      <c r="B87" s="45"/>
      <c r="C87" s="46"/>
      <c r="D87" s="46"/>
      <c r="E87" s="46"/>
      <c r="F87" s="46"/>
      <c r="G87" s="46"/>
      <c r="H87" s="46"/>
      <c r="I87" s="46"/>
      <c r="J87" s="46"/>
      <c r="K87" s="46"/>
      <c r="L87" s="46"/>
      <c r="M87" s="46"/>
      <c r="N87" s="46"/>
      <c r="O87" s="46"/>
      <c r="P87" s="46"/>
      <c r="Q87" s="46"/>
      <c r="R87" s="47"/>
      <c r="T87" s="166"/>
      <c r="U87" s="166"/>
    </row>
    <row r="88" s="1" customFormat="1" ht="29.28" customHeight="1">
      <c r="B88" s="45"/>
      <c r="C88" s="168" t="s">
        <v>116</v>
      </c>
      <c r="D88" s="46"/>
      <c r="E88" s="46"/>
      <c r="F88" s="46"/>
      <c r="G88" s="46"/>
      <c r="H88" s="46"/>
      <c r="I88" s="46"/>
      <c r="J88" s="46"/>
      <c r="K88" s="46"/>
      <c r="L88" s="46"/>
      <c r="M88" s="46"/>
      <c r="N88" s="112">
        <f>N122</f>
        <v>0</v>
      </c>
      <c r="O88" s="169"/>
      <c r="P88" s="169"/>
      <c r="Q88" s="169"/>
      <c r="R88" s="47"/>
      <c r="T88" s="166"/>
      <c r="U88" s="166"/>
      <c r="AU88" s="21" t="s">
        <v>117</v>
      </c>
    </row>
    <row r="89" s="6" customFormat="1" ht="24.96" customHeight="1">
      <c r="B89" s="170"/>
      <c r="C89" s="171"/>
      <c r="D89" s="172" t="s">
        <v>118</v>
      </c>
      <c r="E89" s="171"/>
      <c r="F89" s="171"/>
      <c r="G89" s="171"/>
      <c r="H89" s="171"/>
      <c r="I89" s="171"/>
      <c r="J89" s="171"/>
      <c r="K89" s="171"/>
      <c r="L89" s="171"/>
      <c r="M89" s="171"/>
      <c r="N89" s="173">
        <f>N123</f>
        <v>0</v>
      </c>
      <c r="O89" s="171"/>
      <c r="P89" s="171"/>
      <c r="Q89" s="171"/>
      <c r="R89" s="174"/>
      <c r="T89" s="175"/>
      <c r="U89" s="175"/>
    </row>
    <row r="90" s="7" customFormat="1" ht="19.92" customHeight="1">
      <c r="B90" s="176"/>
      <c r="C90" s="177"/>
      <c r="D90" s="131" t="s">
        <v>119</v>
      </c>
      <c r="E90" s="177"/>
      <c r="F90" s="177"/>
      <c r="G90" s="177"/>
      <c r="H90" s="177"/>
      <c r="I90" s="177"/>
      <c r="J90" s="177"/>
      <c r="K90" s="177"/>
      <c r="L90" s="177"/>
      <c r="M90" s="177"/>
      <c r="N90" s="133">
        <f>N124</f>
        <v>0</v>
      </c>
      <c r="O90" s="177"/>
      <c r="P90" s="177"/>
      <c r="Q90" s="177"/>
      <c r="R90" s="178"/>
      <c r="T90" s="179"/>
      <c r="U90" s="179"/>
    </row>
    <row r="91" s="7" customFormat="1" ht="19.92" customHeight="1">
      <c r="B91" s="176"/>
      <c r="C91" s="177"/>
      <c r="D91" s="131" t="s">
        <v>120</v>
      </c>
      <c r="E91" s="177"/>
      <c r="F91" s="177"/>
      <c r="G91" s="177"/>
      <c r="H91" s="177"/>
      <c r="I91" s="177"/>
      <c r="J91" s="177"/>
      <c r="K91" s="177"/>
      <c r="L91" s="177"/>
      <c r="M91" s="177"/>
      <c r="N91" s="133">
        <f>N148</f>
        <v>0</v>
      </c>
      <c r="O91" s="177"/>
      <c r="P91" s="177"/>
      <c r="Q91" s="177"/>
      <c r="R91" s="178"/>
      <c r="T91" s="179"/>
      <c r="U91" s="179"/>
    </row>
    <row r="92" s="7" customFormat="1" ht="19.92" customHeight="1">
      <c r="B92" s="176"/>
      <c r="C92" s="177"/>
      <c r="D92" s="131" t="s">
        <v>121</v>
      </c>
      <c r="E92" s="177"/>
      <c r="F92" s="177"/>
      <c r="G92" s="177"/>
      <c r="H92" s="177"/>
      <c r="I92" s="177"/>
      <c r="J92" s="177"/>
      <c r="K92" s="177"/>
      <c r="L92" s="177"/>
      <c r="M92" s="177"/>
      <c r="N92" s="133">
        <f>N155</f>
        <v>0</v>
      </c>
      <c r="O92" s="177"/>
      <c r="P92" s="177"/>
      <c r="Q92" s="177"/>
      <c r="R92" s="178"/>
      <c r="T92" s="179"/>
      <c r="U92" s="179"/>
    </row>
    <row r="93" s="7" customFormat="1" ht="19.92" customHeight="1">
      <c r="B93" s="176"/>
      <c r="C93" s="177"/>
      <c r="D93" s="131" t="s">
        <v>122</v>
      </c>
      <c r="E93" s="177"/>
      <c r="F93" s="177"/>
      <c r="G93" s="177"/>
      <c r="H93" s="177"/>
      <c r="I93" s="177"/>
      <c r="J93" s="177"/>
      <c r="K93" s="177"/>
      <c r="L93" s="177"/>
      <c r="M93" s="177"/>
      <c r="N93" s="133">
        <f>N164</f>
        <v>0</v>
      </c>
      <c r="O93" s="177"/>
      <c r="P93" s="177"/>
      <c r="Q93" s="177"/>
      <c r="R93" s="178"/>
      <c r="T93" s="179"/>
      <c r="U93" s="179"/>
    </row>
    <row r="94" s="6" customFormat="1" ht="24.96" customHeight="1">
      <c r="B94" s="170"/>
      <c r="C94" s="171"/>
      <c r="D94" s="172" t="s">
        <v>123</v>
      </c>
      <c r="E94" s="171"/>
      <c r="F94" s="171"/>
      <c r="G94" s="171"/>
      <c r="H94" s="171"/>
      <c r="I94" s="171"/>
      <c r="J94" s="171"/>
      <c r="K94" s="171"/>
      <c r="L94" s="171"/>
      <c r="M94" s="171"/>
      <c r="N94" s="173">
        <f>N166</f>
        <v>0</v>
      </c>
      <c r="O94" s="171"/>
      <c r="P94" s="171"/>
      <c r="Q94" s="171"/>
      <c r="R94" s="174"/>
      <c r="T94" s="175"/>
      <c r="U94" s="175"/>
    </row>
    <row r="95" s="6" customFormat="1" ht="21.84" customHeight="1">
      <c r="B95" s="170"/>
      <c r="C95" s="171"/>
      <c r="D95" s="172" t="s">
        <v>124</v>
      </c>
      <c r="E95" s="171"/>
      <c r="F95" s="171"/>
      <c r="G95" s="171"/>
      <c r="H95" s="171"/>
      <c r="I95" s="171"/>
      <c r="J95" s="171"/>
      <c r="K95" s="171"/>
      <c r="L95" s="171"/>
      <c r="M95" s="171"/>
      <c r="N95" s="180">
        <f>N167</f>
        <v>0</v>
      </c>
      <c r="O95" s="171"/>
      <c r="P95" s="171"/>
      <c r="Q95" s="171"/>
      <c r="R95" s="174"/>
      <c r="T95" s="175"/>
      <c r="U95" s="175"/>
    </row>
    <row r="96" s="1" customFormat="1" ht="21.84" customHeight="1">
      <c r="B96" s="45"/>
      <c r="C96" s="46"/>
      <c r="D96" s="46"/>
      <c r="E96" s="46"/>
      <c r="F96" s="46"/>
      <c r="G96" s="46"/>
      <c r="H96" s="46"/>
      <c r="I96" s="46"/>
      <c r="J96" s="46"/>
      <c r="K96" s="46"/>
      <c r="L96" s="46"/>
      <c r="M96" s="46"/>
      <c r="N96" s="46"/>
      <c r="O96" s="46"/>
      <c r="P96" s="46"/>
      <c r="Q96" s="46"/>
      <c r="R96" s="47"/>
      <c r="T96" s="166"/>
      <c r="U96" s="166"/>
    </row>
    <row r="97" s="1" customFormat="1" ht="29.28" customHeight="1">
      <c r="B97" s="45"/>
      <c r="C97" s="168" t="s">
        <v>125</v>
      </c>
      <c r="D97" s="46"/>
      <c r="E97" s="46"/>
      <c r="F97" s="46"/>
      <c r="G97" s="46"/>
      <c r="H97" s="46"/>
      <c r="I97" s="46"/>
      <c r="J97" s="46"/>
      <c r="K97" s="46"/>
      <c r="L97" s="46"/>
      <c r="M97" s="46"/>
      <c r="N97" s="169">
        <f>ROUND(N98+N99+N100+N101+N102+N103,2)</f>
        <v>0</v>
      </c>
      <c r="O97" s="181"/>
      <c r="P97" s="181"/>
      <c r="Q97" s="181"/>
      <c r="R97" s="47"/>
      <c r="T97" s="182"/>
      <c r="U97" s="183" t="s">
        <v>49</v>
      </c>
    </row>
    <row r="98" s="1" customFormat="1" ht="18" customHeight="1">
      <c r="B98" s="45"/>
      <c r="C98" s="46"/>
      <c r="D98" s="138" t="s">
        <v>126</v>
      </c>
      <c r="E98" s="131"/>
      <c r="F98" s="131"/>
      <c r="G98" s="131"/>
      <c r="H98" s="131"/>
      <c r="I98" s="46"/>
      <c r="J98" s="46"/>
      <c r="K98" s="46"/>
      <c r="L98" s="46"/>
      <c r="M98" s="46"/>
      <c r="N98" s="132">
        <f>ROUND(N88*T98,2)</f>
        <v>0</v>
      </c>
      <c r="O98" s="133"/>
      <c r="P98" s="133"/>
      <c r="Q98" s="133"/>
      <c r="R98" s="47"/>
      <c r="S98" s="184"/>
      <c r="T98" s="185"/>
      <c r="U98" s="186" t="s">
        <v>50</v>
      </c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7" t="s">
        <v>127</v>
      </c>
      <c r="AZ98" s="184"/>
      <c r="BA98" s="184"/>
      <c r="BB98" s="184"/>
      <c r="BC98" s="184"/>
      <c r="BD98" s="184"/>
      <c r="BE98" s="188">
        <f>IF(U98="základní",N98,0)</f>
        <v>0</v>
      </c>
      <c r="BF98" s="188">
        <f>IF(U98="snížená",N98,0)</f>
        <v>0</v>
      </c>
      <c r="BG98" s="188">
        <f>IF(U98="zákl. přenesená",N98,0)</f>
        <v>0</v>
      </c>
      <c r="BH98" s="188">
        <f>IF(U98="sníž. přenesená",N98,0)</f>
        <v>0</v>
      </c>
      <c r="BI98" s="188">
        <f>IF(U98="nulová",N98,0)</f>
        <v>0</v>
      </c>
      <c r="BJ98" s="187" t="s">
        <v>93</v>
      </c>
      <c r="BK98" s="184"/>
      <c r="BL98" s="184"/>
      <c r="BM98" s="184"/>
    </row>
    <row r="99" s="1" customFormat="1" ht="18" customHeight="1">
      <c r="B99" s="45"/>
      <c r="C99" s="46"/>
      <c r="D99" s="138" t="s">
        <v>128</v>
      </c>
      <c r="E99" s="131"/>
      <c r="F99" s="131"/>
      <c r="G99" s="131"/>
      <c r="H99" s="131"/>
      <c r="I99" s="46"/>
      <c r="J99" s="46"/>
      <c r="K99" s="46"/>
      <c r="L99" s="46"/>
      <c r="M99" s="46"/>
      <c r="N99" s="132">
        <f>ROUND(N88*T99,2)</f>
        <v>0</v>
      </c>
      <c r="O99" s="133"/>
      <c r="P99" s="133"/>
      <c r="Q99" s="133"/>
      <c r="R99" s="47"/>
      <c r="S99" s="184"/>
      <c r="T99" s="185"/>
      <c r="U99" s="186" t="s">
        <v>50</v>
      </c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  <c r="AH99" s="184"/>
      <c r="AI99" s="184"/>
      <c r="AJ99" s="184"/>
      <c r="AK99" s="184"/>
      <c r="AL99" s="184"/>
      <c r="AM99" s="184"/>
      <c r="AN99" s="184"/>
      <c r="AO99" s="184"/>
      <c r="AP99" s="184"/>
      <c r="AQ99" s="184"/>
      <c r="AR99" s="184"/>
      <c r="AS99" s="184"/>
      <c r="AT99" s="184"/>
      <c r="AU99" s="184"/>
      <c r="AV99" s="184"/>
      <c r="AW99" s="184"/>
      <c r="AX99" s="184"/>
      <c r="AY99" s="187" t="s">
        <v>127</v>
      </c>
      <c r="AZ99" s="184"/>
      <c r="BA99" s="184"/>
      <c r="BB99" s="184"/>
      <c r="BC99" s="184"/>
      <c r="BD99" s="184"/>
      <c r="BE99" s="188">
        <f>IF(U99="základní",N99,0)</f>
        <v>0</v>
      </c>
      <c r="BF99" s="188">
        <f>IF(U99="snížená",N99,0)</f>
        <v>0</v>
      </c>
      <c r="BG99" s="188">
        <f>IF(U99="zákl. přenesená",N99,0)</f>
        <v>0</v>
      </c>
      <c r="BH99" s="188">
        <f>IF(U99="sníž. přenesená",N99,0)</f>
        <v>0</v>
      </c>
      <c r="BI99" s="188">
        <f>IF(U99="nulová",N99,0)</f>
        <v>0</v>
      </c>
      <c r="BJ99" s="187" t="s">
        <v>93</v>
      </c>
      <c r="BK99" s="184"/>
      <c r="BL99" s="184"/>
      <c r="BM99" s="184"/>
    </row>
    <row r="100" s="1" customFormat="1" ht="18" customHeight="1">
      <c r="B100" s="45"/>
      <c r="C100" s="46"/>
      <c r="D100" s="138" t="s">
        <v>129</v>
      </c>
      <c r="E100" s="131"/>
      <c r="F100" s="131"/>
      <c r="G100" s="131"/>
      <c r="H100" s="131"/>
      <c r="I100" s="46"/>
      <c r="J100" s="46"/>
      <c r="K100" s="46"/>
      <c r="L100" s="46"/>
      <c r="M100" s="46"/>
      <c r="N100" s="132">
        <f>ROUND(N88*T100,2)</f>
        <v>0</v>
      </c>
      <c r="O100" s="133"/>
      <c r="P100" s="133"/>
      <c r="Q100" s="133"/>
      <c r="R100" s="47"/>
      <c r="S100" s="184"/>
      <c r="T100" s="185"/>
      <c r="U100" s="186" t="s">
        <v>50</v>
      </c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4"/>
      <c r="AM100" s="184"/>
      <c r="AN100" s="184"/>
      <c r="AO100" s="184"/>
      <c r="AP100" s="184"/>
      <c r="AQ100" s="184"/>
      <c r="AR100" s="184"/>
      <c r="AS100" s="184"/>
      <c r="AT100" s="184"/>
      <c r="AU100" s="184"/>
      <c r="AV100" s="184"/>
      <c r="AW100" s="184"/>
      <c r="AX100" s="184"/>
      <c r="AY100" s="187" t="s">
        <v>127</v>
      </c>
      <c r="AZ100" s="184"/>
      <c r="BA100" s="184"/>
      <c r="BB100" s="184"/>
      <c r="BC100" s="184"/>
      <c r="BD100" s="184"/>
      <c r="BE100" s="188">
        <f>IF(U100="základní",N100,0)</f>
        <v>0</v>
      </c>
      <c r="BF100" s="188">
        <f>IF(U100="snížená",N100,0)</f>
        <v>0</v>
      </c>
      <c r="BG100" s="188">
        <f>IF(U100="zákl. přenesená",N100,0)</f>
        <v>0</v>
      </c>
      <c r="BH100" s="188">
        <f>IF(U100="sníž. přenesená",N100,0)</f>
        <v>0</v>
      </c>
      <c r="BI100" s="188">
        <f>IF(U100="nulová",N100,0)</f>
        <v>0</v>
      </c>
      <c r="BJ100" s="187" t="s">
        <v>93</v>
      </c>
      <c r="BK100" s="184"/>
      <c r="BL100" s="184"/>
      <c r="BM100" s="184"/>
    </row>
    <row r="101" s="1" customFormat="1" ht="18" customHeight="1">
      <c r="B101" s="45"/>
      <c r="C101" s="46"/>
      <c r="D101" s="138" t="s">
        <v>130</v>
      </c>
      <c r="E101" s="131"/>
      <c r="F101" s="131"/>
      <c r="G101" s="131"/>
      <c r="H101" s="131"/>
      <c r="I101" s="46"/>
      <c r="J101" s="46"/>
      <c r="K101" s="46"/>
      <c r="L101" s="46"/>
      <c r="M101" s="46"/>
      <c r="N101" s="132">
        <f>ROUND(N88*T101,2)</f>
        <v>0</v>
      </c>
      <c r="O101" s="133"/>
      <c r="P101" s="133"/>
      <c r="Q101" s="133"/>
      <c r="R101" s="47"/>
      <c r="S101" s="184"/>
      <c r="T101" s="185"/>
      <c r="U101" s="186" t="s">
        <v>50</v>
      </c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4"/>
      <c r="AT101" s="184"/>
      <c r="AU101" s="184"/>
      <c r="AV101" s="184"/>
      <c r="AW101" s="184"/>
      <c r="AX101" s="184"/>
      <c r="AY101" s="187" t="s">
        <v>127</v>
      </c>
      <c r="AZ101" s="184"/>
      <c r="BA101" s="184"/>
      <c r="BB101" s="184"/>
      <c r="BC101" s="184"/>
      <c r="BD101" s="184"/>
      <c r="BE101" s="188">
        <f>IF(U101="základní",N101,0)</f>
        <v>0</v>
      </c>
      <c r="BF101" s="188">
        <f>IF(U101="snížená",N101,0)</f>
        <v>0</v>
      </c>
      <c r="BG101" s="188">
        <f>IF(U101="zákl. přenesená",N101,0)</f>
        <v>0</v>
      </c>
      <c r="BH101" s="188">
        <f>IF(U101="sníž. přenesená",N101,0)</f>
        <v>0</v>
      </c>
      <c r="BI101" s="188">
        <f>IF(U101="nulová",N101,0)</f>
        <v>0</v>
      </c>
      <c r="BJ101" s="187" t="s">
        <v>93</v>
      </c>
      <c r="BK101" s="184"/>
      <c r="BL101" s="184"/>
      <c r="BM101" s="184"/>
    </row>
    <row r="102" s="1" customFormat="1" ht="18" customHeight="1">
      <c r="B102" s="45"/>
      <c r="C102" s="46"/>
      <c r="D102" s="138" t="s">
        <v>131</v>
      </c>
      <c r="E102" s="131"/>
      <c r="F102" s="131"/>
      <c r="G102" s="131"/>
      <c r="H102" s="131"/>
      <c r="I102" s="46"/>
      <c r="J102" s="46"/>
      <c r="K102" s="46"/>
      <c r="L102" s="46"/>
      <c r="M102" s="46"/>
      <c r="N102" s="132">
        <f>ROUND(N88*T102,2)</f>
        <v>0</v>
      </c>
      <c r="O102" s="133"/>
      <c r="P102" s="133"/>
      <c r="Q102" s="133"/>
      <c r="R102" s="47"/>
      <c r="S102" s="184"/>
      <c r="T102" s="185"/>
      <c r="U102" s="186" t="s">
        <v>50</v>
      </c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184"/>
      <c r="AM102" s="184"/>
      <c r="AN102" s="184"/>
      <c r="AO102" s="184"/>
      <c r="AP102" s="184"/>
      <c r="AQ102" s="184"/>
      <c r="AR102" s="184"/>
      <c r="AS102" s="184"/>
      <c r="AT102" s="184"/>
      <c r="AU102" s="184"/>
      <c r="AV102" s="184"/>
      <c r="AW102" s="184"/>
      <c r="AX102" s="184"/>
      <c r="AY102" s="187" t="s">
        <v>127</v>
      </c>
      <c r="AZ102" s="184"/>
      <c r="BA102" s="184"/>
      <c r="BB102" s="184"/>
      <c r="BC102" s="184"/>
      <c r="BD102" s="184"/>
      <c r="BE102" s="188">
        <f>IF(U102="základní",N102,0)</f>
        <v>0</v>
      </c>
      <c r="BF102" s="188">
        <f>IF(U102="snížená",N102,0)</f>
        <v>0</v>
      </c>
      <c r="BG102" s="188">
        <f>IF(U102="zákl. přenesená",N102,0)</f>
        <v>0</v>
      </c>
      <c r="BH102" s="188">
        <f>IF(U102="sníž. přenesená",N102,0)</f>
        <v>0</v>
      </c>
      <c r="BI102" s="188">
        <f>IF(U102="nulová",N102,0)</f>
        <v>0</v>
      </c>
      <c r="BJ102" s="187" t="s">
        <v>93</v>
      </c>
      <c r="BK102" s="184"/>
      <c r="BL102" s="184"/>
      <c r="BM102" s="184"/>
    </row>
    <row r="103" s="1" customFormat="1" ht="18" customHeight="1">
      <c r="B103" s="45"/>
      <c r="C103" s="46"/>
      <c r="D103" s="131" t="s">
        <v>132</v>
      </c>
      <c r="E103" s="46"/>
      <c r="F103" s="46"/>
      <c r="G103" s="46"/>
      <c r="H103" s="46"/>
      <c r="I103" s="46"/>
      <c r="J103" s="46"/>
      <c r="K103" s="46"/>
      <c r="L103" s="46"/>
      <c r="M103" s="46"/>
      <c r="N103" s="132">
        <f>ROUND(N88*T103,2)</f>
        <v>0</v>
      </c>
      <c r="O103" s="133"/>
      <c r="P103" s="133"/>
      <c r="Q103" s="133"/>
      <c r="R103" s="47"/>
      <c r="S103" s="184"/>
      <c r="T103" s="189"/>
      <c r="U103" s="190" t="s">
        <v>50</v>
      </c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  <c r="AR103" s="184"/>
      <c r="AS103" s="184"/>
      <c r="AT103" s="184"/>
      <c r="AU103" s="184"/>
      <c r="AV103" s="184"/>
      <c r="AW103" s="184"/>
      <c r="AX103" s="184"/>
      <c r="AY103" s="187" t="s">
        <v>133</v>
      </c>
      <c r="AZ103" s="184"/>
      <c r="BA103" s="184"/>
      <c r="BB103" s="184"/>
      <c r="BC103" s="184"/>
      <c r="BD103" s="184"/>
      <c r="BE103" s="188">
        <f>IF(U103="základní",N103,0)</f>
        <v>0</v>
      </c>
      <c r="BF103" s="188">
        <f>IF(U103="snížená",N103,0)</f>
        <v>0</v>
      </c>
      <c r="BG103" s="188">
        <f>IF(U103="zákl. přenesená",N103,0)</f>
        <v>0</v>
      </c>
      <c r="BH103" s="188">
        <f>IF(U103="sníž. přenesená",N103,0)</f>
        <v>0</v>
      </c>
      <c r="BI103" s="188">
        <f>IF(U103="nulová",N103,0)</f>
        <v>0</v>
      </c>
      <c r="BJ103" s="187" t="s">
        <v>93</v>
      </c>
      <c r="BK103" s="184"/>
      <c r="BL103" s="184"/>
      <c r="BM103" s="184"/>
    </row>
    <row r="104" s="1" customFormat="1">
      <c r="B104" s="45"/>
      <c r="C104" s="46"/>
      <c r="D104" s="46"/>
      <c r="E104" s="46"/>
      <c r="F104" s="46"/>
      <c r="G104" s="46"/>
      <c r="H104" s="46"/>
      <c r="I104" s="46"/>
      <c r="J104" s="46"/>
      <c r="K104" s="46"/>
      <c r="L104" s="46"/>
      <c r="M104" s="46"/>
      <c r="N104" s="46"/>
      <c r="O104" s="46"/>
      <c r="P104" s="46"/>
      <c r="Q104" s="46"/>
      <c r="R104" s="47"/>
      <c r="T104" s="166"/>
      <c r="U104" s="166"/>
    </row>
    <row r="105" s="1" customFormat="1" ht="29.28" customHeight="1">
      <c r="B105" s="45"/>
      <c r="C105" s="145" t="s">
        <v>103</v>
      </c>
      <c r="D105" s="146"/>
      <c r="E105" s="146"/>
      <c r="F105" s="146"/>
      <c r="G105" s="146"/>
      <c r="H105" s="146"/>
      <c r="I105" s="146"/>
      <c r="J105" s="146"/>
      <c r="K105" s="146"/>
      <c r="L105" s="147">
        <f>ROUND(SUM(N88+N97),2)</f>
        <v>0</v>
      </c>
      <c r="M105" s="147"/>
      <c r="N105" s="147"/>
      <c r="O105" s="147"/>
      <c r="P105" s="147"/>
      <c r="Q105" s="147"/>
      <c r="R105" s="47"/>
      <c r="T105" s="166"/>
      <c r="U105" s="166"/>
    </row>
    <row r="106" s="1" customFormat="1" ht="6.96" customHeight="1">
      <c r="B106" s="74"/>
      <c r="C106" s="75"/>
      <c r="D106" s="75"/>
      <c r="E106" s="75"/>
      <c r="F106" s="75"/>
      <c r="G106" s="75"/>
      <c r="H106" s="75"/>
      <c r="I106" s="75"/>
      <c r="J106" s="75"/>
      <c r="K106" s="75"/>
      <c r="L106" s="75"/>
      <c r="M106" s="75"/>
      <c r="N106" s="75"/>
      <c r="O106" s="75"/>
      <c r="P106" s="75"/>
      <c r="Q106" s="75"/>
      <c r="R106" s="76"/>
      <c r="T106" s="166"/>
      <c r="U106" s="166"/>
    </row>
    <row r="110" s="1" customFormat="1" ht="6.96" customHeight="1">
      <c r="B110" s="77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78"/>
      <c r="Q110" s="78"/>
      <c r="R110" s="79"/>
    </row>
    <row r="111" s="1" customFormat="1" ht="36.96" customHeight="1">
      <c r="B111" s="45"/>
      <c r="C111" s="26" t="s">
        <v>134</v>
      </c>
      <c r="D111" s="46"/>
      <c r="E111" s="46"/>
      <c r="F111" s="46"/>
      <c r="G111" s="46"/>
      <c r="H111" s="46"/>
      <c r="I111" s="46"/>
      <c r="J111" s="46"/>
      <c r="K111" s="46"/>
      <c r="L111" s="46"/>
      <c r="M111" s="46"/>
      <c r="N111" s="46"/>
      <c r="O111" s="46"/>
      <c r="P111" s="46"/>
      <c r="Q111" s="46"/>
      <c r="R111" s="47"/>
    </row>
    <row r="112" s="1" customFormat="1" ht="6.96" customHeight="1">
      <c r="B112" s="45"/>
      <c r="C112" s="46"/>
      <c r="D112" s="46"/>
      <c r="E112" s="46"/>
      <c r="F112" s="46"/>
      <c r="G112" s="46"/>
      <c r="H112" s="46"/>
      <c r="I112" s="46"/>
      <c r="J112" s="46"/>
      <c r="K112" s="46"/>
      <c r="L112" s="46"/>
      <c r="M112" s="46"/>
      <c r="N112" s="46"/>
      <c r="O112" s="46"/>
      <c r="P112" s="46"/>
      <c r="Q112" s="46"/>
      <c r="R112" s="47"/>
    </row>
    <row r="113" s="1" customFormat="1" ht="30" customHeight="1">
      <c r="B113" s="45"/>
      <c r="C113" s="37" t="s">
        <v>19</v>
      </c>
      <c r="D113" s="46"/>
      <c r="E113" s="46"/>
      <c r="F113" s="150" t="str">
        <f>F6</f>
        <v>Revitalizace cest v zámeckém parku</v>
      </c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46"/>
      <c r="R113" s="47"/>
    </row>
    <row r="114" s="1" customFormat="1" ht="36.96" customHeight="1">
      <c r="B114" s="45"/>
      <c r="C114" s="84" t="s">
        <v>110</v>
      </c>
      <c r="D114" s="46"/>
      <c r="E114" s="46"/>
      <c r="F114" s="86" t="str">
        <f>F7</f>
        <v>2 - Revitalizace cest v zámeckém parku- 2.etapa</v>
      </c>
      <c r="G114" s="46"/>
      <c r="H114" s="46"/>
      <c r="I114" s="46"/>
      <c r="J114" s="46"/>
      <c r="K114" s="46"/>
      <c r="L114" s="46"/>
      <c r="M114" s="46"/>
      <c r="N114" s="46"/>
      <c r="O114" s="46"/>
      <c r="P114" s="46"/>
      <c r="Q114" s="46"/>
      <c r="R114" s="47"/>
    </row>
    <row r="115" s="1" customFormat="1" ht="6.96" customHeight="1">
      <c r="B115" s="45"/>
      <c r="C115" s="46"/>
      <c r="D115" s="46"/>
      <c r="E115" s="46"/>
      <c r="F115" s="46"/>
      <c r="G115" s="46"/>
      <c r="H115" s="46"/>
      <c r="I115" s="46"/>
      <c r="J115" s="46"/>
      <c r="K115" s="46"/>
      <c r="L115" s="46"/>
      <c r="M115" s="46"/>
      <c r="N115" s="46"/>
      <c r="O115" s="46"/>
      <c r="P115" s="46"/>
      <c r="Q115" s="46"/>
      <c r="R115" s="47"/>
    </row>
    <row r="116" s="1" customFormat="1" ht="18" customHeight="1">
      <c r="B116" s="45"/>
      <c r="C116" s="37" t="s">
        <v>24</v>
      </c>
      <c r="D116" s="46"/>
      <c r="E116" s="46"/>
      <c r="F116" s="32" t="str">
        <f>F9</f>
        <v>Lysá nad Labem</v>
      </c>
      <c r="G116" s="46"/>
      <c r="H116" s="46"/>
      <c r="I116" s="46"/>
      <c r="J116" s="46"/>
      <c r="K116" s="37" t="s">
        <v>26</v>
      </c>
      <c r="L116" s="46"/>
      <c r="M116" s="89" t="str">
        <f>IF(O9="","",O9)</f>
        <v>30. 1. 2019</v>
      </c>
      <c r="N116" s="89"/>
      <c r="O116" s="89"/>
      <c r="P116" s="89"/>
      <c r="Q116" s="46"/>
      <c r="R116" s="47"/>
    </row>
    <row r="117" s="1" customFormat="1" ht="6.96" customHeight="1">
      <c r="B117" s="45"/>
      <c r="C117" s="46"/>
      <c r="D117" s="46"/>
      <c r="E117" s="46"/>
      <c r="F117" s="46"/>
      <c r="G117" s="46"/>
      <c r="H117" s="46"/>
      <c r="I117" s="46"/>
      <c r="J117" s="46"/>
      <c r="K117" s="46"/>
      <c r="L117" s="46"/>
      <c r="M117" s="46"/>
      <c r="N117" s="46"/>
      <c r="O117" s="46"/>
      <c r="P117" s="46"/>
      <c r="Q117" s="46"/>
      <c r="R117" s="47"/>
    </row>
    <row r="118" s="1" customFormat="1">
      <c r="B118" s="45"/>
      <c r="C118" s="37" t="s">
        <v>28</v>
      </c>
      <c r="D118" s="46"/>
      <c r="E118" s="46"/>
      <c r="F118" s="32" t="str">
        <f>E12</f>
        <v>Město Lysá nad Labem</v>
      </c>
      <c r="G118" s="46"/>
      <c r="H118" s="46"/>
      <c r="I118" s="46"/>
      <c r="J118" s="46"/>
      <c r="K118" s="37" t="s">
        <v>36</v>
      </c>
      <c r="L118" s="46"/>
      <c r="M118" s="32" t="str">
        <f>E18</f>
        <v>AGORA staveb a arch atelier s.r.o. Liberec</v>
      </c>
      <c r="N118" s="32"/>
      <c r="O118" s="32"/>
      <c r="P118" s="32"/>
      <c r="Q118" s="32"/>
      <c r="R118" s="47"/>
    </row>
    <row r="119" s="1" customFormat="1" ht="14.4" customHeight="1">
      <c r="B119" s="45"/>
      <c r="C119" s="37" t="s">
        <v>34</v>
      </c>
      <c r="D119" s="46"/>
      <c r="E119" s="46"/>
      <c r="F119" s="32" t="str">
        <f>IF(E15="","",E15)</f>
        <v>Vyplň údaj</v>
      </c>
      <c r="G119" s="46"/>
      <c r="H119" s="46"/>
      <c r="I119" s="46"/>
      <c r="J119" s="46"/>
      <c r="K119" s="37" t="s">
        <v>41</v>
      </c>
      <c r="L119" s="46"/>
      <c r="M119" s="32" t="str">
        <f>E21</f>
        <v>Ing.Malec</v>
      </c>
      <c r="N119" s="32"/>
      <c r="O119" s="32"/>
      <c r="P119" s="32"/>
      <c r="Q119" s="32"/>
      <c r="R119" s="47"/>
    </row>
    <row r="120" s="1" customFormat="1" ht="10.32" customHeight="1">
      <c r="B120" s="45"/>
      <c r="C120" s="46"/>
      <c r="D120" s="46"/>
      <c r="E120" s="46"/>
      <c r="F120" s="46"/>
      <c r="G120" s="46"/>
      <c r="H120" s="46"/>
      <c r="I120" s="46"/>
      <c r="J120" s="46"/>
      <c r="K120" s="46"/>
      <c r="L120" s="46"/>
      <c r="M120" s="46"/>
      <c r="N120" s="46"/>
      <c r="O120" s="46"/>
      <c r="P120" s="46"/>
      <c r="Q120" s="46"/>
      <c r="R120" s="47"/>
    </row>
    <row r="121" s="8" customFormat="1" ht="29.28" customHeight="1">
      <c r="B121" s="191"/>
      <c r="C121" s="192" t="s">
        <v>135</v>
      </c>
      <c r="D121" s="193" t="s">
        <v>136</v>
      </c>
      <c r="E121" s="193" t="s">
        <v>67</v>
      </c>
      <c r="F121" s="193" t="s">
        <v>137</v>
      </c>
      <c r="G121" s="193"/>
      <c r="H121" s="193"/>
      <c r="I121" s="193"/>
      <c r="J121" s="193" t="s">
        <v>138</v>
      </c>
      <c r="K121" s="193" t="s">
        <v>139</v>
      </c>
      <c r="L121" s="193" t="s">
        <v>140</v>
      </c>
      <c r="M121" s="193"/>
      <c r="N121" s="193" t="s">
        <v>115</v>
      </c>
      <c r="O121" s="193"/>
      <c r="P121" s="193"/>
      <c r="Q121" s="194"/>
      <c r="R121" s="195"/>
      <c r="T121" s="105" t="s">
        <v>141</v>
      </c>
      <c r="U121" s="106" t="s">
        <v>49</v>
      </c>
      <c r="V121" s="106" t="s">
        <v>142</v>
      </c>
      <c r="W121" s="106" t="s">
        <v>143</v>
      </c>
      <c r="X121" s="106" t="s">
        <v>144</v>
      </c>
      <c r="Y121" s="106" t="s">
        <v>145</v>
      </c>
      <c r="Z121" s="106" t="s">
        <v>146</v>
      </c>
      <c r="AA121" s="107" t="s">
        <v>147</v>
      </c>
    </row>
    <row r="122" s="1" customFormat="1" ht="29.28" customHeight="1">
      <c r="B122" s="45"/>
      <c r="C122" s="109" t="s">
        <v>112</v>
      </c>
      <c r="D122" s="46"/>
      <c r="E122" s="46"/>
      <c r="F122" s="46"/>
      <c r="G122" s="46"/>
      <c r="H122" s="46"/>
      <c r="I122" s="46"/>
      <c r="J122" s="46"/>
      <c r="K122" s="46"/>
      <c r="L122" s="46"/>
      <c r="M122" s="46"/>
      <c r="N122" s="196">
        <f>BK122</f>
        <v>0</v>
      </c>
      <c r="O122" s="197"/>
      <c r="P122" s="197"/>
      <c r="Q122" s="197"/>
      <c r="R122" s="47"/>
      <c r="T122" s="108"/>
      <c r="U122" s="66"/>
      <c r="V122" s="66"/>
      <c r="W122" s="198">
        <f>W123+W166+W167</f>
        <v>0</v>
      </c>
      <c r="X122" s="66"/>
      <c r="Y122" s="198">
        <f>Y123+Y166+Y167</f>
        <v>32.639027200000001</v>
      </c>
      <c r="Z122" s="66"/>
      <c r="AA122" s="199">
        <f>AA123+AA166+AA167</f>
        <v>0</v>
      </c>
      <c r="AT122" s="21" t="s">
        <v>84</v>
      </c>
      <c r="AU122" s="21" t="s">
        <v>117</v>
      </c>
      <c r="BK122" s="200">
        <f>BK123+BK166+BK167</f>
        <v>0</v>
      </c>
    </row>
    <row r="123" s="9" customFormat="1" ht="37.44001" customHeight="1">
      <c r="B123" s="201"/>
      <c r="C123" s="202"/>
      <c r="D123" s="203" t="s">
        <v>118</v>
      </c>
      <c r="E123" s="203"/>
      <c r="F123" s="203"/>
      <c r="G123" s="203"/>
      <c r="H123" s="203"/>
      <c r="I123" s="203"/>
      <c r="J123" s="203"/>
      <c r="K123" s="203"/>
      <c r="L123" s="203"/>
      <c r="M123" s="203"/>
      <c r="N123" s="180">
        <f>BK123</f>
        <v>0</v>
      </c>
      <c r="O123" s="173"/>
      <c r="P123" s="173"/>
      <c r="Q123" s="173"/>
      <c r="R123" s="204"/>
      <c r="T123" s="205"/>
      <c r="U123" s="202"/>
      <c r="V123" s="202"/>
      <c r="W123" s="206">
        <f>W124+W148+W155+W164</f>
        <v>0</v>
      </c>
      <c r="X123" s="202"/>
      <c r="Y123" s="206">
        <f>Y124+Y148+Y155+Y164</f>
        <v>32.639027200000001</v>
      </c>
      <c r="Z123" s="202"/>
      <c r="AA123" s="207">
        <f>AA124+AA148+AA155+AA164</f>
        <v>0</v>
      </c>
      <c r="AR123" s="208" t="s">
        <v>93</v>
      </c>
      <c r="AT123" s="209" t="s">
        <v>84</v>
      </c>
      <c r="AU123" s="209" t="s">
        <v>85</v>
      </c>
      <c r="AY123" s="208" t="s">
        <v>148</v>
      </c>
      <c r="BK123" s="210">
        <f>BK124+BK148+BK155+BK164</f>
        <v>0</v>
      </c>
    </row>
    <row r="124" s="9" customFormat="1" ht="19.92" customHeight="1">
      <c r="B124" s="201"/>
      <c r="C124" s="202"/>
      <c r="D124" s="211" t="s">
        <v>119</v>
      </c>
      <c r="E124" s="211"/>
      <c r="F124" s="211"/>
      <c r="G124" s="211"/>
      <c r="H124" s="211"/>
      <c r="I124" s="211"/>
      <c r="J124" s="211"/>
      <c r="K124" s="211"/>
      <c r="L124" s="211"/>
      <c r="M124" s="211"/>
      <c r="N124" s="212">
        <f>BK124</f>
        <v>0</v>
      </c>
      <c r="O124" s="213"/>
      <c r="P124" s="213"/>
      <c r="Q124" s="213"/>
      <c r="R124" s="204"/>
      <c r="T124" s="205"/>
      <c r="U124" s="202"/>
      <c r="V124" s="202"/>
      <c r="W124" s="206">
        <f>SUM(W125:W147)</f>
        <v>0</v>
      </c>
      <c r="X124" s="202"/>
      <c r="Y124" s="206">
        <f>SUM(Y125:Y147)</f>
        <v>20.864059000000001</v>
      </c>
      <c r="Z124" s="202"/>
      <c r="AA124" s="207">
        <f>SUM(AA125:AA147)</f>
        <v>0</v>
      </c>
      <c r="AR124" s="208" t="s">
        <v>93</v>
      </c>
      <c r="AT124" s="209" t="s">
        <v>84</v>
      </c>
      <c r="AU124" s="209" t="s">
        <v>93</v>
      </c>
      <c r="AY124" s="208" t="s">
        <v>148</v>
      </c>
      <c r="BK124" s="210">
        <f>SUM(BK125:BK147)</f>
        <v>0</v>
      </c>
    </row>
    <row r="125" s="1" customFormat="1" ht="38.25" customHeight="1">
      <c r="B125" s="45"/>
      <c r="C125" s="214" t="s">
        <v>93</v>
      </c>
      <c r="D125" s="214" t="s">
        <v>149</v>
      </c>
      <c r="E125" s="215" t="s">
        <v>150</v>
      </c>
      <c r="F125" s="216" t="s">
        <v>151</v>
      </c>
      <c r="G125" s="216"/>
      <c r="H125" s="216"/>
      <c r="I125" s="216"/>
      <c r="J125" s="217" t="s">
        <v>152</v>
      </c>
      <c r="K125" s="218">
        <v>561.07100000000003</v>
      </c>
      <c r="L125" s="219">
        <v>0</v>
      </c>
      <c r="M125" s="220"/>
      <c r="N125" s="221">
        <f>ROUND(L125*K125,2)</f>
        <v>0</v>
      </c>
      <c r="O125" s="221"/>
      <c r="P125" s="221"/>
      <c r="Q125" s="221"/>
      <c r="R125" s="47"/>
      <c r="T125" s="222" t="s">
        <v>22</v>
      </c>
      <c r="U125" s="55" t="s">
        <v>50</v>
      </c>
      <c r="V125" s="46"/>
      <c r="W125" s="223">
        <f>V125*K125</f>
        <v>0</v>
      </c>
      <c r="X125" s="223">
        <v>0</v>
      </c>
      <c r="Y125" s="223">
        <f>X125*K125</f>
        <v>0</v>
      </c>
      <c r="Z125" s="223">
        <v>0</v>
      </c>
      <c r="AA125" s="224">
        <f>Z125*K125</f>
        <v>0</v>
      </c>
      <c r="AR125" s="21" t="s">
        <v>153</v>
      </c>
      <c r="AT125" s="21" t="s">
        <v>149</v>
      </c>
      <c r="AU125" s="21" t="s">
        <v>91</v>
      </c>
      <c r="AY125" s="21" t="s">
        <v>148</v>
      </c>
      <c r="BE125" s="137">
        <f>IF(U125="základní",N125,0)</f>
        <v>0</v>
      </c>
      <c r="BF125" s="137">
        <f>IF(U125="snížená",N125,0)</f>
        <v>0</v>
      </c>
      <c r="BG125" s="137">
        <f>IF(U125="zákl. přenesená",N125,0)</f>
        <v>0</v>
      </c>
      <c r="BH125" s="137">
        <f>IF(U125="sníž. přenesená",N125,0)</f>
        <v>0</v>
      </c>
      <c r="BI125" s="137">
        <f>IF(U125="nulová",N125,0)</f>
        <v>0</v>
      </c>
      <c r="BJ125" s="21" t="s">
        <v>93</v>
      </c>
      <c r="BK125" s="137">
        <f>ROUND(L125*K125,2)</f>
        <v>0</v>
      </c>
      <c r="BL125" s="21" t="s">
        <v>153</v>
      </c>
      <c r="BM125" s="21" t="s">
        <v>154</v>
      </c>
    </row>
    <row r="126" s="10" customFormat="1" ht="25.5" customHeight="1">
      <c r="B126" s="225"/>
      <c r="C126" s="226"/>
      <c r="D126" s="226"/>
      <c r="E126" s="227" t="s">
        <v>22</v>
      </c>
      <c r="F126" s="228" t="s">
        <v>155</v>
      </c>
      <c r="G126" s="229"/>
      <c r="H126" s="229"/>
      <c r="I126" s="229"/>
      <c r="J126" s="226"/>
      <c r="K126" s="230">
        <v>561.07100000000003</v>
      </c>
      <c r="L126" s="226"/>
      <c r="M126" s="226"/>
      <c r="N126" s="226"/>
      <c r="O126" s="226"/>
      <c r="P126" s="226"/>
      <c r="Q126" s="226"/>
      <c r="R126" s="231"/>
      <c r="T126" s="232"/>
      <c r="U126" s="226"/>
      <c r="V126" s="226"/>
      <c r="W126" s="226"/>
      <c r="X126" s="226"/>
      <c r="Y126" s="226"/>
      <c r="Z126" s="226"/>
      <c r="AA126" s="233"/>
      <c r="AT126" s="234" t="s">
        <v>156</v>
      </c>
      <c r="AU126" s="234" t="s">
        <v>91</v>
      </c>
      <c r="AV126" s="10" t="s">
        <v>91</v>
      </c>
      <c r="AW126" s="10" t="s">
        <v>40</v>
      </c>
      <c r="AX126" s="10" t="s">
        <v>93</v>
      </c>
      <c r="AY126" s="234" t="s">
        <v>148</v>
      </c>
    </row>
    <row r="127" s="1" customFormat="1" ht="25.5" customHeight="1">
      <c r="B127" s="45"/>
      <c r="C127" s="214" t="s">
        <v>91</v>
      </c>
      <c r="D127" s="214" t="s">
        <v>149</v>
      </c>
      <c r="E127" s="215" t="s">
        <v>157</v>
      </c>
      <c r="F127" s="216" t="s">
        <v>158</v>
      </c>
      <c r="G127" s="216"/>
      <c r="H127" s="216"/>
      <c r="I127" s="216"/>
      <c r="J127" s="217" t="s">
        <v>152</v>
      </c>
      <c r="K127" s="218">
        <v>561.07100000000003</v>
      </c>
      <c r="L127" s="219">
        <v>0</v>
      </c>
      <c r="M127" s="220"/>
      <c r="N127" s="221">
        <f>ROUND(L127*K127,2)</f>
        <v>0</v>
      </c>
      <c r="O127" s="221"/>
      <c r="P127" s="221"/>
      <c r="Q127" s="221"/>
      <c r="R127" s="47"/>
      <c r="T127" s="222" t="s">
        <v>22</v>
      </c>
      <c r="U127" s="55" t="s">
        <v>50</v>
      </c>
      <c r="V127" s="46"/>
      <c r="W127" s="223">
        <f>V127*K127</f>
        <v>0</v>
      </c>
      <c r="X127" s="223">
        <v>0</v>
      </c>
      <c r="Y127" s="223">
        <f>X127*K127</f>
        <v>0</v>
      </c>
      <c r="Z127" s="223">
        <v>0</v>
      </c>
      <c r="AA127" s="224">
        <f>Z127*K127</f>
        <v>0</v>
      </c>
      <c r="AR127" s="21" t="s">
        <v>153</v>
      </c>
      <c r="AT127" s="21" t="s">
        <v>149</v>
      </c>
      <c r="AU127" s="21" t="s">
        <v>91</v>
      </c>
      <c r="AY127" s="21" t="s">
        <v>148</v>
      </c>
      <c r="BE127" s="137">
        <f>IF(U127="základní",N127,0)</f>
        <v>0</v>
      </c>
      <c r="BF127" s="137">
        <f>IF(U127="snížená",N127,0)</f>
        <v>0</v>
      </c>
      <c r="BG127" s="137">
        <f>IF(U127="zákl. přenesená",N127,0)</f>
        <v>0</v>
      </c>
      <c r="BH127" s="137">
        <f>IF(U127="sníž. přenesená",N127,0)</f>
        <v>0</v>
      </c>
      <c r="BI127" s="137">
        <f>IF(U127="nulová",N127,0)</f>
        <v>0</v>
      </c>
      <c r="BJ127" s="21" t="s">
        <v>93</v>
      </c>
      <c r="BK127" s="137">
        <f>ROUND(L127*K127,2)</f>
        <v>0</v>
      </c>
      <c r="BL127" s="21" t="s">
        <v>153</v>
      </c>
      <c r="BM127" s="21" t="s">
        <v>159</v>
      </c>
    </row>
    <row r="128" s="10" customFormat="1" ht="25.5" customHeight="1">
      <c r="B128" s="225"/>
      <c r="C128" s="226"/>
      <c r="D128" s="226"/>
      <c r="E128" s="227" t="s">
        <v>22</v>
      </c>
      <c r="F128" s="228" t="s">
        <v>155</v>
      </c>
      <c r="G128" s="229"/>
      <c r="H128" s="229"/>
      <c r="I128" s="229"/>
      <c r="J128" s="226"/>
      <c r="K128" s="230">
        <v>561.07100000000003</v>
      </c>
      <c r="L128" s="226"/>
      <c r="M128" s="226"/>
      <c r="N128" s="226"/>
      <c r="O128" s="226"/>
      <c r="P128" s="226"/>
      <c r="Q128" s="226"/>
      <c r="R128" s="231"/>
      <c r="T128" s="232"/>
      <c r="U128" s="226"/>
      <c r="V128" s="226"/>
      <c r="W128" s="226"/>
      <c r="X128" s="226"/>
      <c r="Y128" s="226"/>
      <c r="Z128" s="226"/>
      <c r="AA128" s="233"/>
      <c r="AT128" s="234" t="s">
        <v>156</v>
      </c>
      <c r="AU128" s="234" t="s">
        <v>91</v>
      </c>
      <c r="AV128" s="10" t="s">
        <v>91</v>
      </c>
      <c r="AW128" s="10" t="s">
        <v>40</v>
      </c>
      <c r="AX128" s="10" t="s">
        <v>93</v>
      </c>
      <c r="AY128" s="234" t="s">
        <v>148</v>
      </c>
    </row>
    <row r="129" s="1" customFormat="1" ht="16.5" customHeight="1">
      <c r="B129" s="45"/>
      <c r="C129" s="214" t="s">
        <v>160</v>
      </c>
      <c r="D129" s="214" t="s">
        <v>149</v>
      </c>
      <c r="E129" s="215" t="s">
        <v>161</v>
      </c>
      <c r="F129" s="216" t="s">
        <v>162</v>
      </c>
      <c r="G129" s="216"/>
      <c r="H129" s="216"/>
      <c r="I129" s="216"/>
      <c r="J129" s="217" t="s">
        <v>152</v>
      </c>
      <c r="K129" s="218">
        <v>561.07100000000003</v>
      </c>
      <c r="L129" s="219">
        <v>0</v>
      </c>
      <c r="M129" s="220"/>
      <c r="N129" s="221">
        <f>ROUND(L129*K129,2)</f>
        <v>0</v>
      </c>
      <c r="O129" s="221"/>
      <c r="P129" s="221"/>
      <c r="Q129" s="221"/>
      <c r="R129" s="47"/>
      <c r="T129" s="222" t="s">
        <v>22</v>
      </c>
      <c r="U129" s="55" t="s">
        <v>50</v>
      </c>
      <c r="V129" s="46"/>
      <c r="W129" s="223">
        <f>V129*K129</f>
        <v>0</v>
      </c>
      <c r="X129" s="223">
        <v>0</v>
      </c>
      <c r="Y129" s="223">
        <f>X129*K129</f>
        <v>0</v>
      </c>
      <c r="Z129" s="223">
        <v>0</v>
      </c>
      <c r="AA129" s="224">
        <f>Z129*K129</f>
        <v>0</v>
      </c>
      <c r="AR129" s="21" t="s">
        <v>153</v>
      </c>
      <c r="AT129" s="21" t="s">
        <v>149</v>
      </c>
      <c r="AU129" s="21" t="s">
        <v>91</v>
      </c>
      <c r="AY129" s="21" t="s">
        <v>148</v>
      </c>
      <c r="BE129" s="137">
        <f>IF(U129="základní",N129,0)</f>
        <v>0</v>
      </c>
      <c r="BF129" s="137">
        <f>IF(U129="snížená",N129,0)</f>
        <v>0</v>
      </c>
      <c r="BG129" s="137">
        <f>IF(U129="zákl. přenesená",N129,0)</f>
        <v>0</v>
      </c>
      <c r="BH129" s="137">
        <f>IF(U129="sníž. přenesená",N129,0)</f>
        <v>0</v>
      </c>
      <c r="BI129" s="137">
        <f>IF(U129="nulová",N129,0)</f>
        <v>0</v>
      </c>
      <c r="BJ129" s="21" t="s">
        <v>93</v>
      </c>
      <c r="BK129" s="137">
        <f>ROUND(L129*K129,2)</f>
        <v>0</v>
      </c>
      <c r="BL129" s="21" t="s">
        <v>153</v>
      </c>
      <c r="BM129" s="21" t="s">
        <v>163</v>
      </c>
    </row>
    <row r="130" s="1" customFormat="1" ht="25.5" customHeight="1">
      <c r="B130" s="45"/>
      <c r="C130" s="214" t="s">
        <v>153</v>
      </c>
      <c r="D130" s="214" t="s">
        <v>149</v>
      </c>
      <c r="E130" s="215" t="s">
        <v>164</v>
      </c>
      <c r="F130" s="216" t="s">
        <v>165</v>
      </c>
      <c r="G130" s="216"/>
      <c r="H130" s="216"/>
      <c r="I130" s="216"/>
      <c r="J130" s="217" t="s">
        <v>166</v>
      </c>
      <c r="K130" s="218">
        <v>819</v>
      </c>
      <c r="L130" s="219">
        <v>0</v>
      </c>
      <c r="M130" s="220"/>
      <c r="N130" s="221">
        <f>ROUND(L130*K130,2)</f>
        <v>0</v>
      </c>
      <c r="O130" s="221"/>
      <c r="P130" s="221"/>
      <c r="Q130" s="221"/>
      <c r="R130" s="47"/>
      <c r="T130" s="222" t="s">
        <v>22</v>
      </c>
      <c r="U130" s="55" t="s">
        <v>50</v>
      </c>
      <c r="V130" s="46"/>
      <c r="W130" s="223">
        <f>V130*K130</f>
        <v>0</v>
      </c>
      <c r="X130" s="223">
        <v>0.00020000000000000001</v>
      </c>
      <c r="Y130" s="223">
        <f>X130*K130</f>
        <v>0.1638</v>
      </c>
      <c r="Z130" s="223">
        <v>0</v>
      </c>
      <c r="AA130" s="224">
        <f>Z130*K130</f>
        <v>0</v>
      </c>
      <c r="AR130" s="21" t="s">
        <v>153</v>
      </c>
      <c r="AT130" s="21" t="s">
        <v>149</v>
      </c>
      <c r="AU130" s="21" t="s">
        <v>91</v>
      </c>
      <c r="AY130" s="21" t="s">
        <v>148</v>
      </c>
      <c r="BE130" s="137">
        <f>IF(U130="základní",N130,0)</f>
        <v>0</v>
      </c>
      <c r="BF130" s="137">
        <f>IF(U130="snížená",N130,0)</f>
        <v>0</v>
      </c>
      <c r="BG130" s="137">
        <f>IF(U130="zákl. přenesená",N130,0)</f>
        <v>0</v>
      </c>
      <c r="BH130" s="137">
        <f>IF(U130="sníž. přenesená",N130,0)</f>
        <v>0</v>
      </c>
      <c r="BI130" s="137">
        <f>IF(U130="nulová",N130,0)</f>
        <v>0</v>
      </c>
      <c r="BJ130" s="21" t="s">
        <v>93</v>
      </c>
      <c r="BK130" s="137">
        <f>ROUND(L130*K130,2)</f>
        <v>0</v>
      </c>
      <c r="BL130" s="21" t="s">
        <v>153</v>
      </c>
      <c r="BM130" s="21" t="s">
        <v>167</v>
      </c>
    </row>
    <row r="131" s="10" customFormat="1" ht="16.5" customHeight="1">
      <c r="B131" s="225"/>
      <c r="C131" s="226"/>
      <c r="D131" s="226"/>
      <c r="E131" s="227" t="s">
        <v>22</v>
      </c>
      <c r="F131" s="228" t="s">
        <v>168</v>
      </c>
      <c r="G131" s="229"/>
      <c r="H131" s="229"/>
      <c r="I131" s="229"/>
      <c r="J131" s="226"/>
      <c r="K131" s="230">
        <v>819</v>
      </c>
      <c r="L131" s="226"/>
      <c r="M131" s="226"/>
      <c r="N131" s="226"/>
      <c r="O131" s="226"/>
      <c r="P131" s="226"/>
      <c r="Q131" s="226"/>
      <c r="R131" s="231"/>
      <c r="T131" s="232"/>
      <c r="U131" s="226"/>
      <c r="V131" s="226"/>
      <c r="W131" s="226"/>
      <c r="X131" s="226"/>
      <c r="Y131" s="226"/>
      <c r="Z131" s="226"/>
      <c r="AA131" s="233"/>
      <c r="AT131" s="234" t="s">
        <v>156</v>
      </c>
      <c r="AU131" s="234" t="s">
        <v>91</v>
      </c>
      <c r="AV131" s="10" t="s">
        <v>91</v>
      </c>
      <c r="AW131" s="10" t="s">
        <v>40</v>
      </c>
      <c r="AX131" s="10" t="s">
        <v>93</v>
      </c>
      <c r="AY131" s="234" t="s">
        <v>148</v>
      </c>
    </row>
    <row r="132" s="1" customFormat="1" ht="16.5" customHeight="1">
      <c r="B132" s="45"/>
      <c r="C132" s="235" t="s">
        <v>169</v>
      </c>
      <c r="D132" s="235" t="s">
        <v>170</v>
      </c>
      <c r="E132" s="236" t="s">
        <v>171</v>
      </c>
      <c r="F132" s="237" t="s">
        <v>172</v>
      </c>
      <c r="G132" s="237"/>
      <c r="H132" s="237"/>
      <c r="I132" s="237"/>
      <c r="J132" s="238" t="s">
        <v>173</v>
      </c>
      <c r="K132" s="239">
        <v>20.475000000000001</v>
      </c>
      <c r="L132" s="240">
        <v>0</v>
      </c>
      <c r="M132" s="241"/>
      <c r="N132" s="242">
        <f>ROUND(L132*K132,2)</f>
        <v>0</v>
      </c>
      <c r="O132" s="221"/>
      <c r="P132" s="221"/>
      <c r="Q132" s="221"/>
      <c r="R132" s="47"/>
      <c r="T132" s="222" t="s">
        <v>22</v>
      </c>
      <c r="U132" s="55" t="s">
        <v>50</v>
      </c>
      <c r="V132" s="46"/>
      <c r="W132" s="223">
        <f>V132*K132</f>
        <v>0</v>
      </c>
      <c r="X132" s="223">
        <v>0.001</v>
      </c>
      <c r="Y132" s="223">
        <f>X132*K132</f>
        <v>0.020475</v>
      </c>
      <c r="Z132" s="223">
        <v>0</v>
      </c>
      <c r="AA132" s="224">
        <f>Z132*K132</f>
        <v>0</v>
      </c>
      <c r="AR132" s="21" t="s">
        <v>174</v>
      </c>
      <c r="AT132" s="21" t="s">
        <v>170</v>
      </c>
      <c r="AU132" s="21" t="s">
        <v>91</v>
      </c>
      <c r="AY132" s="21" t="s">
        <v>148</v>
      </c>
      <c r="BE132" s="137">
        <f>IF(U132="základní",N132,0)</f>
        <v>0</v>
      </c>
      <c r="BF132" s="137">
        <f>IF(U132="snížená",N132,0)</f>
        <v>0</v>
      </c>
      <c r="BG132" s="137">
        <f>IF(U132="zákl. přenesená",N132,0)</f>
        <v>0</v>
      </c>
      <c r="BH132" s="137">
        <f>IF(U132="sníž. přenesená",N132,0)</f>
        <v>0</v>
      </c>
      <c r="BI132" s="137">
        <f>IF(U132="nulová",N132,0)</f>
        <v>0</v>
      </c>
      <c r="BJ132" s="21" t="s">
        <v>93</v>
      </c>
      <c r="BK132" s="137">
        <f>ROUND(L132*K132,2)</f>
        <v>0</v>
      </c>
      <c r="BL132" s="21" t="s">
        <v>153</v>
      </c>
      <c r="BM132" s="21" t="s">
        <v>175</v>
      </c>
    </row>
    <row r="133" s="10" customFormat="1" ht="16.5" customHeight="1">
      <c r="B133" s="225"/>
      <c r="C133" s="226"/>
      <c r="D133" s="226"/>
      <c r="E133" s="227" t="s">
        <v>22</v>
      </c>
      <c r="F133" s="228" t="s">
        <v>176</v>
      </c>
      <c r="G133" s="229"/>
      <c r="H133" s="229"/>
      <c r="I133" s="229"/>
      <c r="J133" s="226"/>
      <c r="K133" s="230">
        <v>20.475000000000001</v>
      </c>
      <c r="L133" s="226"/>
      <c r="M133" s="226"/>
      <c r="N133" s="226"/>
      <c r="O133" s="226"/>
      <c r="P133" s="226"/>
      <c r="Q133" s="226"/>
      <c r="R133" s="231"/>
      <c r="T133" s="232"/>
      <c r="U133" s="226"/>
      <c r="V133" s="226"/>
      <c r="W133" s="226"/>
      <c r="X133" s="226"/>
      <c r="Y133" s="226"/>
      <c r="Z133" s="226"/>
      <c r="AA133" s="233"/>
      <c r="AT133" s="234" t="s">
        <v>156</v>
      </c>
      <c r="AU133" s="234" t="s">
        <v>91</v>
      </c>
      <c r="AV133" s="10" t="s">
        <v>91</v>
      </c>
      <c r="AW133" s="10" t="s">
        <v>40</v>
      </c>
      <c r="AX133" s="10" t="s">
        <v>93</v>
      </c>
      <c r="AY133" s="234" t="s">
        <v>148</v>
      </c>
    </row>
    <row r="134" s="1" customFormat="1" ht="25.5" customHeight="1">
      <c r="B134" s="45"/>
      <c r="C134" s="214" t="s">
        <v>177</v>
      </c>
      <c r="D134" s="214" t="s">
        <v>149</v>
      </c>
      <c r="E134" s="215" t="s">
        <v>178</v>
      </c>
      <c r="F134" s="216" t="s">
        <v>179</v>
      </c>
      <c r="G134" s="216"/>
      <c r="H134" s="216"/>
      <c r="I134" s="216"/>
      <c r="J134" s="217" t="s">
        <v>166</v>
      </c>
      <c r="K134" s="218">
        <v>1603.06</v>
      </c>
      <c r="L134" s="219">
        <v>0</v>
      </c>
      <c r="M134" s="220"/>
      <c r="N134" s="221">
        <f>ROUND(L134*K134,2)</f>
        <v>0</v>
      </c>
      <c r="O134" s="221"/>
      <c r="P134" s="221"/>
      <c r="Q134" s="221"/>
      <c r="R134" s="47"/>
      <c r="T134" s="222" t="s">
        <v>22</v>
      </c>
      <c r="U134" s="55" t="s">
        <v>50</v>
      </c>
      <c r="V134" s="46"/>
      <c r="W134" s="223">
        <f>V134*K134</f>
        <v>0</v>
      </c>
      <c r="X134" s="223">
        <v>0</v>
      </c>
      <c r="Y134" s="223">
        <f>X134*K134</f>
        <v>0</v>
      </c>
      <c r="Z134" s="223">
        <v>0</v>
      </c>
      <c r="AA134" s="224">
        <f>Z134*K134</f>
        <v>0</v>
      </c>
      <c r="AR134" s="21" t="s">
        <v>153</v>
      </c>
      <c r="AT134" s="21" t="s">
        <v>149</v>
      </c>
      <c r="AU134" s="21" t="s">
        <v>91</v>
      </c>
      <c r="AY134" s="21" t="s">
        <v>148</v>
      </c>
      <c r="BE134" s="137">
        <f>IF(U134="základní",N134,0)</f>
        <v>0</v>
      </c>
      <c r="BF134" s="137">
        <f>IF(U134="snížená",N134,0)</f>
        <v>0</v>
      </c>
      <c r="BG134" s="137">
        <f>IF(U134="zákl. přenesená",N134,0)</f>
        <v>0</v>
      </c>
      <c r="BH134" s="137">
        <f>IF(U134="sníž. přenesená",N134,0)</f>
        <v>0</v>
      </c>
      <c r="BI134" s="137">
        <f>IF(U134="nulová",N134,0)</f>
        <v>0</v>
      </c>
      <c r="BJ134" s="21" t="s">
        <v>93</v>
      </c>
      <c r="BK134" s="137">
        <f>ROUND(L134*K134,2)</f>
        <v>0</v>
      </c>
      <c r="BL134" s="21" t="s">
        <v>153</v>
      </c>
      <c r="BM134" s="21" t="s">
        <v>180</v>
      </c>
    </row>
    <row r="135" s="10" customFormat="1" ht="25.5" customHeight="1">
      <c r="B135" s="225"/>
      <c r="C135" s="226"/>
      <c r="D135" s="226"/>
      <c r="E135" s="227" t="s">
        <v>22</v>
      </c>
      <c r="F135" s="228" t="s">
        <v>181</v>
      </c>
      <c r="G135" s="229"/>
      <c r="H135" s="229"/>
      <c r="I135" s="229"/>
      <c r="J135" s="226"/>
      <c r="K135" s="230">
        <v>1603.06</v>
      </c>
      <c r="L135" s="226"/>
      <c r="M135" s="226"/>
      <c r="N135" s="226"/>
      <c r="O135" s="226"/>
      <c r="P135" s="226"/>
      <c r="Q135" s="226"/>
      <c r="R135" s="231"/>
      <c r="T135" s="232"/>
      <c r="U135" s="226"/>
      <c r="V135" s="226"/>
      <c r="W135" s="226"/>
      <c r="X135" s="226"/>
      <c r="Y135" s="226"/>
      <c r="Z135" s="226"/>
      <c r="AA135" s="233"/>
      <c r="AT135" s="234" t="s">
        <v>156</v>
      </c>
      <c r="AU135" s="234" t="s">
        <v>91</v>
      </c>
      <c r="AV135" s="10" t="s">
        <v>91</v>
      </c>
      <c r="AW135" s="10" t="s">
        <v>40</v>
      </c>
      <c r="AX135" s="10" t="s">
        <v>93</v>
      </c>
      <c r="AY135" s="234" t="s">
        <v>148</v>
      </c>
    </row>
    <row r="136" s="1" customFormat="1" ht="38.25" customHeight="1">
      <c r="B136" s="45"/>
      <c r="C136" s="214" t="s">
        <v>182</v>
      </c>
      <c r="D136" s="214" t="s">
        <v>149</v>
      </c>
      <c r="E136" s="215" t="s">
        <v>183</v>
      </c>
      <c r="F136" s="216" t="s">
        <v>184</v>
      </c>
      <c r="G136" s="216"/>
      <c r="H136" s="216"/>
      <c r="I136" s="216"/>
      <c r="J136" s="217" t="s">
        <v>166</v>
      </c>
      <c r="K136" s="218">
        <v>819</v>
      </c>
      <c r="L136" s="219">
        <v>0</v>
      </c>
      <c r="M136" s="220"/>
      <c r="N136" s="221">
        <f>ROUND(L136*K136,2)</f>
        <v>0</v>
      </c>
      <c r="O136" s="221"/>
      <c r="P136" s="221"/>
      <c r="Q136" s="221"/>
      <c r="R136" s="47"/>
      <c r="T136" s="222" t="s">
        <v>22</v>
      </c>
      <c r="U136" s="55" t="s">
        <v>50</v>
      </c>
      <c r="V136" s="46"/>
      <c r="W136" s="223">
        <f>V136*K136</f>
        <v>0</v>
      </c>
      <c r="X136" s="223">
        <v>0</v>
      </c>
      <c r="Y136" s="223">
        <f>X136*K136</f>
        <v>0</v>
      </c>
      <c r="Z136" s="223">
        <v>0</v>
      </c>
      <c r="AA136" s="224">
        <f>Z136*K136</f>
        <v>0</v>
      </c>
      <c r="AR136" s="21" t="s">
        <v>153</v>
      </c>
      <c r="AT136" s="21" t="s">
        <v>149</v>
      </c>
      <c r="AU136" s="21" t="s">
        <v>91</v>
      </c>
      <c r="AY136" s="21" t="s">
        <v>148</v>
      </c>
      <c r="BE136" s="137">
        <f>IF(U136="základní",N136,0)</f>
        <v>0</v>
      </c>
      <c r="BF136" s="137">
        <f>IF(U136="snížená",N136,0)</f>
        <v>0</v>
      </c>
      <c r="BG136" s="137">
        <f>IF(U136="zákl. přenesená",N136,0)</f>
        <v>0</v>
      </c>
      <c r="BH136" s="137">
        <f>IF(U136="sníž. přenesená",N136,0)</f>
        <v>0</v>
      </c>
      <c r="BI136" s="137">
        <f>IF(U136="nulová",N136,0)</f>
        <v>0</v>
      </c>
      <c r="BJ136" s="21" t="s">
        <v>93</v>
      </c>
      <c r="BK136" s="137">
        <f>ROUND(L136*K136,2)</f>
        <v>0</v>
      </c>
      <c r="BL136" s="21" t="s">
        <v>153</v>
      </c>
      <c r="BM136" s="21" t="s">
        <v>185</v>
      </c>
    </row>
    <row r="137" s="10" customFormat="1" ht="16.5" customHeight="1">
      <c r="B137" s="225"/>
      <c r="C137" s="226"/>
      <c r="D137" s="226"/>
      <c r="E137" s="227" t="s">
        <v>22</v>
      </c>
      <c r="F137" s="228" t="s">
        <v>186</v>
      </c>
      <c r="G137" s="229"/>
      <c r="H137" s="229"/>
      <c r="I137" s="229"/>
      <c r="J137" s="226"/>
      <c r="K137" s="230">
        <v>819</v>
      </c>
      <c r="L137" s="226"/>
      <c r="M137" s="226"/>
      <c r="N137" s="226"/>
      <c r="O137" s="226"/>
      <c r="P137" s="226"/>
      <c r="Q137" s="226"/>
      <c r="R137" s="231"/>
      <c r="T137" s="232"/>
      <c r="U137" s="226"/>
      <c r="V137" s="226"/>
      <c r="W137" s="226"/>
      <c r="X137" s="226"/>
      <c r="Y137" s="226"/>
      <c r="Z137" s="226"/>
      <c r="AA137" s="233"/>
      <c r="AT137" s="234" t="s">
        <v>156</v>
      </c>
      <c r="AU137" s="234" t="s">
        <v>91</v>
      </c>
      <c r="AV137" s="10" t="s">
        <v>91</v>
      </c>
      <c r="AW137" s="10" t="s">
        <v>40</v>
      </c>
      <c r="AX137" s="10" t="s">
        <v>93</v>
      </c>
      <c r="AY137" s="234" t="s">
        <v>148</v>
      </c>
    </row>
    <row r="138" s="1" customFormat="1" ht="16.5" customHeight="1">
      <c r="B138" s="45"/>
      <c r="C138" s="235" t="s">
        <v>174</v>
      </c>
      <c r="D138" s="235" t="s">
        <v>170</v>
      </c>
      <c r="E138" s="236" t="s">
        <v>187</v>
      </c>
      <c r="F138" s="237" t="s">
        <v>188</v>
      </c>
      <c r="G138" s="237"/>
      <c r="H138" s="237"/>
      <c r="I138" s="237"/>
      <c r="J138" s="238" t="s">
        <v>152</v>
      </c>
      <c r="K138" s="239">
        <v>20.475000000000001</v>
      </c>
      <c r="L138" s="240">
        <v>0</v>
      </c>
      <c r="M138" s="241"/>
      <c r="N138" s="242">
        <f>ROUND(L138*K138,2)</f>
        <v>0</v>
      </c>
      <c r="O138" s="221"/>
      <c r="P138" s="221"/>
      <c r="Q138" s="221"/>
      <c r="R138" s="47"/>
      <c r="T138" s="222" t="s">
        <v>22</v>
      </c>
      <c r="U138" s="55" t="s">
        <v>50</v>
      </c>
      <c r="V138" s="46"/>
      <c r="W138" s="223">
        <f>V138*K138</f>
        <v>0</v>
      </c>
      <c r="X138" s="223">
        <v>0.20999999999999999</v>
      </c>
      <c r="Y138" s="223">
        <f>X138*K138</f>
        <v>4.2997500000000004</v>
      </c>
      <c r="Z138" s="223">
        <v>0</v>
      </c>
      <c r="AA138" s="224">
        <f>Z138*K138</f>
        <v>0</v>
      </c>
      <c r="AR138" s="21" t="s">
        <v>174</v>
      </c>
      <c r="AT138" s="21" t="s">
        <v>170</v>
      </c>
      <c r="AU138" s="21" t="s">
        <v>91</v>
      </c>
      <c r="AY138" s="21" t="s">
        <v>148</v>
      </c>
      <c r="BE138" s="137">
        <f>IF(U138="základní",N138,0)</f>
        <v>0</v>
      </c>
      <c r="BF138" s="137">
        <f>IF(U138="snížená",N138,0)</f>
        <v>0</v>
      </c>
      <c r="BG138" s="137">
        <f>IF(U138="zákl. přenesená",N138,0)</f>
        <v>0</v>
      </c>
      <c r="BH138" s="137">
        <f>IF(U138="sníž. přenesená",N138,0)</f>
        <v>0</v>
      </c>
      <c r="BI138" s="137">
        <f>IF(U138="nulová",N138,0)</f>
        <v>0</v>
      </c>
      <c r="BJ138" s="21" t="s">
        <v>93</v>
      </c>
      <c r="BK138" s="137">
        <f>ROUND(L138*K138,2)</f>
        <v>0</v>
      </c>
      <c r="BL138" s="21" t="s">
        <v>153</v>
      </c>
      <c r="BM138" s="21" t="s">
        <v>189</v>
      </c>
    </row>
    <row r="139" s="1" customFormat="1" ht="38.25" customHeight="1">
      <c r="B139" s="45"/>
      <c r="C139" s="214" t="s">
        <v>190</v>
      </c>
      <c r="D139" s="214" t="s">
        <v>149</v>
      </c>
      <c r="E139" s="215" t="s">
        <v>191</v>
      </c>
      <c r="F139" s="216" t="s">
        <v>192</v>
      </c>
      <c r="G139" s="216"/>
      <c r="H139" s="216"/>
      <c r="I139" s="216"/>
      <c r="J139" s="217" t="s">
        <v>166</v>
      </c>
      <c r="K139" s="218">
        <v>1350</v>
      </c>
      <c r="L139" s="219">
        <v>0</v>
      </c>
      <c r="M139" s="220"/>
      <c r="N139" s="221">
        <f>ROUND(L139*K139,2)</f>
        <v>0</v>
      </c>
      <c r="O139" s="221"/>
      <c r="P139" s="221"/>
      <c r="Q139" s="221"/>
      <c r="R139" s="47"/>
      <c r="T139" s="222" t="s">
        <v>22</v>
      </c>
      <c r="U139" s="55" t="s">
        <v>50</v>
      </c>
      <c r="V139" s="46"/>
      <c r="W139" s="223">
        <f>V139*K139</f>
        <v>0</v>
      </c>
      <c r="X139" s="223">
        <v>0</v>
      </c>
      <c r="Y139" s="223">
        <f>X139*K139</f>
        <v>0</v>
      </c>
      <c r="Z139" s="223">
        <v>0</v>
      </c>
      <c r="AA139" s="224">
        <f>Z139*K139</f>
        <v>0</v>
      </c>
      <c r="AR139" s="21" t="s">
        <v>153</v>
      </c>
      <c r="AT139" s="21" t="s">
        <v>149</v>
      </c>
      <c r="AU139" s="21" t="s">
        <v>91</v>
      </c>
      <c r="AY139" s="21" t="s">
        <v>148</v>
      </c>
      <c r="BE139" s="137">
        <f>IF(U139="základní",N139,0)</f>
        <v>0</v>
      </c>
      <c r="BF139" s="137">
        <f>IF(U139="snížená",N139,0)</f>
        <v>0</v>
      </c>
      <c r="BG139" s="137">
        <f>IF(U139="zákl. přenesená",N139,0)</f>
        <v>0</v>
      </c>
      <c r="BH139" s="137">
        <f>IF(U139="sníž. přenesená",N139,0)</f>
        <v>0</v>
      </c>
      <c r="BI139" s="137">
        <f>IF(U139="nulová",N139,0)</f>
        <v>0</v>
      </c>
      <c r="BJ139" s="21" t="s">
        <v>93</v>
      </c>
      <c r="BK139" s="137">
        <f>ROUND(L139*K139,2)</f>
        <v>0</v>
      </c>
      <c r="BL139" s="21" t="s">
        <v>153</v>
      </c>
      <c r="BM139" s="21" t="s">
        <v>193</v>
      </c>
    </row>
    <row r="140" s="1" customFormat="1" ht="25.5" customHeight="1">
      <c r="B140" s="45"/>
      <c r="C140" s="235" t="s">
        <v>194</v>
      </c>
      <c r="D140" s="235" t="s">
        <v>170</v>
      </c>
      <c r="E140" s="236" t="s">
        <v>195</v>
      </c>
      <c r="F140" s="237" t="s">
        <v>196</v>
      </c>
      <c r="G140" s="237"/>
      <c r="H140" s="237"/>
      <c r="I140" s="237"/>
      <c r="J140" s="238" t="s">
        <v>173</v>
      </c>
      <c r="K140" s="239">
        <v>0.034000000000000002</v>
      </c>
      <c r="L140" s="240">
        <v>0</v>
      </c>
      <c r="M140" s="241"/>
      <c r="N140" s="242">
        <f>ROUND(L140*K140,2)</f>
        <v>0</v>
      </c>
      <c r="O140" s="221"/>
      <c r="P140" s="221"/>
      <c r="Q140" s="221"/>
      <c r="R140" s="47"/>
      <c r="T140" s="222" t="s">
        <v>22</v>
      </c>
      <c r="U140" s="55" t="s">
        <v>50</v>
      </c>
      <c r="V140" s="46"/>
      <c r="W140" s="223">
        <f>V140*K140</f>
        <v>0</v>
      </c>
      <c r="X140" s="223">
        <v>0.001</v>
      </c>
      <c r="Y140" s="223">
        <f>X140*K140</f>
        <v>3.4000000000000007E-05</v>
      </c>
      <c r="Z140" s="223">
        <v>0</v>
      </c>
      <c r="AA140" s="224">
        <f>Z140*K140</f>
        <v>0</v>
      </c>
      <c r="AR140" s="21" t="s">
        <v>174</v>
      </c>
      <c r="AT140" s="21" t="s">
        <v>170</v>
      </c>
      <c r="AU140" s="21" t="s">
        <v>91</v>
      </c>
      <c r="AY140" s="21" t="s">
        <v>148</v>
      </c>
      <c r="BE140" s="137">
        <f>IF(U140="základní",N140,0)</f>
        <v>0</v>
      </c>
      <c r="BF140" s="137">
        <f>IF(U140="snížená",N140,0)</f>
        <v>0</v>
      </c>
      <c r="BG140" s="137">
        <f>IF(U140="zákl. přenesená",N140,0)</f>
        <v>0</v>
      </c>
      <c r="BH140" s="137">
        <f>IF(U140="sníž. přenesená",N140,0)</f>
        <v>0</v>
      </c>
      <c r="BI140" s="137">
        <f>IF(U140="nulová",N140,0)</f>
        <v>0</v>
      </c>
      <c r="BJ140" s="21" t="s">
        <v>93</v>
      </c>
      <c r="BK140" s="137">
        <f>ROUND(L140*K140,2)</f>
        <v>0</v>
      </c>
      <c r="BL140" s="21" t="s">
        <v>153</v>
      </c>
      <c r="BM140" s="21" t="s">
        <v>197</v>
      </c>
    </row>
    <row r="141" s="10" customFormat="1" ht="16.5" customHeight="1">
      <c r="B141" s="225"/>
      <c r="C141" s="226"/>
      <c r="D141" s="226"/>
      <c r="E141" s="227" t="s">
        <v>22</v>
      </c>
      <c r="F141" s="228" t="s">
        <v>198</v>
      </c>
      <c r="G141" s="229"/>
      <c r="H141" s="229"/>
      <c r="I141" s="229"/>
      <c r="J141" s="226"/>
      <c r="K141" s="230">
        <v>0.034000000000000002</v>
      </c>
      <c r="L141" s="226"/>
      <c r="M141" s="226"/>
      <c r="N141" s="226"/>
      <c r="O141" s="226"/>
      <c r="P141" s="226"/>
      <c r="Q141" s="226"/>
      <c r="R141" s="231"/>
      <c r="T141" s="232"/>
      <c r="U141" s="226"/>
      <c r="V141" s="226"/>
      <c r="W141" s="226"/>
      <c r="X141" s="226"/>
      <c r="Y141" s="226"/>
      <c r="Z141" s="226"/>
      <c r="AA141" s="233"/>
      <c r="AT141" s="234" t="s">
        <v>156</v>
      </c>
      <c r="AU141" s="234" t="s">
        <v>91</v>
      </c>
      <c r="AV141" s="10" t="s">
        <v>91</v>
      </c>
      <c r="AW141" s="10" t="s">
        <v>40</v>
      </c>
      <c r="AX141" s="10" t="s">
        <v>93</v>
      </c>
      <c r="AY141" s="234" t="s">
        <v>148</v>
      </c>
    </row>
    <row r="142" s="1" customFormat="1" ht="38.25" customHeight="1">
      <c r="B142" s="45"/>
      <c r="C142" s="214" t="s">
        <v>199</v>
      </c>
      <c r="D142" s="214" t="s">
        <v>149</v>
      </c>
      <c r="E142" s="215" t="s">
        <v>200</v>
      </c>
      <c r="F142" s="216" t="s">
        <v>201</v>
      </c>
      <c r="G142" s="216"/>
      <c r="H142" s="216"/>
      <c r="I142" s="216"/>
      <c r="J142" s="217" t="s">
        <v>166</v>
      </c>
      <c r="K142" s="218">
        <v>1350</v>
      </c>
      <c r="L142" s="219">
        <v>0</v>
      </c>
      <c r="M142" s="220"/>
      <c r="N142" s="221">
        <f>ROUND(L142*K142,2)</f>
        <v>0</v>
      </c>
      <c r="O142" s="221"/>
      <c r="P142" s="221"/>
      <c r="Q142" s="221"/>
      <c r="R142" s="47"/>
      <c r="T142" s="222" t="s">
        <v>22</v>
      </c>
      <c r="U142" s="55" t="s">
        <v>50</v>
      </c>
      <c r="V142" s="46"/>
      <c r="W142" s="223">
        <f>V142*K142</f>
        <v>0</v>
      </c>
      <c r="X142" s="223">
        <v>0</v>
      </c>
      <c r="Y142" s="223">
        <f>X142*K142</f>
        <v>0</v>
      </c>
      <c r="Z142" s="223">
        <v>0</v>
      </c>
      <c r="AA142" s="224">
        <f>Z142*K142</f>
        <v>0</v>
      </c>
      <c r="AR142" s="21" t="s">
        <v>153</v>
      </c>
      <c r="AT142" s="21" t="s">
        <v>149</v>
      </c>
      <c r="AU142" s="21" t="s">
        <v>91</v>
      </c>
      <c r="AY142" s="21" t="s">
        <v>148</v>
      </c>
      <c r="BE142" s="137">
        <f>IF(U142="základní",N142,0)</f>
        <v>0</v>
      </c>
      <c r="BF142" s="137">
        <f>IF(U142="snížená",N142,0)</f>
        <v>0</v>
      </c>
      <c r="BG142" s="137">
        <f>IF(U142="zákl. přenesená",N142,0)</f>
        <v>0</v>
      </c>
      <c r="BH142" s="137">
        <f>IF(U142="sníž. přenesená",N142,0)</f>
        <v>0</v>
      </c>
      <c r="BI142" s="137">
        <f>IF(U142="nulová",N142,0)</f>
        <v>0</v>
      </c>
      <c r="BJ142" s="21" t="s">
        <v>93</v>
      </c>
      <c r="BK142" s="137">
        <f>ROUND(L142*K142,2)</f>
        <v>0</v>
      </c>
      <c r="BL142" s="21" t="s">
        <v>153</v>
      </c>
      <c r="BM142" s="21" t="s">
        <v>202</v>
      </c>
    </row>
    <row r="143" s="1" customFormat="1" ht="38.25" customHeight="1">
      <c r="B143" s="45"/>
      <c r="C143" s="214" t="s">
        <v>203</v>
      </c>
      <c r="D143" s="214" t="s">
        <v>149</v>
      </c>
      <c r="E143" s="215" t="s">
        <v>204</v>
      </c>
      <c r="F143" s="216" t="s">
        <v>205</v>
      </c>
      <c r="G143" s="216"/>
      <c r="H143" s="216"/>
      <c r="I143" s="216"/>
      <c r="J143" s="217" t="s">
        <v>166</v>
      </c>
      <c r="K143" s="218">
        <v>1350</v>
      </c>
      <c r="L143" s="219">
        <v>0</v>
      </c>
      <c r="M143" s="220"/>
      <c r="N143" s="221">
        <f>ROUND(L143*K143,2)</f>
        <v>0</v>
      </c>
      <c r="O143" s="221"/>
      <c r="P143" s="221"/>
      <c r="Q143" s="221"/>
      <c r="R143" s="47"/>
      <c r="T143" s="222" t="s">
        <v>22</v>
      </c>
      <c r="U143" s="55" t="s">
        <v>50</v>
      </c>
      <c r="V143" s="46"/>
      <c r="W143" s="223">
        <f>V143*K143</f>
        <v>0</v>
      </c>
      <c r="X143" s="223">
        <v>0</v>
      </c>
      <c r="Y143" s="223">
        <f>X143*K143</f>
        <v>0</v>
      </c>
      <c r="Z143" s="223">
        <v>0</v>
      </c>
      <c r="AA143" s="224">
        <f>Z143*K143</f>
        <v>0</v>
      </c>
      <c r="AR143" s="21" t="s">
        <v>153</v>
      </c>
      <c r="AT143" s="21" t="s">
        <v>149</v>
      </c>
      <c r="AU143" s="21" t="s">
        <v>91</v>
      </c>
      <c r="AY143" s="21" t="s">
        <v>148</v>
      </c>
      <c r="BE143" s="137">
        <f>IF(U143="základní",N143,0)</f>
        <v>0</v>
      </c>
      <c r="BF143" s="137">
        <f>IF(U143="snížená",N143,0)</f>
        <v>0</v>
      </c>
      <c r="BG143" s="137">
        <f>IF(U143="zákl. přenesená",N143,0)</f>
        <v>0</v>
      </c>
      <c r="BH143" s="137">
        <f>IF(U143="sníž. přenesená",N143,0)</f>
        <v>0</v>
      </c>
      <c r="BI143" s="137">
        <f>IF(U143="nulová",N143,0)</f>
        <v>0</v>
      </c>
      <c r="BJ143" s="21" t="s">
        <v>93</v>
      </c>
      <c r="BK143" s="137">
        <f>ROUND(L143*K143,2)</f>
        <v>0</v>
      </c>
      <c r="BL143" s="21" t="s">
        <v>153</v>
      </c>
      <c r="BM143" s="21" t="s">
        <v>206</v>
      </c>
    </row>
    <row r="144" s="1" customFormat="1" ht="16.5" customHeight="1">
      <c r="B144" s="45"/>
      <c r="C144" s="235" t="s">
        <v>207</v>
      </c>
      <c r="D144" s="235" t="s">
        <v>170</v>
      </c>
      <c r="E144" s="236" t="s">
        <v>208</v>
      </c>
      <c r="F144" s="237" t="s">
        <v>209</v>
      </c>
      <c r="G144" s="237"/>
      <c r="H144" s="237"/>
      <c r="I144" s="237"/>
      <c r="J144" s="238" t="s">
        <v>210</v>
      </c>
      <c r="K144" s="239">
        <v>1.3500000000000001</v>
      </c>
      <c r="L144" s="240">
        <v>0</v>
      </c>
      <c r="M144" s="241"/>
      <c r="N144" s="242">
        <f>ROUND(L144*K144,2)</f>
        <v>0</v>
      </c>
      <c r="O144" s="221"/>
      <c r="P144" s="221"/>
      <c r="Q144" s="221"/>
      <c r="R144" s="47"/>
      <c r="T144" s="222" t="s">
        <v>22</v>
      </c>
      <c r="U144" s="55" t="s">
        <v>50</v>
      </c>
      <c r="V144" s="46"/>
      <c r="W144" s="223">
        <f>V144*K144</f>
        <v>0</v>
      </c>
      <c r="X144" s="223">
        <v>1</v>
      </c>
      <c r="Y144" s="223">
        <f>X144*K144</f>
        <v>1.3500000000000001</v>
      </c>
      <c r="Z144" s="223">
        <v>0</v>
      </c>
      <c r="AA144" s="224">
        <f>Z144*K144</f>
        <v>0</v>
      </c>
      <c r="AR144" s="21" t="s">
        <v>174</v>
      </c>
      <c r="AT144" s="21" t="s">
        <v>170</v>
      </c>
      <c r="AU144" s="21" t="s">
        <v>91</v>
      </c>
      <c r="AY144" s="21" t="s">
        <v>148</v>
      </c>
      <c r="BE144" s="137">
        <f>IF(U144="základní",N144,0)</f>
        <v>0</v>
      </c>
      <c r="BF144" s="137">
        <f>IF(U144="snížená",N144,0)</f>
        <v>0</v>
      </c>
      <c r="BG144" s="137">
        <f>IF(U144="zákl. přenesená",N144,0)</f>
        <v>0</v>
      </c>
      <c r="BH144" s="137">
        <f>IF(U144="sníž. přenesená",N144,0)</f>
        <v>0</v>
      </c>
      <c r="BI144" s="137">
        <f>IF(U144="nulová",N144,0)</f>
        <v>0</v>
      </c>
      <c r="BJ144" s="21" t="s">
        <v>93</v>
      </c>
      <c r="BK144" s="137">
        <f>ROUND(L144*K144,2)</f>
        <v>0</v>
      </c>
      <c r="BL144" s="21" t="s">
        <v>153</v>
      </c>
      <c r="BM144" s="21" t="s">
        <v>211</v>
      </c>
    </row>
    <row r="145" s="10" customFormat="1" ht="16.5" customHeight="1">
      <c r="B145" s="225"/>
      <c r="C145" s="226"/>
      <c r="D145" s="226"/>
      <c r="E145" s="227" t="s">
        <v>22</v>
      </c>
      <c r="F145" s="228" t="s">
        <v>212</v>
      </c>
      <c r="G145" s="229"/>
      <c r="H145" s="229"/>
      <c r="I145" s="229"/>
      <c r="J145" s="226"/>
      <c r="K145" s="230">
        <v>1.3500000000000001</v>
      </c>
      <c r="L145" s="226"/>
      <c r="M145" s="226"/>
      <c r="N145" s="226"/>
      <c r="O145" s="226"/>
      <c r="P145" s="226"/>
      <c r="Q145" s="226"/>
      <c r="R145" s="231"/>
      <c r="T145" s="232"/>
      <c r="U145" s="226"/>
      <c r="V145" s="226"/>
      <c r="W145" s="226"/>
      <c r="X145" s="226"/>
      <c r="Y145" s="226"/>
      <c r="Z145" s="226"/>
      <c r="AA145" s="233"/>
      <c r="AT145" s="234" t="s">
        <v>156</v>
      </c>
      <c r="AU145" s="234" t="s">
        <v>91</v>
      </c>
      <c r="AV145" s="10" t="s">
        <v>91</v>
      </c>
      <c r="AW145" s="10" t="s">
        <v>40</v>
      </c>
      <c r="AX145" s="10" t="s">
        <v>93</v>
      </c>
      <c r="AY145" s="234" t="s">
        <v>148</v>
      </c>
    </row>
    <row r="146" s="1" customFormat="1" ht="25.5" customHeight="1">
      <c r="B146" s="45"/>
      <c r="C146" s="214" t="s">
        <v>213</v>
      </c>
      <c r="D146" s="214" t="s">
        <v>149</v>
      </c>
      <c r="E146" s="215" t="s">
        <v>214</v>
      </c>
      <c r="F146" s="216" t="s">
        <v>215</v>
      </c>
      <c r="G146" s="216"/>
      <c r="H146" s="216"/>
      <c r="I146" s="216"/>
      <c r="J146" s="217" t="s">
        <v>216</v>
      </c>
      <c r="K146" s="218">
        <v>1336</v>
      </c>
      <c r="L146" s="219">
        <v>0</v>
      </c>
      <c r="M146" s="220"/>
      <c r="N146" s="221">
        <f>ROUND(L146*K146,2)</f>
        <v>0</v>
      </c>
      <c r="O146" s="221"/>
      <c r="P146" s="221"/>
      <c r="Q146" s="221"/>
      <c r="R146" s="47"/>
      <c r="T146" s="222" t="s">
        <v>22</v>
      </c>
      <c r="U146" s="55" t="s">
        <v>50</v>
      </c>
      <c r="V146" s="46"/>
      <c r="W146" s="223">
        <f>V146*K146</f>
        <v>0</v>
      </c>
      <c r="X146" s="223">
        <v>0.01125</v>
      </c>
      <c r="Y146" s="223">
        <f>X146*K146</f>
        <v>15.029999999999999</v>
      </c>
      <c r="Z146" s="223">
        <v>0</v>
      </c>
      <c r="AA146" s="224">
        <f>Z146*K146</f>
        <v>0</v>
      </c>
      <c r="AR146" s="21" t="s">
        <v>153</v>
      </c>
      <c r="AT146" s="21" t="s">
        <v>149</v>
      </c>
      <c r="AU146" s="21" t="s">
        <v>91</v>
      </c>
      <c r="AY146" s="21" t="s">
        <v>148</v>
      </c>
      <c r="BE146" s="137">
        <f>IF(U146="základní",N146,0)</f>
        <v>0</v>
      </c>
      <c r="BF146" s="137">
        <f>IF(U146="snížená",N146,0)</f>
        <v>0</v>
      </c>
      <c r="BG146" s="137">
        <f>IF(U146="zákl. přenesená",N146,0)</f>
        <v>0</v>
      </c>
      <c r="BH146" s="137">
        <f>IF(U146="sníž. přenesená",N146,0)</f>
        <v>0</v>
      </c>
      <c r="BI146" s="137">
        <f>IF(U146="nulová",N146,0)</f>
        <v>0</v>
      </c>
      <c r="BJ146" s="21" t="s">
        <v>93</v>
      </c>
      <c r="BK146" s="137">
        <f>ROUND(L146*K146,2)</f>
        <v>0</v>
      </c>
      <c r="BL146" s="21" t="s">
        <v>153</v>
      </c>
      <c r="BM146" s="21" t="s">
        <v>217</v>
      </c>
    </row>
    <row r="147" s="10" customFormat="1" ht="25.5" customHeight="1">
      <c r="B147" s="225"/>
      <c r="C147" s="226"/>
      <c r="D147" s="226"/>
      <c r="E147" s="227" t="s">
        <v>22</v>
      </c>
      <c r="F147" s="228" t="s">
        <v>218</v>
      </c>
      <c r="G147" s="229"/>
      <c r="H147" s="229"/>
      <c r="I147" s="229"/>
      <c r="J147" s="226"/>
      <c r="K147" s="230">
        <v>1336</v>
      </c>
      <c r="L147" s="226"/>
      <c r="M147" s="226"/>
      <c r="N147" s="226"/>
      <c r="O147" s="226"/>
      <c r="P147" s="226"/>
      <c r="Q147" s="226"/>
      <c r="R147" s="231"/>
      <c r="T147" s="232"/>
      <c r="U147" s="226"/>
      <c r="V147" s="226"/>
      <c r="W147" s="226"/>
      <c r="X147" s="226"/>
      <c r="Y147" s="226"/>
      <c r="Z147" s="226"/>
      <c r="AA147" s="233"/>
      <c r="AT147" s="234" t="s">
        <v>156</v>
      </c>
      <c r="AU147" s="234" t="s">
        <v>91</v>
      </c>
      <c r="AV147" s="10" t="s">
        <v>91</v>
      </c>
      <c r="AW147" s="10" t="s">
        <v>40</v>
      </c>
      <c r="AX147" s="10" t="s">
        <v>93</v>
      </c>
      <c r="AY147" s="234" t="s">
        <v>148</v>
      </c>
    </row>
    <row r="148" s="9" customFormat="1" ht="29.88" customHeight="1">
      <c r="B148" s="201"/>
      <c r="C148" s="202"/>
      <c r="D148" s="211" t="s">
        <v>120</v>
      </c>
      <c r="E148" s="211"/>
      <c r="F148" s="211"/>
      <c r="G148" s="211"/>
      <c r="H148" s="211"/>
      <c r="I148" s="211"/>
      <c r="J148" s="211"/>
      <c r="K148" s="211"/>
      <c r="L148" s="211"/>
      <c r="M148" s="211"/>
      <c r="N148" s="212">
        <f>BK148</f>
        <v>0</v>
      </c>
      <c r="O148" s="213"/>
      <c r="P148" s="213"/>
      <c r="Q148" s="213"/>
      <c r="R148" s="204"/>
      <c r="T148" s="205"/>
      <c r="U148" s="202"/>
      <c r="V148" s="202"/>
      <c r="W148" s="206">
        <f>SUM(W149:W154)</f>
        <v>0</v>
      </c>
      <c r="X148" s="202"/>
      <c r="Y148" s="206">
        <f>SUM(Y149:Y154)</f>
        <v>0</v>
      </c>
      <c r="Z148" s="202"/>
      <c r="AA148" s="207">
        <f>SUM(AA149:AA154)</f>
        <v>0</v>
      </c>
      <c r="AR148" s="208" t="s">
        <v>93</v>
      </c>
      <c r="AT148" s="209" t="s">
        <v>84</v>
      </c>
      <c r="AU148" s="209" t="s">
        <v>93</v>
      </c>
      <c r="AY148" s="208" t="s">
        <v>148</v>
      </c>
      <c r="BK148" s="210">
        <f>SUM(BK149:BK154)</f>
        <v>0</v>
      </c>
    </row>
    <row r="149" s="1" customFormat="1" ht="25.5" customHeight="1">
      <c r="B149" s="45"/>
      <c r="C149" s="214" t="s">
        <v>11</v>
      </c>
      <c r="D149" s="214" t="s">
        <v>149</v>
      </c>
      <c r="E149" s="215" t="s">
        <v>219</v>
      </c>
      <c r="F149" s="216" t="s">
        <v>220</v>
      </c>
      <c r="G149" s="216"/>
      <c r="H149" s="216"/>
      <c r="I149" s="216"/>
      <c r="J149" s="217" t="s">
        <v>166</v>
      </c>
      <c r="K149" s="218">
        <v>1603.06</v>
      </c>
      <c r="L149" s="219">
        <v>0</v>
      </c>
      <c r="M149" s="220"/>
      <c r="N149" s="221">
        <f>ROUND(L149*K149,2)</f>
        <v>0</v>
      </c>
      <c r="O149" s="221"/>
      <c r="P149" s="221"/>
      <c r="Q149" s="221"/>
      <c r="R149" s="47"/>
      <c r="T149" s="222" t="s">
        <v>22</v>
      </c>
      <c r="U149" s="55" t="s">
        <v>50</v>
      </c>
      <c r="V149" s="46"/>
      <c r="W149" s="223">
        <f>V149*K149</f>
        <v>0</v>
      </c>
      <c r="X149" s="223">
        <v>0</v>
      </c>
      <c r="Y149" s="223">
        <f>X149*K149</f>
        <v>0</v>
      </c>
      <c r="Z149" s="223">
        <v>0</v>
      </c>
      <c r="AA149" s="224">
        <f>Z149*K149</f>
        <v>0</v>
      </c>
      <c r="AR149" s="21" t="s">
        <v>153</v>
      </c>
      <c r="AT149" s="21" t="s">
        <v>149</v>
      </c>
      <c r="AU149" s="21" t="s">
        <v>91</v>
      </c>
      <c r="AY149" s="21" t="s">
        <v>148</v>
      </c>
      <c r="BE149" s="137">
        <f>IF(U149="základní",N149,0)</f>
        <v>0</v>
      </c>
      <c r="BF149" s="137">
        <f>IF(U149="snížená",N149,0)</f>
        <v>0</v>
      </c>
      <c r="BG149" s="137">
        <f>IF(U149="zákl. přenesená",N149,0)</f>
        <v>0</v>
      </c>
      <c r="BH149" s="137">
        <f>IF(U149="sníž. přenesená",N149,0)</f>
        <v>0</v>
      </c>
      <c r="BI149" s="137">
        <f>IF(U149="nulová",N149,0)</f>
        <v>0</v>
      </c>
      <c r="BJ149" s="21" t="s">
        <v>93</v>
      </c>
      <c r="BK149" s="137">
        <f>ROUND(L149*K149,2)</f>
        <v>0</v>
      </c>
      <c r="BL149" s="21" t="s">
        <v>153</v>
      </c>
      <c r="BM149" s="21" t="s">
        <v>221</v>
      </c>
    </row>
    <row r="150" s="10" customFormat="1" ht="25.5" customHeight="1">
      <c r="B150" s="225"/>
      <c r="C150" s="226"/>
      <c r="D150" s="226"/>
      <c r="E150" s="227" t="s">
        <v>22</v>
      </c>
      <c r="F150" s="228" t="s">
        <v>181</v>
      </c>
      <c r="G150" s="229"/>
      <c r="H150" s="229"/>
      <c r="I150" s="229"/>
      <c r="J150" s="226"/>
      <c r="K150" s="230">
        <v>1603.06</v>
      </c>
      <c r="L150" s="226"/>
      <c r="M150" s="226"/>
      <c r="N150" s="226"/>
      <c r="O150" s="226"/>
      <c r="P150" s="226"/>
      <c r="Q150" s="226"/>
      <c r="R150" s="231"/>
      <c r="T150" s="232"/>
      <c r="U150" s="226"/>
      <c r="V150" s="226"/>
      <c r="W150" s="226"/>
      <c r="X150" s="226"/>
      <c r="Y150" s="226"/>
      <c r="Z150" s="226"/>
      <c r="AA150" s="233"/>
      <c r="AT150" s="234" t="s">
        <v>156</v>
      </c>
      <c r="AU150" s="234" t="s">
        <v>91</v>
      </c>
      <c r="AV150" s="10" t="s">
        <v>91</v>
      </c>
      <c r="AW150" s="10" t="s">
        <v>40</v>
      </c>
      <c r="AX150" s="10" t="s">
        <v>93</v>
      </c>
      <c r="AY150" s="234" t="s">
        <v>148</v>
      </c>
    </row>
    <row r="151" s="1" customFormat="1" ht="25.5" customHeight="1">
      <c r="B151" s="45"/>
      <c r="C151" s="214" t="s">
        <v>222</v>
      </c>
      <c r="D151" s="214" t="s">
        <v>149</v>
      </c>
      <c r="E151" s="215" t="s">
        <v>223</v>
      </c>
      <c r="F151" s="216" t="s">
        <v>224</v>
      </c>
      <c r="G151" s="216"/>
      <c r="H151" s="216"/>
      <c r="I151" s="216"/>
      <c r="J151" s="217" t="s">
        <v>166</v>
      </c>
      <c r="K151" s="218">
        <v>1603.06</v>
      </c>
      <c r="L151" s="219">
        <v>0</v>
      </c>
      <c r="M151" s="220"/>
      <c r="N151" s="221">
        <f>ROUND(L151*K151,2)</f>
        <v>0</v>
      </c>
      <c r="O151" s="221"/>
      <c r="P151" s="221"/>
      <c r="Q151" s="221"/>
      <c r="R151" s="47"/>
      <c r="T151" s="222" t="s">
        <v>22</v>
      </c>
      <c r="U151" s="55" t="s">
        <v>50</v>
      </c>
      <c r="V151" s="46"/>
      <c r="W151" s="223">
        <f>V151*K151</f>
        <v>0</v>
      </c>
      <c r="X151" s="223">
        <v>0</v>
      </c>
      <c r="Y151" s="223">
        <f>X151*K151</f>
        <v>0</v>
      </c>
      <c r="Z151" s="223">
        <v>0</v>
      </c>
      <c r="AA151" s="224">
        <f>Z151*K151</f>
        <v>0</v>
      </c>
      <c r="AR151" s="21" t="s">
        <v>153</v>
      </c>
      <c r="AT151" s="21" t="s">
        <v>149</v>
      </c>
      <c r="AU151" s="21" t="s">
        <v>91</v>
      </c>
      <c r="AY151" s="21" t="s">
        <v>148</v>
      </c>
      <c r="BE151" s="137">
        <f>IF(U151="základní",N151,0)</f>
        <v>0</v>
      </c>
      <c r="BF151" s="137">
        <f>IF(U151="snížená",N151,0)</f>
        <v>0</v>
      </c>
      <c r="BG151" s="137">
        <f>IF(U151="zákl. přenesená",N151,0)</f>
        <v>0</v>
      </c>
      <c r="BH151" s="137">
        <f>IF(U151="sníž. přenesená",N151,0)</f>
        <v>0</v>
      </c>
      <c r="BI151" s="137">
        <f>IF(U151="nulová",N151,0)</f>
        <v>0</v>
      </c>
      <c r="BJ151" s="21" t="s">
        <v>93</v>
      </c>
      <c r="BK151" s="137">
        <f>ROUND(L151*K151,2)</f>
        <v>0</v>
      </c>
      <c r="BL151" s="21" t="s">
        <v>153</v>
      </c>
      <c r="BM151" s="21" t="s">
        <v>225</v>
      </c>
    </row>
    <row r="152" s="10" customFormat="1" ht="25.5" customHeight="1">
      <c r="B152" s="225"/>
      <c r="C152" s="226"/>
      <c r="D152" s="226"/>
      <c r="E152" s="227" t="s">
        <v>22</v>
      </c>
      <c r="F152" s="228" t="s">
        <v>181</v>
      </c>
      <c r="G152" s="229"/>
      <c r="H152" s="229"/>
      <c r="I152" s="229"/>
      <c r="J152" s="226"/>
      <c r="K152" s="230">
        <v>1603.06</v>
      </c>
      <c r="L152" s="226"/>
      <c r="M152" s="226"/>
      <c r="N152" s="226"/>
      <c r="O152" s="226"/>
      <c r="P152" s="226"/>
      <c r="Q152" s="226"/>
      <c r="R152" s="231"/>
      <c r="T152" s="232"/>
      <c r="U152" s="226"/>
      <c r="V152" s="226"/>
      <c r="W152" s="226"/>
      <c r="X152" s="226"/>
      <c r="Y152" s="226"/>
      <c r="Z152" s="226"/>
      <c r="AA152" s="233"/>
      <c r="AT152" s="234" t="s">
        <v>156</v>
      </c>
      <c r="AU152" s="234" t="s">
        <v>91</v>
      </c>
      <c r="AV152" s="10" t="s">
        <v>91</v>
      </c>
      <c r="AW152" s="10" t="s">
        <v>40</v>
      </c>
      <c r="AX152" s="10" t="s">
        <v>93</v>
      </c>
      <c r="AY152" s="234" t="s">
        <v>148</v>
      </c>
    </row>
    <row r="153" s="1" customFormat="1" ht="25.5" customHeight="1">
      <c r="B153" s="45"/>
      <c r="C153" s="214" t="s">
        <v>226</v>
      </c>
      <c r="D153" s="214" t="s">
        <v>149</v>
      </c>
      <c r="E153" s="215" t="s">
        <v>227</v>
      </c>
      <c r="F153" s="216" t="s">
        <v>228</v>
      </c>
      <c r="G153" s="216"/>
      <c r="H153" s="216"/>
      <c r="I153" s="216"/>
      <c r="J153" s="217" t="s">
        <v>166</v>
      </c>
      <c r="K153" s="218">
        <v>1603.06</v>
      </c>
      <c r="L153" s="219">
        <v>0</v>
      </c>
      <c r="M153" s="220"/>
      <c r="N153" s="221">
        <f>ROUND(L153*K153,2)</f>
        <v>0</v>
      </c>
      <c r="O153" s="221"/>
      <c r="P153" s="221"/>
      <c r="Q153" s="221"/>
      <c r="R153" s="47"/>
      <c r="T153" s="222" t="s">
        <v>22</v>
      </c>
      <c r="U153" s="55" t="s">
        <v>50</v>
      </c>
      <c r="V153" s="46"/>
      <c r="W153" s="223">
        <f>V153*K153</f>
        <v>0</v>
      </c>
      <c r="X153" s="223">
        <v>0</v>
      </c>
      <c r="Y153" s="223">
        <f>X153*K153</f>
        <v>0</v>
      </c>
      <c r="Z153" s="223">
        <v>0</v>
      </c>
      <c r="AA153" s="224">
        <f>Z153*K153</f>
        <v>0</v>
      </c>
      <c r="AR153" s="21" t="s">
        <v>153</v>
      </c>
      <c r="AT153" s="21" t="s">
        <v>149</v>
      </c>
      <c r="AU153" s="21" t="s">
        <v>91</v>
      </c>
      <c r="AY153" s="21" t="s">
        <v>148</v>
      </c>
      <c r="BE153" s="137">
        <f>IF(U153="základní",N153,0)</f>
        <v>0</v>
      </c>
      <c r="BF153" s="137">
        <f>IF(U153="snížená",N153,0)</f>
        <v>0</v>
      </c>
      <c r="BG153" s="137">
        <f>IF(U153="zákl. přenesená",N153,0)</f>
        <v>0</v>
      </c>
      <c r="BH153" s="137">
        <f>IF(U153="sníž. přenesená",N153,0)</f>
        <v>0</v>
      </c>
      <c r="BI153" s="137">
        <f>IF(U153="nulová",N153,0)</f>
        <v>0</v>
      </c>
      <c r="BJ153" s="21" t="s">
        <v>93</v>
      </c>
      <c r="BK153" s="137">
        <f>ROUND(L153*K153,2)</f>
        <v>0</v>
      </c>
      <c r="BL153" s="21" t="s">
        <v>153</v>
      </c>
      <c r="BM153" s="21" t="s">
        <v>229</v>
      </c>
    </row>
    <row r="154" s="10" customFormat="1" ht="25.5" customHeight="1">
      <c r="B154" s="225"/>
      <c r="C154" s="226"/>
      <c r="D154" s="226"/>
      <c r="E154" s="227" t="s">
        <v>22</v>
      </c>
      <c r="F154" s="228" t="s">
        <v>181</v>
      </c>
      <c r="G154" s="229"/>
      <c r="H154" s="229"/>
      <c r="I154" s="229"/>
      <c r="J154" s="226"/>
      <c r="K154" s="230">
        <v>1603.06</v>
      </c>
      <c r="L154" s="226"/>
      <c r="M154" s="226"/>
      <c r="N154" s="226"/>
      <c r="O154" s="226"/>
      <c r="P154" s="226"/>
      <c r="Q154" s="226"/>
      <c r="R154" s="231"/>
      <c r="T154" s="232"/>
      <c r="U154" s="226"/>
      <c r="V154" s="226"/>
      <c r="W154" s="226"/>
      <c r="X154" s="226"/>
      <c r="Y154" s="226"/>
      <c r="Z154" s="226"/>
      <c r="AA154" s="233"/>
      <c r="AT154" s="234" t="s">
        <v>156</v>
      </c>
      <c r="AU154" s="234" t="s">
        <v>91</v>
      </c>
      <c r="AV154" s="10" t="s">
        <v>91</v>
      </c>
      <c r="AW154" s="10" t="s">
        <v>40</v>
      </c>
      <c r="AX154" s="10" t="s">
        <v>93</v>
      </c>
      <c r="AY154" s="234" t="s">
        <v>148</v>
      </c>
    </row>
    <row r="155" s="9" customFormat="1" ht="29.88" customHeight="1">
      <c r="B155" s="201"/>
      <c r="C155" s="202"/>
      <c r="D155" s="211" t="s">
        <v>121</v>
      </c>
      <c r="E155" s="211"/>
      <c r="F155" s="211"/>
      <c r="G155" s="211"/>
      <c r="H155" s="211"/>
      <c r="I155" s="211"/>
      <c r="J155" s="211"/>
      <c r="K155" s="211"/>
      <c r="L155" s="211"/>
      <c r="M155" s="211"/>
      <c r="N155" s="212">
        <f>BK155</f>
        <v>0</v>
      </c>
      <c r="O155" s="213"/>
      <c r="P155" s="213"/>
      <c r="Q155" s="213"/>
      <c r="R155" s="204"/>
      <c r="T155" s="205"/>
      <c r="U155" s="202"/>
      <c r="V155" s="202"/>
      <c r="W155" s="206">
        <f>SUM(W156:W163)</f>
        <v>0</v>
      </c>
      <c r="X155" s="202"/>
      <c r="Y155" s="206">
        <f>SUM(Y156:Y163)</f>
        <v>11.774968199999998</v>
      </c>
      <c r="Z155" s="202"/>
      <c r="AA155" s="207">
        <f>SUM(AA156:AA163)</f>
        <v>0</v>
      </c>
      <c r="AR155" s="208" t="s">
        <v>93</v>
      </c>
      <c r="AT155" s="209" t="s">
        <v>84</v>
      </c>
      <c r="AU155" s="209" t="s">
        <v>93</v>
      </c>
      <c r="AY155" s="208" t="s">
        <v>148</v>
      </c>
      <c r="BK155" s="210">
        <f>SUM(BK156:BK163)</f>
        <v>0</v>
      </c>
    </row>
    <row r="156" s="1" customFormat="1" ht="38.25" customHeight="1">
      <c r="B156" s="45"/>
      <c r="C156" s="214" t="s">
        <v>230</v>
      </c>
      <c r="D156" s="214" t="s">
        <v>149</v>
      </c>
      <c r="E156" s="215" t="s">
        <v>231</v>
      </c>
      <c r="F156" s="216" t="s">
        <v>232</v>
      </c>
      <c r="G156" s="216"/>
      <c r="H156" s="216"/>
      <c r="I156" s="216"/>
      <c r="J156" s="217" t="s">
        <v>216</v>
      </c>
      <c r="K156" s="218">
        <v>1638.8</v>
      </c>
      <c r="L156" s="219">
        <v>0</v>
      </c>
      <c r="M156" s="220"/>
      <c r="N156" s="221">
        <f>ROUND(L156*K156,2)</f>
        <v>0</v>
      </c>
      <c r="O156" s="221"/>
      <c r="P156" s="221"/>
      <c r="Q156" s="221"/>
      <c r="R156" s="47"/>
      <c r="T156" s="222" t="s">
        <v>22</v>
      </c>
      <c r="U156" s="55" t="s">
        <v>50</v>
      </c>
      <c r="V156" s="46"/>
      <c r="W156" s="223">
        <f>V156*K156</f>
        <v>0</v>
      </c>
      <c r="X156" s="223">
        <v>3.0000000000000001E-05</v>
      </c>
      <c r="Y156" s="223">
        <f>X156*K156</f>
        <v>0.049163999999999999</v>
      </c>
      <c r="Z156" s="223">
        <v>0</v>
      </c>
      <c r="AA156" s="224">
        <f>Z156*K156</f>
        <v>0</v>
      </c>
      <c r="AR156" s="21" t="s">
        <v>153</v>
      </c>
      <c r="AT156" s="21" t="s">
        <v>149</v>
      </c>
      <c r="AU156" s="21" t="s">
        <v>91</v>
      </c>
      <c r="AY156" s="21" t="s">
        <v>148</v>
      </c>
      <c r="BE156" s="137">
        <f>IF(U156="základní",N156,0)</f>
        <v>0</v>
      </c>
      <c r="BF156" s="137">
        <f>IF(U156="snížená",N156,0)</f>
        <v>0</v>
      </c>
      <c r="BG156" s="137">
        <f>IF(U156="zákl. přenesená",N156,0)</f>
        <v>0</v>
      </c>
      <c r="BH156" s="137">
        <f>IF(U156="sníž. přenesená",N156,0)</f>
        <v>0</v>
      </c>
      <c r="BI156" s="137">
        <f>IF(U156="nulová",N156,0)</f>
        <v>0</v>
      </c>
      <c r="BJ156" s="21" t="s">
        <v>93</v>
      </c>
      <c r="BK156" s="137">
        <f>ROUND(L156*K156,2)</f>
        <v>0</v>
      </c>
      <c r="BL156" s="21" t="s">
        <v>153</v>
      </c>
      <c r="BM156" s="21" t="s">
        <v>233</v>
      </c>
    </row>
    <row r="157" s="10" customFormat="1" ht="38.25" customHeight="1">
      <c r="B157" s="225"/>
      <c r="C157" s="226"/>
      <c r="D157" s="226"/>
      <c r="E157" s="227" t="s">
        <v>22</v>
      </c>
      <c r="F157" s="228" t="s">
        <v>234</v>
      </c>
      <c r="G157" s="229"/>
      <c r="H157" s="229"/>
      <c r="I157" s="229"/>
      <c r="J157" s="226"/>
      <c r="K157" s="230">
        <v>1638.8</v>
      </c>
      <c r="L157" s="226"/>
      <c r="M157" s="226"/>
      <c r="N157" s="226"/>
      <c r="O157" s="226"/>
      <c r="P157" s="226"/>
      <c r="Q157" s="226"/>
      <c r="R157" s="231"/>
      <c r="T157" s="232"/>
      <c r="U157" s="226"/>
      <c r="V157" s="226"/>
      <c r="W157" s="226"/>
      <c r="X157" s="226"/>
      <c r="Y157" s="226"/>
      <c r="Z157" s="226"/>
      <c r="AA157" s="233"/>
      <c r="AT157" s="234" t="s">
        <v>156</v>
      </c>
      <c r="AU157" s="234" t="s">
        <v>91</v>
      </c>
      <c r="AV157" s="10" t="s">
        <v>91</v>
      </c>
      <c r="AW157" s="10" t="s">
        <v>40</v>
      </c>
      <c r="AX157" s="10" t="s">
        <v>93</v>
      </c>
      <c r="AY157" s="234" t="s">
        <v>148</v>
      </c>
    </row>
    <row r="158" s="1" customFormat="1" ht="38.25" customHeight="1">
      <c r="B158" s="45"/>
      <c r="C158" s="235" t="s">
        <v>235</v>
      </c>
      <c r="D158" s="235" t="s">
        <v>170</v>
      </c>
      <c r="E158" s="236" t="s">
        <v>236</v>
      </c>
      <c r="F158" s="237" t="s">
        <v>237</v>
      </c>
      <c r="G158" s="237"/>
      <c r="H158" s="237"/>
      <c r="I158" s="237"/>
      <c r="J158" s="238" t="s">
        <v>22</v>
      </c>
      <c r="K158" s="239">
        <v>1687.9639999999999</v>
      </c>
      <c r="L158" s="240">
        <v>0</v>
      </c>
      <c r="M158" s="241"/>
      <c r="N158" s="242">
        <f>ROUND(L158*K158,2)</f>
        <v>0</v>
      </c>
      <c r="O158" s="221"/>
      <c r="P158" s="221"/>
      <c r="Q158" s="221"/>
      <c r="R158" s="47"/>
      <c r="T158" s="222" t="s">
        <v>22</v>
      </c>
      <c r="U158" s="55" t="s">
        <v>50</v>
      </c>
      <c r="V158" s="46"/>
      <c r="W158" s="223">
        <f>V158*K158</f>
        <v>0</v>
      </c>
      <c r="X158" s="223">
        <v>0.0064999999999999997</v>
      </c>
      <c r="Y158" s="223">
        <f>X158*K158</f>
        <v>10.971765999999999</v>
      </c>
      <c r="Z158" s="223">
        <v>0</v>
      </c>
      <c r="AA158" s="224">
        <f>Z158*K158</f>
        <v>0</v>
      </c>
      <c r="AR158" s="21" t="s">
        <v>174</v>
      </c>
      <c r="AT158" s="21" t="s">
        <v>170</v>
      </c>
      <c r="AU158" s="21" t="s">
        <v>91</v>
      </c>
      <c r="AY158" s="21" t="s">
        <v>148</v>
      </c>
      <c r="BE158" s="137">
        <f>IF(U158="základní",N158,0)</f>
        <v>0</v>
      </c>
      <c r="BF158" s="137">
        <f>IF(U158="snížená",N158,0)</f>
        <v>0</v>
      </c>
      <c r="BG158" s="137">
        <f>IF(U158="zákl. přenesená",N158,0)</f>
        <v>0</v>
      </c>
      <c r="BH158" s="137">
        <f>IF(U158="sníž. přenesená",N158,0)</f>
        <v>0</v>
      </c>
      <c r="BI158" s="137">
        <f>IF(U158="nulová",N158,0)</f>
        <v>0</v>
      </c>
      <c r="BJ158" s="21" t="s">
        <v>93</v>
      </c>
      <c r="BK158" s="137">
        <f>ROUND(L158*K158,2)</f>
        <v>0</v>
      </c>
      <c r="BL158" s="21" t="s">
        <v>153</v>
      </c>
      <c r="BM158" s="21" t="s">
        <v>238</v>
      </c>
    </row>
    <row r="159" s="10" customFormat="1" ht="16.5" customHeight="1">
      <c r="B159" s="225"/>
      <c r="C159" s="226"/>
      <c r="D159" s="226"/>
      <c r="E159" s="227" t="s">
        <v>22</v>
      </c>
      <c r="F159" s="228" t="s">
        <v>239</v>
      </c>
      <c r="G159" s="229"/>
      <c r="H159" s="229"/>
      <c r="I159" s="229"/>
      <c r="J159" s="226"/>
      <c r="K159" s="230">
        <v>1687.9639999999999</v>
      </c>
      <c r="L159" s="226"/>
      <c r="M159" s="226"/>
      <c r="N159" s="226"/>
      <c r="O159" s="226"/>
      <c r="P159" s="226"/>
      <c r="Q159" s="226"/>
      <c r="R159" s="231"/>
      <c r="T159" s="232"/>
      <c r="U159" s="226"/>
      <c r="V159" s="226"/>
      <c r="W159" s="226"/>
      <c r="X159" s="226"/>
      <c r="Y159" s="226"/>
      <c r="Z159" s="226"/>
      <c r="AA159" s="233"/>
      <c r="AT159" s="234" t="s">
        <v>156</v>
      </c>
      <c r="AU159" s="234" t="s">
        <v>91</v>
      </c>
      <c r="AV159" s="10" t="s">
        <v>91</v>
      </c>
      <c r="AW159" s="10" t="s">
        <v>40</v>
      </c>
      <c r="AX159" s="10" t="s">
        <v>93</v>
      </c>
      <c r="AY159" s="234" t="s">
        <v>148</v>
      </c>
    </row>
    <row r="160" s="1" customFormat="1" ht="25.5" customHeight="1">
      <c r="B160" s="45"/>
      <c r="C160" s="214" t="s">
        <v>240</v>
      </c>
      <c r="D160" s="214" t="s">
        <v>149</v>
      </c>
      <c r="E160" s="215" t="s">
        <v>241</v>
      </c>
      <c r="F160" s="216" t="s">
        <v>242</v>
      </c>
      <c r="G160" s="216"/>
      <c r="H160" s="216"/>
      <c r="I160" s="216"/>
      <c r="J160" s="217" t="s">
        <v>216</v>
      </c>
      <c r="K160" s="218">
        <v>20</v>
      </c>
      <c r="L160" s="219">
        <v>0</v>
      </c>
      <c r="M160" s="220"/>
      <c r="N160" s="221">
        <f>ROUND(L160*K160,2)</f>
        <v>0</v>
      </c>
      <c r="O160" s="221"/>
      <c r="P160" s="221"/>
      <c r="Q160" s="221"/>
      <c r="R160" s="47"/>
      <c r="T160" s="222" t="s">
        <v>22</v>
      </c>
      <c r="U160" s="55" t="s">
        <v>50</v>
      </c>
      <c r="V160" s="46"/>
      <c r="W160" s="223">
        <f>V160*K160</f>
        <v>0</v>
      </c>
      <c r="X160" s="223">
        <v>3.0000000000000001E-05</v>
      </c>
      <c r="Y160" s="223">
        <f>X160*K160</f>
        <v>0.00060000000000000006</v>
      </c>
      <c r="Z160" s="223">
        <v>0</v>
      </c>
      <c r="AA160" s="224">
        <f>Z160*K160</f>
        <v>0</v>
      </c>
      <c r="AR160" s="21" t="s">
        <v>153</v>
      </c>
      <c r="AT160" s="21" t="s">
        <v>149</v>
      </c>
      <c r="AU160" s="21" t="s">
        <v>91</v>
      </c>
      <c r="AY160" s="21" t="s">
        <v>148</v>
      </c>
      <c r="BE160" s="137">
        <f>IF(U160="základní",N160,0)</f>
        <v>0</v>
      </c>
      <c r="BF160" s="137">
        <f>IF(U160="snížená",N160,0)</f>
        <v>0</v>
      </c>
      <c r="BG160" s="137">
        <f>IF(U160="zákl. přenesená",N160,0)</f>
        <v>0</v>
      </c>
      <c r="BH160" s="137">
        <f>IF(U160="sníž. přenesená",N160,0)</f>
        <v>0</v>
      </c>
      <c r="BI160" s="137">
        <f>IF(U160="nulová",N160,0)</f>
        <v>0</v>
      </c>
      <c r="BJ160" s="21" t="s">
        <v>93</v>
      </c>
      <c r="BK160" s="137">
        <f>ROUND(L160*K160,2)</f>
        <v>0</v>
      </c>
      <c r="BL160" s="21" t="s">
        <v>153</v>
      </c>
      <c r="BM160" s="21" t="s">
        <v>243</v>
      </c>
    </row>
    <row r="161" s="10" customFormat="1" ht="16.5" customHeight="1">
      <c r="B161" s="225"/>
      <c r="C161" s="226"/>
      <c r="D161" s="226"/>
      <c r="E161" s="227" t="s">
        <v>22</v>
      </c>
      <c r="F161" s="228" t="s">
        <v>244</v>
      </c>
      <c r="G161" s="229"/>
      <c r="H161" s="229"/>
      <c r="I161" s="229"/>
      <c r="J161" s="226"/>
      <c r="K161" s="230">
        <v>20</v>
      </c>
      <c r="L161" s="226"/>
      <c r="M161" s="226"/>
      <c r="N161" s="226"/>
      <c r="O161" s="226"/>
      <c r="P161" s="226"/>
      <c r="Q161" s="226"/>
      <c r="R161" s="231"/>
      <c r="T161" s="232"/>
      <c r="U161" s="226"/>
      <c r="V161" s="226"/>
      <c r="W161" s="226"/>
      <c r="X161" s="226"/>
      <c r="Y161" s="226"/>
      <c r="Z161" s="226"/>
      <c r="AA161" s="233"/>
      <c r="AT161" s="234" t="s">
        <v>156</v>
      </c>
      <c r="AU161" s="234" t="s">
        <v>91</v>
      </c>
      <c r="AV161" s="10" t="s">
        <v>91</v>
      </c>
      <c r="AW161" s="10" t="s">
        <v>40</v>
      </c>
      <c r="AX161" s="10" t="s">
        <v>93</v>
      </c>
      <c r="AY161" s="234" t="s">
        <v>148</v>
      </c>
    </row>
    <row r="162" s="1" customFormat="1" ht="38.25" customHeight="1">
      <c r="B162" s="45"/>
      <c r="C162" s="214" t="s">
        <v>10</v>
      </c>
      <c r="D162" s="214" t="s">
        <v>149</v>
      </c>
      <c r="E162" s="215" t="s">
        <v>245</v>
      </c>
      <c r="F162" s="216" t="s">
        <v>246</v>
      </c>
      <c r="G162" s="216"/>
      <c r="H162" s="216"/>
      <c r="I162" s="216"/>
      <c r="J162" s="217" t="s">
        <v>166</v>
      </c>
      <c r="K162" s="218">
        <v>1603.06</v>
      </c>
      <c r="L162" s="219">
        <v>0</v>
      </c>
      <c r="M162" s="220"/>
      <c r="N162" s="221">
        <f>ROUND(L162*K162,2)</f>
        <v>0</v>
      </c>
      <c r="O162" s="221"/>
      <c r="P162" s="221"/>
      <c r="Q162" s="221"/>
      <c r="R162" s="47"/>
      <c r="T162" s="222" t="s">
        <v>22</v>
      </c>
      <c r="U162" s="55" t="s">
        <v>50</v>
      </c>
      <c r="V162" s="46"/>
      <c r="W162" s="223">
        <f>V162*K162</f>
        <v>0</v>
      </c>
      <c r="X162" s="223">
        <v>0.00046999999999999999</v>
      </c>
      <c r="Y162" s="223">
        <f>X162*K162</f>
        <v>0.75343819999999995</v>
      </c>
      <c r="Z162" s="223">
        <v>0</v>
      </c>
      <c r="AA162" s="224">
        <f>Z162*K162</f>
        <v>0</v>
      </c>
      <c r="AR162" s="21" t="s">
        <v>153</v>
      </c>
      <c r="AT162" s="21" t="s">
        <v>149</v>
      </c>
      <c r="AU162" s="21" t="s">
        <v>91</v>
      </c>
      <c r="AY162" s="21" t="s">
        <v>148</v>
      </c>
      <c r="BE162" s="137">
        <f>IF(U162="základní",N162,0)</f>
        <v>0</v>
      </c>
      <c r="BF162" s="137">
        <f>IF(U162="snížená",N162,0)</f>
        <v>0</v>
      </c>
      <c r="BG162" s="137">
        <f>IF(U162="zákl. přenesená",N162,0)</f>
        <v>0</v>
      </c>
      <c r="BH162" s="137">
        <f>IF(U162="sníž. přenesená",N162,0)</f>
        <v>0</v>
      </c>
      <c r="BI162" s="137">
        <f>IF(U162="nulová",N162,0)</f>
        <v>0</v>
      </c>
      <c r="BJ162" s="21" t="s">
        <v>93</v>
      </c>
      <c r="BK162" s="137">
        <f>ROUND(L162*K162,2)</f>
        <v>0</v>
      </c>
      <c r="BL162" s="21" t="s">
        <v>153</v>
      </c>
      <c r="BM162" s="21" t="s">
        <v>247</v>
      </c>
    </row>
    <row r="163" s="10" customFormat="1" ht="25.5" customHeight="1">
      <c r="B163" s="225"/>
      <c r="C163" s="226"/>
      <c r="D163" s="226"/>
      <c r="E163" s="227" t="s">
        <v>22</v>
      </c>
      <c r="F163" s="228" t="s">
        <v>181</v>
      </c>
      <c r="G163" s="229"/>
      <c r="H163" s="229"/>
      <c r="I163" s="229"/>
      <c r="J163" s="226"/>
      <c r="K163" s="230">
        <v>1603.06</v>
      </c>
      <c r="L163" s="226"/>
      <c r="M163" s="226"/>
      <c r="N163" s="226"/>
      <c r="O163" s="226"/>
      <c r="P163" s="226"/>
      <c r="Q163" s="226"/>
      <c r="R163" s="231"/>
      <c r="T163" s="232"/>
      <c r="U163" s="226"/>
      <c r="V163" s="226"/>
      <c r="W163" s="226"/>
      <c r="X163" s="226"/>
      <c r="Y163" s="226"/>
      <c r="Z163" s="226"/>
      <c r="AA163" s="233"/>
      <c r="AT163" s="234" t="s">
        <v>156</v>
      </c>
      <c r="AU163" s="234" t="s">
        <v>91</v>
      </c>
      <c r="AV163" s="10" t="s">
        <v>91</v>
      </c>
      <c r="AW163" s="10" t="s">
        <v>40</v>
      </c>
      <c r="AX163" s="10" t="s">
        <v>93</v>
      </c>
      <c r="AY163" s="234" t="s">
        <v>148</v>
      </c>
    </row>
    <row r="164" s="9" customFormat="1" ht="29.88" customHeight="1">
      <c r="B164" s="201"/>
      <c r="C164" s="202"/>
      <c r="D164" s="211" t="s">
        <v>122</v>
      </c>
      <c r="E164" s="211"/>
      <c r="F164" s="211"/>
      <c r="G164" s="211"/>
      <c r="H164" s="211"/>
      <c r="I164" s="211"/>
      <c r="J164" s="211"/>
      <c r="K164" s="211"/>
      <c r="L164" s="211"/>
      <c r="M164" s="211"/>
      <c r="N164" s="212">
        <f>BK164</f>
        <v>0</v>
      </c>
      <c r="O164" s="213"/>
      <c r="P164" s="213"/>
      <c r="Q164" s="213"/>
      <c r="R164" s="204"/>
      <c r="T164" s="205"/>
      <c r="U164" s="202"/>
      <c r="V164" s="202"/>
      <c r="W164" s="206">
        <f>W165</f>
        <v>0</v>
      </c>
      <c r="X164" s="202"/>
      <c r="Y164" s="206">
        <f>Y165</f>
        <v>0</v>
      </c>
      <c r="Z164" s="202"/>
      <c r="AA164" s="207">
        <f>AA165</f>
        <v>0</v>
      </c>
      <c r="AR164" s="208" t="s">
        <v>93</v>
      </c>
      <c r="AT164" s="209" t="s">
        <v>84</v>
      </c>
      <c r="AU164" s="209" t="s">
        <v>93</v>
      </c>
      <c r="AY164" s="208" t="s">
        <v>148</v>
      </c>
      <c r="BK164" s="210">
        <f>BK165</f>
        <v>0</v>
      </c>
    </row>
    <row r="165" s="1" customFormat="1" ht="38.25" customHeight="1">
      <c r="B165" s="45"/>
      <c r="C165" s="214" t="s">
        <v>248</v>
      </c>
      <c r="D165" s="214" t="s">
        <v>149</v>
      </c>
      <c r="E165" s="215" t="s">
        <v>249</v>
      </c>
      <c r="F165" s="216" t="s">
        <v>250</v>
      </c>
      <c r="G165" s="216"/>
      <c r="H165" s="216"/>
      <c r="I165" s="216"/>
      <c r="J165" s="217" t="s">
        <v>210</v>
      </c>
      <c r="K165" s="218">
        <v>32.639000000000003</v>
      </c>
      <c r="L165" s="219">
        <v>0</v>
      </c>
      <c r="M165" s="220"/>
      <c r="N165" s="221">
        <f>ROUND(L165*K165,2)</f>
        <v>0</v>
      </c>
      <c r="O165" s="221"/>
      <c r="P165" s="221"/>
      <c r="Q165" s="221"/>
      <c r="R165" s="47"/>
      <c r="T165" s="222" t="s">
        <v>22</v>
      </c>
      <c r="U165" s="55" t="s">
        <v>50</v>
      </c>
      <c r="V165" s="46"/>
      <c r="W165" s="223">
        <f>V165*K165</f>
        <v>0</v>
      </c>
      <c r="X165" s="223">
        <v>0</v>
      </c>
      <c r="Y165" s="223">
        <f>X165*K165</f>
        <v>0</v>
      </c>
      <c r="Z165" s="223">
        <v>0</v>
      </c>
      <c r="AA165" s="224">
        <f>Z165*K165</f>
        <v>0</v>
      </c>
      <c r="AR165" s="21" t="s">
        <v>153</v>
      </c>
      <c r="AT165" s="21" t="s">
        <v>149</v>
      </c>
      <c r="AU165" s="21" t="s">
        <v>91</v>
      </c>
      <c r="AY165" s="21" t="s">
        <v>148</v>
      </c>
      <c r="BE165" s="137">
        <f>IF(U165="základní",N165,0)</f>
        <v>0</v>
      </c>
      <c r="BF165" s="137">
        <f>IF(U165="snížená",N165,0)</f>
        <v>0</v>
      </c>
      <c r="BG165" s="137">
        <f>IF(U165="zákl. přenesená",N165,0)</f>
        <v>0</v>
      </c>
      <c r="BH165" s="137">
        <f>IF(U165="sníž. přenesená",N165,0)</f>
        <v>0</v>
      </c>
      <c r="BI165" s="137">
        <f>IF(U165="nulová",N165,0)</f>
        <v>0</v>
      </c>
      <c r="BJ165" s="21" t="s">
        <v>93</v>
      </c>
      <c r="BK165" s="137">
        <f>ROUND(L165*K165,2)</f>
        <v>0</v>
      </c>
      <c r="BL165" s="21" t="s">
        <v>153</v>
      </c>
      <c r="BM165" s="21" t="s">
        <v>251</v>
      </c>
    </row>
    <row r="166" s="9" customFormat="1" ht="37.44001" customHeight="1">
      <c r="B166" s="201"/>
      <c r="C166" s="202"/>
      <c r="D166" s="203" t="s">
        <v>123</v>
      </c>
      <c r="E166" s="203"/>
      <c r="F166" s="203"/>
      <c r="G166" s="203"/>
      <c r="H166" s="203"/>
      <c r="I166" s="203"/>
      <c r="J166" s="203"/>
      <c r="K166" s="203"/>
      <c r="L166" s="203"/>
      <c r="M166" s="203"/>
      <c r="N166" s="243">
        <f>BK166</f>
        <v>0</v>
      </c>
      <c r="O166" s="244"/>
      <c r="P166" s="244"/>
      <c r="Q166" s="244"/>
      <c r="R166" s="204"/>
      <c r="T166" s="205"/>
      <c r="U166" s="202"/>
      <c r="V166" s="202"/>
      <c r="W166" s="206">
        <v>0</v>
      </c>
      <c r="X166" s="202"/>
      <c r="Y166" s="206">
        <v>0</v>
      </c>
      <c r="Z166" s="202"/>
      <c r="AA166" s="207">
        <v>0</v>
      </c>
      <c r="AR166" s="208" t="s">
        <v>91</v>
      </c>
      <c r="AT166" s="209" t="s">
        <v>84</v>
      </c>
      <c r="AU166" s="209" t="s">
        <v>85</v>
      </c>
      <c r="AY166" s="208" t="s">
        <v>148</v>
      </c>
      <c r="BK166" s="210">
        <v>0</v>
      </c>
    </row>
    <row r="167" s="1" customFormat="1" ht="49.92" customHeight="1">
      <c r="B167" s="45"/>
      <c r="C167" s="46"/>
      <c r="D167" s="203" t="s">
        <v>252</v>
      </c>
      <c r="E167" s="46"/>
      <c r="F167" s="46"/>
      <c r="G167" s="46"/>
      <c r="H167" s="46"/>
      <c r="I167" s="46"/>
      <c r="J167" s="46"/>
      <c r="K167" s="46"/>
      <c r="L167" s="46"/>
      <c r="M167" s="46"/>
      <c r="N167" s="245">
        <f>BK167</f>
        <v>0</v>
      </c>
      <c r="O167" s="246"/>
      <c r="P167" s="246"/>
      <c r="Q167" s="246"/>
      <c r="R167" s="47"/>
      <c r="T167" s="185"/>
      <c r="U167" s="46"/>
      <c r="V167" s="46"/>
      <c r="W167" s="46"/>
      <c r="X167" s="46"/>
      <c r="Y167" s="46"/>
      <c r="Z167" s="46"/>
      <c r="AA167" s="99"/>
      <c r="AT167" s="21" t="s">
        <v>84</v>
      </c>
      <c r="AU167" s="21" t="s">
        <v>85</v>
      </c>
      <c r="AY167" s="21" t="s">
        <v>253</v>
      </c>
      <c r="BK167" s="137">
        <f>SUM(BK168:BK172)</f>
        <v>0</v>
      </c>
    </row>
    <row r="168" s="1" customFormat="1" ht="22.32" customHeight="1">
      <c r="B168" s="45"/>
      <c r="C168" s="247" t="s">
        <v>22</v>
      </c>
      <c r="D168" s="247" t="s">
        <v>149</v>
      </c>
      <c r="E168" s="248" t="s">
        <v>22</v>
      </c>
      <c r="F168" s="249" t="s">
        <v>22</v>
      </c>
      <c r="G168" s="249"/>
      <c r="H168" s="249"/>
      <c r="I168" s="249"/>
      <c r="J168" s="250" t="s">
        <v>22</v>
      </c>
      <c r="K168" s="251"/>
      <c r="L168" s="219"/>
      <c r="M168" s="221"/>
      <c r="N168" s="221">
        <f>BK168</f>
        <v>0</v>
      </c>
      <c r="O168" s="221"/>
      <c r="P168" s="221"/>
      <c r="Q168" s="221"/>
      <c r="R168" s="47"/>
      <c r="T168" s="222" t="s">
        <v>22</v>
      </c>
      <c r="U168" s="252" t="s">
        <v>50</v>
      </c>
      <c r="V168" s="46"/>
      <c r="W168" s="46"/>
      <c r="X168" s="46"/>
      <c r="Y168" s="46"/>
      <c r="Z168" s="46"/>
      <c r="AA168" s="99"/>
      <c r="AT168" s="21" t="s">
        <v>253</v>
      </c>
      <c r="AU168" s="21" t="s">
        <v>93</v>
      </c>
      <c r="AY168" s="21" t="s">
        <v>253</v>
      </c>
      <c r="BE168" s="137">
        <f>IF(U168="základní",N168,0)</f>
        <v>0</v>
      </c>
      <c r="BF168" s="137">
        <f>IF(U168="snížená",N168,0)</f>
        <v>0</v>
      </c>
      <c r="BG168" s="137">
        <f>IF(U168="zákl. přenesená",N168,0)</f>
        <v>0</v>
      </c>
      <c r="BH168" s="137">
        <f>IF(U168="sníž. přenesená",N168,0)</f>
        <v>0</v>
      </c>
      <c r="BI168" s="137">
        <f>IF(U168="nulová",N168,0)</f>
        <v>0</v>
      </c>
      <c r="BJ168" s="21" t="s">
        <v>93</v>
      </c>
      <c r="BK168" s="137">
        <f>L168*K168</f>
        <v>0</v>
      </c>
    </row>
    <row r="169" s="1" customFormat="1" ht="22.32" customHeight="1">
      <c r="B169" s="45"/>
      <c r="C169" s="247" t="s">
        <v>22</v>
      </c>
      <c r="D169" s="247" t="s">
        <v>149</v>
      </c>
      <c r="E169" s="248" t="s">
        <v>22</v>
      </c>
      <c r="F169" s="249" t="s">
        <v>22</v>
      </c>
      <c r="G169" s="249"/>
      <c r="H169" s="249"/>
      <c r="I169" s="249"/>
      <c r="J169" s="250" t="s">
        <v>22</v>
      </c>
      <c r="K169" s="251"/>
      <c r="L169" s="219"/>
      <c r="M169" s="221"/>
      <c r="N169" s="221">
        <f>BK169</f>
        <v>0</v>
      </c>
      <c r="O169" s="221"/>
      <c r="P169" s="221"/>
      <c r="Q169" s="221"/>
      <c r="R169" s="47"/>
      <c r="T169" s="222" t="s">
        <v>22</v>
      </c>
      <c r="U169" s="252" t="s">
        <v>50</v>
      </c>
      <c r="V169" s="46"/>
      <c r="W169" s="46"/>
      <c r="X169" s="46"/>
      <c r="Y169" s="46"/>
      <c r="Z169" s="46"/>
      <c r="AA169" s="99"/>
      <c r="AT169" s="21" t="s">
        <v>253</v>
      </c>
      <c r="AU169" s="21" t="s">
        <v>93</v>
      </c>
      <c r="AY169" s="21" t="s">
        <v>253</v>
      </c>
      <c r="BE169" s="137">
        <f>IF(U169="základní",N169,0)</f>
        <v>0</v>
      </c>
      <c r="BF169" s="137">
        <f>IF(U169="snížená",N169,0)</f>
        <v>0</v>
      </c>
      <c r="BG169" s="137">
        <f>IF(U169="zákl. přenesená",N169,0)</f>
        <v>0</v>
      </c>
      <c r="BH169" s="137">
        <f>IF(U169="sníž. přenesená",N169,0)</f>
        <v>0</v>
      </c>
      <c r="BI169" s="137">
        <f>IF(U169="nulová",N169,0)</f>
        <v>0</v>
      </c>
      <c r="BJ169" s="21" t="s">
        <v>93</v>
      </c>
      <c r="BK169" s="137">
        <f>L169*K169</f>
        <v>0</v>
      </c>
    </row>
    <row r="170" s="1" customFormat="1" ht="22.32" customHeight="1">
      <c r="B170" s="45"/>
      <c r="C170" s="247" t="s">
        <v>22</v>
      </c>
      <c r="D170" s="247" t="s">
        <v>149</v>
      </c>
      <c r="E170" s="248" t="s">
        <v>22</v>
      </c>
      <c r="F170" s="249" t="s">
        <v>22</v>
      </c>
      <c r="G170" s="249"/>
      <c r="H170" s="249"/>
      <c r="I170" s="249"/>
      <c r="J170" s="250" t="s">
        <v>22</v>
      </c>
      <c r="K170" s="251"/>
      <c r="L170" s="219"/>
      <c r="M170" s="221"/>
      <c r="N170" s="221">
        <f>BK170</f>
        <v>0</v>
      </c>
      <c r="O170" s="221"/>
      <c r="P170" s="221"/>
      <c r="Q170" s="221"/>
      <c r="R170" s="47"/>
      <c r="T170" s="222" t="s">
        <v>22</v>
      </c>
      <c r="U170" s="252" t="s">
        <v>50</v>
      </c>
      <c r="V170" s="46"/>
      <c r="W170" s="46"/>
      <c r="X170" s="46"/>
      <c r="Y170" s="46"/>
      <c r="Z170" s="46"/>
      <c r="AA170" s="99"/>
      <c r="AT170" s="21" t="s">
        <v>253</v>
      </c>
      <c r="AU170" s="21" t="s">
        <v>93</v>
      </c>
      <c r="AY170" s="21" t="s">
        <v>253</v>
      </c>
      <c r="BE170" s="137">
        <f>IF(U170="základní",N170,0)</f>
        <v>0</v>
      </c>
      <c r="BF170" s="137">
        <f>IF(U170="snížená",N170,0)</f>
        <v>0</v>
      </c>
      <c r="BG170" s="137">
        <f>IF(U170="zákl. přenesená",N170,0)</f>
        <v>0</v>
      </c>
      <c r="BH170" s="137">
        <f>IF(U170="sníž. přenesená",N170,0)</f>
        <v>0</v>
      </c>
      <c r="BI170" s="137">
        <f>IF(U170="nulová",N170,0)</f>
        <v>0</v>
      </c>
      <c r="BJ170" s="21" t="s">
        <v>93</v>
      </c>
      <c r="BK170" s="137">
        <f>L170*K170</f>
        <v>0</v>
      </c>
    </row>
    <row r="171" s="1" customFormat="1" ht="22.32" customHeight="1">
      <c r="B171" s="45"/>
      <c r="C171" s="247" t="s">
        <v>22</v>
      </c>
      <c r="D171" s="247" t="s">
        <v>149</v>
      </c>
      <c r="E171" s="248" t="s">
        <v>22</v>
      </c>
      <c r="F171" s="249" t="s">
        <v>22</v>
      </c>
      <c r="G171" s="249"/>
      <c r="H171" s="249"/>
      <c r="I171" s="249"/>
      <c r="J171" s="250" t="s">
        <v>22</v>
      </c>
      <c r="K171" s="251"/>
      <c r="L171" s="219"/>
      <c r="M171" s="221"/>
      <c r="N171" s="221">
        <f>BK171</f>
        <v>0</v>
      </c>
      <c r="O171" s="221"/>
      <c r="P171" s="221"/>
      <c r="Q171" s="221"/>
      <c r="R171" s="47"/>
      <c r="T171" s="222" t="s">
        <v>22</v>
      </c>
      <c r="U171" s="252" t="s">
        <v>50</v>
      </c>
      <c r="V171" s="46"/>
      <c r="W171" s="46"/>
      <c r="X171" s="46"/>
      <c r="Y171" s="46"/>
      <c r="Z171" s="46"/>
      <c r="AA171" s="99"/>
      <c r="AT171" s="21" t="s">
        <v>253</v>
      </c>
      <c r="AU171" s="21" t="s">
        <v>93</v>
      </c>
      <c r="AY171" s="21" t="s">
        <v>253</v>
      </c>
      <c r="BE171" s="137">
        <f>IF(U171="základní",N171,0)</f>
        <v>0</v>
      </c>
      <c r="BF171" s="137">
        <f>IF(U171="snížená",N171,0)</f>
        <v>0</v>
      </c>
      <c r="BG171" s="137">
        <f>IF(U171="zákl. přenesená",N171,0)</f>
        <v>0</v>
      </c>
      <c r="BH171" s="137">
        <f>IF(U171="sníž. přenesená",N171,0)</f>
        <v>0</v>
      </c>
      <c r="BI171" s="137">
        <f>IF(U171="nulová",N171,0)</f>
        <v>0</v>
      </c>
      <c r="BJ171" s="21" t="s">
        <v>93</v>
      </c>
      <c r="BK171" s="137">
        <f>L171*K171</f>
        <v>0</v>
      </c>
    </row>
    <row r="172" s="1" customFormat="1" ht="22.32" customHeight="1">
      <c r="B172" s="45"/>
      <c r="C172" s="247" t="s">
        <v>22</v>
      </c>
      <c r="D172" s="247" t="s">
        <v>149</v>
      </c>
      <c r="E172" s="248" t="s">
        <v>22</v>
      </c>
      <c r="F172" s="249" t="s">
        <v>22</v>
      </c>
      <c r="G172" s="249"/>
      <c r="H172" s="249"/>
      <c r="I172" s="249"/>
      <c r="J172" s="250" t="s">
        <v>22</v>
      </c>
      <c r="K172" s="251"/>
      <c r="L172" s="219"/>
      <c r="M172" s="221"/>
      <c r="N172" s="221">
        <f>BK172</f>
        <v>0</v>
      </c>
      <c r="O172" s="221"/>
      <c r="P172" s="221"/>
      <c r="Q172" s="221"/>
      <c r="R172" s="47"/>
      <c r="T172" s="222" t="s">
        <v>22</v>
      </c>
      <c r="U172" s="252" t="s">
        <v>50</v>
      </c>
      <c r="V172" s="71"/>
      <c r="W172" s="71"/>
      <c r="X172" s="71"/>
      <c r="Y172" s="71"/>
      <c r="Z172" s="71"/>
      <c r="AA172" s="73"/>
      <c r="AT172" s="21" t="s">
        <v>253</v>
      </c>
      <c r="AU172" s="21" t="s">
        <v>93</v>
      </c>
      <c r="AY172" s="21" t="s">
        <v>253</v>
      </c>
      <c r="BE172" s="137">
        <f>IF(U172="základní",N172,0)</f>
        <v>0</v>
      </c>
      <c r="BF172" s="137">
        <f>IF(U172="snížená",N172,0)</f>
        <v>0</v>
      </c>
      <c r="BG172" s="137">
        <f>IF(U172="zákl. přenesená",N172,0)</f>
        <v>0</v>
      </c>
      <c r="BH172" s="137">
        <f>IF(U172="sníž. přenesená",N172,0)</f>
        <v>0</v>
      </c>
      <c r="BI172" s="137">
        <f>IF(U172="nulová",N172,0)</f>
        <v>0</v>
      </c>
      <c r="BJ172" s="21" t="s">
        <v>93</v>
      </c>
      <c r="BK172" s="137">
        <f>L172*K172</f>
        <v>0</v>
      </c>
    </row>
    <row r="173" s="1" customFormat="1" ht="6.96" customHeight="1">
      <c r="B173" s="74"/>
      <c r="C173" s="75"/>
      <c r="D173" s="75"/>
      <c r="E173" s="75"/>
      <c r="F173" s="75"/>
      <c r="G173" s="75"/>
      <c r="H173" s="75"/>
      <c r="I173" s="75"/>
      <c r="J173" s="75"/>
      <c r="K173" s="75"/>
      <c r="L173" s="75"/>
      <c r="M173" s="75"/>
      <c r="N173" s="75"/>
      <c r="O173" s="75"/>
      <c r="P173" s="75"/>
      <c r="Q173" s="75"/>
      <c r="R173" s="76"/>
    </row>
  </sheetData>
  <sheetProtection sheet="1" formatColumns="0" formatRows="0" objects="1" scenarios="1" spinCount="10" saltValue="X6O7lrhVbVcu9IJEUX8alvDG1tJG9/Ny0MLdfHpmCLYuvFffE/B+PbOQckhsDraL0L717LoWYi3mopUpZcUkTw==" hashValue="fFsRBuI+fkWNu1Rk2/T0lHpQBjUSe5UhlJMTP3jYkMQkWHoVlpfu0uiNXNzRxFgJjKAyzITeI34mwlle9gIYgQ==" algorithmName="SHA-512" password="CC35"/>
  <mergeCells count="174">
    <mergeCell ref="L142:M142"/>
    <mergeCell ref="L134:M134"/>
    <mergeCell ref="L136:M136"/>
    <mergeCell ref="L138:M138"/>
    <mergeCell ref="L139:M139"/>
    <mergeCell ref="L140:M140"/>
    <mergeCell ref="L143:M143"/>
    <mergeCell ref="L144:M144"/>
    <mergeCell ref="L146:M146"/>
    <mergeCell ref="L149:M149"/>
    <mergeCell ref="E24:L24"/>
    <mergeCell ref="S2:AC2"/>
    <mergeCell ref="M27:P27"/>
    <mergeCell ref="M28:P28"/>
    <mergeCell ref="M30:P30"/>
    <mergeCell ref="H32:J32"/>
    <mergeCell ref="M32:P32"/>
    <mergeCell ref="H33:J33"/>
    <mergeCell ref="M33:P33"/>
    <mergeCell ref="H34:J34"/>
    <mergeCell ref="M34:P34"/>
    <mergeCell ref="H35:J35"/>
    <mergeCell ref="M35:P35"/>
    <mergeCell ref="H36:J36"/>
    <mergeCell ref="M36:P36"/>
    <mergeCell ref="L38:P38"/>
    <mergeCell ref="C76:Q76"/>
    <mergeCell ref="F79:P79"/>
    <mergeCell ref="F78:P78"/>
    <mergeCell ref="M81:P81"/>
    <mergeCell ref="M83:Q83"/>
    <mergeCell ref="M84:Q84"/>
    <mergeCell ref="C86:G86"/>
    <mergeCell ref="N86:Q86"/>
    <mergeCell ref="N88:Q88"/>
    <mergeCell ref="N89:Q89"/>
    <mergeCell ref="N90:Q90"/>
    <mergeCell ref="N91:Q91"/>
    <mergeCell ref="N92:Q92"/>
    <mergeCell ref="N93:Q93"/>
    <mergeCell ref="N94:Q94"/>
    <mergeCell ref="N97:Q97"/>
    <mergeCell ref="N95:Q95"/>
    <mergeCell ref="D98:H98"/>
    <mergeCell ref="N98:Q98"/>
    <mergeCell ref="D99:H99"/>
    <mergeCell ref="N99:Q99"/>
    <mergeCell ref="D100:H100"/>
    <mergeCell ref="N100:Q100"/>
    <mergeCell ref="D101:H101"/>
    <mergeCell ref="N101:Q101"/>
    <mergeCell ref="D102:H102"/>
    <mergeCell ref="N102:Q102"/>
    <mergeCell ref="N103:Q103"/>
    <mergeCell ref="L105:Q105"/>
    <mergeCell ref="C111:Q111"/>
    <mergeCell ref="F113:P113"/>
    <mergeCell ref="F114:P114"/>
    <mergeCell ref="M116:P116"/>
    <mergeCell ref="M118:Q118"/>
    <mergeCell ref="M119:Q119"/>
    <mergeCell ref="L121:M121"/>
    <mergeCell ref="N121:Q121"/>
    <mergeCell ref="N122:Q122"/>
    <mergeCell ref="N123:Q123"/>
    <mergeCell ref="F172:I172"/>
    <mergeCell ref="F170:I170"/>
    <mergeCell ref="F168:I168"/>
    <mergeCell ref="L168:M168"/>
    <mergeCell ref="N168:Q168"/>
    <mergeCell ref="F169:I169"/>
    <mergeCell ref="L169:M169"/>
    <mergeCell ref="N169:Q169"/>
    <mergeCell ref="L170:M170"/>
    <mergeCell ref="N170:Q170"/>
    <mergeCell ref="F171:I171"/>
    <mergeCell ref="L171:M171"/>
    <mergeCell ref="N171:Q171"/>
    <mergeCell ref="L172:M172"/>
    <mergeCell ref="N172:Q172"/>
    <mergeCell ref="F125:I125"/>
    <mergeCell ref="F128:I128"/>
    <mergeCell ref="L125:M125"/>
    <mergeCell ref="N125:Q125"/>
    <mergeCell ref="F126:I126"/>
    <mergeCell ref="F127:I127"/>
    <mergeCell ref="L127:M127"/>
    <mergeCell ref="N127:Q127"/>
    <mergeCell ref="L129:M129"/>
    <mergeCell ref="N129:Q129"/>
    <mergeCell ref="L130:M130"/>
    <mergeCell ref="N130:Q130"/>
    <mergeCell ref="N124:Q124"/>
    <mergeCell ref="F129:I129"/>
    <mergeCell ref="F132:I132"/>
    <mergeCell ref="F130:I130"/>
    <mergeCell ref="L132:M132"/>
    <mergeCell ref="N132:Q132"/>
    <mergeCell ref="N134:Q134"/>
    <mergeCell ref="N136:Q136"/>
    <mergeCell ref="N138:Q138"/>
    <mergeCell ref="N139:Q139"/>
    <mergeCell ref="N140:Q140"/>
    <mergeCell ref="N142:Q142"/>
    <mergeCell ref="N143:Q143"/>
    <mergeCell ref="N144:Q144"/>
    <mergeCell ref="N146:Q146"/>
    <mergeCell ref="F121:I121"/>
    <mergeCell ref="F131:I131"/>
    <mergeCell ref="F133:I133"/>
    <mergeCell ref="F134:I134"/>
    <mergeCell ref="F135:I135"/>
    <mergeCell ref="F136:I136"/>
    <mergeCell ref="F137:I137"/>
    <mergeCell ref="F138:I138"/>
    <mergeCell ref="F139:I139"/>
    <mergeCell ref="F140:I140"/>
    <mergeCell ref="F141:I141"/>
    <mergeCell ref="F142:I142"/>
    <mergeCell ref="F143:I143"/>
    <mergeCell ref="F144:I144"/>
    <mergeCell ref="F145:I145"/>
    <mergeCell ref="F146:I146"/>
    <mergeCell ref="F147:I147"/>
    <mergeCell ref="F149:I149"/>
    <mergeCell ref="N149:Q149"/>
    <mergeCell ref="F150:I150"/>
    <mergeCell ref="F151:I151"/>
    <mergeCell ref="L151:M151"/>
    <mergeCell ref="N151:Q151"/>
    <mergeCell ref="F152:I152"/>
    <mergeCell ref="F153:I153"/>
    <mergeCell ref="L153:M153"/>
    <mergeCell ref="N153:Q153"/>
    <mergeCell ref="N148:Q148"/>
    <mergeCell ref="F154:I154"/>
    <mergeCell ref="F157:I157"/>
    <mergeCell ref="F156:I156"/>
    <mergeCell ref="L156:M156"/>
    <mergeCell ref="N156:Q156"/>
    <mergeCell ref="F158:I158"/>
    <mergeCell ref="L158:M158"/>
    <mergeCell ref="N158:Q158"/>
    <mergeCell ref="F159:I159"/>
    <mergeCell ref="L160:M160"/>
    <mergeCell ref="N160:Q160"/>
    <mergeCell ref="N155:Q155"/>
    <mergeCell ref="F160:I160"/>
    <mergeCell ref="F163:I163"/>
    <mergeCell ref="F161:I161"/>
    <mergeCell ref="F162:I162"/>
    <mergeCell ref="L162:M162"/>
    <mergeCell ref="N162:Q162"/>
    <mergeCell ref="F165:I165"/>
    <mergeCell ref="L165:M165"/>
    <mergeCell ref="N165:Q165"/>
    <mergeCell ref="N164:Q164"/>
    <mergeCell ref="N166:Q166"/>
    <mergeCell ref="N167:Q167"/>
    <mergeCell ref="H1:K1"/>
    <mergeCell ref="C2:Q2"/>
    <mergeCell ref="C4:Q4"/>
    <mergeCell ref="F6:P6"/>
    <mergeCell ref="F7:P7"/>
    <mergeCell ref="O9:P9"/>
    <mergeCell ref="O11:P11"/>
    <mergeCell ref="O12:P12"/>
    <mergeCell ref="O14:P14"/>
    <mergeCell ref="E15:L15"/>
    <mergeCell ref="O15:P15"/>
    <mergeCell ref="O17:P17"/>
    <mergeCell ref="O18:P18"/>
    <mergeCell ref="O20:P20"/>
    <mergeCell ref="O21:P21"/>
  </mergeCells>
  <dataValidations count="2">
    <dataValidation type="list" allowBlank="1" showInputMessage="1" showErrorMessage="1" error="Povoleny jsou hodnoty K, M." sqref="D168:D173">
      <formula1>"K, M"</formula1>
    </dataValidation>
    <dataValidation type="list" allowBlank="1" showInputMessage="1" showErrorMessage="1" error="Povoleny jsou hodnoty základní, snížená, zákl. přenesená, sníž. přenesená, nulová." sqref="U168:U173">
      <formula1>"základní, snížená, zákl. přenesená, sníž. přenesená, nulová"</formula1>
    </dataValidation>
  </dataValidations>
  <hyperlinks>
    <hyperlink ref="F1:G1" location="C2" display="1) Krycí list rozpočtu"/>
    <hyperlink ref="H1:K1" location="C86" display="2) Rekapitulace rozpočtu"/>
    <hyperlink ref="L1" location="C121" display="3) Rozpočet"/>
    <hyperlink ref="S1:T1" location="'Rekapitulace stavby'!C2" display="Rekapitulace stavby"/>
  </hyperlinks>
  <pageMargins left="0.5833333" right="0.5833333" top="0.5" bottom="0.4666667" header="0" footer="0"/>
  <pageSetup paperSize="9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Malec</dc:creator>
  <cp:lastModifiedBy>Malec</cp:lastModifiedBy>
  <dcterms:created xsi:type="dcterms:W3CDTF">2019-01-30T13:43:33Z</dcterms:created>
  <dcterms:modified xsi:type="dcterms:W3CDTF">2019-01-30T13:43:34Z</dcterms:modified>
</cp:coreProperties>
</file>