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Vedlejší a ostatní ..." sheetId="2" r:id="rId2"/>
    <sheet name="001 - Soupis prací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'000 - Vedlejší a ostatní ...'!$C$118:$K$124</definedName>
    <definedName name="_xlnm.Print_Area" localSheetId="1">'000 - Vedlejší a ostatní ...'!$C$82:$J$100,'000 - Vedlejší a ostatní ...'!$C$106:$K$124</definedName>
    <definedName name="_xlnm.Print_Titles" localSheetId="1">'000 - Vedlejší a ostatní ...'!$118:$118</definedName>
    <definedName name="_xlnm._FilterDatabase" localSheetId="2" hidden="1">'001 - Soupis prací'!$C$127:$K$232</definedName>
    <definedName name="_xlnm.Print_Area" localSheetId="2">'001 - Soupis prací'!$C$82:$J$109,'001 - Soupis prací'!$C$115:$K$232</definedName>
    <definedName name="_xlnm.Print_Titles" localSheetId="2">'001 - Soupis prací'!$127:$127</definedName>
  </definedNames>
  <calcPr/>
</workbook>
</file>

<file path=xl/calcChain.xml><?xml version="1.0" encoding="utf-8"?>
<calcChain xmlns="http://schemas.openxmlformats.org/spreadsheetml/2006/main">
  <c i="3" r="J37"/>
  <c r="J36"/>
  <c i="1" r="AY96"/>
  <c i="3" r="J35"/>
  <c i="1" r="AX96"/>
  <c i="3" r="BI230"/>
  <c r="BH230"/>
  <c r="BG230"/>
  <c r="BF230"/>
  <c r="T230"/>
  <c r="T229"/>
  <c r="R230"/>
  <c r="R229"/>
  <c r="P230"/>
  <c r="P229"/>
  <c r="BK230"/>
  <c r="BK229"/>
  <c r="J229"/>
  <c r="J230"/>
  <c r="BE230"/>
  <c r="J108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T197"/>
  <c r="R198"/>
  <c r="R197"/>
  <c r="P198"/>
  <c r="P197"/>
  <c r="BK198"/>
  <c r="BK197"/>
  <c r="J197"/>
  <c r="J198"/>
  <c r="BE198"/>
  <c r="J107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T183"/>
  <c r="R184"/>
  <c r="R183"/>
  <c r="P184"/>
  <c r="P183"/>
  <c r="BK184"/>
  <c r="BK183"/>
  <c r="J183"/>
  <c r="J184"/>
  <c r="BE184"/>
  <c r="J106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T175"/>
  <c r="R176"/>
  <c r="R175"/>
  <c r="P176"/>
  <c r="P175"/>
  <c r="BK176"/>
  <c r="BK175"/>
  <c r="J175"/>
  <c r="J176"/>
  <c r="BE176"/>
  <c r="J105"/>
  <c r="BI174"/>
  <c r="BH174"/>
  <c r="BG174"/>
  <c r="BF174"/>
  <c r="T174"/>
  <c r="T173"/>
  <c r="T172"/>
  <c r="R174"/>
  <c r="R173"/>
  <c r="R172"/>
  <c r="P174"/>
  <c r="P173"/>
  <c r="P172"/>
  <c r="BK174"/>
  <c r="BK173"/>
  <c r="J173"/>
  <c r="BK172"/>
  <c r="J172"/>
  <c r="J174"/>
  <c r="BE174"/>
  <c r="J104"/>
  <c r="J103"/>
  <c r="BI171"/>
  <c r="BH171"/>
  <c r="BG171"/>
  <c r="BF171"/>
  <c r="T171"/>
  <c r="T170"/>
  <c r="R171"/>
  <c r="R170"/>
  <c r="P171"/>
  <c r="P170"/>
  <c r="BK171"/>
  <c r="BK170"/>
  <c r="J170"/>
  <c r="J171"/>
  <c r="BE171"/>
  <c r="J10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101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T139"/>
  <c r="R140"/>
  <c r="R139"/>
  <c r="P140"/>
  <c r="P139"/>
  <c r="BK140"/>
  <c r="BK139"/>
  <c r="J139"/>
  <c r="J140"/>
  <c r="BE140"/>
  <c r="J100"/>
  <c r="BI135"/>
  <c r="BH135"/>
  <c r="BG135"/>
  <c r="BF135"/>
  <c r="T135"/>
  <c r="T134"/>
  <c r="R135"/>
  <c r="R134"/>
  <c r="P135"/>
  <c r="P134"/>
  <c r="BK135"/>
  <c r="BK134"/>
  <c r="J134"/>
  <c r="J135"/>
  <c r="BE135"/>
  <c r="J99"/>
  <c r="BI131"/>
  <c r="F37"/>
  <c i="1" r="BD96"/>
  <c i="3" r="BH131"/>
  <c r="F36"/>
  <c i="1" r="BC96"/>
  <c i="3" r="BG131"/>
  <c r="F35"/>
  <c i="1" r="BB96"/>
  <c i="3" r="BF131"/>
  <c r="J34"/>
  <c i="1" r="AW96"/>
  <c i="3" r="F34"/>
  <c i="1" r="BA96"/>
  <c i="3" r="T131"/>
  <c r="T130"/>
  <c r="T129"/>
  <c r="T128"/>
  <c r="R131"/>
  <c r="R130"/>
  <c r="R129"/>
  <c r="R128"/>
  <c r="P131"/>
  <c r="P130"/>
  <c r="P129"/>
  <c r="P128"/>
  <c i="1" r="AU96"/>
  <c i="3" r="BK131"/>
  <c r="BK130"/>
  <c r="J130"/>
  <c r="BK129"/>
  <c r="J129"/>
  <c r="BK128"/>
  <c r="J128"/>
  <c r="J96"/>
  <c r="J30"/>
  <c i="1" r="AG96"/>
  <c i="3" r="J131"/>
  <c r="BE131"/>
  <c r="J33"/>
  <c i="1" r="AV96"/>
  <c i="3" r="F33"/>
  <c i="1" r="AZ96"/>
  <c i="3" r="J98"/>
  <c r="J97"/>
  <c r="J125"/>
  <c r="F124"/>
  <c r="F122"/>
  <c r="E120"/>
  <c r="J92"/>
  <c r="F91"/>
  <c r="F89"/>
  <c r="E87"/>
  <c r="J39"/>
  <c r="J21"/>
  <c r="E21"/>
  <c r="J124"/>
  <c r="J91"/>
  <c r="J20"/>
  <c r="J18"/>
  <c r="E18"/>
  <c r="F125"/>
  <c r="F92"/>
  <c r="J17"/>
  <c r="J12"/>
  <c r="J122"/>
  <c r="J89"/>
  <c r="E7"/>
  <c r="E118"/>
  <c r="E85"/>
  <c i="2" r="J37"/>
  <c r="J36"/>
  <c i="1" r="AY95"/>
  <c i="2" r="J35"/>
  <c i="1" r="AX95"/>
  <c i="2" r="BI124"/>
  <c r="BH124"/>
  <c r="BG124"/>
  <c r="BF124"/>
  <c r="T124"/>
  <c r="T123"/>
  <c r="R124"/>
  <c r="R123"/>
  <c r="P124"/>
  <c r="P123"/>
  <c r="BK124"/>
  <c r="BK123"/>
  <c r="J123"/>
  <c r="J124"/>
  <c r="BE124"/>
  <c r="J99"/>
  <c r="BI122"/>
  <c r="F37"/>
  <c i="1" r="BD95"/>
  <c i="2" r="BH122"/>
  <c r="F36"/>
  <c i="1" r="BC95"/>
  <c i="2" r="BG122"/>
  <c r="F35"/>
  <c i="1" r="BB95"/>
  <c i="2" r="BF122"/>
  <c r="J34"/>
  <c i="1" r="AW95"/>
  <c i="2" r="F34"/>
  <c i="1" r="BA95"/>
  <c i="2" r="T122"/>
  <c r="T121"/>
  <c r="T120"/>
  <c r="T119"/>
  <c r="R122"/>
  <c r="R121"/>
  <c r="R120"/>
  <c r="R119"/>
  <c r="P122"/>
  <c r="P121"/>
  <c r="P120"/>
  <c r="P119"/>
  <c i="1" r="AU95"/>
  <c i="2" r="BK122"/>
  <c r="BK121"/>
  <c r="J121"/>
  <c r="BK120"/>
  <c r="J120"/>
  <c r="BK119"/>
  <c r="J119"/>
  <c r="J96"/>
  <c r="J30"/>
  <c i="1" r="AG95"/>
  <c i="2" r="J122"/>
  <c r="BE122"/>
  <c r="J33"/>
  <c i="1" r="AV95"/>
  <c i="2" r="F33"/>
  <c i="1" r="AZ95"/>
  <c i="2" r="J98"/>
  <c r="J97"/>
  <c r="J116"/>
  <c r="F115"/>
  <c r="F113"/>
  <c r="E111"/>
  <c r="J92"/>
  <c r="F91"/>
  <c r="F89"/>
  <c r="E87"/>
  <c r="J39"/>
  <c r="J21"/>
  <c r="E21"/>
  <c r="J115"/>
  <c r="J91"/>
  <c r="J20"/>
  <c r="J18"/>
  <c r="E18"/>
  <c r="F116"/>
  <c r="F92"/>
  <c r="J17"/>
  <c r="J12"/>
  <c r="J113"/>
  <c r="J89"/>
  <c r="E7"/>
  <c r="E109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<sst xmlns="http://schemas.openxmlformats.org/spreadsheetml/2006/main">
  <si>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</si>
  <si>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</si>
  <si>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</si>
  <si>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</si>
  <si>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</si>
  <si>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{46da41fc-52d6-4daa-bde7-2c2a7d698fcd}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</si>
  <si>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</si>
  <si>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</si>
  <si>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</si>
  <si>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</si>
  <si>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</si>
  <si>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</si>
  <si>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</si>
  <si>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</si>
  <si>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001861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</si>
  <si>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</si>
  <si>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</si>
  <si>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střechy, ul. Za lékárnou 627, Rtyně v Podkrkonoší</t>
  </si>
  <si>
    <t>KSO:</t>
  </si>
  <si>
    <t>CC-CZ:</t>
  </si>
  <si>
    <t>Místo:</t>
  </si>
  <si>
    <t>Rtyně v Podkrkonoší</t>
  </si>
  <si>
    <t>Datum:</t>
  </si>
  <si>
    <t>25. 10. 2019</t>
  </si>
  <si>
    <t>Zadavatel:</t>
  </si>
  <si>
    <t>IČ:</t>
  </si>
  <si>
    <t>Město Rtyně v Podkrkonoší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</si>
  <si>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</si>
  <si>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</si>
  <si>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</si>
  <si>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</si>
  <si>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</si>
  <si>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</si>
  <si>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</si>
  <si>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Ing. Lenka Kasperová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</si>
  <si>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</si>
  <si>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</si>
  <si>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</si>
  <si>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</si>
  <si>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</si>
  <si>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</si>
  <si>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</si>
  <si>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</si>
  <si>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</si>
  <si>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</si>
  <si>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</si>
  <si>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</si>
  <si>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</si>
  <si>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</si>
  <si>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</si>
  <si>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</si>
  <si>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</si>
  <si>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</si>
  <si>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</si>
  <si>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</si>
  <si>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</si>
  <si>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</si>
  <si>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</si>
  <si>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</si>
  <si>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</si>
  <si>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</si>
  <si>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</si>
  <si>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</si>
  <si>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</si>
  <si>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</si>
  <si>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</si>
  <si>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</si>
  <si>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</si>
  <si>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</si>
  <si>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</si>
  <si>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</si>
  <si>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</si>
  <si>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</si>
  <si>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</si>
  <si>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</si>
  <si>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</si>
  <si>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</si>
  <si>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</si>
  <si>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</si>
  <si>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</si>
  <si>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</si>
  <si>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</si>
  <si>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a ostatní náklady</t>
  </si>
  <si>
    <t>VON</t>
  </si>
  <si>
    <t>1</t>
  </si>
  <si>
    <t>{25eae953-f37e-46d6-ae24-c90519490fb3}</t>
  </si>
  <si>
    <t>2</t>
  </si>
  <si>
    <t>001</t>
  </si>
  <si>
    <t>Soupis prací</t>
  </si>
  <si>
    <t>STA</t>
  </si>
  <si>
    <t>{e13b42d4-552c-4eab-aa27-3a9dc2e92a13}</t>
  </si>
  <si>
    <t>KRYCÍ LIST SOUPISU PRACÍ</t>
  </si>
  <si>
    <t>Objekt:</t>
  </si>
  <si>
    <t>000 -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</si>
  <si>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</si>
  <si>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</si>
  <si>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</si>
  <si>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</si>
  <si>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</si>
  <si>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</si>
  <si>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</si>
  <si>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</si>
  <si>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</si>
  <si>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</si>
  <si>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</si>
  <si>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</si>
  <si>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</si>
  <si>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</si>
  <si>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</si>
  <si>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</si>
  <si>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</si>
  <si>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</si>
  <si>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</si>
  <si>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</si>
  <si>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</si>
  <si>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</si>
  <si>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</si>
  <si>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</si>
  <si>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</si>
  <si>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</si>
  <si>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</si>
  <si>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</si>
  <si>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030001000</t>
  </si>
  <si>
    <t>kpl</t>
  </si>
  <si>
    <t>CS ÚRS 2019 01</t>
  </si>
  <si>
    <t>1024</t>
  </si>
  <si>
    <t>741007471</t>
  </si>
  <si>
    <t>VRN6</t>
  </si>
  <si>
    <t>Územní vlivy</t>
  </si>
  <si>
    <t>060001000</t>
  </si>
  <si>
    <t>-373945666</t>
  </si>
  <si>
    <t>střecha</t>
  </si>
  <si>
    <t>716,48</t>
  </si>
  <si>
    <t>lešení</t>
  </si>
  <si>
    <t>1640</t>
  </si>
  <si>
    <t>komíny</t>
  </si>
  <si>
    <t>92,8</t>
  </si>
  <si>
    <t>001 - Soupis prací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</si>
  <si>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</si>
  <si>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</si>
  <si>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</si>
  <si>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</si>
  <si>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</si>
  <si>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</si>
  <si>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</si>
  <si>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</si>
  <si>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</si>
  <si>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</si>
  <si>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</si>
  <si>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783 - Dokončovací práce - nátěry</t>
  </si>
  <si>
    <t>HSV</t>
  </si>
  <si>
    <t>Práce a dodávky HSV</t>
  </si>
  <si>
    <t>3</t>
  </si>
  <si>
    <t>Svislé a kompletní konstrukce</t>
  </si>
  <si>
    <t>319202331R</t>
  </si>
  <si>
    <t>Dozdívka poškozených částí komínového zdiva</t>
  </si>
  <si>
    <t>m2</t>
  </si>
  <si>
    <t>4</t>
  </si>
  <si>
    <t>2031975778</t>
  </si>
  <si>
    <t>VV</t>
  </si>
  <si>
    <t>"předpoklad 30%"</t>
  </si>
  <si>
    <t>komíny*0,3</t>
  </si>
  <si>
    <t>6</t>
  </si>
  <si>
    <t>Úpravy povrchů, podlahy a osazování výplní</t>
  </si>
  <si>
    <t>622635091</t>
  </si>
  <si>
    <t>Oprava spárování komínového zdiva MC v rozsahu do 50 %</t>
  </si>
  <si>
    <t>1716021903</t>
  </si>
  <si>
    <t>8*(1,3+0,7)*2*1,5</t>
  </si>
  <si>
    <t>4*(1,3+0,7)*2*2,8</t>
  </si>
  <si>
    <t>Součet</t>
  </si>
  <si>
    <t>9</t>
  </si>
  <si>
    <t>Ostatní konstrukce a práce, bourání</t>
  </si>
  <si>
    <t>941111131</t>
  </si>
  <si>
    <t>Montáž lešení řadového trubkového lehkého s podlahami zatížení do 200 kg/m2 š do 1,5 m v do 10 m</t>
  </si>
  <si>
    <t>36099168</t>
  </si>
  <si>
    <t>2*(45,5+2*1,2)*10</t>
  </si>
  <si>
    <t>2*(31,1+2*1,5)*10</t>
  </si>
  <si>
    <t>941111231</t>
  </si>
  <si>
    <t>Příplatek k lešení řadovému trubkovému lehkému s podlahami š 1,5 m v 10 m za první a ZKD den použití</t>
  </si>
  <si>
    <t>48319621</t>
  </si>
  <si>
    <t>"nájem 40 dní"</t>
  </si>
  <si>
    <t>lešení*40</t>
  </si>
  <si>
    <t>941111831</t>
  </si>
  <si>
    <t>Demontáž lešení řadového trubkového lehkého s podlahami zatížení do 200 kg/m2 š do 1,5 m v do 10 m</t>
  </si>
  <si>
    <t>-2112615543</t>
  </si>
  <si>
    <t>944611111</t>
  </si>
  <si>
    <t>Montáž ochranné plachty z textilie z umělých vláken</t>
  </si>
  <si>
    <t>-482609895</t>
  </si>
  <si>
    <t>7</t>
  </si>
  <si>
    <t>944611211</t>
  </si>
  <si>
    <t>Příplatek k ochranné plachtě za první a ZKD den použití</t>
  </si>
  <si>
    <t>634770309</t>
  </si>
  <si>
    <t>8</t>
  </si>
  <si>
    <t>944611811</t>
  </si>
  <si>
    <t>Demontáž ochranné plachty z textilie z umělých vláken</t>
  </si>
  <si>
    <t>1664621487</t>
  </si>
  <si>
    <t>944711112</t>
  </si>
  <si>
    <t>Montáž záchytné stříšky š do 2 m</t>
  </si>
  <si>
    <t>m</t>
  </si>
  <si>
    <t>1158285593</t>
  </si>
  <si>
    <t>"nad vchodem" 2*2</t>
  </si>
  <si>
    <t>10</t>
  </si>
  <si>
    <t>944711212</t>
  </si>
  <si>
    <t>Příplatek k záchytné stříšce š do 2 m za první a ZKD den použití</t>
  </si>
  <si>
    <t>1936153074</t>
  </si>
  <si>
    <t>4,000*40</t>
  </si>
  <si>
    <t>11</t>
  </si>
  <si>
    <t>944711812</t>
  </si>
  <si>
    <t>Demontáž záchytné stříšky š do 2 m</t>
  </si>
  <si>
    <t>1879401142</t>
  </si>
  <si>
    <t>12</t>
  </si>
  <si>
    <t>99001</t>
  </si>
  <si>
    <t>Oprava a doplnění komínových hlav</t>
  </si>
  <si>
    <t>-53024199</t>
  </si>
  <si>
    <t>P</t>
  </si>
  <si>
    <t>Poznámka k položce:_x000d_
cena zahrnuje kompletní provedení vč. dodávky potřebného materiálu</t>
  </si>
  <si>
    <t>13</t>
  </si>
  <si>
    <t>99002</t>
  </si>
  <si>
    <t xml:space="preserve">Ostatní drobné konstrukce a práce  jinde neuvedené</t>
  </si>
  <si>
    <t>HZS</t>
  </si>
  <si>
    <t>-61836356</t>
  </si>
  <si>
    <t>997</t>
  </si>
  <si>
    <t>Přesun sutě</t>
  </si>
  <si>
    <t>14</t>
  </si>
  <si>
    <t>997013153</t>
  </si>
  <si>
    <t>Vnitrostaveništní doprava suti a vybouraných hmot pro budovy v do 12 m s omezením mechanizace</t>
  </si>
  <si>
    <t>t</t>
  </si>
  <si>
    <t>-1745594730</t>
  </si>
  <si>
    <t>997013501</t>
  </si>
  <si>
    <t>Odvoz suti a vybouraných hmot na skládku nebo meziskládku do 1 km se složením</t>
  </si>
  <si>
    <t>519638225</t>
  </si>
  <si>
    <t>16</t>
  </si>
  <si>
    <t>997013509</t>
  </si>
  <si>
    <t>Příplatek k odvozu suti a vybouraných hmot na skládku ZKD 1 km přes 1 km</t>
  </si>
  <si>
    <t>1344391085</t>
  </si>
  <si>
    <t xml:space="preserve">Poznámka k položce:_x000d_
skládka 5 km_x000d_
</t>
  </si>
  <si>
    <t>14,394*4 'Přepočtené koeficientem množství</t>
  </si>
  <si>
    <t>17</t>
  </si>
  <si>
    <t>997013807R</t>
  </si>
  <si>
    <t xml:space="preserve">Poplatek za uložení na skládce (skládkovné) stavebního odpadu </t>
  </si>
  <si>
    <t>-1518439864</t>
  </si>
  <si>
    <t>998</t>
  </si>
  <si>
    <t>Přesun hmot</t>
  </si>
  <si>
    <t>18</t>
  </si>
  <si>
    <t>998011002</t>
  </si>
  <si>
    <t>Přesun hmot pro budovy zděné v do 12 m</t>
  </si>
  <si>
    <t>286589485</t>
  </si>
  <si>
    <t>PSV</t>
  </si>
  <si>
    <t>Práce a dodávky PSV</t>
  </si>
  <si>
    <t>741</t>
  </si>
  <si>
    <t>Elektroinstalace - silnoproud</t>
  </si>
  <si>
    <t>19</t>
  </si>
  <si>
    <t>741001</t>
  </si>
  <si>
    <t>Hromosvod</t>
  </si>
  <si>
    <t>soub</t>
  </si>
  <si>
    <t>1813617261</t>
  </si>
  <si>
    <t>762</t>
  </si>
  <si>
    <t>Konstrukce tesařské</t>
  </si>
  <si>
    <t>20</t>
  </si>
  <si>
    <t>762341932</t>
  </si>
  <si>
    <t>Vyřezání části bednění střech z prken tl do 32 mm plochy jednotlivě do 4 m2</t>
  </si>
  <si>
    <t>1572625616</t>
  </si>
  <si>
    <t>"předpoklad výměna bednění 10%"</t>
  </si>
  <si>
    <t>střecha*0,1</t>
  </si>
  <si>
    <t>762343912</t>
  </si>
  <si>
    <t>Zabednění otvorů ve střeše prkny tl do 32mm plochy jednotlivě do 4 m2</t>
  </si>
  <si>
    <t>1558667473</t>
  </si>
  <si>
    <t>22</t>
  </si>
  <si>
    <t>998762202</t>
  </si>
  <si>
    <t>Přesun hmot procentní pro kce tesařské v objektech v do 12 m</t>
  </si>
  <si>
    <t>%</t>
  </si>
  <si>
    <t>1898036442</t>
  </si>
  <si>
    <t>764</t>
  </si>
  <si>
    <t>Konstrukce klempířské</t>
  </si>
  <si>
    <t>23</t>
  </si>
  <si>
    <t>764002812</t>
  </si>
  <si>
    <t>Demontáž okapového plechu do suti v krytině skládané</t>
  </si>
  <si>
    <t>-846319311</t>
  </si>
  <si>
    <t>(45,5+14)*2</t>
  </si>
  <si>
    <t>24</t>
  </si>
  <si>
    <t>764002831</t>
  </si>
  <si>
    <t>Demontáž sněhového zachytávače do suti</t>
  </si>
  <si>
    <t>812828790</t>
  </si>
  <si>
    <t>25</t>
  </si>
  <si>
    <t>764002881</t>
  </si>
  <si>
    <t>Demontáž lemování střešních prostupů do suti</t>
  </si>
  <si>
    <t>1665862646</t>
  </si>
  <si>
    <t xml:space="preserve">"komíny"  2,5*12</t>
  </si>
  <si>
    <t>26</t>
  </si>
  <si>
    <t>764212663</t>
  </si>
  <si>
    <t>Oplechování rovné okapové hrany z Pz s povrchovou úpravou rš 250 mm</t>
  </si>
  <si>
    <t>2008046222</t>
  </si>
  <si>
    <t>27</t>
  </si>
  <si>
    <t>764213456R</t>
  </si>
  <si>
    <t xml:space="preserve">Sněhový zachytávač  průběžný dvoutrubkový</t>
  </si>
  <si>
    <t>1748550767</t>
  </si>
  <si>
    <t>(45,5+31,1)*2</t>
  </si>
  <si>
    <t>28</t>
  </si>
  <si>
    <t>764314412</t>
  </si>
  <si>
    <t>Lemování prostupů střech s krytinou skládanou nebo plechovou bez lišty z Pz plechu</t>
  </si>
  <si>
    <t>-2139857985</t>
  </si>
  <si>
    <t>29</t>
  </si>
  <si>
    <t>998764202</t>
  </si>
  <si>
    <t>Přesun hmot procentní pro konstrukce klempířské v objektech v do 12 m</t>
  </si>
  <si>
    <t>1932213238</t>
  </si>
  <si>
    <t>765</t>
  </si>
  <si>
    <t>Krytina skládaná</t>
  </si>
  <si>
    <t>30</t>
  </si>
  <si>
    <t>765131001R</t>
  </si>
  <si>
    <t xml:space="preserve">Montáž  krytiny z plastových šablon</t>
  </si>
  <si>
    <t>-1098505489</t>
  </si>
  <si>
    <t>31</t>
  </si>
  <si>
    <t>765131151R</t>
  </si>
  <si>
    <t xml:space="preserve">Montáž nárožní hrany </t>
  </si>
  <si>
    <t>-1097746295</t>
  </si>
  <si>
    <t>4*11,2</t>
  </si>
  <si>
    <t>32</t>
  </si>
  <si>
    <t>765131191R</t>
  </si>
  <si>
    <t xml:space="preserve">Montáž hřebene </t>
  </si>
  <si>
    <t>-1547255831</t>
  </si>
  <si>
    <t>33</t>
  </si>
  <si>
    <t>M</t>
  </si>
  <si>
    <t>765001</t>
  </si>
  <si>
    <t>Plastové šablony CAPACCO - šablona velká 40 x 40</t>
  </si>
  <si>
    <t>-743216674</t>
  </si>
  <si>
    <t>střecha*1,05</t>
  </si>
  <si>
    <t>34</t>
  </si>
  <si>
    <t>765002</t>
  </si>
  <si>
    <t>Hřebenáč Al lakovaný</t>
  </si>
  <si>
    <t>ks</t>
  </si>
  <si>
    <t>1142501160</t>
  </si>
  <si>
    <t>35</t>
  </si>
  <si>
    <t>765131801</t>
  </si>
  <si>
    <t>Demontáž vláknocementové skládané krytiny sklonu do 30° do suti</t>
  </si>
  <si>
    <t>-1884876151</t>
  </si>
  <si>
    <t>2*(45,5+31,1)*0,5*7,8</t>
  </si>
  <si>
    <t>2*14*8,5*0,5</t>
  </si>
  <si>
    <t>36</t>
  </si>
  <si>
    <t>765131821</t>
  </si>
  <si>
    <t>Demontáž hřebene nebo nároží z hřebenáčů vláknocementové skládané krytiny sklonu do 30° do suti</t>
  </si>
  <si>
    <t>-1585351722</t>
  </si>
  <si>
    <t>31,1+4*11,2</t>
  </si>
  <si>
    <t>37</t>
  </si>
  <si>
    <t>765131841</t>
  </si>
  <si>
    <t>Příplatek k cenám demontáže skládané vláknocementové krytiny za sklon přes 30°</t>
  </si>
  <si>
    <t>20176702</t>
  </si>
  <si>
    <t>38</t>
  </si>
  <si>
    <t>765131845</t>
  </si>
  <si>
    <t>Příplatek k cenám demontáže hřebene nebo nároží skládané vláknocementové krytiny za sklon přes 30°</t>
  </si>
  <si>
    <t>1556253840</t>
  </si>
  <si>
    <t>39</t>
  </si>
  <si>
    <t>765135001R</t>
  </si>
  <si>
    <t xml:space="preserve">Montáž střešních doplňků skládané  krytiny </t>
  </si>
  <si>
    <t>kus</t>
  </si>
  <si>
    <t>94292739</t>
  </si>
  <si>
    <t xml:space="preserve">"odvětrání"  6</t>
  </si>
  <si>
    <t>40</t>
  </si>
  <si>
    <t>591646021</t>
  </si>
  <si>
    <t xml:space="preserve">hlavice větrací plast </t>
  </si>
  <si>
    <t>-130073414</t>
  </si>
  <si>
    <t>41</t>
  </si>
  <si>
    <t>765135013R</t>
  </si>
  <si>
    <t xml:space="preserve">Montáž střešních výlezů skládané  krytiny plochy do 1,0m2</t>
  </si>
  <si>
    <t>1858178843</t>
  </si>
  <si>
    <t>42</t>
  </si>
  <si>
    <t>591611541</t>
  </si>
  <si>
    <t xml:space="preserve">výlez na střechu 750x830mm plech Al </t>
  </si>
  <si>
    <t>-610261647</t>
  </si>
  <si>
    <t>43</t>
  </si>
  <si>
    <t>765135021R</t>
  </si>
  <si>
    <t>Montáž stoupací plošiny skládané krytiny délky do 1,0m</t>
  </si>
  <si>
    <t>-1154865089</t>
  </si>
  <si>
    <t>44</t>
  </si>
  <si>
    <t>59244027</t>
  </si>
  <si>
    <t>plošina stoupací kovová šíře 88 x250mm</t>
  </si>
  <si>
    <t>126934719</t>
  </si>
  <si>
    <t>45</t>
  </si>
  <si>
    <t>765191013</t>
  </si>
  <si>
    <t>Montáž pojistné hydroizolační fólie kladené přes 20° volně na bednění nebo tepelnou izolaci</t>
  </si>
  <si>
    <t>-744586358</t>
  </si>
  <si>
    <t>46</t>
  </si>
  <si>
    <t>28329046</t>
  </si>
  <si>
    <t>fólie kontaktní difuzně propustná pro doplňkovou hydroizolační vrstvu, třívrstvá 140g/m2</t>
  </si>
  <si>
    <t>692480044</t>
  </si>
  <si>
    <t>střecha*1,1</t>
  </si>
  <si>
    <t>47</t>
  </si>
  <si>
    <t>765192811</t>
  </si>
  <si>
    <t>Demontáž střešního výlezu jakkékoliv plochy</t>
  </si>
  <si>
    <t>-138020366</t>
  </si>
  <si>
    <t>48</t>
  </si>
  <si>
    <t>998765202</t>
  </si>
  <si>
    <t>Přesun hmot procentní pro krytiny skládané v objektech v do 12 m</t>
  </si>
  <si>
    <t>-225013754</t>
  </si>
  <si>
    <t>783</t>
  </si>
  <si>
    <t>Dokončovací práce - nátěry</t>
  </si>
  <si>
    <t>49</t>
  </si>
  <si>
    <t>783213101</t>
  </si>
  <si>
    <t>Napouštěcí jednonásobný syntetický nátěr tesařských konstrukcí zabudovaných do konstrukce</t>
  </si>
  <si>
    <t>377992219</t>
  </si>
  <si>
    <t>"impregnace celého bednění"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</si>
</sst>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001861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střechy, ul. Za lékárnou 627, Rtyně v Podkrkonoší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Rtyně v Podkrkonoší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25. 10. 2019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Rtyně v Podkrkonoší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Ing. Lenka Kasperová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'000 - Vedlejší a ostatní 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'000 - Vedlejší a ostatní ...'!P119</f>
        <v>0</v>
      </c>
      <c r="AV95" s="128">
        <f>'000 - Vedlejší a ostatní ...'!J33</f>
        <v>0</v>
      </c>
      <c r="AW95" s="128">
        <f>'000 - Vedlejší a ostatní ...'!J34</f>
        <v>0</v>
      </c>
      <c r="AX95" s="128">
        <f>'000 - Vedlejší a ostatní ...'!J35</f>
        <v>0</v>
      </c>
      <c r="AY95" s="128">
        <f>'000 - Vedlejší a ostatní ...'!J36</f>
        <v>0</v>
      </c>
      <c r="AZ95" s="128">
        <f>'000 - Vedlejší a ostatní ...'!F33</f>
        <v>0</v>
      </c>
      <c r="BA95" s="128">
        <f>'000 - Vedlejší a ostatní ...'!F34</f>
        <v>0</v>
      </c>
      <c r="BB95" s="128">
        <f>'000 - Vedlejší a ostatní ...'!F35</f>
        <v>0</v>
      </c>
      <c r="BC95" s="128">
        <f>'000 - Vedlejší a ostatní ...'!F36</f>
        <v>0</v>
      </c>
      <c r="BD95" s="130">
        <f>'000 - Vedlejší a ostatní ...'!F37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7" customFormat="1" ht="16.5" customHeight="1">
      <c r="A96" s="119" t="s">
        <v>80</v>
      </c>
      <c r="B96" s="120"/>
      <c r="C96" s="121"/>
      <c r="D96" s="122" t="s">
        <v>87</v>
      </c>
      <c r="E96" s="122"/>
      <c r="F96" s="122"/>
      <c r="G96" s="122"/>
      <c r="H96" s="122"/>
      <c r="I96" s="123"/>
      <c r="J96" s="122" t="s">
        <v>88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'001 - Soupis prací'!J30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89</v>
      </c>
      <c r="AR96" s="126"/>
      <c r="AS96" s="132">
        <v>0</v>
      </c>
      <c r="AT96" s="133">
        <f>ROUND(SUM(AV96:AW96),2)</f>
        <v>0</v>
      </c>
      <c r="AU96" s="134">
        <f>'001 - Soupis prací'!P128</f>
        <v>0</v>
      </c>
      <c r="AV96" s="133">
        <f>'001 - Soupis prací'!J33</f>
        <v>0</v>
      </c>
      <c r="AW96" s="133">
        <f>'001 - Soupis prací'!J34</f>
        <v>0</v>
      </c>
      <c r="AX96" s="133">
        <f>'001 - Soupis prací'!J35</f>
        <v>0</v>
      </c>
      <c r="AY96" s="133">
        <f>'001 - Soupis prací'!J36</f>
        <v>0</v>
      </c>
      <c r="AZ96" s="133">
        <f>'001 - Soupis prací'!F33</f>
        <v>0</v>
      </c>
      <c r="BA96" s="133">
        <f>'001 - Soupis prací'!F34</f>
        <v>0</v>
      </c>
      <c r="BB96" s="133">
        <f>'001 - Soupis prací'!F35</f>
        <v>0</v>
      </c>
      <c r="BC96" s="133">
        <f>'001 - Soupis prací'!F36</f>
        <v>0</v>
      </c>
      <c r="BD96" s="135">
        <f>'001 - Soupis prací'!F37</f>
        <v>0</v>
      </c>
      <c r="BE96" s="7"/>
      <c r="BT96" s="131" t="s">
        <v>84</v>
      </c>
      <c r="BV96" s="131" t="s">
        <v>78</v>
      </c>
      <c r="BW96" s="131" t="s">
        <v>90</v>
      </c>
      <c r="BX96" s="131" t="s">
        <v>5</v>
      </c>
      <c r="CL96" s="131" t="s">
        <v>1</v>
      </c>
      <c r="CM96" s="131" t="s">
        <v>86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7P/05RuWYYgabelWonC7QrKcEbREX4FJQSaSDyS/tvX6c2aL3rwKwlvK54hOtTZcs7nB4SdbQzFUbyn8R8WrFQ==" hashValue="EdtwXImbOQWXSW5njnt5GMlRvDO0gAj7pRk31T/xihjc8uVfQli4Lq/ZSOeWcwawiB3rfzp2PrWuPYPF8+IH5Q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000 - Vedlejší a ostatní ...'!C2" display="/"/>
    <hyperlink ref="A96" location="'001 - Soupis prac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hidden="1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86</v>
      </c>
    </row>
    <row r="4" hidden="1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</row>
    <row r="5" hidden="1" s="1" customFormat="1" ht="6.96" customHeight="1">
      <c r="B5" s="20"/>
      <c r="I5" s="136"/>
      <c r="L5" s="20"/>
    </row>
    <row r="6" hidden="1" s="1" customFormat="1" ht="12" customHeight="1">
      <c r="B6" s="20"/>
      <c r="D6" s="142" t="s">
        <v>16</v>
      </c>
      <c r="I6" s="136"/>
      <c r="L6" s="20"/>
    </row>
    <row r="7" hidden="1" s="1" customFormat="1" ht="16.5" customHeight="1">
      <c r="B7" s="20"/>
      <c r="E7" s="143" t="str">
        <f>'Rekapitulace stavby'!K6</f>
        <v>Oprava střechy, ul. Za lékárnou 627, Rtyně v Podkrkonoší</v>
      </c>
      <c r="F7" s="142"/>
      <c r="G7" s="142"/>
      <c r="H7" s="142"/>
      <c r="I7" s="136"/>
      <c r="L7" s="20"/>
    </row>
    <row r="8" hidden="1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5" t="s">
        <v>93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25. 10. 2019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27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2" t="s">
        <v>33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6" t="s">
        <v>34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2" t="s">
        <v>35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6" t="s">
        <v>36</v>
      </c>
      <c r="E30" s="38"/>
      <c r="F30" s="38"/>
      <c r="G30" s="38"/>
      <c r="H30" s="38"/>
      <c r="I30" s="144"/>
      <c r="J30" s="157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8" t="s">
        <v>38</v>
      </c>
      <c r="G32" s="38"/>
      <c r="H32" s="38"/>
      <c r="I32" s="159" t="s">
        <v>37</v>
      </c>
      <c r="J32" s="15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60" t="s">
        <v>40</v>
      </c>
      <c r="E33" s="142" t="s">
        <v>41</v>
      </c>
      <c r="F33" s="161">
        <f>ROUND((SUM(BE119:BE124)),  2)</f>
        <v>0</v>
      </c>
      <c r="G33" s="38"/>
      <c r="H33" s="38"/>
      <c r="I33" s="162">
        <v>0.20999999999999999</v>
      </c>
      <c r="J33" s="161">
        <f>ROUND(((SUM(BE119:BE124))*I33),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2" t="s">
        <v>42</v>
      </c>
      <c r="F34" s="161">
        <f>ROUND((SUM(BF119:BF124)),  2)</f>
        <v>0</v>
      </c>
      <c r="G34" s="38"/>
      <c r="H34" s="38"/>
      <c r="I34" s="162">
        <v>0.14999999999999999</v>
      </c>
      <c r="J34" s="161">
        <f>ROUND(((SUM(BF119:BF124))*I34),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43</v>
      </c>
      <c r="F35" s="161">
        <f>ROUND((SUM(BG119:BG124)),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44</v>
      </c>
      <c r="F36" s="161">
        <f>ROUND((SUM(BH119:BH124)),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61">
        <f>ROUND((SUM(BI119:BI124)),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63"/>
      <c r="D39" s="164" t="s">
        <v>46</v>
      </c>
      <c r="E39" s="165"/>
      <c r="F39" s="165"/>
      <c r="G39" s="166" t="s">
        <v>47</v>
      </c>
      <c r="H39" s="167" t="s">
        <v>48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I41" s="136"/>
      <c r="L41" s="20"/>
    </row>
    <row r="42" hidden="1" s="1" customFormat="1" ht="14.4" customHeight="1">
      <c r="B42" s="20"/>
      <c r="I42" s="136"/>
      <c r="L42" s="20"/>
    </row>
    <row r="43" hidden="1" s="1" customFormat="1" ht="14.4" customHeight="1">
      <c r="B43" s="20"/>
      <c r="I43" s="136"/>
      <c r="L43" s="20"/>
    </row>
    <row r="44" hidden="1" s="1" customFormat="1" ht="14.4" customHeight="1">
      <c r="B44" s="20"/>
      <c r="I44" s="136"/>
      <c r="L44" s="20"/>
    </row>
    <row r="45" hidden="1" s="1" customFormat="1" ht="14.4" customHeight="1">
      <c r="B45" s="20"/>
      <c r="I45" s="136"/>
      <c r="L45" s="20"/>
    </row>
    <row r="46" hidden="1" s="1" customFormat="1" ht="14.4" customHeight="1">
      <c r="B46" s="20"/>
      <c r="I46" s="136"/>
      <c r="L46" s="20"/>
    </row>
    <row r="47" hidden="1" s="1" customFormat="1" ht="14.4" customHeight="1">
      <c r="B47" s="20"/>
      <c r="I47" s="136"/>
      <c r="L47" s="20"/>
    </row>
    <row r="48" hidden="1" s="1" customFormat="1" ht="14.4" customHeight="1">
      <c r="B48" s="20"/>
      <c r="I48" s="136"/>
      <c r="L48" s="20"/>
    </row>
    <row r="49" hidden="1" s="1" customFormat="1" ht="14.4" customHeight="1">
      <c r="B49" s="20"/>
      <c r="I49" s="136"/>
      <c r="L49" s="20"/>
    </row>
    <row r="50" hidden="1" s="2" customFormat="1" ht="14.4" customHeight="1">
      <c r="B50" s="63"/>
      <c r="D50" s="171" t="s">
        <v>49</v>
      </c>
      <c r="E50" s="172"/>
      <c r="F50" s="172"/>
      <c r="G50" s="171" t="s">
        <v>50</v>
      </c>
      <c r="H50" s="172"/>
      <c r="I50" s="173"/>
      <c r="J50" s="172"/>
      <c r="K50" s="172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7"/>
      <c r="J61" s="178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71" t="s">
        <v>53</v>
      </c>
      <c r="E65" s="179"/>
      <c r="F65" s="179"/>
      <c r="G65" s="171" t="s">
        <v>54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7"/>
      <c r="J76" s="178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Oprava střechy, ul. Za lékárnou 627, Rtyně v Podkrkonoší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000 - Vedlejší a ostatní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Rtyně v Podkrkonoší</v>
      </c>
      <c r="G89" s="40"/>
      <c r="H89" s="40"/>
      <c r="I89" s="147" t="s">
        <v>22</v>
      </c>
      <c r="J89" s="79" t="str">
        <f>IF(J12="","",J12)</f>
        <v>25. 10. 2019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Rtyně v Podkrkonoší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7.9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33</v>
      </c>
      <c r="J92" s="36" t="str">
        <f>E24</f>
        <v>Ing. Lenka Kasperová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99</v>
      </c>
      <c r="E97" s="196"/>
      <c r="F97" s="196"/>
      <c r="G97" s="196"/>
      <c r="H97" s="196"/>
      <c r="I97" s="197"/>
      <c r="J97" s="198">
        <f>J120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100</v>
      </c>
      <c r="E98" s="203"/>
      <c r="F98" s="203"/>
      <c r="G98" s="203"/>
      <c r="H98" s="203"/>
      <c r="I98" s="204"/>
      <c r="J98" s="205">
        <f>J121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101</v>
      </c>
      <c r="E99" s="203"/>
      <c r="F99" s="203"/>
      <c r="G99" s="203"/>
      <c r="H99" s="203"/>
      <c r="I99" s="204"/>
      <c r="J99" s="205">
        <f>J123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144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183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186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102</v>
      </c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87" t="str">
        <f>E7</f>
        <v>Oprava střechy, ul. Za lékárnou 627, Rtyně v Podkrkonoší</v>
      </c>
      <c r="F109" s="32"/>
      <c r="G109" s="32"/>
      <c r="H109" s="32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92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000 - Vedlejší a ostatní náklady</v>
      </c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Rtyně v Podkrkonoší</v>
      </c>
      <c r="G113" s="40"/>
      <c r="H113" s="40"/>
      <c r="I113" s="147" t="s">
        <v>22</v>
      </c>
      <c r="J113" s="79" t="str">
        <f>IF(J12="","",J12)</f>
        <v>25. 10. 2019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>Město Rtyně v Podkrkonoší</v>
      </c>
      <c r="G115" s="40"/>
      <c r="H115" s="40"/>
      <c r="I115" s="147" t="s">
        <v>30</v>
      </c>
      <c r="J115" s="36" t="str">
        <f>E21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7.9" customHeight="1">
      <c r="A116" s="38"/>
      <c r="B116" s="39"/>
      <c r="C116" s="32" t="s">
        <v>28</v>
      </c>
      <c r="D116" s="40"/>
      <c r="E116" s="40"/>
      <c r="F116" s="27" t="str">
        <f>IF(E18="","",E18)</f>
        <v>Vyplň údaj</v>
      </c>
      <c r="G116" s="40"/>
      <c r="H116" s="40"/>
      <c r="I116" s="147" t="s">
        <v>33</v>
      </c>
      <c r="J116" s="36" t="str">
        <f>E24</f>
        <v>Ing. Lenka Kasperová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207"/>
      <c r="B118" s="208"/>
      <c r="C118" s="209" t="s">
        <v>103</v>
      </c>
      <c r="D118" s="210" t="s">
        <v>61</v>
      </c>
      <c r="E118" s="210" t="s">
        <v>57</v>
      </c>
      <c r="F118" s="210" t="s">
        <v>58</v>
      </c>
      <c r="G118" s="210" t="s">
        <v>104</v>
      </c>
      <c r="H118" s="210" t="s">
        <v>105</v>
      </c>
      <c r="I118" s="211" t="s">
        <v>106</v>
      </c>
      <c r="J118" s="210" t="s">
        <v>96</v>
      </c>
      <c r="K118" s="212" t="s">
        <v>107</v>
      </c>
      <c r="L118" s="213"/>
      <c r="M118" s="100" t="s">
        <v>1</v>
      </c>
      <c r="N118" s="101" t="s">
        <v>40</v>
      </c>
      <c r="O118" s="101" t="s">
        <v>108</v>
      </c>
      <c r="P118" s="101" t="s">
        <v>109</v>
      </c>
      <c r="Q118" s="101" t="s">
        <v>110</v>
      </c>
      <c r="R118" s="101" t="s">
        <v>111</v>
      </c>
      <c r="S118" s="101" t="s">
        <v>112</v>
      </c>
      <c r="T118" s="102" t="s">
        <v>113</v>
      </c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</row>
    <row r="119" s="2" customFormat="1" ht="22.8" customHeight="1">
      <c r="A119" s="38"/>
      <c r="B119" s="39"/>
      <c r="C119" s="107" t="s">
        <v>114</v>
      </c>
      <c r="D119" s="40"/>
      <c r="E119" s="40"/>
      <c r="F119" s="40"/>
      <c r="G119" s="40"/>
      <c r="H119" s="40"/>
      <c r="I119" s="144"/>
      <c r="J119" s="214">
        <f>BK119</f>
        <v>0</v>
      </c>
      <c r="K119" s="40"/>
      <c r="L119" s="44"/>
      <c r="M119" s="103"/>
      <c r="N119" s="215"/>
      <c r="O119" s="104"/>
      <c r="P119" s="216">
        <f>P120</f>
        <v>0</v>
      </c>
      <c r="Q119" s="104"/>
      <c r="R119" s="216">
        <f>R120</f>
        <v>0</v>
      </c>
      <c r="S119" s="104"/>
      <c r="T119" s="217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75</v>
      </c>
      <c r="AU119" s="17" t="s">
        <v>98</v>
      </c>
      <c r="BK119" s="218">
        <f>BK120</f>
        <v>0</v>
      </c>
    </row>
    <row r="120" s="12" customFormat="1" ht="25.92" customHeight="1">
      <c r="A120" s="12"/>
      <c r="B120" s="219"/>
      <c r="C120" s="220"/>
      <c r="D120" s="221" t="s">
        <v>75</v>
      </c>
      <c r="E120" s="222" t="s">
        <v>115</v>
      </c>
      <c r="F120" s="222" t="s">
        <v>116</v>
      </c>
      <c r="G120" s="220"/>
      <c r="H120" s="220"/>
      <c r="I120" s="223"/>
      <c r="J120" s="224">
        <f>BK120</f>
        <v>0</v>
      </c>
      <c r="K120" s="220"/>
      <c r="L120" s="225"/>
      <c r="M120" s="226"/>
      <c r="N120" s="227"/>
      <c r="O120" s="227"/>
      <c r="P120" s="228">
        <f>P121+P123</f>
        <v>0</v>
      </c>
      <c r="Q120" s="227"/>
      <c r="R120" s="228">
        <f>R121+R123</f>
        <v>0</v>
      </c>
      <c r="S120" s="227"/>
      <c r="T120" s="229">
        <f>T121+T123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0" t="s">
        <v>117</v>
      </c>
      <c r="AT120" s="231" t="s">
        <v>75</v>
      </c>
      <c r="AU120" s="231" t="s">
        <v>76</v>
      </c>
      <c r="AY120" s="230" t="s">
        <v>118</v>
      </c>
      <c r="BK120" s="232">
        <f>BK121+BK123</f>
        <v>0</v>
      </c>
    </row>
    <row r="121" s="12" customFormat="1" ht="22.8" customHeight="1">
      <c r="A121" s="12"/>
      <c r="B121" s="219"/>
      <c r="C121" s="220"/>
      <c r="D121" s="221" t="s">
        <v>75</v>
      </c>
      <c r="E121" s="233" t="s">
        <v>119</v>
      </c>
      <c r="F121" s="233" t="s">
        <v>120</v>
      </c>
      <c r="G121" s="220"/>
      <c r="H121" s="220"/>
      <c r="I121" s="223"/>
      <c r="J121" s="234">
        <f>BK121</f>
        <v>0</v>
      </c>
      <c r="K121" s="220"/>
      <c r="L121" s="225"/>
      <c r="M121" s="226"/>
      <c r="N121" s="227"/>
      <c r="O121" s="227"/>
      <c r="P121" s="228">
        <f>P122</f>
        <v>0</v>
      </c>
      <c r="Q121" s="227"/>
      <c r="R121" s="228">
        <f>R122</f>
        <v>0</v>
      </c>
      <c r="S121" s="227"/>
      <c r="T121" s="229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0" t="s">
        <v>117</v>
      </c>
      <c r="AT121" s="231" t="s">
        <v>75</v>
      </c>
      <c r="AU121" s="231" t="s">
        <v>84</v>
      </c>
      <c r="AY121" s="230" t="s">
        <v>118</v>
      </c>
      <c r="BK121" s="232">
        <f>BK122</f>
        <v>0</v>
      </c>
    </row>
    <row r="122" s="2" customFormat="1" ht="16.5" customHeight="1">
      <c r="A122" s="38"/>
      <c r="B122" s="39"/>
      <c r="C122" s="235" t="s">
        <v>84</v>
      </c>
      <c r="D122" s="235" t="s">
        <v>121</v>
      </c>
      <c r="E122" s="236" t="s">
        <v>122</v>
      </c>
      <c r="F122" s="237" t="s">
        <v>120</v>
      </c>
      <c r="G122" s="238" t="s">
        <v>123</v>
      </c>
      <c r="H122" s="239">
        <v>1</v>
      </c>
      <c r="I122" s="240"/>
      <c r="J122" s="241">
        <f>ROUND(I122*H122,2)</f>
        <v>0</v>
      </c>
      <c r="K122" s="237" t="s">
        <v>124</v>
      </c>
      <c r="L122" s="44"/>
      <c r="M122" s="242" t="s">
        <v>1</v>
      </c>
      <c r="N122" s="243" t="s">
        <v>41</v>
      </c>
      <c r="O122" s="91"/>
      <c r="P122" s="244">
        <f>O122*H122</f>
        <v>0</v>
      </c>
      <c r="Q122" s="244">
        <v>0</v>
      </c>
      <c r="R122" s="244">
        <f>Q122*H122</f>
        <v>0</v>
      </c>
      <c r="S122" s="244">
        <v>0</v>
      </c>
      <c r="T122" s="245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6" t="s">
        <v>125</v>
      </c>
      <c r="AT122" s="246" t="s">
        <v>121</v>
      </c>
      <c r="AU122" s="246" t="s">
        <v>86</v>
      </c>
      <c r="AY122" s="17" t="s">
        <v>118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17" t="s">
        <v>84</v>
      </c>
      <c r="BK122" s="247">
        <f>ROUND(I122*H122,2)</f>
        <v>0</v>
      </c>
      <c r="BL122" s="17" t="s">
        <v>125</v>
      </c>
      <c r="BM122" s="246" t="s">
        <v>126</v>
      </c>
    </row>
    <row r="123" s="12" customFormat="1" ht="22.8" customHeight="1">
      <c r="A123" s="12"/>
      <c r="B123" s="219"/>
      <c r="C123" s="220"/>
      <c r="D123" s="221" t="s">
        <v>75</v>
      </c>
      <c r="E123" s="233" t="s">
        <v>127</v>
      </c>
      <c r="F123" s="233" t="s">
        <v>128</v>
      </c>
      <c r="G123" s="220"/>
      <c r="H123" s="220"/>
      <c r="I123" s="223"/>
      <c r="J123" s="234">
        <f>BK123</f>
        <v>0</v>
      </c>
      <c r="K123" s="220"/>
      <c r="L123" s="225"/>
      <c r="M123" s="226"/>
      <c r="N123" s="227"/>
      <c r="O123" s="227"/>
      <c r="P123" s="228">
        <f>P124</f>
        <v>0</v>
      </c>
      <c r="Q123" s="227"/>
      <c r="R123" s="228">
        <f>R124</f>
        <v>0</v>
      </c>
      <c r="S123" s="227"/>
      <c r="T123" s="229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117</v>
      </c>
      <c r="AT123" s="231" t="s">
        <v>75</v>
      </c>
      <c r="AU123" s="231" t="s">
        <v>84</v>
      </c>
      <c r="AY123" s="230" t="s">
        <v>118</v>
      </c>
      <c r="BK123" s="232">
        <f>BK124</f>
        <v>0</v>
      </c>
    </row>
    <row r="124" s="2" customFormat="1" ht="16.5" customHeight="1">
      <c r="A124" s="38"/>
      <c r="B124" s="39"/>
      <c r="C124" s="235" t="s">
        <v>86</v>
      </c>
      <c r="D124" s="235" t="s">
        <v>121</v>
      </c>
      <c r="E124" s="236" t="s">
        <v>129</v>
      </c>
      <c r="F124" s="237" t="s">
        <v>128</v>
      </c>
      <c r="G124" s="238" t="s">
        <v>123</v>
      </c>
      <c r="H124" s="239">
        <v>1</v>
      </c>
      <c r="I124" s="240"/>
      <c r="J124" s="241">
        <f>ROUND(I124*H124,2)</f>
        <v>0</v>
      </c>
      <c r="K124" s="237" t="s">
        <v>124</v>
      </c>
      <c r="L124" s="44"/>
      <c r="M124" s="248" t="s">
        <v>1</v>
      </c>
      <c r="N124" s="249" t="s">
        <v>41</v>
      </c>
      <c r="O124" s="250"/>
      <c r="P124" s="251">
        <f>O124*H124</f>
        <v>0</v>
      </c>
      <c r="Q124" s="251">
        <v>0</v>
      </c>
      <c r="R124" s="251">
        <f>Q124*H124</f>
        <v>0</v>
      </c>
      <c r="S124" s="251">
        <v>0</v>
      </c>
      <c r="T124" s="25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6" t="s">
        <v>125</v>
      </c>
      <c r="AT124" s="246" t="s">
        <v>121</v>
      </c>
      <c r="AU124" s="246" t="s">
        <v>86</v>
      </c>
      <c r="AY124" s="17" t="s">
        <v>118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17" t="s">
        <v>84</v>
      </c>
      <c r="BK124" s="247">
        <f>ROUND(I124*H124,2)</f>
        <v>0</v>
      </c>
      <c r="BL124" s="17" t="s">
        <v>125</v>
      </c>
      <c r="BM124" s="246" t="s">
        <v>130</v>
      </c>
    </row>
    <row r="125" s="2" customFormat="1" ht="6.96" customHeight="1">
      <c r="A125" s="38"/>
      <c r="B125" s="66"/>
      <c r="C125" s="67"/>
      <c r="D125" s="67"/>
      <c r="E125" s="67"/>
      <c r="F125" s="67"/>
      <c r="G125" s="67"/>
      <c r="H125" s="67"/>
      <c r="I125" s="183"/>
      <c r="J125" s="67"/>
      <c r="K125" s="67"/>
      <c r="L125" s="44"/>
      <c r="M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</sheetData>
  <sheetProtection sheet="1" autoFilter="0" formatColumns="0" formatRows="0" objects="1" scenarios="1" spinCount="100000" saltValue="RzMWSFHaUgNE56AD0xzZmuvC2zhn1TJQTHv70R/CVgyOOSeuG+7tG41KrDOo7niwkw+dta3k3E/iO3d2BHfSxw==" hashValue="Geiix6z5aPcLzO0RzZzjz3gB0eQI3xfOqUia4GrZDAzx1f2mc87xYY2qSQa7JPZ+213yVmaLyQXPT2kt/aSkMg==" algorithmName="SHA-512" password="CC35"/>
  <autoFilter ref="C118:K124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  <c r="AZ2" s="253" t="s">
        <v>131</v>
      </c>
      <c r="BA2" s="253" t="s">
        <v>1</v>
      </c>
      <c r="BB2" s="253" t="s">
        <v>1</v>
      </c>
      <c r="BC2" s="253" t="s">
        <v>132</v>
      </c>
      <c r="BD2" s="253" t="s">
        <v>86</v>
      </c>
    </row>
    <row r="3" hidden="1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86</v>
      </c>
      <c r="AZ3" s="253" t="s">
        <v>133</v>
      </c>
      <c r="BA3" s="253" t="s">
        <v>1</v>
      </c>
      <c r="BB3" s="253" t="s">
        <v>1</v>
      </c>
      <c r="BC3" s="253" t="s">
        <v>134</v>
      </c>
      <c r="BD3" s="253" t="s">
        <v>86</v>
      </c>
    </row>
    <row r="4" hidden="1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  <c r="AZ4" s="253" t="s">
        <v>135</v>
      </c>
      <c r="BA4" s="253" t="s">
        <v>1</v>
      </c>
      <c r="BB4" s="253" t="s">
        <v>1</v>
      </c>
      <c r="BC4" s="253" t="s">
        <v>136</v>
      </c>
      <c r="BD4" s="253" t="s">
        <v>86</v>
      </c>
    </row>
    <row r="5" hidden="1" s="1" customFormat="1" ht="6.96" customHeight="1">
      <c r="B5" s="20"/>
      <c r="I5" s="136"/>
      <c r="L5" s="20"/>
    </row>
    <row r="6" hidden="1" s="1" customFormat="1" ht="12" customHeight="1">
      <c r="B6" s="20"/>
      <c r="D6" s="142" t="s">
        <v>16</v>
      </c>
      <c r="I6" s="136"/>
      <c r="L6" s="20"/>
    </row>
    <row r="7" hidden="1" s="1" customFormat="1" ht="16.5" customHeight="1">
      <c r="B7" s="20"/>
      <c r="E7" s="143" t="str">
        <f>'Rekapitulace stavby'!K6</f>
        <v>Oprava střechy, ul. Za lékárnou 627, Rtyně v Podkrkonoší</v>
      </c>
      <c r="F7" s="142"/>
      <c r="G7" s="142"/>
      <c r="H7" s="142"/>
      <c r="I7" s="136"/>
      <c r="L7" s="20"/>
    </row>
    <row r="8" hidden="1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5" t="s">
        <v>137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25. 10. 2019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27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2" t="s">
        <v>33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6" t="s">
        <v>34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2" t="s">
        <v>35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6" t="s">
        <v>36</v>
      </c>
      <c r="E30" s="38"/>
      <c r="F30" s="38"/>
      <c r="G30" s="38"/>
      <c r="H30" s="38"/>
      <c r="I30" s="144"/>
      <c r="J30" s="157">
        <f>ROUND(J128,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8" t="s">
        <v>38</v>
      </c>
      <c r="G32" s="38"/>
      <c r="H32" s="38"/>
      <c r="I32" s="159" t="s">
        <v>37</v>
      </c>
      <c r="J32" s="15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60" t="s">
        <v>40</v>
      </c>
      <c r="E33" s="142" t="s">
        <v>41</v>
      </c>
      <c r="F33" s="161">
        <f>ROUND((SUM(BE128:BE232)),  2)</f>
        <v>0</v>
      </c>
      <c r="G33" s="38"/>
      <c r="H33" s="38"/>
      <c r="I33" s="162">
        <v>0.20999999999999999</v>
      </c>
      <c r="J33" s="161">
        <f>ROUND(((SUM(BE128:BE232))*I33),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2" t="s">
        <v>42</v>
      </c>
      <c r="F34" s="161">
        <f>ROUND((SUM(BF128:BF232)),  2)</f>
        <v>0</v>
      </c>
      <c r="G34" s="38"/>
      <c r="H34" s="38"/>
      <c r="I34" s="162">
        <v>0.14999999999999999</v>
      </c>
      <c r="J34" s="161">
        <f>ROUND(((SUM(BF128:BF232))*I34),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43</v>
      </c>
      <c r="F35" s="161">
        <f>ROUND((SUM(BG128:BG232)),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44</v>
      </c>
      <c r="F36" s="161">
        <f>ROUND((SUM(BH128:BH232)),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45</v>
      </c>
      <c r="F37" s="161">
        <f>ROUND((SUM(BI128:BI232)),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63"/>
      <c r="D39" s="164" t="s">
        <v>46</v>
      </c>
      <c r="E39" s="165"/>
      <c r="F39" s="165"/>
      <c r="G39" s="166" t="s">
        <v>47</v>
      </c>
      <c r="H39" s="167" t="s">
        <v>48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I41" s="136"/>
      <c r="L41" s="20"/>
    </row>
    <row r="42" hidden="1" s="1" customFormat="1" ht="14.4" customHeight="1">
      <c r="B42" s="20"/>
      <c r="I42" s="136"/>
      <c r="L42" s="20"/>
    </row>
    <row r="43" hidden="1" s="1" customFormat="1" ht="14.4" customHeight="1">
      <c r="B43" s="20"/>
      <c r="I43" s="136"/>
      <c r="L43" s="20"/>
    </row>
    <row r="44" hidden="1" s="1" customFormat="1" ht="14.4" customHeight="1">
      <c r="B44" s="20"/>
      <c r="I44" s="136"/>
      <c r="L44" s="20"/>
    </row>
    <row r="45" hidden="1" s="1" customFormat="1" ht="14.4" customHeight="1">
      <c r="B45" s="20"/>
      <c r="I45" s="136"/>
      <c r="L45" s="20"/>
    </row>
    <row r="46" hidden="1" s="1" customFormat="1" ht="14.4" customHeight="1">
      <c r="B46" s="20"/>
      <c r="I46" s="136"/>
      <c r="L46" s="20"/>
    </row>
    <row r="47" hidden="1" s="1" customFormat="1" ht="14.4" customHeight="1">
      <c r="B47" s="20"/>
      <c r="I47" s="136"/>
      <c r="L47" s="20"/>
    </row>
    <row r="48" hidden="1" s="1" customFormat="1" ht="14.4" customHeight="1">
      <c r="B48" s="20"/>
      <c r="I48" s="136"/>
      <c r="L48" s="20"/>
    </row>
    <row r="49" hidden="1" s="1" customFormat="1" ht="14.4" customHeight="1">
      <c r="B49" s="20"/>
      <c r="I49" s="136"/>
      <c r="L49" s="20"/>
    </row>
    <row r="50" hidden="1" s="2" customFormat="1" ht="14.4" customHeight="1">
      <c r="B50" s="63"/>
      <c r="D50" s="171" t="s">
        <v>49</v>
      </c>
      <c r="E50" s="172"/>
      <c r="F50" s="172"/>
      <c r="G50" s="171" t="s">
        <v>50</v>
      </c>
      <c r="H50" s="172"/>
      <c r="I50" s="173"/>
      <c r="J50" s="172"/>
      <c r="K50" s="172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74" t="s">
        <v>51</v>
      </c>
      <c r="E61" s="175"/>
      <c r="F61" s="176" t="s">
        <v>52</v>
      </c>
      <c r="G61" s="174" t="s">
        <v>51</v>
      </c>
      <c r="H61" s="175"/>
      <c r="I61" s="177"/>
      <c r="J61" s="178" t="s">
        <v>52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71" t="s">
        <v>53</v>
      </c>
      <c r="E65" s="179"/>
      <c r="F65" s="179"/>
      <c r="G65" s="171" t="s">
        <v>54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74" t="s">
        <v>51</v>
      </c>
      <c r="E76" s="175"/>
      <c r="F76" s="176" t="s">
        <v>52</v>
      </c>
      <c r="G76" s="174" t="s">
        <v>51</v>
      </c>
      <c r="H76" s="175"/>
      <c r="I76" s="177"/>
      <c r="J76" s="178" t="s">
        <v>52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Oprava střechy, ul. Za lékárnou 627, Rtyně v Podkrkonoší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001 - Soupis prací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Rtyně v Podkrkonoší</v>
      </c>
      <c r="G89" s="40"/>
      <c r="H89" s="40"/>
      <c r="I89" s="147" t="s">
        <v>22</v>
      </c>
      <c r="J89" s="79" t="str">
        <f>IF(J12="","",J12)</f>
        <v>25. 10. 2019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Rtyně v Podkrkonoší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7.9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33</v>
      </c>
      <c r="J92" s="36" t="str">
        <f>E24</f>
        <v>Ing. Lenka Kasperová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J128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138</v>
      </c>
      <c r="E97" s="196"/>
      <c r="F97" s="196"/>
      <c r="G97" s="196"/>
      <c r="H97" s="196"/>
      <c r="I97" s="197"/>
      <c r="J97" s="198">
        <f>J129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139</v>
      </c>
      <c r="E98" s="203"/>
      <c r="F98" s="203"/>
      <c r="G98" s="203"/>
      <c r="H98" s="203"/>
      <c r="I98" s="204"/>
      <c r="J98" s="205">
        <f>J130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140</v>
      </c>
      <c r="E99" s="203"/>
      <c r="F99" s="203"/>
      <c r="G99" s="203"/>
      <c r="H99" s="203"/>
      <c r="I99" s="204"/>
      <c r="J99" s="205">
        <f>J134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141</v>
      </c>
      <c r="E100" s="203"/>
      <c r="F100" s="203"/>
      <c r="G100" s="203"/>
      <c r="H100" s="203"/>
      <c r="I100" s="204"/>
      <c r="J100" s="205">
        <f>J139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142</v>
      </c>
      <c r="E101" s="203"/>
      <c r="F101" s="203"/>
      <c r="G101" s="203"/>
      <c r="H101" s="203"/>
      <c r="I101" s="204"/>
      <c r="J101" s="205">
        <f>J163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143</v>
      </c>
      <c r="E102" s="203"/>
      <c r="F102" s="203"/>
      <c r="G102" s="203"/>
      <c r="H102" s="203"/>
      <c r="I102" s="204"/>
      <c r="J102" s="205">
        <f>J170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3"/>
      <c r="C103" s="194"/>
      <c r="D103" s="195" t="s">
        <v>144</v>
      </c>
      <c r="E103" s="196"/>
      <c r="F103" s="196"/>
      <c r="G103" s="196"/>
      <c r="H103" s="196"/>
      <c r="I103" s="197"/>
      <c r="J103" s="198">
        <f>J172</f>
        <v>0</v>
      </c>
      <c r="K103" s="194"/>
      <c r="L103" s="19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0"/>
      <c r="C104" s="201"/>
      <c r="D104" s="202" t="s">
        <v>145</v>
      </c>
      <c r="E104" s="203"/>
      <c r="F104" s="203"/>
      <c r="G104" s="203"/>
      <c r="H104" s="203"/>
      <c r="I104" s="204"/>
      <c r="J104" s="205">
        <f>J173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0"/>
      <c r="C105" s="201"/>
      <c r="D105" s="202" t="s">
        <v>146</v>
      </c>
      <c r="E105" s="203"/>
      <c r="F105" s="203"/>
      <c r="G105" s="203"/>
      <c r="H105" s="203"/>
      <c r="I105" s="204"/>
      <c r="J105" s="205">
        <f>J175</f>
        <v>0</v>
      </c>
      <c r="K105" s="201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0"/>
      <c r="C106" s="201"/>
      <c r="D106" s="202" t="s">
        <v>147</v>
      </c>
      <c r="E106" s="203"/>
      <c r="F106" s="203"/>
      <c r="G106" s="203"/>
      <c r="H106" s="203"/>
      <c r="I106" s="204"/>
      <c r="J106" s="205">
        <f>J183</f>
        <v>0</v>
      </c>
      <c r="K106" s="201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0"/>
      <c r="C107" s="201"/>
      <c r="D107" s="202" t="s">
        <v>148</v>
      </c>
      <c r="E107" s="203"/>
      <c r="F107" s="203"/>
      <c r="G107" s="203"/>
      <c r="H107" s="203"/>
      <c r="I107" s="204"/>
      <c r="J107" s="205">
        <f>J197</f>
        <v>0</v>
      </c>
      <c r="K107" s="201"/>
      <c r="L107" s="20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0"/>
      <c r="C108" s="201"/>
      <c r="D108" s="202" t="s">
        <v>149</v>
      </c>
      <c r="E108" s="203"/>
      <c r="F108" s="203"/>
      <c r="G108" s="203"/>
      <c r="H108" s="203"/>
      <c r="I108" s="204"/>
      <c r="J108" s="205">
        <f>J229</f>
        <v>0</v>
      </c>
      <c r="K108" s="201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183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186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102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187" t="str">
        <f>E7</f>
        <v>Oprava střechy, ul. Za lékárnou 627, Rtyně v Podkrkonoší</v>
      </c>
      <c r="F118" s="32"/>
      <c r="G118" s="32"/>
      <c r="H118" s="32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92</v>
      </c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E9</f>
        <v>001 - Soupis prací</v>
      </c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40"/>
      <c r="E122" s="40"/>
      <c r="F122" s="27" t="str">
        <f>F12</f>
        <v>Rtyně v Podkrkonoší</v>
      </c>
      <c r="G122" s="40"/>
      <c r="H122" s="40"/>
      <c r="I122" s="147" t="s">
        <v>22</v>
      </c>
      <c r="J122" s="79" t="str">
        <f>IF(J12="","",J12)</f>
        <v>25. 10. 2019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4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24</v>
      </c>
      <c r="D124" s="40"/>
      <c r="E124" s="40"/>
      <c r="F124" s="27" t="str">
        <f>E15</f>
        <v>Město Rtyně v Podkrkonoší</v>
      </c>
      <c r="G124" s="40"/>
      <c r="H124" s="40"/>
      <c r="I124" s="147" t="s">
        <v>30</v>
      </c>
      <c r="J124" s="36" t="str">
        <f>E21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7.9" customHeight="1">
      <c r="A125" s="38"/>
      <c r="B125" s="39"/>
      <c r="C125" s="32" t="s">
        <v>28</v>
      </c>
      <c r="D125" s="40"/>
      <c r="E125" s="40"/>
      <c r="F125" s="27" t="str">
        <f>IF(E18="","",E18)</f>
        <v>Vyplň údaj</v>
      </c>
      <c r="G125" s="40"/>
      <c r="H125" s="40"/>
      <c r="I125" s="147" t="s">
        <v>33</v>
      </c>
      <c r="J125" s="36" t="str">
        <f>E24</f>
        <v>Ing. Lenka Kasperová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144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207"/>
      <c r="B127" s="208"/>
      <c r="C127" s="209" t="s">
        <v>103</v>
      </c>
      <c r="D127" s="210" t="s">
        <v>61</v>
      </c>
      <c r="E127" s="210" t="s">
        <v>57</v>
      </c>
      <c r="F127" s="210" t="s">
        <v>58</v>
      </c>
      <c r="G127" s="210" t="s">
        <v>104</v>
      </c>
      <c r="H127" s="210" t="s">
        <v>105</v>
      </c>
      <c r="I127" s="211" t="s">
        <v>106</v>
      </c>
      <c r="J127" s="210" t="s">
        <v>96</v>
      </c>
      <c r="K127" s="212" t="s">
        <v>107</v>
      </c>
      <c r="L127" s="213"/>
      <c r="M127" s="100" t="s">
        <v>1</v>
      </c>
      <c r="N127" s="101" t="s">
        <v>40</v>
      </c>
      <c r="O127" s="101" t="s">
        <v>108</v>
      </c>
      <c r="P127" s="101" t="s">
        <v>109</v>
      </c>
      <c r="Q127" s="101" t="s">
        <v>110</v>
      </c>
      <c r="R127" s="101" t="s">
        <v>111</v>
      </c>
      <c r="S127" s="101" t="s">
        <v>112</v>
      </c>
      <c r="T127" s="102" t="s">
        <v>113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</row>
    <row r="128" s="2" customFormat="1" ht="22.8" customHeight="1">
      <c r="A128" s="38"/>
      <c r="B128" s="39"/>
      <c r="C128" s="107" t="s">
        <v>114</v>
      </c>
      <c r="D128" s="40"/>
      <c r="E128" s="40"/>
      <c r="F128" s="40"/>
      <c r="G128" s="40"/>
      <c r="H128" s="40"/>
      <c r="I128" s="144"/>
      <c r="J128" s="214">
        <f>BK128</f>
        <v>0</v>
      </c>
      <c r="K128" s="40"/>
      <c r="L128" s="44"/>
      <c r="M128" s="103"/>
      <c r="N128" s="215"/>
      <c r="O128" s="104"/>
      <c r="P128" s="216">
        <f>P129+P172</f>
        <v>0</v>
      </c>
      <c r="Q128" s="104"/>
      <c r="R128" s="216">
        <f>R129+R172</f>
        <v>6.2593267200000007</v>
      </c>
      <c r="S128" s="104"/>
      <c r="T128" s="217">
        <f>T129+T172</f>
        <v>14.394263800000001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75</v>
      </c>
      <c r="AU128" s="17" t="s">
        <v>98</v>
      </c>
      <c r="BK128" s="218">
        <f>BK129+BK172</f>
        <v>0</v>
      </c>
    </row>
    <row r="129" s="12" customFormat="1" ht="25.92" customHeight="1">
      <c r="A129" s="12"/>
      <c r="B129" s="219"/>
      <c r="C129" s="220"/>
      <c r="D129" s="221" t="s">
        <v>75</v>
      </c>
      <c r="E129" s="222" t="s">
        <v>150</v>
      </c>
      <c r="F129" s="222" t="s">
        <v>151</v>
      </c>
      <c r="G129" s="220"/>
      <c r="H129" s="220"/>
      <c r="I129" s="223"/>
      <c r="J129" s="224">
        <f>BK129</f>
        <v>0</v>
      </c>
      <c r="K129" s="220"/>
      <c r="L129" s="225"/>
      <c r="M129" s="226"/>
      <c r="N129" s="227"/>
      <c r="O129" s="227"/>
      <c r="P129" s="228">
        <f>P130+P134+P139+P163+P170</f>
        <v>0</v>
      </c>
      <c r="Q129" s="227"/>
      <c r="R129" s="228">
        <f>R130+R134+R139+R163+R170</f>
        <v>3.6366464000000001</v>
      </c>
      <c r="S129" s="227"/>
      <c r="T129" s="229">
        <f>T130+T134+T139+T163+T170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84</v>
      </c>
      <c r="AT129" s="231" t="s">
        <v>75</v>
      </c>
      <c r="AU129" s="231" t="s">
        <v>76</v>
      </c>
      <c r="AY129" s="230" t="s">
        <v>118</v>
      </c>
      <c r="BK129" s="232">
        <f>BK130+BK134+BK139+BK163+BK170</f>
        <v>0</v>
      </c>
    </row>
    <row r="130" s="12" customFormat="1" ht="22.8" customHeight="1">
      <c r="A130" s="12"/>
      <c r="B130" s="219"/>
      <c r="C130" s="220"/>
      <c r="D130" s="221" t="s">
        <v>75</v>
      </c>
      <c r="E130" s="233" t="s">
        <v>152</v>
      </c>
      <c r="F130" s="233" t="s">
        <v>153</v>
      </c>
      <c r="G130" s="220"/>
      <c r="H130" s="220"/>
      <c r="I130" s="223"/>
      <c r="J130" s="234">
        <f>BK130</f>
        <v>0</v>
      </c>
      <c r="K130" s="220"/>
      <c r="L130" s="225"/>
      <c r="M130" s="226"/>
      <c r="N130" s="227"/>
      <c r="O130" s="227"/>
      <c r="P130" s="228">
        <f>SUM(P131:P133)</f>
        <v>0</v>
      </c>
      <c r="Q130" s="227"/>
      <c r="R130" s="228">
        <f>SUM(R131:R133)</f>
        <v>3.2227584</v>
      </c>
      <c r="S130" s="227"/>
      <c r="T130" s="229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0" t="s">
        <v>84</v>
      </c>
      <c r="AT130" s="231" t="s">
        <v>75</v>
      </c>
      <c r="AU130" s="231" t="s">
        <v>84</v>
      </c>
      <c r="AY130" s="230" t="s">
        <v>118</v>
      </c>
      <c r="BK130" s="232">
        <f>SUM(BK131:BK133)</f>
        <v>0</v>
      </c>
    </row>
    <row r="131" s="2" customFormat="1" ht="16.5" customHeight="1">
      <c r="A131" s="38"/>
      <c r="B131" s="39"/>
      <c r="C131" s="235" t="s">
        <v>84</v>
      </c>
      <c r="D131" s="235" t="s">
        <v>121</v>
      </c>
      <c r="E131" s="236" t="s">
        <v>154</v>
      </c>
      <c r="F131" s="237" t="s">
        <v>155</v>
      </c>
      <c r="G131" s="238" t="s">
        <v>156</v>
      </c>
      <c r="H131" s="239">
        <v>27.84</v>
      </c>
      <c r="I131" s="240"/>
      <c r="J131" s="241">
        <f>ROUND(I131*H131,2)</f>
        <v>0</v>
      </c>
      <c r="K131" s="237" t="s">
        <v>1</v>
      </c>
      <c r="L131" s="44"/>
      <c r="M131" s="242" t="s">
        <v>1</v>
      </c>
      <c r="N131" s="243" t="s">
        <v>41</v>
      </c>
      <c r="O131" s="91"/>
      <c r="P131" s="244">
        <f>O131*H131</f>
        <v>0</v>
      </c>
      <c r="Q131" s="244">
        <v>0.11576</v>
      </c>
      <c r="R131" s="244">
        <f>Q131*H131</f>
        <v>3.2227584</v>
      </c>
      <c r="S131" s="244">
        <v>0</v>
      </c>
      <c r="T131" s="24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157</v>
      </c>
      <c r="AT131" s="246" t="s">
        <v>121</v>
      </c>
      <c r="AU131" s="246" t="s">
        <v>86</v>
      </c>
      <c r="AY131" s="17" t="s">
        <v>118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84</v>
      </c>
      <c r="BK131" s="247">
        <f>ROUND(I131*H131,2)</f>
        <v>0</v>
      </c>
      <c r="BL131" s="17" t="s">
        <v>157</v>
      </c>
      <c r="BM131" s="246" t="s">
        <v>158</v>
      </c>
    </row>
    <row r="132" s="13" customFormat="1">
      <c r="A132" s="13"/>
      <c r="B132" s="254"/>
      <c r="C132" s="255"/>
      <c r="D132" s="256" t="s">
        <v>159</v>
      </c>
      <c r="E132" s="257" t="s">
        <v>1</v>
      </c>
      <c r="F132" s="258" t="s">
        <v>160</v>
      </c>
      <c r="G132" s="255"/>
      <c r="H132" s="257" t="s">
        <v>1</v>
      </c>
      <c r="I132" s="259"/>
      <c r="J132" s="255"/>
      <c r="K132" s="255"/>
      <c r="L132" s="260"/>
      <c r="M132" s="261"/>
      <c r="N132" s="262"/>
      <c r="O132" s="262"/>
      <c r="P132" s="262"/>
      <c r="Q132" s="262"/>
      <c r="R132" s="262"/>
      <c r="S132" s="262"/>
      <c r="T132" s="26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4" t="s">
        <v>159</v>
      </c>
      <c r="AU132" s="264" t="s">
        <v>86</v>
      </c>
      <c r="AV132" s="13" t="s">
        <v>84</v>
      </c>
      <c r="AW132" s="13" t="s">
        <v>32</v>
      </c>
      <c r="AX132" s="13" t="s">
        <v>76</v>
      </c>
      <c r="AY132" s="264" t="s">
        <v>118</v>
      </c>
    </row>
    <row r="133" s="14" customFormat="1">
      <c r="A133" s="14"/>
      <c r="B133" s="265"/>
      <c r="C133" s="266"/>
      <c r="D133" s="256" t="s">
        <v>159</v>
      </c>
      <c r="E133" s="267" t="s">
        <v>1</v>
      </c>
      <c r="F133" s="268" t="s">
        <v>161</v>
      </c>
      <c r="G133" s="266"/>
      <c r="H133" s="269">
        <v>27.84</v>
      </c>
      <c r="I133" s="270"/>
      <c r="J133" s="266"/>
      <c r="K133" s="266"/>
      <c r="L133" s="271"/>
      <c r="M133" s="272"/>
      <c r="N133" s="273"/>
      <c r="O133" s="273"/>
      <c r="P133" s="273"/>
      <c r="Q133" s="273"/>
      <c r="R133" s="273"/>
      <c r="S133" s="273"/>
      <c r="T133" s="27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5" t="s">
        <v>159</v>
      </c>
      <c r="AU133" s="275" t="s">
        <v>86</v>
      </c>
      <c r="AV133" s="14" t="s">
        <v>86</v>
      </c>
      <c r="AW133" s="14" t="s">
        <v>32</v>
      </c>
      <c r="AX133" s="14" t="s">
        <v>84</v>
      </c>
      <c r="AY133" s="275" t="s">
        <v>118</v>
      </c>
    </row>
    <row r="134" s="12" customFormat="1" ht="22.8" customHeight="1">
      <c r="A134" s="12"/>
      <c r="B134" s="219"/>
      <c r="C134" s="220"/>
      <c r="D134" s="221" t="s">
        <v>75</v>
      </c>
      <c r="E134" s="233" t="s">
        <v>162</v>
      </c>
      <c r="F134" s="233" t="s">
        <v>163</v>
      </c>
      <c r="G134" s="220"/>
      <c r="H134" s="220"/>
      <c r="I134" s="223"/>
      <c r="J134" s="234">
        <f>BK134</f>
        <v>0</v>
      </c>
      <c r="K134" s="220"/>
      <c r="L134" s="225"/>
      <c r="M134" s="226"/>
      <c r="N134" s="227"/>
      <c r="O134" s="227"/>
      <c r="P134" s="228">
        <f>SUM(P135:P138)</f>
        <v>0</v>
      </c>
      <c r="Q134" s="227"/>
      <c r="R134" s="228">
        <f>SUM(R135:R138)</f>
        <v>0.41388800000000003</v>
      </c>
      <c r="S134" s="227"/>
      <c r="T134" s="229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0" t="s">
        <v>84</v>
      </c>
      <c r="AT134" s="231" t="s">
        <v>75</v>
      </c>
      <c r="AU134" s="231" t="s">
        <v>84</v>
      </c>
      <c r="AY134" s="230" t="s">
        <v>118</v>
      </c>
      <c r="BK134" s="232">
        <f>SUM(BK135:BK138)</f>
        <v>0</v>
      </c>
    </row>
    <row r="135" s="2" customFormat="1" ht="24" customHeight="1">
      <c r="A135" s="38"/>
      <c r="B135" s="39"/>
      <c r="C135" s="235" t="s">
        <v>86</v>
      </c>
      <c r="D135" s="235" t="s">
        <v>121</v>
      </c>
      <c r="E135" s="236" t="s">
        <v>164</v>
      </c>
      <c r="F135" s="237" t="s">
        <v>165</v>
      </c>
      <c r="G135" s="238" t="s">
        <v>156</v>
      </c>
      <c r="H135" s="239">
        <v>92.799999999999997</v>
      </c>
      <c r="I135" s="240"/>
      <c r="J135" s="241">
        <f>ROUND(I135*H135,2)</f>
        <v>0</v>
      </c>
      <c r="K135" s="237" t="s">
        <v>124</v>
      </c>
      <c r="L135" s="44"/>
      <c r="M135" s="242" t="s">
        <v>1</v>
      </c>
      <c r="N135" s="243" t="s">
        <v>41</v>
      </c>
      <c r="O135" s="91"/>
      <c r="P135" s="244">
        <f>O135*H135</f>
        <v>0</v>
      </c>
      <c r="Q135" s="244">
        <v>0.0044600000000000004</v>
      </c>
      <c r="R135" s="244">
        <f>Q135*H135</f>
        <v>0.41388800000000003</v>
      </c>
      <c r="S135" s="244">
        <v>0</v>
      </c>
      <c r="T135" s="24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6" t="s">
        <v>157</v>
      </c>
      <c r="AT135" s="246" t="s">
        <v>121</v>
      </c>
      <c r="AU135" s="246" t="s">
        <v>86</v>
      </c>
      <c r="AY135" s="17" t="s">
        <v>118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17" t="s">
        <v>84</v>
      </c>
      <c r="BK135" s="247">
        <f>ROUND(I135*H135,2)</f>
        <v>0</v>
      </c>
      <c r="BL135" s="17" t="s">
        <v>157</v>
      </c>
      <c r="BM135" s="246" t="s">
        <v>166</v>
      </c>
    </row>
    <row r="136" s="14" customFormat="1">
      <c r="A136" s="14"/>
      <c r="B136" s="265"/>
      <c r="C136" s="266"/>
      <c r="D136" s="256" t="s">
        <v>159</v>
      </c>
      <c r="E136" s="267" t="s">
        <v>1</v>
      </c>
      <c r="F136" s="268" t="s">
        <v>167</v>
      </c>
      <c r="G136" s="266"/>
      <c r="H136" s="269">
        <v>48</v>
      </c>
      <c r="I136" s="270"/>
      <c r="J136" s="266"/>
      <c r="K136" s="266"/>
      <c r="L136" s="271"/>
      <c r="M136" s="272"/>
      <c r="N136" s="273"/>
      <c r="O136" s="273"/>
      <c r="P136" s="273"/>
      <c r="Q136" s="273"/>
      <c r="R136" s="273"/>
      <c r="S136" s="273"/>
      <c r="T136" s="27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5" t="s">
        <v>159</v>
      </c>
      <c r="AU136" s="275" t="s">
        <v>86</v>
      </c>
      <c r="AV136" s="14" t="s">
        <v>86</v>
      </c>
      <c r="AW136" s="14" t="s">
        <v>32</v>
      </c>
      <c r="AX136" s="14" t="s">
        <v>76</v>
      </c>
      <c r="AY136" s="275" t="s">
        <v>118</v>
      </c>
    </row>
    <row r="137" s="14" customFormat="1">
      <c r="A137" s="14"/>
      <c r="B137" s="265"/>
      <c r="C137" s="266"/>
      <c r="D137" s="256" t="s">
        <v>159</v>
      </c>
      <c r="E137" s="267" t="s">
        <v>1</v>
      </c>
      <c r="F137" s="268" t="s">
        <v>168</v>
      </c>
      <c r="G137" s="266"/>
      <c r="H137" s="269">
        <v>44.799999999999997</v>
      </c>
      <c r="I137" s="270"/>
      <c r="J137" s="266"/>
      <c r="K137" s="266"/>
      <c r="L137" s="271"/>
      <c r="M137" s="272"/>
      <c r="N137" s="273"/>
      <c r="O137" s="273"/>
      <c r="P137" s="273"/>
      <c r="Q137" s="273"/>
      <c r="R137" s="273"/>
      <c r="S137" s="273"/>
      <c r="T137" s="27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5" t="s">
        <v>159</v>
      </c>
      <c r="AU137" s="275" t="s">
        <v>86</v>
      </c>
      <c r="AV137" s="14" t="s">
        <v>86</v>
      </c>
      <c r="AW137" s="14" t="s">
        <v>32</v>
      </c>
      <c r="AX137" s="14" t="s">
        <v>76</v>
      </c>
      <c r="AY137" s="275" t="s">
        <v>118</v>
      </c>
    </row>
    <row r="138" s="15" customFormat="1">
      <c r="A138" s="15"/>
      <c r="B138" s="276"/>
      <c r="C138" s="277"/>
      <c r="D138" s="256" t="s">
        <v>159</v>
      </c>
      <c r="E138" s="278" t="s">
        <v>135</v>
      </c>
      <c r="F138" s="279" t="s">
        <v>169</v>
      </c>
      <c r="G138" s="277"/>
      <c r="H138" s="280">
        <v>92.799999999999997</v>
      </c>
      <c r="I138" s="281"/>
      <c r="J138" s="277"/>
      <c r="K138" s="277"/>
      <c r="L138" s="282"/>
      <c r="M138" s="283"/>
      <c r="N138" s="284"/>
      <c r="O138" s="284"/>
      <c r="P138" s="284"/>
      <c r="Q138" s="284"/>
      <c r="R138" s="284"/>
      <c r="S138" s="284"/>
      <c r="T138" s="28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6" t="s">
        <v>159</v>
      </c>
      <c r="AU138" s="286" t="s">
        <v>86</v>
      </c>
      <c r="AV138" s="15" t="s">
        <v>157</v>
      </c>
      <c r="AW138" s="15" t="s">
        <v>32</v>
      </c>
      <c r="AX138" s="15" t="s">
        <v>84</v>
      </c>
      <c r="AY138" s="286" t="s">
        <v>118</v>
      </c>
    </row>
    <row r="139" s="12" customFormat="1" ht="22.8" customHeight="1">
      <c r="A139" s="12"/>
      <c r="B139" s="219"/>
      <c r="C139" s="220"/>
      <c r="D139" s="221" t="s">
        <v>75</v>
      </c>
      <c r="E139" s="233" t="s">
        <v>170</v>
      </c>
      <c r="F139" s="233" t="s">
        <v>171</v>
      </c>
      <c r="G139" s="220"/>
      <c r="H139" s="220"/>
      <c r="I139" s="223"/>
      <c r="J139" s="234">
        <f>BK139</f>
        <v>0</v>
      </c>
      <c r="K139" s="220"/>
      <c r="L139" s="225"/>
      <c r="M139" s="226"/>
      <c r="N139" s="227"/>
      <c r="O139" s="227"/>
      <c r="P139" s="228">
        <f>SUM(P140:P162)</f>
        <v>0</v>
      </c>
      <c r="Q139" s="227"/>
      <c r="R139" s="228">
        <f>SUM(R140:R162)</f>
        <v>0</v>
      </c>
      <c r="S139" s="227"/>
      <c r="T139" s="229">
        <f>SUM(T140:T162)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0" t="s">
        <v>84</v>
      </c>
      <c r="AT139" s="231" t="s">
        <v>75</v>
      </c>
      <c r="AU139" s="231" t="s">
        <v>84</v>
      </c>
      <c r="AY139" s="230" t="s">
        <v>118</v>
      </c>
      <c r="BK139" s="232">
        <f>SUM(BK140:BK162)</f>
        <v>0</v>
      </c>
    </row>
    <row r="140" s="2" customFormat="1" ht="24" customHeight="1">
      <c r="A140" s="38"/>
      <c r="B140" s="39"/>
      <c r="C140" s="235" t="s">
        <v>152</v>
      </c>
      <c r="D140" s="235" t="s">
        <v>121</v>
      </c>
      <c r="E140" s="236" t="s">
        <v>172</v>
      </c>
      <c r="F140" s="237" t="s">
        <v>173</v>
      </c>
      <c r="G140" s="238" t="s">
        <v>156</v>
      </c>
      <c r="H140" s="239">
        <v>1640</v>
      </c>
      <c r="I140" s="240"/>
      <c r="J140" s="241">
        <f>ROUND(I140*H140,2)</f>
        <v>0</v>
      </c>
      <c r="K140" s="237" t="s">
        <v>124</v>
      </c>
      <c r="L140" s="44"/>
      <c r="M140" s="242" t="s">
        <v>1</v>
      </c>
      <c r="N140" s="243" t="s">
        <v>41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157</v>
      </c>
      <c r="AT140" s="246" t="s">
        <v>121</v>
      </c>
      <c r="AU140" s="246" t="s">
        <v>86</v>
      </c>
      <c r="AY140" s="17" t="s">
        <v>118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84</v>
      </c>
      <c r="BK140" s="247">
        <f>ROUND(I140*H140,2)</f>
        <v>0</v>
      </c>
      <c r="BL140" s="17" t="s">
        <v>157</v>
      </c>
      <c r="BM140" s="246" t="s">
        <v>174</v>
      </c>
    </row>
    <row r="141" s="14" customFormat="1">
      <c r="A141" s="14"/>
      <c r="B141" s="265"/>
      <c r="C141" s="266"/>
      <c r="D141" s="256" t="s">
        <v>159</v>
      </c>
      <c r="E141" s="267" t="s">
        <v>1</v>
      </c>
      <c r="F141" s="268" t="s">
        <v>175</v>
      </c>
      <c r="G141" s="266"/>
      <c r="H141" s="269">
        <v>958</v>
      </c>
      <c r="I141" s="270"/>
      <c r="J141" s="266"/>
      <c r="K141" s="266"/>
      <c r="L141" s="271"/>
      <c r="M141" s="272"/>
      <c r="N141" s="273"/>
      <c r="O141" s="273"/>
      <c r="P141" s="273"/>
      <c r="Q141" s="273"/>
      <c r="R141" s="273"/>
      <c r="S141" s="273"/>
      <c r="T141" s="27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5" t="s">
        <v>159</v>
      </c>
      <c r="AU141" s="275" t="s">
        <v>86</v>
      </c>
      <c r="AV141" s="14" t="s">
        <v>86</v>
      </c>
      <c r="AW141" s="14" t="s">
        <v>32</v>
      </c>
      <c r="AX141" s="14" t="s">
        <v>76</v>
      </c>
      <c r="AY141" s="275" t="s">
        <v>118</v>
      </c>
    </row>
    <row r="142" s="14" customFormat="1">
      <c r="A142" s="14"/>
      <c r="B142" s="265"/>
      <c r="C142" s="266"/>
      <c r="D142" s="256" t="s">
        <v>159</v>
      </c>
      <c r="E142" s="267" t="s">
        <v>1</v>
      </c>
      <c r="F142" s="268" t="s">
        <v>176</v>
      </c>
      <c r="G142" s="266"/>
      <c r="H142" s="269">
        <v>682</v>
      </c>
      <c r="I142" s="270"/>
      <c r="J142" s="266"/>
      <c r="K142" s="266"/>
      <c r="L142" s="271"/>
      <c r="M142" s="272"/>
      <c r="N142" s="273"/>
      <c r="O142" s="273"/>
      <c r="P142" s="273"/>
      <c r="Q142" s="273"/>
      <c r="R142" s="273"/>
      <c r="S142" s="273"/>
      <c r="T142" s="27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5" t="s">
        <v>159</v>
      </c>
      <c r="AU142" s="275" t="s">
        <v>86</v>
      </c>
      <c r="AV142" s="14" t="s">
        <v>86</v>
      </c>
      <c r="AW142" s="14" t="s">
        <v>32</v>
      </c>
      <c r="AX142" s="14" t="s">
        <v>76</v>
      </c>
      <c r="AY142" s="275" t="s">
        <v>118</v>
      </c>
    </row>
    <row r="143" s="15" customFormat="1">
      <c r="A143" s="15"/>
      <c r="B143" s="276"/>
      <c r="C143" s="277"/>
      <c r="D143" s="256" t="s">
        <v>159</v>
      </c>
      <c r="E143" s="278" t="s">
        <v>133</v>
      </c>
      <c r="F143" s="279" t="s">
        <v>169</v>
      </c>
      <c r="G143" s="277"/>
      <c r="H143" s="280">
        <v>1640</v>
      </c>
      <c r="I143" s="281"/>
      <c r="J143" s="277"/>
      <c r="K143" s="277"/>
      <c r="L143" s="282"/>
      <c r="M143" s="283"/>
      <c r="N143" s="284"/>
      <c r="O143" s="284"/>
      <c r="P143" s="284"/>
      <c r="Q143" s="284"/>
      <c r="R143" s="284"/>
      <c r="S143" s="284"/>
      <c r="T143" s="28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6" t="s">
        <v>159</v>
      </c>
      <c r="AU143" s="286" t="s">
        <v>86</v>
      </c>
      <c r="AV143" s="15" t="s">
        <v>157</v>
      </c>
      <c r="AW143" s="15" t="s">
        <v>32</v>
      </c>
      <c r="AX143" s="15" t="s">
        <v>84</v>
      </c>
      <c r="AY143" s="286" t="s">
        <v>118</v>
      </c>
    </row>
    <row r="144" s="2" customFormat="1" ht="24" customHeight="1">
      <c r="A144" s="38"/>
      <c r="B144" s="39"/>
      <c r="C144" s="235" t="s">
        <v>157</v>
      </c>
      <c r="D144" s="235" t="s">
        <v>121</v>
      </c>
      <c r="E144" s="236" t="s">
        <v>177</v>
      </c>
      <c r="F144" s="237" t="s">
        <v>178</v>
      </c>
      <c r="G144" s="238" t="s">
        <v>156</v>
      </c>
      <c r="H144" s="239">
        <v>65600</v>
      </c>
      <c r="I144" s="240"/>
      <c r="J144" s="241">
        <f>ROUND(I144*H144,2)</f>
        <v>0</v>
      </c>
      <c r="K144" s="237" t="s">
        <v>124</v>
      </c>
      <c r="L144" s="44"/>
      <c r="M144" s="242" t="s">
        <v>1</v>
      </c>
      <c r="N144" s="243" t="s">
        <v>41</v>
      </c>
      <c r="O144" s="91"/>
      <c r="P144" s="244">
        <f>O144*H144</f>
        <v>0</v>
      </c>
      <c r="Q144" s="244">
        <v>0</v>
      </c>
      <c r="R144" s="244">
        <f>Q144*H144</f>
        <v>0</v>
      </c>
      <c r="S144" s="244">
        <v>0</v>
      </c>
      <c r="T144" s="24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6" t="s">
        <v>157</v>
      </c>
      <c r="AT144" s="246" t="s">
        <v>121</v>
      </c>
      <c r="AU144" s="246" t="s">
        <v>86</v>
      </c>
      <c r="AY144" s="17" t="s">
        <v>118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17" t="s">
        <v>84</v>
      </c>
      <c r="BK144" s="247">
        <f>ROUND(I144*H144,2)</f>
        <v>0</v>
      </c>
      <c r="BL144" s="17" t="s">
        <v>157</v>
      </c>
      <c r="BM144" s="246" t="s">
        <v>179</v>
      </c>
    </row>
    <row r="145" s="13" customFormat="1">
      <c r="A145" s="13"/>
      <c r="B145" s="254"/>
      <c r="C145" s="255"/>
      <c r="D145" s="256" t="s">
        <v>159</v>
      </c>
      <c r="E145" s="257" t="s">
        <v>1</v>
      </c>
      <c r="F145" s="258" t="s">
        <v>180</v>
      </c>
      <c r="G145" s="255"/>
      <c r="H145" s="257" t="s">
        <v>1</v>
      </c>
      <c r="I145" s="259"/>
      <c r="J145" s="255"/>
      <c r="K145" s="255"/>
      <c r="L145" s="260"/>
      <c r="M145" s="261"/>
      <c r="N145" s="262"/>
      <c r="O145" s="262"/>
      <c r="P145" s="262"/>
      <c r="Q145" s="262"/>
      <c r="R145" s="262"/>
      <c r="S145" s="262"/>
      <c r="T145" s="26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4" t="s">
        <v>159</v>
      </c>
      <c r="AU145" s="264" t="s">
        <v>86</v>
      </c>
      <c r="AV145" s="13" t="s">
        <v>84</v>
      </c>
      <c r="AW145" s="13" t="s">
        <v>32</v>
      </c>
      <c r="AX145" s="13" t="s">
        <v>76</v>
      </c>
      <c r="AY145" s="264" t="s">
        <v>118</v>
      </c>
    </row>
    <row r="146" s="14" customFormat="1">
      <c r="A146" s="14"/>
      <c r="B146" s="265"/>
      <c r="C146" s="266"/>
      <c r="D146" s="256" t="s">
        <v>159</v>
      </c>
      <c r="E146" s="267" t="s">
        <v>1</v>
      </c>
      <c r="F146" s="268" t="s">
        <v>181</v>
      </c>
      <c r="G146" s="266"/>
      <c r="H146" s="269">
        <v>65600</v>
      </c>
      <c r="I146" s="270"/>
      <c r="J146" s="266"/>
      <c r="K146" s="266"/>
      <c r="L146" s="271"/>
      <c r="M146" s="272"/>
      <c r="N146" s="273"/>
      <c r="O146" s="273"/>
      <c r="P146" s="273"/>
      <c r="Q146" s="273"/>
      <c r="R146" s="273"/>
      <c r="S146" s="273"/>
      <c r="T146" s="27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5" t="s">
        <v>159</v>
      </c>
      <c r="AU146" s="275" t="s">
        <v>86</v>
      </c>
      <c r="AV146" s="14" t="s">
        <v>86</v>
      </c>
      <c r="AW146" s="14" t="s">
        <v>32</v>
      </c>
      <c r="AX146" s="14" t="s">
        <v>84</v>
      </c>
      <c r="AY146" s="275" t="s">
        <v>118</v>
      </c>
    </row>
    <row r="147" s="2" customFormat="1" ht="24" customHeight="1">
      <c r="A147" s="38"/>
      <c r="B147" s="39"/>
      <c r="C147" s="235" t="s">
        <v>117</v>
      </c>
      <c r="D147" s="235" t="s">
        <v>121</v>
      </c>
      <c r="E147" s="236" t="s">
        <v>182</v>
      </c>
      <c r="F147" s="237" t="s">
        <v>183</v>
      </c>
      <c r="G147" s="238" t="s">
        <v>156</v>
      </c>
      <c r="H147" s="239">
        <v>1640</v>
      </c>
      <c r="I147" s="240"/>
      <c r="J147" s="241">
        <f>ROUND(I147*H147,2)</f>
        <v>0</v>
      </c>
      <c r="K147" s="237" t="s">
        <v>124</v>
      </c>
      <c r="L147" s="44"/>
      <c r="M147" s="242" t="s">
        <v>1</v>
      </c>
      <c r="N147" s="243" t="s">
        <v>41</v>
      </c>
      <c r="O147" s="91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157</v>
      </c>
      <c r="AT147" s="246" t="s">
        <v>121</v>
      </c>
      <c r="AU147" s="246" t="s">
        <v>86</v>
      </c>
      <c r="AY147" s="17" t="s">
        <v>118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7" t="s">
        <v>84</v>
      </c>
      <c r="BK147" s="247">
        <f>ROUND(I147*H147,2)</f>
        <v>0</v>
      </c>
      <c r="BL147" s="17" t="s">
        <v>157</v>
      </c>
      <c r="BM147" s="246" t="s">
        <v>184</v>
      </c>
    </row>
    <row r="148" s="14" customFormat="1">
      <c r="A148" s="14"/>
      <c r="B148" s="265"/>
      <c r="C148" s="266"/>
      <c r="D148" s="256" t="s">
        <v>159</v>
      </c>
      <c r="E148" s="267" t="s">
        <v>1</v>
      </c>
      <c r="F148" s="268" t="s">
        <v>133</v>
      </c>
      <c r="G148" s="266"/>
      <c r="H148" s="269">
        <v>1640</v>
      </c>
      <c r="I148" s="270"/>
      <c r="J148" s="266"/>
      <c r="K148" s="266"/>
      <c r="L148" s="271"/>
      <c r="M148" s="272"/>
      <c r="N148" s="273"/>
      <c r="O148" s="273"/>
      <c r="P148" s="273"/>
      <c r="Q148" s="273"/>
      <c r="R148" s="273"/>
      <c r="S148" s="273"/>
      <c r="T148" s="27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5" t="s">
        <v>159</v>
      </c>
      <c r="AU148" s="275" t="s">
        <v>86</v>
      </c>
      <c r="AV148" s="14" t="s">
        <v>86</v>
      </c>
      <c r="AW148" s="14" t="s">
        <v>32</v>
      </c>
      <c r="AX148" s="14" t="s">
        <v>84</v>
      </c>
      <c r="AY148" s="275" t="s">
        <v>118</v>
      </c>
    </row>
    <row r="149" s="2" customFormat="1" ht="16.5" customHeight="1">
      <c r="A149" s="38"/>
      <c r="B149" s="39"/>
      <c r="C149" s="235" t="s">
        <v>162</v>
      </c>
      <c r="D149" s="235" t="s">
        <v>121</v>
      </c>
      <c r="E149" s="236" t="s">
        <v>185</v>
      </c>
      <c r="F149" s="237" t="s">
        <v>186</v>
      </c>
      <c r="G149" s="238" t="s">
        <v>156</v>
      </c>
      <c r="H149" s="239">
        <v>1640</v>
      </c>
      <c r="I149" s="240"/>
      <c r="J149" s="241">
        <f>ROUND(I149*H149,2)</f>
        <v>0</v>
      </c>
      <c r="K149" s="237" t="s">
        <v>124</v>
      </c>
      <c r="L149" s="44"/>
      <c r="M149" s="242" t="s">
        <v>1</v>
      </c>
      <c r="N149" s="243" t="s">
        <v>41</v>
      </c>
      <c r="O149" s="91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6" t="s">
        <v>157</v>
      </c>
      <c r="AT149" s="246" t="s">
        <v>121</v>
      </c>
      <c r="AU149" s="246" t="s">
        <v>86</v>
      </c>
      <c r="AY149" s="17" t="s">
        <v>118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7" t="s">
        <v>84</v>
      </c>
      <c r="BK149" s="247">
        <f>ROUND(I149*H149,2)</f>
        <v>0</v>
      </c>
      <c r="BL149" s="17" t="s">
        <v>157</v>
      </c>
      <c r="BM149" s="246" t="s">
        <v>187</v>
      </c>
    </row>
    <row r="150" s="14" customFormat="1">
      <c r="A150" s="14"/>
      <c r="B150" s="265"/>
      <c r="C150" s="266"/>
      <c r="D150" s="256" t="s">
        <v>159</v>
      </c>
      <c r="E150" s="267" t="s">
        <v>1</v>
      </c>
      <c r="F150" s="268" t="s">
        <v>133</v>
      </c>
      <c r="G150" s="266"/>
      <c r="H150" s="269">
        <v>1640</v>
      </c>
      <c r="I150" s="270"/>
      <c r="J150" s="266"/>
      <c r="K150" s="266"/>
      <c r="L150" s="271"/>
      <c r="M150" s="272"/>
      <c r="N150" s="273"/>
      <c r="O150" s="273"/>
      <c r="P150" s="273"/>
      <c r="Q150" s="273"/>
      <c r="R150" s="273"/>
      <c r="S150" s="273"/>
      <c r="T150" s="27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5" t="s">
        <v>159</v>
      </c>
      <c r="AU150" s="275" t="s">
        <v>86</v>
      </c>
      <c r="AV150" s="14" t="s">
        <v>86</v>
      </c>
      <c r="AW150" s="14" t="s">
        <v>32</v>
      </c>
      <c r="AX150" s="14" t="s">
        <v>84</v>
      </c>
      <c r="AY150" s="275" t="s">
        <v>118</v>
      </c>
    </row>
    <row r="151" s="2" customFormat="1" ht="16.5" customHeight="1">
      <c r="A151" s="38"/>
      <c r="B151" s="39"/>
      <c r="C151" s="235" t="s">
        <v>188</v>
      </c>
      <c r="D151" s="235" t="s">
        <v>121</v>
      </c>
      <c r="E151" s="236" t="s">
        <v>189</v>
      </c>
      <c r="F151" s="237" t="s">
        <v>190</v>
      </c>
      <c r="G151" s="238" t="s">
        <v>156</v>
      </c>
      <c r="H151" s="239">
        <v>65600</v>
      </c>
      <c r="I151" s="240"/>
      <c r="J151" s="241">
        <f>ROUND(I151*H151,2)</f>
        <v>0</v>
      </c>
      <c r="K151" s="237" t="s">
        <v>124</v>
      </c>
      <c r="L151" s="44"/>
      <c r="M151" s="242" t="s">
        <v>1</v>
      </c>
      <c r="N151" s="243" t="s">
        <v>41</v>
      </c>
      <c r="O151" s="91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157</v>
      </c>
      <c r="AT151" s="246" t="s">
        <v>121</v>
      </c>
      <c r="AU151" s="246" t="s">
        <v>86</v>
      </c>
      <c r="AY151" s="17" t="s">
        <v>118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7" t="s">
        <v>84</v>
      </c>
      <c r="BK151" s="247">
        <f>ROUND(I151*H151,2)</f>
        <v>0</v>
      </c>
      <c r="BL151" s="17" t="s">
        <v>157</v>
      </c>
      <c r="BM151" s="246" t="s">
        <v>191</v>
      </c>
    </row>
    <row r="152" s="14" customFormat="1">
      <c r="A152" s="14"/>
      <c r="B152" s="265"/>
      <c r="C152" s="266"/>
      <c r="D152" s="256" t="s">
        <v>159</v>
      </c>
      <c r="E152" s="267" t="s">
        <v>1</v>
      </c>
      <c r="F152" s="268" t="s">
        <v>181</v>
      </c>
      <c r="G152" s="266"/>
      <c r="H152" s="269">
        <v>65600</v>
      </c>
      <c r="I152" s="270"/>
      <c r="J152" s="266"/>
      <c r="K152" s="266"/>
      <c r="L152" s="271"/>
      <c r="M152" s="272"/>
      <c r="N152" s="273"/>
      <c r="O152" s="273"/>
      <c r="P152" s="273"/>
      <c r="Q152" s="273"/>
      <c r="R152" s="273"/>
      <c r="S152" s="273"/>
      <c r="T152" s="27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5" t="s">
        <v>159</v>
      </c>
      <c r="AU152" s="275" t="s">
        <v>86</v>
      </c>
      <c r="AV152" s="14" t="s">
        <v>86</v>
      </c>
      <c r="AW152" s="14" t="s">
        <v>32</v>
      </c>
      <c r="AX152" s="14" t="s">
        <v>84</v>
      </c>
      <c r="AY152" s="275" t="s">
        <v>118</v>
      </c>
    </row>
    <row r="153" s="2" customFormat="1" ht="16.5" customHeight="1">
      <c r="A153" s="38"/>
      <c r="B153" s="39"/>
      <c r="C153" s="235" t="s">
        <v>192</v>
      </c>
      <c r="D153" s="235" t="s">
        <v>121</v>
      </c>
      <c r="E153" s="236" t="s">
        <v>193</v>
      </c>
      <c r="F153" s="237" t="s">
        <v>194</v>
      </c>
      <c r="G153" s="238" t="s">
        <v>156</v>
      </c>
      <c r="H153" s="239">
        <v>1640</v>
      </c>
      <c r="I153" s="240"/>
      <c r="J153" s="241">
        <f>ROUND(I153*H153,2)</f>
        <v>0</v>
      </c>
      <c r="K153" s="237" t="s">
        <v>124</v>
      </c>
      <c r="L153" s="44"/>
      <c r="M153" s="242" t="s">
        <v>1</v>
      </c>
      <c r="N153" s="243" t="s">
        <v>41</v>
      </c>
      <c r="O153" s="91"/>
      <c r="P153" s="244">
        <f>O153*H153</f>
        <v>0</v>
      </c>
      <c r="Q153" s="244">
        <v>0</v>
      </c>
      <c r="R153" s="244">
        <f>Q153*H153</f>
        <v>0</v>
      </c>
      <c r="S153" s="244">
        <v>0</v>
      </c>
      <c r="T153" s="24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6" t="s">
        <v>157</v>
      </c>
      <c r="AT153" s="246" t="s">
        <v>121</v>
      </c>
      <c r="AU153" s="246" t="s">
        <v>86</v>
      </c>
      <c r="AY153" s="17" t="s">
        <v>118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7" t="s">
        <v>84</v>
      </c>
      <c r="BK153" s="247">
        <f>ROUND(I153*H153,2)</f>
        <v>0</v>
      </c>
      <c r="BL153" s="17" t="s">
        <v>157</v>
      </c>
      <c r="BM153" s="246" t="s">
        <v>195</v>
      </c>
    </row>
    <row r="154" s="14" customFormat="1">
      <c r="A154" s="14"/>
      <c r="B154" s="265"/>
      <c r="C154" s="266"/>
      <c r="D154" s="256" t="s">
        <v>159</v>
      </c>
      <c r="E154" s="267" t="s">
        <v>1</v>
      </c>
      <c r="F154" s="268" t="s">
        <v>133</v>
      </c>
      <c r="G154" s="266"/>
      <c r="H154" s="269">
        <v>1640</v>
      </c>
      <c r="I154" s="270"/>
      <c r="J154" s="266"/>
      <c r="K154" s="266"/>
      <c r="L154" s="271"/>
      <c r="M154" s="272"/>
      <c r="N154" s="273"/>
      <c r="O154" s="273"/>
      <c r="P154" s="273"/>
      <c r="Q154" s="273"/>
      <c r="R154" s="273"/>
      <c r="S154" s="273"/>
      <c r="T154" s="27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5" t="s">
        <v>159</v>
      </c>
      <c r="AU154" s="275" t="s">
        <v>86</v>
      </c>
      <c r="AV154" s="14" t="s">
        <v>86</v>
      </c>
      <c r="AW154" s="14" t="s">
        <v>32</v>
      </c>
      <c r="AX154" s="14" t="s">
        <v>84</v>
      </c>
      <c r="AY154" s="275" t="s">
        <v>118</v>
      </c>
    </row>
    <row r="155" s="2" customFormat="1" ht="16.5" customHeight="1">
      <c r="A155" s="38"/>
      <c r="B155" s="39"/>
      <c r="C155" s="235" t="s">
        <v>170</v>
      </c>
      <c r="D155" s="235" t="s">
        <v>121</v>
      </c>
      <c r="E155" s="236" t="s">
        <v>196</v>
      </c>
      <c r="F155" s="237" t="s">
        <v>197</v>
      </c>
      <c r="G155" s="238" t="s">
        <v>198</v>
      </c>
      <c r="H155" s="239">
        <v>4</v>
      </c>
      <c r="I155" s="240"/>
      <c r="J155" s="241">
        <f>ROUND(I155*H155,2)</f>
        <v>0</v>
      </c>
      <c r="K155" s="237" t="s">
        <v>124</v>
      </c>
      <c r="L155" s="44"/>
      <c r="M155" s="242" t="s">
        <v>1</v>
      </c>
      <c r="N155" s="243" t="s">
        <v>41</v>
      </c>
      <c r="O155" s="91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6" t="s">
        <v>157</v>
      </c>
      <c r="AT155" s="246" t="s">
        <v>121</v>
      </c>
      <c r="AU155" s="246" t="s">
        <v>86</v>
      </c>
      <c r="AY155" s="17" t="s">
        <v>118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17" t="s">
        <v>84</v>
      </c>
      <c r="BK155" s="247">
        <f>ROUND(I155*H155,2)</f>
        <v>0</v>
      </c>
      <c r="BL155" s="17" t="s">
        <v>157</v>
      </c>
      <c r="BM155" s="246" t="s">
        <v>199</v>
      </c>
    </row>
    <row r="156" s="14" customFormat="1">
      <c r="A156" s="14"/>
      <c r="B156" s="265"/>
      <c r="C156" s="266"/>
      <c r="D156" s="256" t="s">
        <v>159</v>
      </c>
      <c r="E156" s="267" t="s">
        <v>1</v>
      </c>
      <c r="F156" s="268" t="s">
        <v>200</v>
      </c>
      <c r="G156" s="266"/>
      <c r="H156" s="269">
        <v>4</v>
      </c>
      <c r="I156" s="270"/>
      <c r="J156" s="266"/>
      <c r="K156" s="266"/>
      <c r="L156" s="271"/>
      <c r="M156" s="272"/>
      <c r="N156" s="273"/>
      <c r="O156" s="273"/>
      <c r="P156" s="273"/>
      <c r="Q156" s="273"/>
      <c r="R156" s="273"/>
      <c r="S156" s="273"/>
      <c r="T156" s="27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5" t="s">
        <v>159</v>
      </c>
      <c r="AU156" s="275" t="s">
        <v>86</v>
      </c>
      <c r="AV156" s="14" t="s">
        <v>86</v>
      </c>
      <c r="AW156" s="14" t="s">
        <v>32</v>
      </c>
      <c r="AX156" s="14" t="s">
        <v>84</v>
      </c>
      <c r="AY156" s="275" t="s">
        <v>118</v>
      </c>
    </row>
    <row r="157" s="2" customFormat="1" ht="24" customHeight="1">
      <c r="A157" s="38"/>
      <c r="B157" s="39"/>
      <c r="C157" s="235" t="s">
        <v>201</v>
      </c>
      <c r="D157" s="235" t="s">
        <v>121</v>
      </c>
      <c r="E157" s="236" t="s">
        <v>202</v>
      </c>
      <c r="F157" s="237" t="s">
        <v>203</v>
      </c>
      <c r="G157" s="238" t="s">
        <v>198</v>
      </c>
      <c r="H157" s="239">
        <v>160</v>
      </c>
      <c r="I157" s="240"/>
      <c r="J157" s="241">
        <f>ROUND(I157*H157,2)</f>
        <v>0</v>
      </c>
      <c r="K157" s="237" t="s">
        <v>124</v>
      </c>
      <c r="L157" s="44"/>
      <c r="M157" s="242" t="s">
        <v>1</v>
      </c>
      <c r="N157" s="243" t="s">
        <v>41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157</v>
      </c>
      <c r="AT157" s="246" t="s">
        <v>121</v>
      </c>
      <c r="AU157" s="246" t="s">
        <v>86</v>
      </c>
      <c r="AY157" s="17" t="s">
        <v>118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7" t="s">
        <v>84</v>
      </c>
      <c r="BK157" s="247">
        <f>ROUND(I157*H157,2)</f>
        <v>0</v>
      </c>
      <c r="BL157" s="17" t="s">
        <v>157</v>
      </c>
      <c r="BM157" s="246" t="s">
        <v>204</v>
      </c>
    </row>
    <row r="158" s="14" customFormat="1">
      <c r="A158" s="14"/>
      <c r="B158" s="265"/>
      <c r="C158" s="266"/>
      <c r="D158" s="256" t="s">
        <v>159</v>
      </c>
      <c r="E158" s="267" t="s">
        <v>1</v>
      </c>
      <c r="F158" s="268" t="s">
        <v>205</v>
      </c>
      <c r="G158" s="266"/>
      <c r="H158" s="269">
        <v>160</v>
      </c>
      <c r="I158" s="270"/>
      <c r="J158" s="266"/>
      <c r="K158" s="266"/>
      <c r="L158" s="271"/>
      <c r="M158" s="272"/>
      <c r="N158" s="273"/>
      <c r="O158" s="273"/>
      <c r="P158" s="273"/>
      <c r="Q158" s="273"/>
      <c r="R158" s="273"/>
      <c r="S158" s="273"/>
      <c r="T158" s="27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5" t="s">
        <v>159</v>
      </c>
      <c r="AU158" s="275" t="s">
        <v>86</v>
      </c>
      <c r="AV158" s="14" t="s">
        <v>86</v>
      </c>
      <c r="AW158" s="14" t="s">
        <v>32</v>
      </c>
      <c r="AX158" s="14" t="s">
        <v>84</v>
      </c>
      <c r="AY158" s="275" t="s">
        <v>118</v>
      </c>
    </row>
    <row r="159" s="2" customFormat="1" ht="16.5" customHeight="1">
      <c r="A159" s="38"/>
      <c r="B159" s="39"/>
      <c r="C159" s="235" t="s">
        <v>206</v>
      </c>
      <c r="D159" s="235" t="s">
        <v>121</v>
      </c>
      <c r="E159" s="236" t="s">
        <v>207</v>
      </c>
      <c r="F159" s="237" t="s">
        <v>208</v>
      </c>
      <c r="G159" s="238" t="s">
        <v>198</v>
      </c>
      <c r="H159" s="239">
        <v>4</v>
      </c>
      <c r="I159" s="240"/>
      <c r="J159" s="241">
        <f>ROUND(I159*H159,2)</f>
        <v>0</v>
      </c>
      <c r="K159" s="237" t="s">
        <v>124</v>
      </c>
      <c r="L159" s="44"/>
      <c r="M159" s="242" t="s">
        <v>1</v>
      </c>
      <c r="N159" s="243" t="s">
        <v>41</v>
      </c>
      <c r="O159" s="91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6" t="s">
        <v>157</v>
      </c>
      <c r="AT159" s="246" t="s">
        <v>121</v>
      </c>
      <c r="AU159" s="246" t="s">
        <v>86</v>
      </c>
      <c r="AY159" s="17" t="s">
        <v>118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17" t="s">
        <v>84</v>
      </c>
      <c r="BK159" s="247">
        <f>ROUND(I159*H159,2)</f>
        <v>0</v>
      </c>
      <c r="BL159" s="17" t="s">
        <v>157</v>
      </c>
      <c r="BM159" s="246" t="s">
        <v>209</v>
      </c>
    </row>
    <row r="160" s="2" customFormat="1" ht="16.5" customHeight="1">
      <c r="A160" s="38"/>
      <c r="B160" s="39"/>
      <c r="C160" s="235" t="s">
        <v>210</v>
      </c>
      <c r="D160" s="235" t="s">
        <v>121</v>
      </c>
      <c r="E160" s="236" t="s">
        <v>211</v>
      </c>
      <c r="F160" s="237" t="s">
        <v>212</v>
      </c>
      <c r="G160" s="238" t="s">
        <v>123</v>
      </c>
      <c r="H160" s="239">
        <v>12</v>
      </c>
      <c r="I160" s="240"/>
      <c r="J160" s="241">
        <f>ROUND(I160*H160,2)</f>
        <v>0</v>
      </c>
      <c r="K160" s="237" t="s">
        <v>1</v>
      </c>
      <c r="L160" s="44"/>
      <c r="M160" s="242" t="s">
        <v>1</v>
      </c>
      <c r="N160" s="243" t="s">
        <v>41</v>
      </c>
      <c r="O160" s="91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157</v>
      </c>
      <c r="AT160" s="246" t="s">
        <v>121</v>
      </c>
      <c r="AU160" s="246" t="s">
        <v>86</v>
      </c>
      <c r="AY160" s="17" t="s">
        <v>118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84</v>
      </c>
      <c r="BK160" s="247">
        <f>ROUND(I160*H160,2)</f>
        <v>0</v>
      </c>
      <c r="BL160" s="17" t="s">
        <v>157</v>
      </c>
      <c r="BM160" s="246" t="s">
        <v>213</v>
      </c>
    </row>
    <row r="161" s="2" customFormat="1">
      <c r="A161" s="38"/>
      <c r="B161" s="39"/>
      <c r="C161" s="40"/>
      <c r="D161" s="256" t="s">
        <v>214</v>
      </c>
      <c r="E161" s="40"/>
      <c r="F161" s="287" t="s">
        <v>215</v>
      </c>
      <c r="G161" s="40"/>
      <c r="H161" s="40"/>
      <c r="I161" s="144"/>
      <c r="J161" s="40"/>
      <c r="K161" s="40"/>
      <c r="L161" s="44"/>
      <c r="M161" s="288"/>
      <c r="N161" s="289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214</v>
      </c>
      <c r="AU161" s="17" t="s">
        <v>86</v>
      </c>
    </row>
    <row r="162" s="2" customFormat="1" ht="16.5" customHeight="1">
      <c r="A162" s="38"/>
      <c r="B162" s="39"/>
      <c r="C162" s="235" t="s">
        <v>216</v>
      </c>
      <c r="D162" s="235" t="s">
        <v>121</v>
      </c>
      <c r="E162" s="236" t="s">
        <v>217</v>
      </c>
      <c r="F162" s="237" t="s">
        <v>218</v>
      </c>
      <c r="G162" s="238" t="s">
        <v>219</v>
      </c>
      <c r="H162" s="239">
        <v>200</v>
      </c>
      <c r="I162" s="240"/>
      <c r="J162" s="241">
        <f>ROUND(I162*H162,2)</f>
        <v>0</v>
      </c>
      <c r="K162" s="237" t="s">
        <v>1</v>
      </c>
      <c r="L162" s="44"/>
      <c r="M162" s="242" t="s">
        <v>1</v>
      </c>
      <c r="N162" s="243" t="s">
        <v>41</v>
      </c>
      <c r="O162" s="91"/>
      <c r="P162" s="244">
        <f>O162*H162</f>
        <v>0</v>
      </c>
      <c r="Q162" s="244">
        <v>0</v>
      </c>
      <c r="R162" s="244">
        <f>Q162*H162</f>
        <v>0</v>
      </c>
      <c r="S162" s="244">
        <v>0</v>
      </c>
      <c r="T162" s="24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6" t="s">
        <v>157</v>
      </c>
      <c r="AT162" s="246" t="s">
        <v>121</v>
      </c>
      <c r="AU162" s="246" t="s">
        <v>86</v>
      </c>
      <c r="AY162" s="17" t="s">
        <v>118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17" t="s">
        <v>84</v>
      </c>
      <c r="BK162" s="247">
        <f>ROUND(I162*H162,2)</f>
        <v>0</v>
      </c>
      <c r="BL162" s="17" t="s">
        <v>157</v>
      </c>
      <c r="BM162" s="246" t="s">
        <v>220</v>
      </c>
    </row>
    <row r="163" s="12" customFormat="1" ht="22.8" customHeight="1">
      <c r="A163" s="12"/>
      <c r="B163" s="219"/>
      <c r="C163" s="220"/>
      <c r="D163" s="221" t="s">
        <v>75</v>
      </c>
      <c r="E163" s="233" t="s">
        <v>221</v>
      </c>
      <c r="F163" s="233" t="s">
        <v>222</v>
      </c>
      <c r="G163" s="220"/>
      <c r="H163" s="220"/>
      <c r="I163" s="223"/>
      <c r="J163" s="234">
        <f>BK163</f>
        <v>0</v>
      </c>
      <c r="K163" s="220"/>
      <c r="L163" s="225"/>
      <c r="M163" s="226"/>
      <c r="N163" s="227"/>
      <c r="O163" s="227"/>
      <c r="P163" s="228">
        <f>SUM(P164:P169)</f>
        <v>0</v>
      </c>
      <c r="Q163" s="227"/>
      <c r="R163" s="228">
        <f>SUM(R164:R169)</f>
        <v>0</v>
      </c>
      <c r="S163" s="227"/>
      <c r="T163" s="229">
        <f>SUM(T164:T169)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0" t="s">
        <v>84</v>
      </c>
      <c r="AT163" s="231" t="s">
        <v>75</v>
      </c>
      <c r="AU163" s="231" t="s">
        <v>84</v>
      </c>
      <c r="AY163" s="230" t="s">
        <v>118</v>
      </c>
      <c r="BK163" s="232">
        <f>SUM(BK164:BK169)</f>
        <v>0</v>
      </c>
    </row>
    <row r="164" s="2" customFormat="1" ht="24" customHeight="1">
      <c r="A164" s="38"/>
      <c r="B164" s="39"/>
      <c r="C164" s="235" t="s">
        <v>223</v>
      </c>
      <c r="D164" s="235" t="s">
        <v>121</v>
      </c>
      <c r="E164" s="236" t="s">
        <v>224</v>
      </c>
      <c r="F164" s="237" t="s">
        <v>225</v>
      </c>
      <c r="G164" s="238" t="s">
        <v>226</v>
      </c>
      <c r="H164" s="239">
        <v>14.394</v>
      </c>
      <c r="I164" s="240"/>
      <c r="J164" s="241">
        <f>ROUND(I164*H164,2)</f>
        <v>0</v>
      </c>
      <c r="K164" s="237" t="s">
        <v>124</v>
      </c>
      <c r="L164" s="44"/>
      <c r="M164" s="242" t="s">
        <v>1</v>
      </c>
      <c r="N164" s="243" t="s">
        <v>41</v>
      </c>
      <c r="O164" s="91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6" t="s">
        <v>157</v>
      </c>
      <c r="AT164" s="246" t="s">
        <v>121</v>
      </c>
      <c r="AU164" s="246" t="s">
        <v>86</v>
      </c>
      <c r="AY164" s="17" t="s">
        <v>118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17" t="s">
        <v>84</v>
      </c>
      <c r="BK164" s="247">
        <f>ROUND(I164*H164,2)</f>
        <v>0</v>
      </c>
      <c r="BL164" s="17" t="s">
        <v>157</v>
      </c>
      <c r="BM164" s="246" t="s">
        <v>227</v>
      </c>
    </row>
    <row r="165" s="2" customFormat="1" ht="24" customHeight="1">
      <c r="A165" s="38"/>
      <c r="B165" s="39"/>
      <c r="C165" s="235" t="s">
        <v>8</v>
      </c>
      <c r="D165" s="235" t="s">
        <v>121</v>
      </c>
      <c r="E165" s="236" t="s">
        <v>228</v>
      </c>
      <c r="F165" s="237" t="s">
        <v>229</v>
      </c>
      <c r="G165" s="238" t="s">
        <v>226</v>
      </c>
      <c r="H165" s="239">
        <v>14.394</v>
      </c>
      <c r="I165" s="240"/>
      <c r="J165" s="241">
        <f>ROUND(I165*H165,2)</f>
        <v>0</v>
      </c>
      <c r="K165" s="237" t="s">
        <v>124</v>
      </c>
      <c r="L165" s="44"/>
      <c r="M165" s="242" t="s">
        <v>1</v>
      </c>
      <c r="N165" s="243" t="s">
        <v>41</v>
      </c>
      <c r="O165" s="91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157</v>
      </c>
      <c r="AT165" s="246" t="s">
        <v>121</v>
      </c>
      <c r="AU165" s="246" t="s">
        <v>86</v>
      </c>
      <c r="AY165" s="17" t="s">
        <v>118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7" t="s">
        <v>84</v>
      </c>
      <c r="BK165" s="247">
        <f>ROUND(I165*H165,2)</f>
        <v>0</v>
      </c>
      <c r="BL165" s="17" t="s">
        <v>157</v>
      </c>
      <c r="BM165" s="246" t="s">
        <v>230</v>
      </c>
    </row>
    <row r="166" s="2" customFormat="1" ht="24" customHeight="1">
      <c r="A166" s="38"/>
      <c r="B166" s="39"/>
      <c r="C166" s="235" t="s">
        <v>231</v>
      </c>
      <c r="D166" s="235" t="s">
        <v>121</v>
      </c>
      <c r="E166" s="236" t="s">
        <v>232</v>
      </c>
      <c r="F166" s="237" t="s">
        <v>233</v>
      </c>
      <c r="G166" s="238" t="s">
        <v>226</v>
      </c>
      <c r="H166" s="239">
        <v>57.576000000000001</v>
      </c>
      <c r="I166" s="240"/>
      <c r="J166" s="241">
        <f>ROUND(I166*H166,2)</f>
        <v>0</v>
      </c>
      <c r="K166" s="237" t="s">
        <v>124</v>
      </c>
      <c r="L166" s="44"/>
      <c r="M166" s="242" t="s">
        <v>1</v>
      </c>
      <c r="N166" s="243" t="s">
        <v>41</v>
      </c>
      <c r="O166" s="91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157</v>
      </c>
      <c r="AT166" s="246" t="s">
        <v>121</v>
      </c>
      <c r="AU166" s="246" t="s">
        <v>86</v>
      </c>
      <c r="AY166" s="17" t="s">
        <v>118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84</v>
      </c>
      <c r="BK166" s="247">
        <f>ROUND(I166*H166,2)</f>
        <v>0</v>
      </c>
      <c r="BL166" s="17" t="s">
        <v>157</v>
      </c>
      <c r="BM166" s="246" t="s">
        <v>234</v>
      </c>
    </row>
    <row r="167" s="2" customFormat="1">
      <c r="A167" s="38"/>
      <c r="B167" s="39"/>
      <c r="C167" s="40"/>
      <c r="D167" s="256" t="s">
        <v>214</v>
      </c>
      <c r="E167" s="40"/>
      <c r="F167" s="287" t="s">
        <v>235</v>
      </c>
      <c r="G167" s="40"/>
      <c r="H167" s="40"/>
      <c r="I167" s="144"/>
      <c r="J167" s="40"/>
      <c r="K167" s="40"/>
      <c r="L167" s="44"/>
      <c r="M167" s="288"/>
      <c r="N167" s="289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214</v>
      </c>
      <c r="AU167" s="17" t="s">
        <v>86</v>
      </c>
    </row>
    <row r="168" s="14" customFormat="1">
      <c r="A168" s="14"/>
      <c r="B168" s="265"/>
      <c r="C168" s="266"/>
      <c r="D168" s="256" t="s">
        <v>159</v>
      </c>
      <c r="E168" s="266"/>
      <c r="F168" s="268" t="s">
        <v>236</v>
      </c>
      <c r="G168" s="266"/>
      <c r="H168" s="269">
        <v>57.576000000000001</v>
      </c>
      <c r="I168" s="270"/>
      <c r="J168" s="266"/>
      <c r="K168" s="266"/>
      <c r="L168" s="271"/>
      <c r="M168" s="272"/>
      <c r="N168" s="273"/>
      <c r="O168" s="273"/>
      <c r="P168" s="273"/>
      <c r="Q168" s="273"/>
      <c r="R168" s="273"/>
      <c r="S168" s="273"/>
      <c r="T168" s="27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5" t="s">
        <v>159</v>
      </c>
      <c r="AU168" s="275" t="s">
        <v>86</v>
      </c>
      <c r="AV168" s="14" t="s">
        <v>86</v>
      </c>
      <c r="AW168" s="14" t="s">
        <v>4</v>
      </c>
      <c r="AX168" s="14" t="s">
        <v>84</v>
      </c>
      <c r="AY168" s="275" t="s">
        <v>118</v>
      </c>
    </row>
    <row r="169" s="2" customFormat="1" ht="24" customHeight="1">
      <c r="A169" s="38"/>
      <c r="B169" s="39"/>
      <c r="C169" s="235" t="s">
        <v>237</v>
      </c>
      <c r="D169" s="235" t="s">
        <v>121</v>
      </c>
      <c r="E169" s="236" t="s">
        <v>238</v>
      </c>
      <c r="F169" s="237" t="s">
        <v>239</v>
      </c>
      <c r="G169" s="238" t="s">
        <v>226</v>
      </c>
      <c r="H169" s="239">
        <v>14.394</v>
      </c>
      <c r="I169" s="240"/>
      <c r="J169" s="241">
        <f>ROUND(I169*H169,2)</f>
        <v>0</v>
      </c>
      <c r="K169" s="237" t="s">
        <v>1</v>
      </c>
      <c r="L169" s="44"/>
      <c r="M169" s="242" t="s">
        <v>1</v>
      </c>
      <c r="N169" s="243" t="s">
        <v>41</v>
      </c>
      <c r="O169" s="91"/>
      <c r="P169" s="244">
        <f>O169*H169</f>
        <v>0</v>
      </c>
      <c r="Q169" s="244">
        <v>0</v>
      </c>
      <c r="R169" s="244">
        <f>Q169*H169</f>
        <v>0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157</v>
      </c>
      <c r="AT169" s="246" t="s">
        <v>121</v>
      </c>
      <c r="AU169" s="246" t="s">
        <v>86</v>
      </c>
      <c r="AY169" s="17" t="s">
        <v>118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7" t="s">
        <v>84</v>
      </c>
      <c r="BK169" s="247">
        <f>ROUND(I169*H169,2)</f>
        <v>0</v>
      </c>
      <c r="BL169" s="17" t="s">
        <v>157</v>
      </c>
      <c r="BM169" s="246" t="s">
        <v>240</v>
      </c>
    </row>
    <row r="170" s="12" customFormat="1" ht="22.8" customHeight="1">
      <c r="A170" s="12"/>
      <c r="B170" s="219"/>
      <c r="C170" s="220"/>
      <c r="D170" s="221" t="s">
        <v>75</v>
      </c>
      <c r="E170" s="233" t="s">
        <v>241</v>
      </c>
      <c r="F170" s="233" t="s">
        <v>242</v>
      </c>
      <c r="G170" s="220"/>
      <c r="H170" s="220"/>
      <c r="I170" s="223"/>
      <c r="J170" s="234">
        <f>BK170</f>
        <v>0</v>
      </c>
      <c r="K170" s="220"/>
      <c r="L170" s="225"/>
      <c r="M170" s="226"/>
      <c r="N170" s="227"/>
      <c r="O170" s="227"/>
      <c r="P170" s="228">
        <f>P171</f>
        <v>0</v>
      </c>
      <c r="Q170" s="227"/>
      <c r="R170" s="228">
        <f>R171</f>
        <v>0</v>
      </c>
      <c r="S170" s="227"/>
      <c r="T170" s="229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84</v>
      </c>
      <c r="AT170" s="231" t="s">
        <v>75</v>
      </c>
      <c r="AU170" s="231" t="s">
        <v>84</v>
      </c>
      <c r="AY170" s="230" t="s">
        <v>118</v>
      </c>
      <c r="BK170" s="232">
        <f>BK171</f>
        <v>0</v>
      </c>
    </row>
    <row r="171" s="2" customFormat="1" ht="16.5" customHeight="1">
      <c r="A171" s="38"/>
      <c r="B171" s="39"/>
      <c r="C171" s="235" t="s">
        <v>243</v>
      </c>
      <c r="D171" s="235" t="s">
        <v>121</v>
      </c>
      <c r="E171" s="236" t="s">
        <v>244</v>
      </c>
      <c r="F171" s="237" t="s">
        <v>245</v>
      </c>
      <c r="G171" s="238" t="s">
        <v>226</v>
      </c>
      <c r="H171" s="239">
        <v>3.637</v>
      </c>
      <c r="I171" s="240"/>
      <c r="J171" s="241">
        <f>ROUND(I171*H171,2)</f>
        <v>0</v>
      </c>
      <c r="K171" s="237" t="s">
        <v>124</v>
      </c>
      <c r="L171" s="44"/>
      <c r="M171" s="242" t="s">
        <v>1</v>
      </c>
      <c r="N171" s="243" t="s">
        <v>41</v>
      </c>
      <c r="O171" s="91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157</v>
      </c>
      <c r="AT171" s="246" t="s">
        <v>121</v>
      </c>
      <c r="AU171" s="246" t="s">
        <v>86</v>
      </c>
      <c r="AY171" s="17" t="s">
        <v>118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7" t="s">
        <v>84</v>
      </c>
      <c r="BK171" s="247">
        <f>ROUND(I171*H171,2)</f>
        <v>0</v>
      </c>
      <c r="BL171" s="17" t="s">
        <v>157</v>
      </c>
      <c r="BM171" s="246" t="s">
        <v>246</v>
      </c>
    </row>
    <row r="172" s="12" customFormat="1" ht="25.92" customHeight="1">
      <c r="A172" s="12"/>
      <c r="B172" s="219"/>
      <c r="C172" s="220"/>
      <c r="D172" s="221" t="s">
        <v>75</v>
      </c>
      <c r="E172" s="222" t="s">
        <v>247</v>
      </c>
      <c r="F172" s="222" t="s">
        <v>248</v>
      </c>
      <c r="G172" s="220"/>
      <c r="H172" s="220"/>
      <c r="I172" s="223"/>
      <c r="J172" s="224">
        <f>BK172</f>
        <v>0</v>
      </c>
      <c r="K172" s="220"/>
      <c r="L172" s="225"/>
      <c r="M172" s="226"/>
      <c r="N172" s="227"/>
      <c r="O172" s="227"/>
      <c r="P172" s="228">
        <f>P173+P175+P183+P197+P229</f>
        <v>0</v>
      </c>
      <c r="Q172" s="227"/>
      <c r="R172" s="228">
        <f>R173+R175+R183+R197+R229</f>
        <v>2.6226803200000002</v>
      </c>
      <c r="S172" s="227"/>
      <c r="T172" s="229">
        <f>T173+T175+T183+T197+T229</f>
        <v>14.394263800000001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0" t="s">
        <v>86</v>
      </c>
      <c r="AT172" s="231" t="s">
        <v>75</v>
      </c>
      <c r="AU172" s="231" t="s">
        <v>76</v>
      </c>
      <c r="AY172" s="230" t="s">
        <v>118</v>
      </c>
      <c r="BK172" s="232">
        <f>BK173+BK175+BK183+BK197+BK229</f>
        <v>0</v>
      </c>
    </row>
    <row r="173" s="12" customFormat="1" ht="22.8" customHeight="1">
      <c r="A173" s="12"/>
      <c r="B173" s="219"/>
      <c r="C173" s="220"/>
      <c r="D173" s="221" t="s">
        <v>75</v>
      </c>
      <c r="E173" s="233" t="s">
        <v>249</v>
      </c>
      <c r="F173" s="233" t="s">
        <v>250</v>
      </c>
      <c r="G173" s="220"/>
      <c r="H173" s="220"/>
      <c r="I173" s="223"/>
      <c r="J173" s="234">
        <f>BK173</f>
        <v>0</v>
      </c>
      <c r="K173" s="220"/>
      <c r="L173" s="225"/>
      <c r="M173" s="226"/>
      <c r="N173" s="227"/>
      <c r="O173" s="227"/>
      <c r="P173" s="228">
        <f>P174</f>
        <v>0</v>
      </c>
      <c r="Q173" s="227"/>
      <c r="R173" s="228">
        <f>R174</f>
        <v>0</v>
      </c>
      <c r="S173" s="227"/>
      <c r="T173" s="229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0" t="s">
        <v>86</v>
      </c>
      <c r="AT173" s="231" t="s">
        <v>75</v>
      </c>
      <c r="AU173" s="231" t="s">
        <v>84</v>
      </c>
      <c r="AY173" s="230" t="s">
        <v>118</v>
      </c>
      <c r="BK173" s="232">
        <f>BK174</f>
        <v>0</v>
      </c>
    </row>
    <row r="174" s="2" customFormat="1" ht="16.5" customHeight="1">
      <c r="A174" s="38"/>
      <c r="B174" s="39"/>
      <c r="C174" s="235" t="s">
        <v>251</v>
      </c>
      <c r="D174" s="235" t="s">
        <v>121</v>
      </c>
      <c r="E174" s="236" t="s">
        <v>252</v>
      </c>
      <c r="F174" s="237" t="s">
        <v>253</v>
      </c>
      <c r="G174" s="238" t="s">
        <v>254</v>
      </c>
      <c r="H174" s="239">
        <v>1</v>
      </c>
      <c r="I174" s="240"/>
      <c r="J174" s="241">
        <f>ROUND(I174*H174,2)</f>
        <v>0</v>
      </c>
      <c r="K174" s="237" t="s">
        <v>1</v>
      </c>
      <c r="L174" s="44"/>
      <c r="M174" s="242" t="s">
        <v>1</v>
      </c>
      <c r="N174" s="243" t="s">
        <v>41</v>
      </c>
      <c r="O174" s="91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231</v>
      </c>
      <c r="AT174" s="246" t="s">
        <v>121</v>
      </c>
      <c r="AU174" s="246" t="s">
        <v>86</v>
      </c>
      <c r="AY174" s="17" t="s">
        <v>118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7" t="s">
        <v>84</v>
      </c>
      <c r="BK174" s="247">
        <f>ROUND(I174*H174,2)</f>
        <v>0</v>
      </c>
      <c r="BL174" s="17" t="s">
        <v>231</v>
      </c>
      <c r="BM174" s="246" t="s">
        <v>255</v>
      </c>
    </row>
    <row r="175" s="12" customFormat="1" ht="22.8" customHeight="1">
      <c r="A175" s="12"/>
      <c r="B175" s="219"/>
      <c r="C175" s="220"/>
      <c r="D175" s="221" t="s">
        <v>75</v>
      </c>
      <c r="E175" s="233" t="s">
        <v>256</v>
      </c>
      <c r="F175" s="233" t="s">
        <v>257</v>
      </c>
      <c r="G175" s="220"/>
      <c r="H175" s="220"/>
      <c r="I175" s="223"/>
      <c r="J175" s="234">
        <f>BK175</f>
        <v>0</v>
      </c>
      <c r="K175" s="220"/>
      <c r="L175" s="225"/>
      <c r="M175" s="226"/>
      <c r="N175" s="227"/>
      <c r="O175" s="227"/>
      <c r="P175" s="228">
        <f>SUM(P176:P182)</f>
        <v>0</v>
      </c>
      <c r="Q175" s="227"/>
      <c r="R175" s="228">
        <f>SUM(R176:R182)</f>
        <v>1.3942700800000001</v>
      </c>
      <c r="S175" s="227"/>
      <c r="T175" s="229">
        <f>SUM(T176:T182)</f>
        <v>0.63050240000000002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0" t="s">
        <v>86</v>
      </c>
      <c r="AT175" s="231" t="s">
        <v>75</v>
      </c>
      <c r="AU175" s="231" t="s">
        <v>84</v>
      </c>
      <c r="AY175" s="230" t="s">
        <v>118</v>
      </c>
      <c r="BK175" s="232">
        <f>SUM(BK176:BK182)</f>
        <v>0</v>
      </c>
    </row>
    <row r="176" s="2" customFormat="1" ht="24" customHeight="1">
      <c r="A176" s="38"/>
      <c r="B176" s="39"/>
      <c r="C176" s="235" t="s">
        <v>258</v>
      </c>
      <c r="D176" s="235" t="s">
        <v>121</v>
      </c>
      <c r="E176" s="236" t="s">
        <v>259</v>
      </c>
      <c r="F176" s="237" t="s">
        <v>260</v>
      </c>
      <c r="G176" s="238" t="s">
        <v>198</v>
      </c>
      <c r="H176" s="239">
        <v>71.647999999999996</v>
      </c>
      <c r="I176" s="240"/>
      <c r="J176" s="241">
        <f>ROUND(I176*H176,2)</f>
        <v>0</v>
      </c>
      <c r="K176" s="237" t="s">
        <v>124</v>
      </c>
      <c r="L176" s="44"/>
      <c r="M176" s="242" t="s">
        <v>1</v>
      </c>
      <c r="N176" s="243" t="s">
        <v>41</v>
      </c>
      <c r="O176" s="91"/>
      <c r="P176" s="244">
        <f>O176*H176</f>
        <v>0</v>
      </c>
      <c r="Q176" s="244">
        <v>0</v>
      </c>
      <c r="R176" s="244">
        <f>Q176*H176</f>
        <v>0</v>
      </c>
      <c r="S176" s="244">
        <v>0.0088000000000000005</v>
      </c>
      <c r="T176" s="245">
        <f>S176*H176</f>
        <v>0.63050240000000002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231</v>
      </c>
      <c r="AT176" s="246" t="s">
        <v>121</v>
      </c>
      <c r="AU176" s="246" t="s">
        <v>86</v>
      </c>
      <c r="AY176" s="17" t="s">
        <v>118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7" t="s">
        <v>84</v>
      </c>
      <c r="BK176" s="247">
        <f>ROUND(I176*H176,2)</f>
        <v>0</v>
      </c>
      <c r="BL176" s="17" t="s">
        <v>231</v>
      </c>
      <c r="BM176" s="246" t="s">
        <v>261</v>
      </c>
    </row>
    <row r="177" s="13" customFormat="1">
      <c r="A177" s="13"/>
      <c r="B177" s="254"/>
      <c r="C177" s="255"/>
      <c r="D177" s="256" t="s">
        <v>159</v>
      </c>
      <c r="E177" s="257" t="s">
        <v>1</v>
      </c>
      <c r="F177" s="258" t="s">
        <v>262</v>
      </c>
      <c r="G177" s="255"/>
      <c r="H177" s="257" t="s">
        <v>1</v>
      </c>
      <c r="I177" s="259"/>
      <c r="J177" s="255"/>
      <c r="K177" s="255"/>
      <c r="L177" s="260"/>
      <c r="M177" s="261"/>
      <c r="N177" s="262"/>
      <c r="O177" s="262"/>
      <c r="P177" s="262"/>
      <c r="Q177" s="262"/>
      <c r="R177" s="262"/>
      <c r="S177" s="262"/>
      <c r="T177" s="26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4" t="s">
        <v>159</v>
      </c>
      <c r="AU177" s="264" t="s">
        <v>86</v>
      </c>
      <c r="AV177" s="13" t="s">
        <v>84</v>
      </c>
      <c r="AW177" s="13" t="s">
        <v>32</v>
      </c>
      <c r="AX177" s="13" t="s">
        <v>76</v>
      </c>
      <c r="AY177" s="264" t="s">
        <v>118</v>
      </c>
    </row>
    <row r="178" s="14" customFormat="1">
      <c r="A178" s="14"/>
      <c r="B178" s="265"/>
      <c r="C178" s="266"/>
      <c r="D178" s="256" t="s">
        <v>159</v>
      </c>
      <c r="E178" s="267" t="s">
        <v>1</v>
      </c>
      <c r="F178" s="268" t="s">
        <v>263</v>
      </c>
      <c r="G178" s="266"/>
      <c r="H178" s="269">
        <v>71.647999999999996</v>
      </c>
      <c r="I178" s="270"/>
      <c r="J178" s="266"/>
      <c r="K178" s="266"/>
      <c r="L178" s="271"/>
      <c r="M178" s="272"/>
      <c r="N178" s="273"/>
      <c r="O178" s="273"/>
      <c r="P178" s="273"/>
      <c r="Q178" s="273"/>
      <c r="R178" s="273"/>
      <c r="S178" s="273"/>
      <c r="T178" s="27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5" t="s">
        <v>159</v>
      </c>
      <c r="AU178" s="275" t="s">
        <v>86</v>
      </c>
      <c r="AV178" s="14" t="s">
        <v>86</v>
      </c>
      <c r="AW178" s="14" t="s">
        <v>32</v>
      </c>
      <c r="AX178" s="14" t="s">
        <v>84</v>
      </c>
      <c r="AY178" s="275" t="s">
        <v>118</v>
      </c>
    </row>
    <row r="179" s="2" customFormat="1" ht="24" customHeight="1">
      <c r="A179" s="38"/>
      <c r="B179" s="39"/>
      <c r="C179" s="235" t="s">
        <v>7</v>
      </c>
      <c r="D179" s="235" t="s">
        <v>121</v>
      </c>
      <c r="E179" s="236" t="s">
        <v>264</v>
      </c>
      <c r="F179" s="237" t="s">
        <v>265</v>
      </c>
      <c r="G179" s="238" t="s">
        <v>156</v>
      </c>
      <c r="H179" s="239">
        <v>71.647999999999996</v>
      </c>
      <c r="I179" s="240"/>
      <c r="J179" s="241">
        <f>ROUND(I179*H179,2)</f>
        <v>0</v>
      </c>
      <c r="K179" s="237" t="s">
        <v>124</v>
      </c>
      <c r="L179" s="44"/>
      <c r="M179" s="242" t="s">
        <v>1</v>
      </c>
      <c r="N179" s="243" t="s">
        <v>41</v>
      </c>
      <c r="O179" s="91"/>
      <c r="P179" s="244">
        <f>O179*H179</f>
        <v>0</v>
      </c>
      <c r="Q179" s="244">
        <v>0.019460000000000002</v>
      </c>
      <c r="R179" s="244">
        <f>Q179*H179</f>
        <v>1.3942700800000001</v>
      </c>
      <c r="S179" s="244">
        <v>0</v>
      </c>
      <c r="T179" s="24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231</v>
      </c>
      <c r="AT179" s="246" t="s">
        <v>121</v>
      </c>
      <c r="AU179" s="246" t="s">
        <v>86</v>
      </c>
      <c r="AY179" s="17" t="s">
        <v>118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7" t="s">
        <v>84</v>
      </c>
      <c r="BK179" s="247">
        <f>ROUND(I179*H179,2)</f>
        <v>0</v>
      </c>
      <c r="BL179" s="17" t="s">
        <v>231</v>
      </c>
      <c r="BM179" s="246" t="s">
        <v>266</v>
      </c>
    </row>
    <row r="180" s="13" customFormat="1">
      <c r="A180" s="13"/>
      <c r="B180" s="254"/>
      <c r="C180" s="255"/>
      <c r="D180" s="256" t="s">
        <v>159</v>
      </c>
      <c r="E180" s="257" t="s">
        <v>1</v>
      </c>
      <c r="F180" s="258" t="s">
        <v>262</v>
      </c>
      <c r="G180" s="255"/>
      <c r="H180" s="257" t="s">
        <v>1</v>
      </c>
      <c r="I180" s="259"/>
      <c r="J180" s="255"/>
      <c r="K180" s="255"/>
      <c r="L180" s="260"/>
      <c r="M180" s="261"/>
      <c r="N180" s="262"/>
      <c r="O180" s="262"/>
      <c r="P180" s="262"/>
      <c r="Q180" s="262"/>
      <c r="R180" s="262"/>
      <c r="S180" s="262"/>
      <c r="T180" s="26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4" t="s">
        <v>159</v>
      </c>
      <c r="AU180" s="264" t="s">
        <v>86</v>
      </c>
      <c r="AV180" s="13" t="s">
        <v>84</v>
      </c>
      <c r="AW180" s="13" t="s">
        <v>32</v>
      </c>
      <c r="AX180" s="13" t="s">
        <v>76</v>
      </c>
      <c r="AY180" s="264" t="s">
        <v>118</v>
      </c>
    </row>
    <row r="181" s="14" customFormat="1">
      <c r="A181" s="14"/>
      <c r="B181" s="265"/>
      <c r="C181" s="266"/>
      <c r="D181" s="256" t="s">
        <v>159</v>
      </c>
      <c r="E181" s="267" t="s">
        <v>1</v>
      </c>
      <c r="F181" s="268" t="s">
        <v>263</v>
      </c>
      <c r="G181" s="266"/>
      <c r="H181" s="269">
        <v>71.647999999999996</v>
      </c>
      <c r="I181" s="270"/>
      <c r="J181" s="266"/>
      <c r="K181" s="266"/>
      <c r="L181" s="271"/>
      <c r="M181" s="272"/>
      <c r="N181" s="273"/>
      <c r="O181" s="273"/>
      <c r="P181" s="273"/>
      <c r="Q181" s="273"/>
      <c r="R181" s="273"/>
      <c r="S181" s="273"/>
      <c r="T181" s="27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5" t="s">
        <v>159</v>
      </c>
      <c r="AU181" s="275" t="s">
        <v>86</v>
      </c>
      <c r="AV181" s="14" t="s">
        <v>86</v>
      </c>
      <c r="AW181" s="14" t="s">
        <v>32</v>
      </c>
      <c r="AX181" s="14" t="s">
        <v>84</v>
      </c>
      <c r="AY181" s="275" t="s">
        <v>118</v>
      </c>
    </row>
    <row r="182" s="2" customFormat="1" ht="24" customHeight="1">
      <c r="A182" s="38"/>
      <c r="B182" s="39"/>
      <c r="C182" s="235" t="s">
        <v>267</v>
      </c>
      <c r="D182" s="235" t="s">
        <v>121</v>
      </c>
      <c r="E182" s="236" t="s">
        <v>268</v>
      </c>
      <c r="F182" s="237" t="s">
        <v>269</v>
      </c>
      <c r="G182" s="238" t="s">
        <v>270</v>
      </c>
      <c r="H182" s="290"/>
      <c r="I182" s="240"/>
      <c r="J182" s="241">
        <f>ROUND(I182*H182,2)</f>
        <v>0</v>
      </c>
      <c r="K182" s="237" t="s">
        <v>124</v>
      </c>
      <c r="L182" s="44"/>
      <c r="M182" s="242" t="s">
        <v>1</v>
      </c>
      <c r="N182" s="243" t="s">
        <v>41</v>
      </c>
      <c r="O182" s="91"/>
      <c r="P182" s="244">
        <f>O182*H182</f>
        <v>0</v>
      </c>
      <c r="Q182" s="244">
        <v>0</v>
      </c>
      <c r="R182" s="244">
        <f>Q182*H182</f>
        <v>0</v>
      </c>
      <c r="S182" s="244">
        <v>0</v>
      </c>
      <c r="T182" s="24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6" t="s">
        <v>231</v>
      </c>
      <c r="AT182" s="246" t="s">
        <v>121</v>
      </c>
      <c r="AU182" s="246" t="s">
        <v>86</v>
      </c>
      <c r="AY182" s="17" t="s">
        <v>118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17" t="s">
        <v>84</v>
      </c>
      <c r="BK182" s="247">
        <f>ROUND(I182*H182,2)</f>
        <v>0</v>
      </c>
      <c r="BL182" s="17" t="s">
        <v>231</v>
      </c>
      <c r="BM182" s="246" t="s">
        <v>271</v>
      </c>
    </row>
    <row r="183" s="12" customFormat="1" ht="22.8" customHeight="1">
      <c r="A183" s="12"/>
      <c r="B183" s="219"/>
      <c r="C183" s="220"/>
      <c r="D183" s="221" t="s">
        <v>75</v>
      </c>
      <c r="E183" s="233" t="s">
        <v>272</v>
      </c>
      <c r="F183" s="233" t="s">
        <v>273</v>
      </c>
      <c r="G183" s="220"/>
      <c r="H183" s="220"/>
      <c r="I183" s="223"/>
      <c r="J183" s="234">
        <f>BK183</f>
        <v>0</v>
      </c>
      <c r="K183" s="220"/>
      <c r="L183" s="225"/>
      <c r="M183" s="226"/>
      <c r="N183" s="227"/>
      <c r="O183" s="227"/>
      <c r="P183" s="228">
        <f>SUM(P184:P196)</f>
        <v>0</v>
      </c>
      <c r="Q183" s="227"/>
      <c r="R183" s="228">
        <f>SUM(R184:R196)</f>
        <v>0.81301000000000001</v>
      </c>
      <c r="S183" s="227"/>
      <c r="T183" s="229">
        <f>SUM(T184:T196)</f>
        <v>0.62383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0" t="s">
        <v>86</v>
      </c>
      <c r="AT183" s="231" t="s">
        <v>75</v>
      </c>
      <c r="AU183" s="231" t="s">
        <v>84</v>
      </c>
      <c r="AY183" s="230" t="s">
        <v>118</v>
      </c>
      <c r="BK183" s="232">
        <f>SUM(BK184:BK196)</f>
        <v>0</v>
      </c>
    </row>
    <row r="184" s="2" customFormat="1" ht="16.5" customHeight="1">
      <c r="A184" s="38"/>
      <c r="B184" s="39"/>
      <c r="C184" s="235" t="s">
        <v>274</v>
      </c>
      <c r="D184" s="235" t="s">
        <v>121</v>
      </c>
      <c r="E184" s="236" t="s">
        <v>275</v>
      </c>
      <c r="F184" s="237" t="s">
        <v>276</v>
      </c>
      <c r="G184" s="238" t="s">
        <v>198</v>
      </c>
      <c r="H184" s="239">
        <v>119</v>
      </c>
      <c r="I184" s="240"/>
      <c r="J184" s="241">
        <f>ROUND(I184*H184,2)</f>
        <v>0</v>
      </c>
      <c r="K184" s="237" t="s">
        <v>124</v>
      </c>
      <c r="L184" s="44"/>
      <c r="M184" s="242" t="s">
        <v>1</v>
      </c>
      <c r="N184" s="243" t="s">
        <v>41</v>
      </c>
      <c r="O184" s="91"/>
      <c r="P184" s="244">
        <f>O184*H184</f>
        <v>0</v>
      </c>
      <c r="Q184" s="244">
        <v>0</v>
      </c>
      <c r="R184" s="244">
        <f>Q184*H184</f>
        <v>0</v>
      </c>
      <c r="S184" s="244">
        <v>0.0017700000000000001</v>
      </c>
      <c r="T184" s="245">
        <f>S184*H184</f>
        <v>0.21063000000000001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6" t="s">
        <v>231</v>
      </c>
      <c r="AT184" s="246" t="s">
        <v>121</v>
      </c>
      <c r="AU184" s="246" t="s">
        <v>86</v>
      </c>
      <c r="AY184" s="17" t="s">
        <v>118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17" t="s">
        <v>84</v>
      </c>
      <c r="BK184" s="247">
        <f>ROUND(I184*H184,2)</f>
        <v>0</v>
      </c>
      <c r="BL184" s="17" t="s">
        <v>231</v>
      </c>
      <c r="BM184" s="246" t="s">
        <v>277</v>
      </c>
    </row>
    <row r="185" s="14" customFormat="1">
      <c r="A185" s="14"/>
      <c r="B185" s="265"/>
      <c r="C185" s="266"/>
      <c r="D185" s="256" t="s">
        <v>159</v>
      </c>
      <c r="E185" s="267" t="s">
        <v>1</v>
      </c>
      <c r="F185" s="268" t="s">
        <v>278</v>
      </c>
      <c r="G185" s="266"/>
      <c r="H185" s="269">
        <v>119</v>
      </c>
      <c r="I185" s="270"/>
      <c r="J185" s="266"/>
      <c r="K185" s="266"/>
      <c r="L185" s="271"/>
      <c r="M185" s="272"/>
      <c r="N185" s="273"/>
      <c r="O185" s="273"/>
      <c r="P185" s="273"/>
      <c r="Q185" s="273"/>
      <c r="R185" s="273"/>
      <c r="S185" s="273"/>
      <c r="T185" s="27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5" t="s">
        <v>159</v>
      </c>
      <c r="AU185" s="275" t="s">
        <v>86</v>
      </c>
      <c r="AV185" s="14" t="s">
        <v>86</v>
      </c>
      <c r="AW185" s="14" t="s">
        <v>32</v>
      </c>
      <c r="AX185" s="14" t="s">
        <v>84</v>
      </c>
      <c r="AY185" s="275" t="s">
        <v>118</v>
      </c>
    </row>
    <row r="186" s="2" customFormat="1" ht="16.5" customHeight="1">
      <c r="A186" s="38"/>
      <c r="B186" s="39"/>
      <c r="C186" s="235" t="s">
        <v>279</v>
      </c>
      <c r="D186" s="235" t="s">
        <v>121</v>
      </c>
      <c r="E186" s="236" t="s">
        <v>280</v>
      </c>
      <c r="F186" s="237" t="s">
        <v>281</v>
      </c>
      <c r="G186" s="238" t="s">
        <v>198</v>
      </c>
      <c r="H186" s="239">
        <v>119</v>
      </c>
      <c r="I186" s="240"/>
      <c r="J186" s="241">
        <f>ROUND(I186*H186,2)</f>
        <v>0</v>
      </c>
      <c r="K186" s="237" t="s">
        <v>124</v>
      </c>
      <c r="L186" s="44"/>
      <c r="M186" s="242" t="s">
        <v>1</v>
      </c>
      <c r="N186" s="243" t="s">
        <v>41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0.002</v>
      </c>
      <c r="T186" s="245">
        <f>S186*H186</f>
        <v>0.23800000000000002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231</v>
      </c>
      <c r="AT186" s="246" t="s">
        <v>121</v>
      </c>
      <c r="AU186" s="246" t="s">
        <v>86</v>
      </c>
      <c r="AY186" s="17" t="s">
        <v>118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7" t="s">
        <v>84</v>
      </c>
      <c r="BK186" s="247">
        <f>ROUND(I186*H186,2)</f>
        <v>0</v>
      </c>
      <c r="BL186" s="17" t="s">
        <v>231</v>
      </c>
      <c r="BM186" s="246" t="s">
        <v>282</v>
      </c>
    </row>
    <row r="187" s="14" customFormat="1">
      <c r="A187" s="14"/>
      <c r="B187" s="265"/>
      <c r="C187" s="266"/>
      <c r="D187" s="256" t="s">
        <v>159</v>
      </c>
      <c r="E187" s="267" t="s">
        <v>1</v>
      </c>
      <c r="F187" s="268" t="s">
        <v>278</v>
      </c>
      <c r="G187" s="266"/>
      <c r="H187" s="269">
        <v>119</v>
      </c>
      <c r="I187" s="270"/>
      <c r="J187" s="266"/>
      <c r="K187" s="266"/>
      <c r="L187" s="271"/>
      <c r="M187" s="272"/>
      <c r="N187" s="273"/>
      <c r="O187" s="273"/>
      <c r="P187" s="273"/>
      <c r="Q187" s="273"/>
      <c r="R187" s="273"/>
      <c r="S187" s="273"/>
      <c r="T187" s="27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5" t="s">
        <v>159</v>
      </c>
      <c r="AU187" s="275" t="s">
        <v>86</v>
      </c>
      <c r="AV187" s="14" t="s">
        <v>86</v>
      </c>
      <c r="AW187" s="14" t="s">
        <v>32</v>
      </c>
      <c r="AX187" s="14" t="s">
        <v>84</v>
      </c>
      <c r="AY187" s="275" t="s">
        <v>118</v>
      </c>
    </row>
    <row r="188" s="2" customFormat="1" ht="16.5" customHeight="1">
      <c r="A188" s="38"/>
      <c r="B188" s="39"/>
      <c r="C188" s="235" t="s">
        <v>283</v>
      </c>
      <c r="D188" s="235" t="s">
        <v>121</v>
      </c>
      <c r="E188" s="236" t="s">
        <v>284</v>
      </c>
      <c r="F188" s="237" t="s">
        <v>285</v>
      </c>
      <c r="G188" s="238" t="s">
        <v>156</v>
      </c>
      <c r="H188" s="239">
        <v>30</v>
      </c>
      <c r="I188" s="240"/>
      <c r="J188" s="241">
        <f>ROUND(I188*H188,2)</f>
        <v>0</v>
      </c>
      <c r="K188" s="237" t="s">
        <v>124</v>
      </c>
      <c r="L188" s="44"/>
      <c r="M188" s="242" t="s">
        <v>1</v>
      </c>
      <c r="N188" s="243" t="s">
        <v>41</v>
      </c>
      <c r="O188" s="91"/>
      <c r="P188" s="244">
        <f>O188*H188</f>
        <v>0</v>
      </c>
      <c r="Q188" s="244">
        <v>0</v>
      </c>
      <c r="R188" s="244">
        <f>Q188*H188</f>
        <v>0</v>
      </c>
      <c r="S188" s="244">
        <v>0.0058399999999999997</v>
      </c>
      <c r="T188" s="245">
        <f>S188*H188</f>
        <v>0.1752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6" t="s">
        <v>231</v>
      </c>
      <c r="AT188" s="246" t="s">
        <v>121</v>
      </c>
      <c r="AU188" s="246" t="s">
        <v>86</v>
      </c>
      <c r="AY188" s="17" t="s">
        <v>118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17" t="s">
        <v>84</v>
      </c>
      <c r="BK188" s="247">
        <f>ROUND(I188*H188,2)</f>
        <v>0</v>
      </c>
      <c r="BL188" s="17" t="s">
        <v>231</v>
      </c>
      <c r="BM188" s="246" t="s">
        <v>286</v>
      </c>
    </row>
    <row r="189" s="14" customFormat="1">
      <c r="A189" s="14"/>
      <c r="B189" s="265"/>
      <c r="C189" s="266"/>
      <c r="D189" s="256" t="s">
        <v>159</v>
      </c>
      <c r="E189" s="267" t="s">
        <v>1</v>
      </c>
      <c r="F189" s="268" t="s">
        <v>287</v>
      </c>
      <c r="G189" s="266"/>
      <c r="H189" s="269">
        <v>30</v>
      </c>
      <c r="I189" s="270"/>
      <c r="J189" s="266"/>
      <c r="K189" s="266"/>
      <c r="L189" s="271"/>
      <c r="M189" s="272"/>
      <c r="N189" s="273"/>
      <c r="O189" s="273"/>
      <c r="P189" s="273"/>
      <c r="Q189" s="273"/>
      <c r="R189" s="273"/>
      <c r="S189" s="273"/>
      <c r="T189" s="27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5" t="s">
        <v>159</v>
      </c>
      <c r="AU189" s="275" t="s">
        <v>86</v>
      </c>
      <c r="AV189" s="14" t="s">
        <v>86</v>
      </c>
      <c r="AW189" s="14" t="s">
        <v>32</v>
      </c>
      <c r="AX189" s="14" t="s">
        <v>84</v>
      </c>
      <c r="AY189" s="275" t="s">
        <v>118</v>
      </c>
    </row>
    <row r="190" s="2" customFormat="1" ht="24" customHeight="1">
      <c r="A190" s="38"/>
      <c r="B190" s="39"/>
      <c r="C190" s="235" t="s">
        <v>288</v>
      </c>
      <c r="D190" s="235" t="s">
        <v>121</v>
      </c>
      <c r="E190" s="236" t="s">
        <v>289</v>
      </c>
      <c r="F190" s="237" t="s">
        <v>290</v>
      </c>
      <c r="G190" s="238" t="s">
        <v>198</v>
      </c>
      <c r="H190" s="239">
        <v>119</v>
      </c>
      <c r="I190" s="240"/>
      <c r="J190" s="241">
        <f>ROUND(I190*H190,2)</f>
        <v>0</v>
      </c>
      <c r="K190" s="237" t="s">
        <v>124</v>
      </c>
      <c r="L190" s="44"/>
      <c r="M190" s="242" t="s">
        <v>1</v>
      </c>
      <c r="N190" s="243" t="s">
        <v>41</v>
      </c>
      <c r="O190" s="91"/>
      <c r="P190" s="244">
        <f>O190*H190</f>
        <v>0</v>
      </c>
      <c r="Q190" s="244">
        <v>0.0022699999999999999</v>
      </c>
      <c r="R190" s="244">
        <f>Q190*H190</f>
        <v>0.27012999999999998</v>
      </c>
      <c r="S190" s="244">
        <v>0</v>
      </c>
      <c r="T190" s="24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231</v>
      </c>
      <c r="AT190" s="246" t="s">
        <v>121</v>
      </c>
      <c r="AU190" s="246" t="s">
        <v>86</v>
      </c>
      <c r="AY190" s="17" t="s">
        <v>118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7" t="s">
        <v>84</v>
      </c>
      <c r="BK190" s="247">
        <f>ROUND(I190*H190,2)</f>
        <v>0</v>
      </c>
      <c r="BL190" s="17" t="s">
        <v>231</v>
      </c>
      <c r="BM190" s="246" t="s">
        <v>291</v>
      </c>
    </row>
    <row r="191" s="14" customFormat="1">
      <c r="A191" s="14"/>
      <c r="B191" s="265"/>
      <c r="C191" s="266"/>
      <c r="D191" s="256" t="s">
        <v>159</v>
      </c>
      <c r="E191" s="267" t="s">
        <v>1</v>
      </c>
      <c r="F191" s="268" t="s">
        <v>278</v>
      </c>
      <c r="G191" s="266"/>
      <c r="H191" s="269">
        <v>119</v>
      </c>
      <c r="I191" s="270"/>
      <c r="J191" s="266"/>
      <c r="K191" s="266"/>
      <c r="L191" s="271"/>
      <c r="M191" s="272"/>
      <c r="N191" s="273"/>
      <c r="O191" s="273"/>
      <c r="P191" s="273"/>
      <c r="Q191" s="273"/>
      <c r="R191" s="273"/>
      <c r="S191" s="273"/>
      <c r="T191" s="27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5" t="s">
        <v>159</v>
      </c>
      <c r="AU191" s="275" t="s">
        <v>86</v>
      </c>
      <c r="AV191" s="14" t="s">
        <v>86</v>
      </c>
      <c r="AW191" s="14" t="s">
        <v>32</v>
      </c>
      <c r="AX191" s="14" t="s">
        <v>84</v>
      </c>
      <c r="AY191" s="275" t="s">
        <v>118</v>
      </c>
    </row>
    <row r="192" s="2" customFormat="1" ht="16.5" customHeight="1">
      <c r="A192" s="38"/>
      <c r="B192" s="39"/>
      <c r="C192" s="235" t="s">
        <v>292</v>
      </c>
      <c r="D192" s="235" t="s">
        <v>121</v>
      </c>
      <c r="E192" s="236" t="s">
        <v>293</v>
      </c>
      <c r="F192" s="237" t="s">
        <v>294</v>
      </c>
      <c r="G192" s="238" t="s">
        <v>198</v>
      </c>
      <c r="H192" s="239">
        <v>153.19999999999999</v>
      </c>
      <c r="I192" s="240"/>
      <c r="J192" s="241">
        <f>ROUND(I192*H192,2)</f>
        <v>0</v>
      </c>
      <c r="K192" s="237" t="s">
        <v>1</v>
      </c>
      <c r="L192" s="44"/>
      <c r="M192" s="242" t="s">
        <v>1</v>
      </c>
      <c r="N192" s="243" t="s">
        <v>41</v>
      </c>
      <c r="O192" s="91"/>
      <c r="P192" s="244">
        <f>O192*H192</f>
        <v>0</v>
      </c>
      <c r="Q192" s="244">
        <v>0.0023999999999999998</v>
      </c>
      <c r="R192" s="244">
        <f>Q192*H192</f>
        <v>0.36767999999999995</v>
      </c>
      <c r="S192" s="244">
        <v>0</v>
      </c>
      <c r="T192" s="245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6" t="s">
        <v>231</v>
      </c>
      <c r="AT192" s="246" t="s">
        <v>121</v>
      </c>
      <c r="AU192" s="246" t="s">
        <v>86</v>
      </c>
      <c r="AY192" s="17" t="s">
        <v>118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17" t="s">
        <v>84</v>
      </c>
      <c r="BK192" s="247">
        <f>ROUND(I192*H192,2)</f>
        <v>0</v>
      </c>
      <c r="BL192" s="17" t="s">
        <v>231</v>
      </c>
      <c r="BM192" s="246" t="s">
        <v>295</v>
      </c>
    </row>
    <row r="193" s="14" customFormat="1">
      <c r="A193" s="14"/>
      <c r="B193" s="265"/>
      <c r="C193" s="266"/>
      <c r="D193" s="256" t="s">
        <v>159</v>
      </c>
      <c r="E193" s="267" t="s">
        <v>1</v>
      </c>
      <c r="F193" s="268" t="s">
        <v>296</v>
      </c>
      <c r="G193" s="266"/>
      <c r="H193" s="269">
        <v>153.19999999999999</v>
      </c>
      <c r="I193" s="270"/>
      <c r="J193" s="266"/>
      <c r="K193" s="266"/>
      <c r="L193" s="271"/>
      <c r="M193" s="272"/>
      <c r="N193" s="273"/>
      <c r="O193" s="273"/>
      <c r="P193" s="273"/>
      <c r="Q193" s="273"/>
      <c r="R193" s="273"/>
      <c r="S193" s="273"/>
      <c r="T193" s="27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5" t="s">
        <v>159</v>
      </c>
      <c r="AU193" s="275" t="s">
        <v>86</v>
      </c>
      <c r="AV193" s="14" t="s">
        <v>86</v>
      </c>
      <c r="AW193" s="14" t="s">
        <v>32</v>
      </c>
      <c r="AX193" s="14" t="s">
        <v>84</v>
      </c>
      <c r="AY193" s="275" t="s">
        <v>118</v>
      </c>
    </row>
    <row r="194" s="2" customFormat="1" ht="24" customHeight="1">
      <c r="A194" s="38"/>
      <c r="B194" s="39"/>
      <c r="C194" s="235" t="s">
        <v>297</v>
      </c>
      <c r="D194" s="235" t="s">
        <v>121</v>
      </c>
      <c r="E194" s="236" t="s">
        <v>298</v>
      </c>
      <c r="F194" s="237" t="s">
        <v>299</v>
      </c>
      <c r="G194" s="238" t="s">
        <v>156</v>
      </c>
      <c r="H194" s="239">
        <v>30</v>
      </c>
      <c r="I194" s="240"/>
      <c r="J194" s="241">
        <f>ROUND(I194*H194,2)</f>
        <v>0</v>
      </c>
      <c r="K194" s="237" t="s">
        <v>124</v>
      </c>
      <c r="L194" s="44"/>
      <c r="M194" s="242" t="s">
        <v>1</v>
      </c>
      <c r="N194" s="243" t="s">
        <v>41</v>
      </c>
      <c r="O194" s="91"/>
      <c r="P194" s="244">
        <f>O194*H194</f>
        <v>0</v>
      </c>
      <c r="Q194" s="244">
        <v>0.0058399999999999997</v>
      </c>
      <c r="R194" s="244">
        <f>Q194*H194</f>
        <v>0.1752</v>
      </c>
      <c r="S194" s="244">
        <v>0</v>
      </c>
      <c r="T194" s="245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6" t="s">
        <v>231</v>
      </c>
      <c r="AT194" s="246" t="s">
        <v>121</v>
      </c>
      <c r="AU194" s="246" t="s">
        <v>86</v>
      </c>
      <c r="AY194" s="17" t="s">
        <v>118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17" t="s">
        <v>84</v>
      </c>
      <c r="BK194" s="247">
        <f>ROUND(I194*H194,2)</f>
        <v>0</v>
      </c>
      <c r="BL194" s="17" t="s">
        <v>231</v>
      </c>
      <c r="BM194" s="246" t="s">
        <v>300</v>
      </c>
    </row>
    <row r="195" s="14" customFormat="1">
      <c r="A195" s="14"/>
      <c r="B195" s="265"/>
      <c r="C195" s="266"/>
      <c r="D195" s="256" t="s">
        <v>159</v>
      </c>
      <c r="E195" s="267" t="s">
        <v>1</v>
      </c>
      <c r="F195" s="268" t="s">
        <v>287</v>
      </c>
      <c r="G195" s="266"/>
      <c r="H195" s="269">
        <v>30</v>
      </c>
      <c r="I195" s="270"/>
      <c r="J195" s="266"/>
      <c r="K195" s="266"/>
      <c r="L195" s="271"/>
      <c r="M195" s="272"/>
      <c r="N195" s="273"/>
      <c r="O195" s="273"/>
      <c r="P195" s="273"/>
      <c r="Q195" s="273"/>
      <c r="R195" s="273"/>
      <c r="S195" s="273"/>
      <c r="T195" s="27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5" t="s">
        <v>159</v>
      </c>
      <c r="AU195" s="275" t="s">
        <v>86</v>
      </c>
      <c r="AV195" s="14" t="s">
        <v>86</v>
      </c>
      <c r="AW195" s="14" t="s">
        <v>32</v>
      </c>
      <c r="AX195" s="14" t="s">
        <v>84</v>
      </c>
      <c r="AY195" s="275" t="s">
        <v>118</v>
      </c>
    </row>
    <row r="196" s="2" customFormat="1" ht="24" customHeight="1">
      <c r="A196" s="38"/>
      <c r="B196" s="39"/>
      <c r="C196" s="235" t="s">
        <v>301</v>
      </c>
      <c r="D196" s="235" t="s">
        <v>121</v>
      </c>
      <c r="E196" s="236" t="s">
        <v>302</v>
      </c>
      <c r="F196" s="237" t="s">
        <v>303</v>
      </c>
      <c r="G196" s="238" t="s">
        <v>270</v>
      </c>
      <c r="H196" s="290"/>
      <c r="I196" s="240"/>
      <c r="J196" s="241">
        <f>ROUND(I196*H196,2)</f>
        <v>0</v>
      </c>
      <c r="K196" s="237" t="s">
        <v>124</v>
      </c>
      <c r="L196" s="44"/>
      <c r="M196" s="242" t="s">
        <v>1</v>
      </c>
      <c r="N196" s="243" t="s">
        <v>41</v>
      </c>
      <c r="O196" s="91"/>
      <c r="P196" s="244">
        <f>O196*H196</f>
        <v>0</v>
      </c>
      <c r="Q196" s="244">
        <v>0</v>
      </c>
      <c r="R196" s="244">
        <f>Q196*H196</f>
        <v>0</v>
      </c>
      <c r="S196" s="244">
        <v>0</v>
      </c>
      <c r="T196" s="24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6" t="s">
        <v>231</v>
      </c>
      <c r="AT196" s="246" t="s">
        <v>121</v>
      </c>
      <c r="AU196" s="246" t="s">
        <v>86</v>
      </c>
      <c r="AY196" s="17" t="s">
        <v>118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17" t="s">
        <v>84</v>
      </c>
      <c r="BK196" s="247">
        <f>ROUND(I196*H196,2)</f>
        <v>0</v>
      </c>
      <c r="BL196" s="17" t="s">
        <v>231</v>
      </c>
      <c r="BM196" s="246" t="s">
        <v>304</v>
      </c>
    </row>
    <row r="197" s="12" customFormat="1" ht="22.8" customHeight="1">
      <c r="A197" s="12"/>
      <c r="B197" s="219"/>
      <c r="C197" s="220"/>
      <c r="D197" s="221" t="s">
        <v>75</v>
      </c>
      <c r="E197" s="233" t="s">
        <v>305</v>
      </c>
      <c r="F197" s="233" t="s">
        <v>306</v>
      </c>
      <c r="G197" s="220"/>
      <c r="H197" s="220"/>
      <c r="I197" s="223"/>
      <c r="J197" s="234">
        <f>BK197</f>
        <v>0</v>
      </c>
      <c r="K197" s="220"/>
      <c r="L197" s="225"/>
      <c r="M197" s="226"/>
      <c r="N197" s="227"/>
      <c r="O197" s="227"/>
      <c r="P197" s="228">
        <f>SUM(P198:P228)</f>
        <v>0</v>
      </c>
      <c r="Q197" s="227"/>
      <c r="R197" s="228">
        <f>SUM(R198:R228)</f>
        <v>0.31509304000000005</v>
      </c>
      <c r="S197" s="227"/>
      <c r="T197" s="229">
        <f>SUM(T198:T228)</f>
        <v>13.1399314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0" t="s">
        <v>86</v>
      </c>
      <c r="AT197" s="231" t="s">
        <v>75</v>
      </c>
      <c r="AU197" s="231" t="s">
        <v>84</v>
      </c>
      <c r="AY197" s="230" t="s">
        <v>118</v>
      </c>
      <c r="BK197" s="232">
        <f>SUM(BK198:BK228)</f>
        <v>0</v>
      </c>
    </row>
    <row r="198" s="2" customFormat="1" ht="16.5" customHeight="1">
      <c r="A198" s="38"/>
      <c r="B198" s="39"/>
      <c r="C198" s="235" t="s">
        <v>307</v>
      </c>
      <c r="D198" s="235" t="s">
        <v>121</v>
      </c>
      <c r="E198" s="236" t="s">
        <v>308</v>
      </c>
      <c r="F198" s="237" t="s">
        <v>309</v>
      </c>
      <c r="G198" s="238" t="s">
        <v>156</v>
      </c>
      <c r="H198" s="239">
        <v>716.48000000000002</v>
      </c>
      <c r="I198" s="240"/>
      <c r="J198" s="241">
        <f>ROUND(I198*H198,2)</f>
        <v>0</v>
      </c>
      <c r="K198" s="237" t="s">
        <v>1</v>
      </c>
      <c r="L198" s="44"/>
      <c r="M198" s="242" t="s">
        <v>1</v>
      </c>
      <c r="N198" s="243" t="s">
        <v>41</v>
      </c>
      <c r="O198" s="91"/>
      <c r="P198" s="244">
        <f>O198*H198</f>
        <v>0</v>
      </c>
      <c r="Q198" s="244">
        <v>0.00018000000000000001</v>
      </c>
      <c r="R198" s="244">
        <f>Q198*H198</f>
        <v>0.12896640000000001</v>
      </c>
      <c r="S198" s="244">
        <v>0</v>
      </c>
      <c r="T198" s="245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6" t="s">
        <v>231</v>
      </c>
      <c r="AT198" s="246" t="s">
        <v>121</v>
      </c>
      <c r="AU198" s="246" t="s">
        <v>86</v>
      </c>
      <c r="AY198" s="17" t="s">
        <v>118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17" t="s">
        <v>84</v>
      </c>
      <c r="BK198" s="247">
        <f>ROUND(I198*H198,2)</f>
        <v>0</v>
      </c>
      <c r="BL198" s="17" t="s">
        <v>231</v>
      </c>
      <c r="BM198" s="246" t="s">
        <v>310</v>
      </c>
    </row>
    <row r="199" s="14" customFormat="1">
      <c r="A199" s="14"/>
      <c r="B199" s="265"/>
      <c r="C199" s="266"/>
      <c r="D199" s="256" t="s">
        <v>159</v>
      </c>
      <c r="E199" s="267" t="s">
        <v>1</v>
      </c>
      <c r="F199" s="268" t="s">
        <v>131</v>
      </c>
      <c r="G199" s="266"/>
      <c r="H199" s="269">
        <v>716.48000000000002</v>
      </c>
      <c r="I199" s="270"/>
      <c r="J199" s="266"/>
      <c r="K199" s="266"/>
      <c r="L199" s="271"/>
      <c r="M199" s="272"/>
      <c r="N199" s="273"/>
      <c r="O199" s="273"/>
      <c r="P199" s="273"/>
      <c r="Q199" s="273"/>
      <c r="R199" s="273"/>
      <c r="S199" s="273"/>
      <c r="T199" s="27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5" t="s">
        <v>159</v>
      </c>
      <c r="AU199" s="275" t="s">
        <v>86</v>
      </c>
      <c r="AV199" s="14" t="s">
        <v>86</v>
      </c>
      <c r="AW199" s="14" t="s">
        <v>32</v>
      </c>
      <c r="AX199" s="14" t="s">
        <v>84</v>
      </c>
      <c r="AY199" s="275" t="s">
        <v>118</v>
      </c>
    </row>
    <row r="200" s="2" customFormat="1" ht="16.5" customHeight="1">
      <c r="A200" s="38"/>
      <c r="B200" s="39"/>
      <c r="C200" s="235" t="s">
        <v>311</v>
      </c>
      <c r="D200" s="235" t="s">
        <v>121</v>
      </c>
      <c r="E200" s="236" t="s">
        <v>312</v>
      </c>
      <c r="F200" s="237" t="s">
        <v>313</v>
      </c>
      <c r="G200" s="238" t="s">
        <v>198</v>
      </c>
      <c r="H200" s="239">
        <v>44.799999999999997</v>
      </c>
      <c r="I200" s="240"/>
      <c r="J200" s="241">
        <f>ROUND(I200*H200,2)</f>
        <v>0</v>
      </c>
      <c r="K200" s="237" t="s">
        <v>1</v>
      </c>
      <c r="L200" s="44"/>
      <c r="M200" s="242" t="s">
        <v>1</v>
      </c>
      <c r="N200" s="243" t="s">
        <v>41</v>
      </c>
      <c r="O200" s="91"/>
      <c r="P200" s="244">
        <f>O200*H200</f>
        <v>0</v>
      </c>
      <c r="Q200" s="244">
        <v>2.0000000000000002E-05</v>
      </c>
      <c r="R200" s="244">
        <f>Q200*H200</f>
        <v>0.00089599999999999999</v>
      </c>
      <c r="S200" s="244">
        <v>0</v>
      </c>
      <c r="T200" s="245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6" t="s">
        <v>231</v>
      </c>
      <c r="AT200" s="246" t="s">
        <v>121</v>
      </c>
      <c r="AU200" s="246" t="s">
        <v>86</v>
      </c>
      <c r="AY200" s="17" t="s">
        <v>118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17" t="s">
        <v>84</v>
      </c>
      <c r="BK200" s="247">
        <f>ROUND(I200*H200,2)</f>
        <v>0</v>
      </c>
      <c r="BL200" s="17" t="s">
        <v>231</v>
      </c>
      <c r="BM200" s="246" t="s">
        <v>314</v>
      </c>
    </row>
    <row r="201" s="14" customFormat="1">
      <c r="A201" s="14"/>
      <c r="B201" s="265"/>
      <c r="C201" s="266"/>
      <c r="D201" s="256" t="s">
        <v>159</v>
      </c>
      <c r="E201" s="267" t="s">
        <v>1</v>
      </c>
      <c r="F201" s="268" t="s">
        <v>315</v>
      </c>
      <c r="G201" s="266"/>
      <c r="H201" s="269">
        <v>44.799999999999997</v>
      </c>
      <c r="I201" s="270"/>
      <c r="J201" s="266"/>
      <c r="K201" s="266"/>
      <c r="L201" s="271"/>
      <c r="M201" s="272"/>
      <c r="N201" s="273"/>
      <c r="O201" s="273"/>
      <c r="P201" s="273"/>
      <c r="Q201" s="273"/>
      <c r="R201" s="273"/>
      <c r="S201" s="273"/>
      <c r="T201" s="27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5" t="s">
        <v>159</v>
      </c>
      <c r="AU201" s="275" t="s">
        <v>86</v>
      </c>
      <c r="AV201" s="14" t="s">
        <v>86</v>
      </c>
      <c r="AW201" s="14" t="s">
        <v>32</v>
      </c>
      <c r="AX201" s="14" t="s">
        <v>84</v>
      </c>
      <c r="AY201" s="275" t="s">
        <v>118</v>
      </c>
    </row>
    <row r="202" s="2" customFormat="1" ht="16.5" customHeight="1">
      <c r="A202" s="38"/>
      <c r="B202" s="39"/>
      <c r="C202" s="235" t="s">
        <v>316</v>
      </c>
      <c r="D202" s="235" t="s">
        <v>121</v>
      </c>
      <c r="E202" s="236" t="s">
        <v>317</v>
      </c>
      <c r="F202" s="237" t="s">
        <v>318</v>
      </c>
      <c r="G202" s="238" t="s">
        <v>198</v>
      </c>
      <c r="H202" s="239">
        <v>31.100000000000001</v>
      </c>
      <c r="I202" s="240"/>
      <c r="J202" s="241">
        <f>ROUND(I202*H202,2)</f>
        <v>0</v>
      </c>
      <c r="K202" s="237" t="s">
        <v>1</v>
      </c>
      <c r="L202" s="44"/>
      <c r="M202" s="242" t="s">
        <v>1</v>
      </c>
      <c r="N202" s="243" t="s">
        <v>41</v>
      </c>
      <c r="O202" s="91"/>
      <c r="P202" s="244">
        <f>O202*H202</f>
        <v>0</v>
      </c>
      <c r="Q202" s="244">
        <v>0.00174</v>
      </c>
      <c r="R202" s="244">
        <f>Q202*H202</f>
        <v>0.054114000000000002</v>
      </c>
      <c r="S202" s="244">
        <v>0</v>
      </c>
      <c r="T202" s="24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6" t="s">
        <v>231</v>
      </c>
      <c r="AT202" s="246" t="s">
        <v>121</v>
      </c>
      <c r="AU202" s="246" t="s">
        <v>86</v>
      </c>
      <c r="AY202" s="17" t="s">
        <v>118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17" t="s">
        <v>84</v>
      </c>
      <c r="BK202" s="247">
        <f>ROUND(I202*H202,2)</f>
        <v>0</v>
      </c>
      <c r="BL202" s="17" t="s">
        <v>231</v>
      </c>
      <c r="BM202" s="246" t="s">
        <v>319</v>
      </c>
    </row>
    <row r="203" s="2" customFormat="1" ht="16.5" customHeight="1">
      <c r="A203" s="38"/>
      <c r="B203" s="39"/>
      <c r="C203" s="291" t="s">
        <v>320</v>
      </c>
      <c r="D203" s="291" t="s">
        <v>321</v>
      </c>
      <c r="E203" s="292" t="s">
        <v>322</v>
      </c>
      <c r="F203" s="293" t="s">
        <v>323</v>
      </c>
      <c r="G203" s="294" t="s">
        <v>156</v>
      </c>
      <c r="H203" s="295">
        <v>752.30399999999997</v>
      </c>
      <c r="I203" s="296"/>
      <c r="J203" s="297">
        <f>ROUND(I203*H203,2)</f>
        <v>0</v>
      </c>
      <c r="K203" s="293" t="s">
        <v>1</v>
      </c>
      <c r="L203" s="298"/>
      <c r="M203" s="299" t="s">
        <v>1</v>
      </c>
      <c r="N203" s="300" t="s">
        <v>41</v>
      </c>
      <c r="O203" s="91"/>
      <c r="P203" s="244">
        <f>O203*H203</f>
        <v>0</v>
      </c>
      <c r="Q203" s="244">
        <v>0</v>
      </c>
      <c r="R203" s="244">
        <f>Q203*H203</f>
        <v>0</v>
      </c>
      <c r="S203" s="244">
        <v>0</v>
      </c>
      <c r="T203" s="245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6" t="s">
        <v>316</v>
      </c>
      <c r="AT203" s="246" t="s">
        <v>321</v>
      </c>
      <c r="AU203" s="246" t="s">
        <v>86</v>
      </c>
      <c r="AY203" s="17" t="s">
        <v>118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17" t="s">
        <v>84</v>
      </c>
      <c r="BK203" s="247">
        <f>ROUND(I203*H203,2)</f>
        <v>0</v>
      </c>
      <c r="BL203" s="17" t="s">
        <v>231</v>
      </c>
      <c r="BM203" s="246" t="s">
        <v>324</v>
      </c>
    </row>
    <row r="204" s="14" customFormat="1">
      <c r="A204" s="14"/>
      <c r="B204" s="265"/>
      <c r="C204" s="266"/>
      <c r="D204" s="256" t="s">
        <v>159</v>
      </c>
      <c r="E204" s="267" t="s">
        <v>1</v>
      </c>
      <c r="F204" s="268" t="s">
        <v>325</v>
      </c>
      <c r="G204" s="266"/>
      <c r="H204" s="269">
        <v>752.30399999999997</v>
      </c>
      <c r="I204" s="270"/>
      <c r="J204" s="266"/>
      <c r="K204" s="266"/>
      <c r="L204" s="271"/>
      <c r="M204" s="272"/>
      <c r="N204" s="273"/>
      <c r="O204" s="273"/>
      <c r="P204" s="273"/>
      <c r="Q204" s="273"/>
      <c r="R204" s="273"/>
      <c r="S204" s="273"/>
      <c r="T204" s="27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5" t="s">
        <v>159</v>
      </c>
      <c r="AU204" s="275" t="s">
        <v>86</v>
      </c>
      <c r="AV204" s="14" t="s">
        <v>86</v>
      </c>
      <c r="AW204" s="14" t="s">
        <v>32</v>
      </c>
      <c r="AX204" s="14" t="s">
        <v>84</v>
      </c>
      <c r="AY204" s="275" t="s">
        <v>118</v>
      </c>
    </row>
    <row r="205" s="2" customFormat="1" ht="16.5" customHeight="1">
      <c r="A205" s="38"/>
      <c r="B205" s="39"/>
      <c r="C205" s="291" t="s">
        <v>326</v>
      </c>
      <c r="D205" s="291" t="s">
        <v>321</v>
      </c>
      <c r="E205" s="292" t="s">
        <v>327</v>
      </c>
      <c r="F205" s="293" t="s">
        <v>328</v>
      </c>
      <c r="G205" s="294" t="s">
        <v>329</v>
      </c>
      <c r="H205" s="295">
        <v>230</v>
      </c>
      <c r="I205" s="296"/>
      <c r="J205" s="297">
        <f>ROUND(I205*H205,2)</f>
        <v>0</v>
      </c>
      <c r="K205" s="293" t="s">
        <v>1</v>
      </c>
      <c r="L205" s="298"/>
      <c r="M205" s="299" t="s">
        <v>1</v>
      </c>
      <c r="N205" s="300" t="s">
        <v>41</v>
      </c>
      <c r="O205" s="91"/>
      <c r="P205" s="244">
        <f>O205*H205</f>
        <v>0</v>
      </c>
      <c r="Q205" s="244">
        <v>0</v>
      </c>
      <c r="R205" s="244">
        <f>Q205*H205</f>
        <v>0</v>
      </c>
      <c r="S205" s="244">
        <v>0</v>
      </c>
      <c r="T205" s="245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6" t="s">
        <v>316</v>
      </c>
      <c r="AT205" s="246" t="s">
        <v>321</v>
      </c>
      <c r="AU205" s="246" t="s">
        <v>86</v>
      </c>
      <c r="AY205" s="17" t="s">
        <v>118</v>
      </c>
      <c r="BE205" s="247">
        <f>IF(N205="základní",J205,0)</f>
        <v>0</v>
      </c>
      <c r="BF205" s="247">
        <f>IF(N205="snížená",J205,0)</f>
        <v>0</v>
      </c>
      <c r="BG205" s="247">
        <f>IF(N205="zákl. přenesená",J205,0)</f>
        <v>0</v>
      </c>
      <c r="BH205" s="247">
        <f>IF(N205="sníž. přenesená",J205,0)</f>
        <v>0</v>
      </c>
      <c r="BI205" s="247">
        <f>IF(N205="nulová",J205,0)</f>
        <v>0</v>
      </c>
      <c r="BJ205" s="17" t="s">
        <v>84</v>
      </c>
      <c r="BK205" s="247">
        <f>ROUND(I205*H205,2)</f>
        <v>0</v>
      </c>
      <c r="BL205" s="17" t="s">
        <v>231</v>
      </c>
      <c r="BM205" s="246" t="s">
        <v>330</v>
      </c>
    </row>
    <row r="206" s="2" customFormat="1" ht="24" customHeight="1">
      <c r="A206" s="38"/>
      <c r="B206" s="39"/>
      <c r="C206" s="235" t="s">
        <v>331</v>
      </c>
      <c r="D206" s="235" t="s">
        <v>121</v>
      </c>
      <c r="E206" s="236" t="s">
        <v>332</v>
      </c>
      <c r="F206" s="237" t="s">
        <v>333</v>
      </c>
      <c r="G206" s="238" t="s">
        <v>156</v>
      </c>
      <c r="H206" s="239">
        <v>716.48000000000002</v>
      </c>
      <c r="I206" s="240"/>
      <c r="J206" s="241">
        <f>ROUND(I206*H206,2)</f>
        <v>0</v>
      </c>
      <c r="K206" s="237" t="s">
        <v>124</v>
      </c>
      <c r="L206" s="44"/>
      <c r="M206" s="242" t="s">
        <v>1</v>
      </c>
      <c r="N206" s="243" t="s">
        <v>41</v>
      </c>
      <c r="O206" s="91"/>
      <c r="P206" s="244">
        <f>O206*H206</f>
        <v>0</v>
      </c>
      <c r="Q206" s="244">
        <v>0</v>
      </c>
      <c r="R206" s="244">
        <f>Q206*H206</f>
        <v>0</v>
      </c>
      <c r="S206" s="244">
        <v>0.017780000000000001</v>
      </c>
      <c r="T206" s="245">
        <f>S206*H206</f>
        <v>12.7390144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6" t="s">
        <v>231</v>
      </c>
      <c r="AT206" s="246" t="s">
        <v>121</v>
      </c>
      <c r="AU206" s="246" t="s">
        <v>86</v>
      </c>
      <c r="AY206" s="17" t="s">
        <v>118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17" t="s">
        <v>84</v>
      </c>
      <c r="BK206" s="247">
        <f>ROUND(I206*H206,2)</f>
        <v>0</v>
      </c>
      <c r="BL206" s="17" t="s">
        <v>231</v>
      </c>
      <c r="BM206" s="246" t="s">
        <v>334</v>
      </c>
    </row>
    <row r="207" s="14" customFormat="1">
      <c r="A207" s="14"/>
      <c r="B207" s="265"/>
      <c r="C207" s="266"/>
      <c r="D207" s="256" t="s">
        <v>159</v>
      </c>
      <c r="E207" s="267" t="s">
        <v>1</v>
      </c>
      <c r="F207" s="268" t="s">
        <v>335</v>
      </c>
      <c r="G207" s="266"/>
      <c r="H207" s="269">
        <v>597.48000000000002</v>
      </c>
      <c r="I207" s="270"/>
      <c r="J207" s="266"/>
      <c r="K207" s="266"/>
      <c r="L207" s="271"/>
      <c r="M207" s="272"/>
      <c r="N207" s="273"/>
      <c r="O207" s="273"/>
      <c r="P207" s="273"/>
      <c r="Q207" s="273"/>
      <c r="R207" s="273"/>
      <c r="S207" s="273"/>
      <c r="T207" s="27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5" t="s">
        <v>159</v>
      </c>
      <c r="AU207" s="275" t="s">
        <v>86</v>
      </c>
      <c r="AV207" s="14" t="s">
        <v>86</v>
      </c>
      <c r="AW207" s="14" t="s">
        <v>32</v>
      </c>
      <c r="AX207" s="14" t="s">
        <v>76</v>
      </c>
      <c r="AY207" s="275" t="s">
        <v>118</v>
      </c>
    </row>
    <row r="208" s="14" customFormat="1">
      <c r="A208" s="14"/>
      <c r="B208" s="265"/>
      <c r="C208" s="266"/>
      <c r="D208" s="256" t="s">
        <v>159</v>
      </c>
      <c r="E208" s="267" t="s">
        <v>1</v>
      </c>
      <c r="F208" s="268" t="s">
        <v>336</v>
      </c>
      <c r="G208" s="266"/>
      <c r="H208" s="269">
        <v>119</v>
      </c>
      <c r="I208" s="270"/>
      <c r="J208" s="266"/>
      <c r="K208" s="266"/>
      <c r="L208" s="271"/>
      <c r="M208" s="272"/>
      <c r="N208" s="273"/>
      <c r="O208" s="273"/>
      <c r="P208" s="273"/>
      <c r="Q208" s="273"/>
      <c r="R208" s="273"/>
      <c r="S208" s="273"/>
      <c r="T208" s="27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5" t="s">
        <v>159</v>
      </c>
      <c r="AU208" s="275" t="s">
        <v>86</v>
      </c>
      <c r="AV208" s="14" t="s">
        <v>86</v>
      </c>
      <c r="AW208" s="14" t="s">
        <v>32</v>
      </c>
      <c r="AX208" s="14" t="s">
        <v>76</v>
      </c>
      <c r="AY208" s="275" t="s">
        <v>118</v>
      </c>
    </row>
    <row r="209" s="15" customFormat="1">
      <c r="A209" s="15"/>
      <c r="B209" s="276"/>
      <c r="C209" s="277"/>
      <c r="D209" s="256" t="s">
        <v>159</v>
      </c>
      <c r="E209" s="278" t="s">
        <v>131</v>
      </c>
      <c r="F209" s="279" t="s">
        <v>169</v>
      </c>
      <c r="G209" s="277"/>
      <c r="H209" s="280">
        <v>716.48000000000002</v>
      </c>
      <c r="I209" s="281"/>
      <c r="J209" s="277"/>
      <c r="K209" s="277"/>
      <c r="L209" s="282"/>
      <c r="M209" s="283"/>
      <c r="N209" s="284"/>
      <c r="O209" s="284"/>
      <c r="P209" s="284"/>
      <c r="Q209" s="284"/>
      <c r="R209" s="284"/>
      <c r="S209" s="284"/>
      <c r="T209" s="28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86" t="s">
        <v>159</v>
      </c>
      <c r="AU209" s="286" t="s">
        <v>86</v>
      </c>
      <c r="AV209" s="15" t="s">
        <v>157</v>
      </c>
      <c r="AW209" s="15" t="s">
        <v>32</v>
      </c>
      <c r="AX209" s="15" t="s">
        <v>84</v>
      </c>
      <c r="AY209" s="286" t="s">
        <v>118</v>
      </c>
    </row>
    <row r="210" s="2" customFormat="1" ht="36" customHeight="1">
      <c r="A210" s="38"/>
      <c r="B210" s="39"/>
      <c r="C210" s="235" t="s">
        <v>337</v>
      </c>
      <c r="D210" s="235" t="s">
        <v>121</v>
      </c>
      <c r="E210" s="236" t="s">
        <v>338</v>
      </c>
      <c r="F210" s="237" t="s">
        <v>339</v>
      </c>
      <c r="G210" s="238" t="s">
        <v>198</v>
      </c>
      <c r="H210" s="239">
        <v>75.900000000000006</v>
      </c>
      <c r="I210" s="240"/>
      <c r="J210" s="241">
        <f>ROUND(I210*H210,2)</f>
        <v>0</v>
      </c>
      <c r="K210" s="237" t="s">
        <v>124</v>
      </c>
      <c r="L210" s="44"/>
      <c r="M210" s="242" t="s">
        <v>1</v>
      </c>
      <c r="N210" s="243" t="s">
        <v>41</v>
      </c>
      <c r="O210" s="91"/>
      <c r="P210" s="244">
        <f>O210*H210</f>
        <v>0</v>
      </c>
      <c r="Q210" s="244">
        <v>0</v>
      </c>
      <c r="R210" s="244">
        <f>Q210*H210</f>
        <v>0</v>
      </c>
      <c r="S210" s="244">
        <v>0.0046299999999999996</v>
      </c>
      <c r="T210" s="245">
        <f>S210*H210</f>
        <v>0.35141699999999998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6" t="s">
        <v>231</v>
      </c>
      <c r="AT210" s="246" t="s">
        <v>121</v>
      </c>
      <c r="AU210" s="246" t="s">
        <v>86</v>
      </c>
      <c r="AY210" s="17" t="s">
        <v>118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17" t="s">
        <v>84</v>
      </c>
      <c r="BK210" s="247">
        <f>ROUND(I210*H210,2)</f>
        <v>0</v>
      </c>
      <c r="BL210" s="17" t="s">
        <v>231</v>
      </c>
      <c r="BM210" s="246" t="s">
        <v>340</v>
      </c>
    </row>
    <row r="211" s="14" customFormat="1">
      <c r="A211" s="14"/>
      <c r="B211" s="265"/>
      <c r="C211" s="266"/>
      <c r="D211" s="256" t="s">
        <v>159</v>
      </c>
      <c r="E211" s="267" t="s">
        <v>1</v>
      </c>
      <c r="F211" s="268" t="s">
        <v>341</v>
      </c>
      <c r="G211" s="266"/>
      <c r="H211" s="269">
        <v>75.900000000000006</v>
      </c>
      <c r="I211" s="270"/>
      <c r="J211" s="266"/>
      <c r="K211" s="266"/>
      <c r="L211" s="271"/>
      <c r="M211" s="272"/>
      <c r="N211" s="273"/>
      <c r="O211" s="273"/>
      <c r="P211" s="273"/>
      <c r="Q211" s="273"/>
      <c r="R211" s="273"/>
      <c r="S211" s="273"/>
      <c r="T211" s="27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5" t="s">
        <v>159</v>
      </c>
      <c r="AU211" s="275" t="s">
        <v>86</v>
      </c>
      <c r="AV211" s="14" t="s">
        <v>86</v>
      </c>
      <c r="AW211" s="14" t="s">
        <v>32</v>
      </c>
      <c r="AX211" s="14" t="s">
        <v>84</v>
      </c>
      <c r="AY211" s="275" t="s">
        <v>118</v>
      </c>
    </row>
    <row r="212" s="2" customFormat="1" ht="24" customHeight="1">
      <c r="A212" s="38"/>
      <c r="B212" s="39"/>
      <c r="C212" s="235" t="s">
        <v>342</v>
      </c>
      <c r="D212" s="235" t="s">
        <v>121</v>
      </c>
      <c r="E212" s="236" t="s">
        <v>343</v>
      </c>
      <c r="F212" s="237" t="s">
        <v>344</v>
      </c>
      <c r="G212" s="238" t="s">
        <v>156</v>
      </c>
      <c r="H212" s="239">
        <v>716.48000000000002</v>
      </c>
      <c r="I212" s="240"/>
      <c r="J212" s="241">
        <f>ROUND(I212*H212,2)</f>
        <v>0</v>
      </c>
      <c r="K212" s="237" t="s">
        <v>124</v>
      </c>
      <c r="L212" s="44"/>
      <c r="M212" s="242" t="s">
        <v>1</v>
      </c>
      <c r="N212" s="243" t="s">
        <v>41</v>
      </c>
      <c r="O212" s="91"/>
      <c r="P212" s="244">
        <f>O212*H212</f>
        <v>0</v>
      </c>
      <c r="Q212" s="244">
        <v>0</v>
      </c>
      <c r="R212" s="244">
        <f>Q212*H212</f>
        <v>0</v>
      </c>
      <c r="S212" s="244">
        <v>0</v>
      </c>
      <c r="T212" s="245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6" t="s">
        <v>231</v>
      </c>
      <c r="AT212" s="246" t="s">
        <v>121</v>
      </c>
      <c r="AU212" s="246" t="s">
        <v>86</v>
      </c>
      <c r="AY212" s="17" t="s">
        <v>118</v>
      </c>
      <c r="BE212" s="247">
        <f>IF(N212="základní",J212,0)</f>
        <v>0</v>
      </c>
      <c r="BF212" s="247">
        <f>IF(N212="snížená",J212,0)</f>
        <v>0</v>
      </c>
      <c r="BG212" s="247">
        <f>IF(N212="zákl. přenesená",J212,0)</f>
        <v>0</v>
      </c>
      <c r="BH212" s="247">
        <f>IF(N212="sníž. přenesená",J212,0)</f>
        <v>0</v>
      </c>
      <c r="BI212" s="247">
        <f>IF(N212="nulová",J212,0)</f>
        <v>0</v>
      </c>
      <c r="BJ212" s="17" t="s">
        <v>84</v>
      </c>
      <c r="BK212" s="247">
        <f>ROUND(I212*H212,2)</f>
        <v>0</v>
      </c>
      <c r="BL212" s="17" t="s">
        <v>231</v>
      </c>
      <c r="BM212" s="246" t="s">
        <v>345</v>
      </c>
    </row>
    <row r="213" s="14" customFormat="1">
      <c r="A213" s="14"/>
      <c r="B213" s="265"/>
      <c r="C213" s="266"/>
      <c r="D213" s="256" t="s">
        <v>159</v>
      </c>
      <c r="E213" s="267" t="s">
        <v>1</v>
      </c>
      <c r="F213" s="268" t="s">
        <v>131</v>
      </c>
      <c r="G213" s="266"/>
      <c r="H213" s="269">
        <v>716.48000000000002</v>
      </c>
      <c r="I213" s="270"/>
      <c r="J213" s="266"/>
      <c r="K213" s="266"/>
      <c r="L213" s="271"/>
      <c r="M213" s="272"/>
      <c r="N213" s="273"/>
      <c r="O213" s="273"/>
      <c r="P213" s="273"/>
      <c r="Q213" s="273"/>
      <c r="R213" s="273"/>
      <c r="S213" s="273"/>
      <c r="T213" s="27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75" t="s">
        <v>159</v>
      </c>
      <c r="AU213" s="275" t="s">
        <v>86</v>
      </c>
      <c r="AV213" s="14" t="s">
        <v>86</v>
      </c>
      <c r="AW213" s="14" t="s">
        <v>32</v>
      </c>
      <c r="AX213" s="14" t="s">
        <v>84</v>
      </c>
      <c r="AY213" s="275" t="s">
        <v>118</v>
      </c>
    </row>
    <row r="214" s="2" customFormat="1" ht="24" customHeight="1">
      <c r="A214" s="38"/>
      <c r="B214" s="39"/>
      <c r="C214" s="235" t="s">
        <v>346</v>
      </c>
      <c r="D214" s="235" t="s">
        <v>121</v>
      </c>
      <c r="E214" s="236" t="s">
        <v>347</v>
      </c>
      <c r="F214" s="237" t="s">
        <v>348</v>
      </c>
      <c r="G214" s="238" t="s">
        <v>198</v>
      </c>
      <c r="H214" s="239">
        <v>75.900000000000006</v>
      </c>
      <c r="I214" s="240"/>
      <c r="J214" s="241">
        <f>ROUND(I214*H214,2)</f>
        <v>0</v>
      </c>
      <c r="K214" s="237" t="s">
        <v>124</v>
      </c>
      <c r="L214" s="44"/>
      <c r="M214" s="242" t="s">
        <v>1</v>
      </c>
      <c r="N214" s="243" t="s">
        <v>41</v>
      </c>
      <c r="O214" s="91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6" t="s">
        <v>231</v>
      </c>
      <c r="AT214" s="246" t="s">
        <v>121</v>
      </c>
      <c r="AU214" s="246" t="s">
        <v>86</v>
      </c>
      <c r="AY214" s="17" t="s">
        <v>118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17" t="s">
        <v>84</v>
      </c>
      <c r="BK214" s="247">
        <f>ROUND(I214*H214,2)</f>
        <v>0</v>
      </c>
      <c r="BL214" s="17" t="s">
        <v>231</v>
      </c>
      <c r="BM214" s="246" t="s">
        <v>349</v>
      </c>
    </row>
    <row r="215" s="14" customFormat="1">
      <c r="A215" s="14"/>
      <c r="B215" s="265"/>
      <c r="C215" s="266"/>
      <c r="D215" s="256" t="s">
        <v>159</v>
      </c>
      <c r="E215" s="267" t="s">
        <v>1</v>
      </c>
      <c r="F215" s="268" t="s">
        <v>341</v>
      </c>
      <c r="G215" s="266"/>
      <c r="H215" s="269">
        <v>75.900000000000006</v>
      </c>
      <c r="I215" s="270"/>
      <c r="J215" s="266"/>
      <c r="K215" s="266"/>
      <c r="L215" s="271"/>
      <c r="M215" s="272"/>
      <c r="N215" s="273"/>
      <c r="O215" s="273"/>
      <c r="P215" s="273"/>
      <c r="Q215" s="273"/>
      <c r="R215" s="273"/>
      <c r="S215" s="273"/>
      <c r="T215" s="27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5" t="s">
        <v>159</v>
      </c>
      <c r="AU215" s="275" t="s">
        <v>86</v>
      </c>
      <c r="AV215" s="14" t="s">
        <v>86</v>
      </c>
      <c r="AW215" s="14" t="s">
        <v>32</v>
      </c>
      <c r="AX215" s="14" t="s">
        <v>84</v>
      </c>
      <c r="AY215" s="275" t="s">
        <v>118</v>
      </c>
    </row>
    <row r="216" s="2" customFormat="1" ht="16.5" customHeight="1">
      <c r="A216" s="38"/>
      <c r="B216" s="39"/>
      <c r="C216" s="235" t="s">
        <v>350</v>
      </c>
      <c r="D216" s="235" t="s">
        <v>121</v>
      </c>
      <c r="E216" s="236" t="s">
        <v>351</v>
      </c>
      <c r="F216" s="237" t="s">
        <v>352</v>
      </c>
      <c r="G216" s="238" t="s">
        <v>353</v>
      </c>
      <c r="H216" s="239">
        <v>6</v>
      </c>
      <c r="I216" s="240"/>
      <c r="J216" s="241">
        <f>ROUND(I216*H216,2)</f>
        <v>0</v>
      </c>
      <c r="K216" s="237" t="s">
        <v>1</v>
      </c>
      <c r="L216" s="44"/>
      <c r="M216" s="242" t="s">
        <v>1</v>
      </c>
      <c r="N216" s="243" t="s">
        <v>41</v>
      </c>
      <c r="O216" s="91"/>
      <c r="P216" s="244">
        <f>O216*H216</f>
        <v>0</v>
      </c>
      <c r="Q216" s="244">
        <v>1.0000000000000001E-05</v>
      </c>
      <c r="R216" s="244">
        <f>Q216*H216</f>
        <v>6.0000000000000008E-05</v>
      </c>
      <c r="S216" s="244">
        <v>0</v>
      </c>
      <c r="T216" s="245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6" t="s">
        <v>231</v>
      </c>
      <c r="AT216" s="246" t="s">
        <v>121</v>
      </c>
      <c r="AU216" s="246" t="s">
        <v>86</v>
      </c>
      <c r="AY216" s="17" t="s">
        <v>118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17" t="s">
        <v>84</v>
      </c>
      <c r="BK216" s="247">
        <f>ROUND(I216*H216,2)</f>
        <v>0</v>
      </c>
      <c r="BL216" s="17" t="s">
        <v>231</v>
      </c>
      <c r="BM216" s="246" t="s">
        <v>354</v>
      </c>
    </row>
    <row r="217" s="14" customFormat="1">
      <c r="A217" s="14"/>
      <c r="B217" s="265"/>
      <c r="C217" s="266"/>
      <c r="D217" s="256" t="s">
        <v>159</v>
      </c>
      <c r="E217" s="267" t="s">
        <v>1</v>
      </c>
      <c r="F217" s="268" t="s">
        <v>355</v>
      </c>
      <c r="G217" s="266"/>
      <c r="H217" s="269">
        <v>6</v>
      </c>
      <c r="I217" s="270"/>
      <c r="J217" s="266"/>
      <c r="K217" s="266"/>
      <c r="L217" s="271"/>
      <c r="M217" s="272"/>
      <c r="N217" s="273"/>
      <c r="O217" s="273"/>
      <c r="P217" s="273"/>
      <c r="Q217" s="273"/>
      <c r="R217" s="273"/>
      <c r="S217" s="273"/>
      <c r="T217" s="27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5" t="s">
        <v>159</v>
      </c>
      <c r="AU217" s="275" t="s">
        <v>86</v>
      </c>
      <c r="AV217" s="14" t="s">
        <v>86</v>
      </c>
      <c r="AW217" s="14" t="s">
        <v>32</v>
      </c>
      <c r="AX217" s="14" t="s">
        <v>84</v>
      </c>
      <c r="AY217" s="275" t="s">
        <v>118</v>
      </c>
    </row>
    <row r="218" s="2" customFormat="1" ht="16.5" customHeight="1">
      <c r="A218" s="38"/>
      <c r="B218" s="39"/>
      <c r="C218" s="291" t="s">
        <v>356</v>
      </c>
      <c r="D218" s="291" t="s">
        <v>321</v>
      </c>
      <c r="E218" s="292" t="s">
        <v>357</v>
      </c>
      <c r="F218" s="293" t="s">
        <v>358</v>
      </c>
      <c r="G218" s="294" t="s">
        <v>353</v>
      </c>
      <c r="H218" s="295">
        <v>6</v>
      </c>
      <c r="I218" s="296"/>
      <c r="J218" s="297">
        <f>ROUND(I218*H218,2)</f>
        <v>0</v>
      </c>
      <c r="K218" s="293" t="s">
        <v>1</v>
      </c>
      <c r="L218" s="298"/>
      <c r="M218" s="299" t="s">
        <v>1</v>
      </c>
      <c r="N218" s="300" t="s">
        <v>41</v>
      </c>
      <c r="O218" s="91"/>
      <c r="P218" s="244">
        <f>O218*H218</f>
        <v>0</v>
      </c>
      <c r="Q218" s="244">
        <v>0.0011999999999999999</v>
      </c>
      <c r="R218" s="244">
        <f>Q218*H218</f>
        <v>0.0071999999999999998</v>
      </c>
      <c r="S218" s="244">
        <v>0</v>
      </c>
      <c r="T218" s="245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6" t="s">
        <v>316</v>
      </c>
      <c r="AT218" s="246" t="s">
        <v>321</v>
      </c>
      <c r="AU218" s="246" t="s">
        <v>86</v>
      </c>
      <c r="AY218" s="17" t="s">
        <v>118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17" t="s">
        <v>84</v>
      </c>
      <c r="BK218" s="247">
        <f>ROUND(I218*H218,2)</f>
        <v>0</v>
      </c>
      <c r="BL218" s="17" t="s">
        <v>231</v>
      </c>
      <c r="BM218" s="246" t="s">
        <v>359</v>
      </c>
    </row>
    <row r="219" s="2" customFormat="1" ht="24" customHeight="1">
      <c r="A219" s="38"/>
      <c r="B219" s="39"/>
      <c r="C219" s="235" t="s">
        <v>360</v>
      </c>
      <c r="D219" s="235" t="s">
        <v>121</v>
      </c>
      <c r="E219" s="236" t="s">
        <v>361</v>
      </c>
      <c r="F219" s="237" t="s">
        <v>362</v>
      </c>
      <c r="G219" s="238" t="s">
        <v>353</v>
      </c>
      <c r="H219" s="239">
        <v>3</v>
      </c>
      <c r="I219" s="240"/>
      <c r="J219" s="241">
        <f>ROUND(I219*H219,2)</f>
        <v>0</v>
      </c>
      <c r="K219" s="237" t="s">
        <v>1</v>
      </c>
      <c r="L219" s="44"/>
      <c r="M219" s="242" t="s">
        <v>1</v>
      </c>
      <c r="N219" s="243" t="s">
        <v>41</v>
      </c>
      <c r="O219" s="91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6" t="s">
        <v>231</v>
      </c>
      <c r="AT219" s="246" t="s">
        <v>121</v>
      </c>
      <c r="AU219" s="246" t="s">
        <v>86</v>
      </c>
      <c r="AY219" s="17" t="s">
        <v>118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17" t="s">
        <v>84</v>
      </c>
      <c r="BK219" s="247">
        <f>ROUND(I219*H219,2)</f>
        <v>0</v>
      </c>
      <c r="BL219" s="17" t="s">
        <v>231</v>
      </c>
      <c r="BM219" s="246" t="s">
        <v>363</v>
      </c>
    </row>
    <row r="220" s="2" customFormat="1" ht="16.5" customHeight="1">
      <c r="A220" s="38"/>
      <c r="B220" s="39"/>
      <c r="C220" s="291" t="s">
        <v>364</v>
      </c>
      <c r="D220" s="291" t="s">
        <v>321</v>
      </c>
      <c r="E220" s="292" t="s">
        <v>365</v>
      </c>
      <c r="F220" s="293" t="s">
        <v>366</v>
      </c>
      <c r="G220" s="294" t="s">
        <v>353</v>
      </c>
      <c r="H220" s="295">
        <v>3</v>
      </c>
      <c r="I220" s="296"/>
      <c r="J220" s="297">
        <f>ROUND(I220*H220,2)</f>
        <v>0</v>
      </c>
      <c r="K220" s="293" t="s">
        <v>1</v>
      </c>
      <c r="L220" s="298"/>
      <c r="M220" s="299" t="s">
        <v>1</v>
      </c>
      <c r="N220" s="300" t="s">
        <v>41</v>
      </c>
      <c r="O220" s="91"/>
      <c r="P220" s="244">
        <f>O220*H220</f>
        <v>0</v>
      </c>
      <c r="Q220" s="244">
        <v>0.0050000000000000001</v>
      </c>
      <c r="R220" s="244">
        <f>Q220*H220</f>
        <v>0.014999999999999999</v>
      </c>
      <c r="S220" s="244">
        <v>0</v>
      </c>
      <c r="T220" s="245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6" t="s">
        <v>316</v>
      </c>
      <c r="AT220" s="246" t="s">
        <v>321</v>
      </c>
      <c r="AU220" s="246" t="s">
        <v>86</v>
      </c>
      <c r="AY220" s="17" t="s">
        <v>118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17" t="s">
        <v>84</v>
      </c>
      <c r="BK220" s="247">
        <f>ROUND(I220*H220,2)</f>
        <v>0</v>
      </c>
      <c r="BL220" s="17" t="s">
        <v>231</v>
      </c>
      <c r="BM220" s="246" t="s">
        <v>367</v>
      </c>
    </row>
    <row r="221" s="2" customFormat="1" ht="16.5" customHeight="1">
      <c r="A221" s="38"/>
      <c r="B221" s="39"/>
      <c r="C221" s="235" t="s">
        <v>368</v>
      </c>
      <c r="D221" s="235" t="s">
        <v>121</v>
      </c>
      <c r="E221" s="236" t="s">
        <v>369</v>
      </c>
      <c r="F221" s="237" t="s">
        <v>370</v>
      </c>
      <c r="G221" s="238" t="s">
        <v>353</v>
      </c>
      <c r="H221" s="239">
        <v>2</v>
      </c>
      <c r="I221" s="240"/>
      <c r="J221" s="241">
        <f>ROUND(I221*H221,2)</f>
        <v>0</v>
      </c>
      <c r="K221" s="237" t="s">
        <v>1</v>
      </c>
      <c r="L221" s="44"/>
      <c r="M221" s="242" t="s">
        <v>1</v>
      </c>
      <c r="N221" s="243" t="s">
        <v>41</v>
      </c>
      <c r="O221" s="91"/>
      <c r="P221" s="244">
        <f>O221*H221</f>
        <v>0</v>
      </c>
      <c r="Q221" s="244">
        <v>0</v>
      </c>
      <c r="R221" s="244">
        <f>Q221*H221</f>
        <v>0</v>
      </c>
      <c r="S221" s="244">
        <v>0</v>
      </c>
      <c r="T221" s="245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6" t="s">
        <v>231</v>
      </c>
      <c r="AT221" s="246" t="s">
        <v>121</v>
      </c>
      <c r="AU221" s="246" t="s">
        <v>86</v>
      </c>
      <c r="AY221" s="17" t="s">
        <v>118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17" t="s">
        <v>84</v>
      </c>
      <c r="BK221" s="247">
        <f>ROUND(I221*H221,2)</f>
        <v>0</v>
      </c>
      <c r="BL221" s="17" t="s">
        <v>231</v>
      </c>
      <c r="BM221" s="246" t="s">
        <v>371</v>
      </c>
    </row>
    <row r="222" s="2" customFormat="1" ht="16.5" customHeight="1">
      <c r="A222" s="38"/>
      <c r="B222" s="39"/>
      <c r="C222" s="291" t="s">
        <v>372</v>
      </c>
      <c r="D222" s="291" t="s">
        <v>321</v>
      </c>
      <c r="E222" s="292" t="s">
        <v>373</v>
      </c>
      <c r="F222" s="293" t="s">
        <v>374</v>
      </c>
      <c r="G222" s="294" t="s">
        <v>353</v>
      </c>
      <c r="H222" s="295">
        <v>2</v>
      </c>
      <c r="I222" s="296"/>
      <c r="J222" s="297">
        <f>ROUND(I222*H222,2)</f>
        <v>0</v>
      </c>
      <c r="K222" s="293" t="s">
        <v>124</v>
      </c>
      <c r="L222" s="298"/>
      <c r="M222" s="299" t="s">
        <v>1</v>
      </c>
      <c r="N222" s="300" t="s">
        <v>41</v>
      </c>
      <c r="O222" s="91"/>
      <c r="P222" s="244">
        <f>O222*H222</f>
        <v>0</v>
      </c>
      <c r="Q222" s="244">
        <v>0.0032000000000000002</v>
      </c>
      <c r="R222" s="244">
        <f>Q222*H222</f>
        <v>0.0064000000000000003</v>
      </c>
      <c r="S222" s="244">
        <v>0</v>
      </c>
      <c r="T222" s="24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316</v>
      </c>
      <c r="AT222" s="246" t="s">
        <v>321</v>
      </c>
      <c r="AU222" s="246" t="s">
        <v>86</v>
      </c>
      <c r="AY222" s="17" t="s">
        <v>118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7" t="s">
        <v>84</v>
      </c>
      <c r="BK222" s="247">
        <f>ROUND(I222*H222,2)</f>
        <v>0</v>
      </c>
      <c r="BL222" s="17" t="s">
        <v>231</v>
      </c>
      <c r="BM222" s="246" t="s">
        <v>375</v>
      </c>
    </row>
    <row r="223" s="2" customFormat="1" ht="24" customHeight="1">
      <c r="A223" s="38"/>
      <c r="B223" s="39"/>
      <c r="C223" s="235" t="s">
        <v>376</v>
      </c>
      <c r="D223" s="235" t="s">
        <v>121</v>
      </c>
      <c r="E223" s="236" t="s">
        <v>377</v>
      </c>
      <c r="F223" s="237" t="s">
        <v>378</v>
      </c>
      <c r="G223" s="238" t="s">
        <v>156</v>
      </c>
      <c r="H223" s="239">
        <v>716.48000000000002</v>
      </c>
      <c r="I223" s="240"/>
      <c r="J223" s="241">
        <f>ROUND(I223*H223,2)</f>
        <v>0</v>
      </c>
      <c r="K223" s="237" t="s">
        <v>124</v>
      </c>
      <c r="L223" s="44"/>
      <c r="M223" s="242" t="s">
        <v>1</v>
      </c>
      <c r="N223" s="243" t="s">
        <v>41</v>
      </c>
      <c r="O223" s="91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6" t="s">
        <v>231</v>
      </c>
      <c r="AT223" s="246" t="s">
        <v>121</v>
      </c>
      <c r="AU223" s="246" t="s">
        <v>86</v>
      </c>
      <c r="AY223" s="17" t="s">
        <v>118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17" t="s">
        <v>84</v>
      </c>
      <c r="BK223" s="247">
        <f>ROUND(I223*H223,2)</f>
        <v>0</v>
      </c>
      <c r="BL223" s="17" t="s">
        <v>231</v>
      </c>
      <c r="BM223" s="246" t="s">
        <v>379</v>
      </c>
    </row>
    <row r="224" s="14" customFormat="1">
      <c r="A224" s="14"/>
      <c r="B224" s="265"/>
      <c r="C224" s="266"/>
      <c r="D224" s="256" t="s">
        <v>159</v>
      </c>
      <c r="E224" s="267" t="s">
        <v>1</v>
      </c>
      <c r="F224" s="268" t="s">
        <v>131</v>
      </c>
      <c r="G224" s="266"/>
      <c r="H224" s="269">
        <v>716.48000000000002</v>
      </c>
      <c r="I224" s="270"/>
      <c r="J224" s="266"/>
      <c r="K224" s="266"/>
      <c r="L224" s="271"/>
      <c r="M224" s="272"/>
      <c r="N224" s="273"/>
      <c r="O224" s="273"/>
      <c r="P224" s="273"/>
      <c r="Q224" s="273"/>
      <c r="R224" s="273"/>
      <c r="S224" s="273"/>
      <c r="T224" s="27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5" t="s">
        <v>159</v>
      </c>
      <c r="AU224" s="275" t="s">
        <v>86</v>
      </c>
      <c r="AV224" s="14" t="s">
        <v>86</v>
      </c>
      <c r="AW224" s="14" t="s">
        <v>32</v>
      </c>
      <c r="AX224" s="14" t="s">
        <v>84</v>
      </c>
      <c r="AY224" s="275" t="s">
        <v>118</v>
      </c>
    </row>
    <row r="225" s="2" customFormat="1" ht="24" customHeight="1">
      <c r="A225" s="38"/>
      <c r="B225" s="39"/>
      <c r="C225" s="291" t="s">
        <v>380</v>
      </c>
      <c r="D225" s="291" t="s">
        <v>321</v>
      </c>
      <c r="E225" s="292" t="s">
        <v>381</v>
      </c>
      <c r="F225" s="293" t="s">
        <v>382</v>
      </c>
      <c r="G225" s="294" t="s">
        <v>156</v>
      </c>
      <c r="H225" s="295">
        <v>788.12800000000004</v>
      </c>
      <c r="I225" s="296"/>
      <c r="J225" s="297">
        <f>ROUND(I225*H225,2)</f>
        <v>0</v>
      </c>
      <c r="K225" s="293" t="s">
        <v>124</v>
      </c>
      <c r="L225" s="298"/>
      <c r="M225" s="299" t="s">
        <v>1</v>
      </c>
      <c r="N225" s="300" t="s">
        <v>41</v>
      </c>
      <c r="O225" s="91"/>
      <c r="P225" s="244">
        <f>O225*H225</f>
        <v>0</v>
      </c>
      <c r="Q225" s="244">
        <v>0.00012999999999999999</v>
      </c>
      <c r="R225" s="244">
        <f>Q225*H225</f>
        <v>0.10245664</v>
      </c>
      <c r="S225" s="244">
        <v>0</v>
      </c>
      <c r="T225" s="245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6" t="s">
        <v>316</v>
      </c>
      <c r="AT225" s="246" t="s">
        <v>321</v>
      </c>
      <c r="AU225" s="246" t="s">
        <v>86</v>
      </c>
      <c r="AY225" s="17" t="s">
        <v>118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17" t="s">
        <v>84</v>
      </c>
      <c r="BK225" s="247">
        <f>ROUND(I225*H225,2)</f>
        <v>0</v>
      </c>
      <c r="BL225" s="17" t="s">
        <v>231</v>
      </c>
      <c r="BM225" s="246" t="s">
        <v>383</v>
      </c>
    </row>
    <row r="226" s="14" customFormat="1">
      <c r="A226" s="14"/>
      <c r="B226" s="265"/>
      <c r="C226" s="266"/>
      <c r="D226" s="256" t="s">
        <v>159</v>
      </c>
      <c r="E226" s="267" t="s">
        <v>1</v>
      </c>
      <c r="F226" s="268" t="s">
        <v>384</v>
      </c>
      <c r="G226" s="266"/>
      <c r="H226" s="269">
        <v>788.12800000000004</v>
      </c>
      <c r="I226" s="270"/>
      <c r="J226" s="266"/>
      <c r="K226" s="266"/>
      <c r="L226" s="271"/>
      <c r="M226" s="272"/>
      <c r="N226" s="273"/>
      <c r="O226" s="273"/>
      <c r="P226" s="273"/>
      <c r="Q226" s="273"/>
      <c r="R226" s="273"/>
      <c r="S226" s="273"/>
      <c r="T226" s="27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5" t="s">
        <v>159</v>
      </c>
      <c r="AU226" s="275" t="s">
        <v>86</v>
      </c>
      <c r="AV226" s="14" t="s">
        <v>86</v>
      </c>
      <c r="AW226" s="14" t="s">
        <v>32</v>
      </c>
      <c r="AX226" s="14" t="s">
        <v>84</v>
      </c>
      <c r="AY226" s="275" t="s">
        <v>118</v>
      </c>
    </row>
    <row r="227" s="2" customFormat="1" ht="16.5" customHeight="1">
      <c r="A227" s="38"/>
      <c r="B227" s="39"/>
      <c r="C227" s="235" t="s">
        <v>385</v>
      </c>
      <c r="D227" s="235" t="s">
        <v>121</v>
      </c>
      <c r="E227" s="236" t="s">
        <v>386</v>
      </c>
      <c r="F227" s="237" t="s">
        <v>387</v>
      </c>
      <c r="G227" s="238" t="s">
        <v>353</v>
      </c>
      <c r="H227" s="239">
        <v>3</v>
      </c>
      <c r="I227" s="240"/>
      <c r="J227" s="241">
        <f>ROUND(I227*H227,2)</f>
        <v>0</v>
      </c>
      <c r="K227" s="237" t="s">
        <v>124</v>
      </c>
      <c r="L227" s="44"/>
      <c r="M227" s="242" t="s">
        <v>1</v>
      </c>
      <c r="N227" s="243" t="s">
        <v>41</v>
      </c>
      <c r="O227" s="91"/>
      <c r="P227" s="244">
        <f>O227*H227</f>
        <v>0</v>
      </c>
      <c r="Q227" s="244">
        <v>0</v>
      </c>
      <c r="R227" s="244">
        <f>Q227*H227</f>
        <v>0</v>
      </c>
      <c r="S227" s="244">
        <v>0.016500000000000001</v>
      </c>
      <c r="T227" s="245">
        <f>S227*H227</f>
        <v>0.049500000000000002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6" t="s">
        <v>231</v>
      </c>
      <c r="AT227" s="246" t="s">
        <v>121</v>
      </c>
      <c r="AU227" s="246" t="s">
        <v>86</v>
      </c>
      <c r="AY227" s="17" t="s">
        <v>118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17" t="s">
        <v>84</v>
      </c>
      <c r="BK227" s="247">
        <f>ROUND(I227*H227,2)</f>
        <v>0</v>
      </c>
      <c r="BL227" s="17" t="s">
        <v>231</v>
      </c>
      <c r="BM227" s="246" t="s">
        <v>388</v>
      </c>
    </row>
    <row r="228" s="2" customFormat="1" ht="24" customHeight="1">
      <c r="A228" s="38"/>
      <c r="B228" s="39"/>
      <c r="C228" s="235" t="s">
        <v>389</v>
      </c>
      <c r="D228" s="235" t="s">
        <v>121</v>
      </c>
      <c r="E228" s="236" t="s">
        <v>390</v>
      </c>
      <c r="F228" s="237" t="s">
        <v>391</v>
      </c>
      <c r="G228" s="238" t="s">
        <v>270</v>
      </c>
      <c r="H228" s="290"/>
      <c r="I228" s="240"/>
      <c r="J228" s="241">
        <f>ROUND(I228*H228,2)</f>
        <v>0</v>
      </c>
      <c r="K228" s="237" t="s">
        <v>124</v>
      </c>
      <c r="L228" s="44"/>
      <c r="M228" s="242" t="s">
        <v>1</v>
      </c>
      <c r="N228" s="243" t="s">
        <v>41</v>
      </c>
      <c r="O228" s="91"/>
      <c r="P228" s="244">
        <f>O228*H228</f>
        <v>0</v>
      </c>
      <c r="Q228" s="244">
        <v>0</v>
      </c>
      <c r="R228" s="244">
        <f>Q228*H228</f>
        <v>0</v>
      </c>
      <c r="S228" s="244">
        <v>0</v>
      </c>
      <c r="T228" s="245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6" t="s">
        <v>231</v>
      </c>
      <c r="AT228" s="246" t="s">
        <v>121</v>
      </c>
      <c r="AU228" s="246" t="s">
        <v>86</v>
      </c>
      <c r="AY228" s="17" t="s">
        <v>118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17" t="s">
        <v>84</v>
      </c>
      <c r="BK228" s="247">
        <f>ROUND(I228*H228,2)</f>
        <v>0</v>
      </c>
      <c r="BL228" s="17" t="s">
        <v>231</v>
      </c>
      <c r="BM228" s="246" t="s">
        <v>392</v>
      </c>
    </row>
    <row r="229" s="12" customFormat="1" ht="22.8" customHeight="1">
      <c r="A229" s="12"/>
      <c r="B229" s="219"/>
      <c r="C229" s="220"/>
      <c r="D229" s="221" t="s">
        <v>75</v>
      </c>
      <c r="E229" s="233" t="s">
        <v>393</v>
      </c>
      <c r="F229" s="233" t="s">
        <v>394</v>
      </c>
      <c r="G229" s="220"/>
      <c r="H229" s="220"/>
      <c r="I229" s="223"/>
      <c r="J229" s="234">
        <f>BK229</f>
        <v>0</v>
      </c>
      <c r="K229" s="220"/>
      <c r="L229" s="225"/>
      <c r="M229" s="226"/>
      <c r="N229" s="227"/>
      <c r="O229" s="227"/>
      <c r="P229" s="228">
        <f>SUM(P230:P232)</f>
        <v>0</v>
      </c>
      <c r="Q229" s="227"/>
      <c r="R229" s="228">
        <f>SUM(R230:R232)</f>
        <v>0.1003072</v>
      </c>
      <c r="S229" s="227"/>
      <c r="T229" s="229">
        <f>SUM(T230:T232)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0" t="s">
        <v>86</v>
      </c>
      <c r="AT229" s="231" t="s">
        <v>75</v>
      </c>
      <c r="AU229" s="231" t="s">
        <v>84</v>
      </c>
      <c r="AY229" s="230" t="s">
        <v>118</v>
      </c>
      <c r="BK229" s="232">
        <f>SUM(BK230:BK232)</f>
        <v>0</v>
      </c>
    </row>
    <row r="230" s="2" customFormat="1" ht="24" customHeight="1">
      <c r="A230" s="38"/>
      <c r="B230" s="39"/>
      <c r="C230" s="235" t="s">
        <v>395</v>
      </c>
      <c r="D230" s="235" t="s">
        <v>121</v>
      </c>
      <c r="E230" s="236" t="s">
        <v>396</v>
      </c>
      <c r="F230" s="237" t="s">
        <v>397</v>
      </c>
      <c r="G230" s="238" t="s">
        <v>156</v>
      </c>
      <c r="H230" s="239">
        <v>716.48000000000002</v>
      </c>
      <c r="I230" s="240"/>
      <c r="J230" s="241">
        <f>ROUND(I230*H230,2)</f>
        <v>0</v>
      </c>
      <c r="K230" s="237" t="s">
        <v>124</v>
      </c>
      <c r="L230" s="44"/>
      <c r="M230" s="242" t="s">
        <v>1</v>
      </c>
      <c r="N230" s="243" t="s">
        <v>41</v>
      </c>
      <c r="O230" s="91"/>
      <c r="P230" s="244">
        <f>O230*H230</f>
        <v>0</v>
      </c>
      <c r="Q230" s="244">
        <v>0.00013999999999999999</v>
      </c>
      <c r="R230" s="244">
        <f>Q230*H230</f>
        <v>0.1003072</v>
      </c>
      <c r="S230" s="244">
        <v>0</v>
      </c>
      <c r="T230" s="245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231</v>
      </c>
      <c r="AT230" s="246" t="s">
        <v>121</v>
      </c>
      <c r="AU230" s="246" t="s">
        <v>86</v>
      </c>
      <c r="AY230" s="17" t="s">
        <v>118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7" t="s">
        <v>84</v>
      </c>
      <c r="BK230" s="247">
        <f>ROUND(I230*H230,2)</f>
        <v>0</v>
      </c>
      <c r="BL230" s="17" t="s">
        <v>231</v>
      </c>
      <c r="BM230" s="246" t="s">
        <v>398</v>
      </c>
    </row>
    <row r="231" s="13" customFormat="1">
      <c r="A231" s="13"/>
      <c r="B231" s="254"/>
      <c r="C231" s="255"/>
      <c r="D231" s="256" t="s">
        <v>159</v>
      </c>
      <c r="E231" s="257" t="s">
        <v>1</v>
      </c>
      <c r="F231" s="258" t="s">
        <v>399</v>
      </c>
      <c r="G231" s="255"/>
      <c r="H231" s="257" t="s">
        <v>1</v>
      </c>
      <c r="I231" s="259"/>
      <c r="J231" s="255"/>
      <c r="K231" s="255"/>
      <c r="L231" s="260"/>
      <c r="M231" s="261"/>
      <c r="N231" s="262"/>
      <c r="O231" s="262"/>
      <c r="P231" s="262"/>
      <c r="Q231" s="262"/>
      <c r="R231" s="262"/>
      <c r="S231" s="262"/>
      <c r="T231" s="26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4" t="s">
        <v>159</v>
      </c>
      <c r="AU231" s="264" t="s">
        <v>86</v>
      </c>
      <c r="AV231" s="13" t="s">
        <v>84</v>
      </c>
      <c r="AW231" s="13" t="s">
        <v>32</v>
      </c>
      <c r="AX231" s="13" t="s">
        <v>76</v>
      </c>
      <c r="AY231" s="264" t="s">
        <v>118</v>
      </c>
    </row>
    <row r="232" s="14" customFormat="1">
      <c r="A232" s="14"/>
      <c r="B232" s="265"/>
      <c r="C232" s="266"/>
      <c r="D232" s="256" t="s">
        <v>159</v>
      </c>
      <c r="E232" s="267" t="s">
        <v>1</v>
      </c>
      <c r="F232" s="268" t="s">
        <v>131</v>
      </c>
      <c r="G232" s="266"/>
      <c r="H232" s="269">
        <v>716.48000000000002</v>
      </c>
      <c r="I232" s="270"/>
      <c r="J232" s="266"/>
      <c r="K232" s="266"/>
      <c r="L232" s="271"/>
      <c r="M232" s="301"/>
      <c r="N232" s="302"/>
      <c r="O232" s="302"/>
      <c r="P232" s="302"/>
      <c r="Q232" s="302"/>
      <c r="R232" s="302"/>
      <c r="S232" s="302"/>
      <c r="T232" s="30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5" t="s">
        <v>159</v>
      </c>
      <c r="AU232" s="275" t="s">
        <v>86</v>
      </c>
      <c r="AV232" s="14" t="s">
        <v>86</v>
      </c>
      <c r="AW232" s="14" t="s">
        <v>32</v>
      </c>
      <c r="AX232" s="14" t="s">
        <v>84</v>
      </c>
      <c r="AY232" s="275" t="s">
        <v>118</v>
      </c>
    </row>
    <row r="233" s="2" customFormat="1" ht="6.96" customHeight="1">
      <c r="A233" s="38"/>
      <c r="B233" s="66"/>
      <c r="C233" s="67"/>
      <c r="D233" s="67"/>
      <c r="E233" s="67"/>
      <c r="F233" s="67"/>
      <c r="G233" s="67"/>
      <c r="H233" s="67"/>
      <c r="I233" s="183"/>
      <c r="J233" s="67"/>
      <c r="K233" s="67"/>
      <c r="L233" s="44"/>
      <c r="M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</row>
  </sheetData>
  <sheetProtection sheet="1" autoFilter="0" formatColumns="0" formatRows="0" objects="1" scenarios="1" spinCount="100000" saltValue="c6zF/X1Vkhk1oqLoSGsetKGNO6d2J8NeOg4x9dU5XDUdFNosjmorQvzFu0y64NN3UgWoS0gJ8dATyigLbRNgDQ==" hashValue="MlDJ12rTHafsF06JfSxeiHnI1OMirwJmuiL6Ob7YEVPDylSPjh+mjmX1eJErBbERmh7qdcID4n5KbSBtQ4QYsg==" algorithmName="SHA-512" password="CC35"/>
  <autoFilter ref="C127:K23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 Kasperova</dc:creator>
  <cp:lastModifiedBy>Lenka Kasperova</cp:lastModifiedBy>
  <dcterms:created xsi:type="dcterms:W3CDTF">2019-10-25T12:09:47Z</dcterms:created>
  <dcterms:modified xsi:type="dcterms:W3CDTF">2019-10-25T12:09:50Z</dcterms:modified>
</cp:coreProperties>
</file>