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ssi\Documents\Práce soukr\Ševčík\08 Březová, stání pro popelnice\04 Rozpočty\"/>
    </mc:Choice>
  </mc:AlternateContent>
  <xr:revisionPtr revIDLastSave="0" documentId="13_ncr:1_{3A716757-0304-4E51-870E-53D6FE3031F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VRN VRN Naklady" sheetId="12" r:id="rId4"/>
    <sheet name="01 01 Pol" sheetId="13" r:id="rId5"/>
    <sheet name="01 02 Pol" sheetId="14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4">'01 01 Pol'!$1:$7</definedName>
    <definedName name="_xlnm.Print_Titles" localSheetId="5">'01 02 Pol'!$1:$7</definedName>
    <definedName name="_xlnm.Print_Titles" localSheetId="3">'VRN VRN Naklady'!$1:$7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4">'01 01 Pol'!$A$1:$Y$42</definedName>
    <definedName name="_xlnm.Print_Area" localSheetId="5">'01 02 Pol'!$A$1:$Y$118</definedName>
    <definedName name="_xlnm.Print_Area" localSheetId="1">Stavba!$A$1:$J$74</definedName>
    <definedName name="_xlnm.Print_Area" localSheetId="3">'VRN VRN Naklady'!$A$1:$Y$29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3" i="1" l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G45" i="1"/>
  <c r="F45" i="1"/>
  <c r="G44" i="1"/>
  <c r="F44" i="1"/>
  <c r="G43" i="1"/>
  <c r="F43" i="1"/>
  <c r="G41" i="1"/>
  <c r="F41" i="1"/>
  <c r="G40" i="1"/>
  <c r="F40" i="1"/>
  <c r="G39" i="1"/>
  <c r="F39" i="1"/>
  <c r="G117" i="14"/>
  <c r="BA74" i="14"/>
  <c r="BA51" i="14"/>
  <c r="BA48" i="14"/>
  <c r="BA37" i="14"/>
  <c r="BA23" i="14"/>
  <c r="BA19" i="14"/>
  <c r="G8" i="14"/>
  <c r="G9" i="14"/>
  <c r="I9" i="14"/>
  <c r="I8" i="14" s="1"/>
  <c r="K9" i="14"/>
  <c r="M9" i="14"/>
  <c r="O9" i="14"/>
  <c r="Q9" i="14"/>
  <c r="Q8" i="14" s="1"/>
  <c r="V9" i="14"/>
  <c r="V8" i="14" s="1"/>
  <c r="G15" i="14"/>
  <c r="M15" i="14" s="1"/>
  <c r="I15" i="14"/>
  <c r="K15" i="14"/>
  <c r="K8" i="14" s="1"/>
  <c r="O15" i="14"/>
  <c r="Q15" i="14"/>
  <c r="V15" i="14"/>
  <c r="G18" i="14"/>
  <c r="I18" i="14"/>
  <c r="K18" i="14"/>
  <c r="M18" i="14"/>
  <c r="O18" i="14"/>
  <c r="Q18" i="14"/>
  <c r="V18" i="14"/>
  <c r="G22" i="14"/>
  <c r="M22" i="14" s="1"/>
  <c r="I22" i="14"/>
  <c r="K22" i="14"/>
  <c r="O22" i="14"/>
  <c r="O8" i="14" s="1"/>
  <c r="Q22" i="14"/>
  <c r="V22" i="14"/>
  <c r="G25" i="14"/>
  <c r="I25" i="14"/>
  <c r="K25" i="14"/>
  <c r="M25" i="14"/>
  <c r="O25" i="14"/>
  <c r="Q25" i="14"/>
  <c r="V25" i="14"/>
  <c r="G28" i="14"/>
  <c r="I28" i="14"/>
  <c r="K28" i="14"/>
  <c r="M28" i="14"/>
  <c r="O28" i="14"/>
  <c r="Q28" i="14"/>
  <c r="V28" i="14"/>
  <c r="G31" i="14"/>
  <c r="I31" i="14"/>
  <c r="K31" i="14"/>
  <c r="M31" i="14"/>
  <c r="O31" i="14"/>
  <c r="Q31" i="14"/>
  <c r="V31" i="14"/>
  <c r="G34" i="14"/>
  <c r="M34" i="14" s="1"/>
  <c r="I34" i="14"/>
  <c r="K34" i="14"/>
  <c r="O34" i="14"/>
  <c r="Q34" i="14"/>
  <c r="V34" i="14"/>
  <c r="G36" i="14"/>
  <c r="M36" i="14" s="1"/>
  <c r="I36" i="14"/>
  <c r="K36" i="14"/>
  <c r="O36" i="14"/>
  <c r="Q36" i="14"/>
  <c r="V36" i="14"/>
  <c r="G39" i="14"/>
  <c r="I39" i="14"/>
  <c r="K39" i="14"/>
  <c r="M39" i="14"/>
  <c r="O39" i="14"/>
  <c r="Q39" i="14"/>
  <c r="V39" i="14"/>
  <c r="G42" i="14"/>
  <c r="I42" i="14"/>
  <c r="K42" i="14"/>
  <c r="M42" i="14"/>
  <c r="O42" i="14"/>
  <c r="Q42" i="14"/>
  <c r="V42" i="14"/>
  <c r="G43" i="14"/>
  <c r="G44" i="14"/>
  <c r="I44" i="14"/>
  <c r="I43" i="14" s="1"/>
  <c r="K44" i="14"/>
  <c r="M44" i="14"/>
  <c r="O44" i="14"/>
  <c r="Q44" i="14"/>
  <c r="Q43" i="14" s="1"/>
  <c r="V44" i="14"/>
  <c r="V43" i="14" s="1"/>
  <c r="G47" i="14"/>
  <c r="I47" i="14"/>
  <c r="K47" i="14"/>
  <c r="K43" i="14" s="1"/>
  <c r="M47" i="14"/>
  <c r="O47" i="14"/>
  <c r="Q47" i="14"/>
  <c r="V47" i="14"/>
  <c r="G50" i="14"/>
  <c r="I50" i="14"/>
  <c r="K50" i="14"/>
  <c r="M50" i="14"/>
  <c r="O50" i="14"/>
  <c r="Q50" i="14"/>
  <c r="V50" i="14"/>
  <c r="G52" i="14"/>
  <c r="M52" i="14" s="1"/>
  <c r="I52" i="14"/>
  <c r="K52" i="14"/>
  <c r="O52" i="14"/>
  <c r="O43" i="14" s="1"/>
  <c r="Q52" i="14"/>
  <c r="V52" i="14"/>
  <c r="G54" i="14"/>
  <c r="I54" i="14"/>
  <c r="K54" i="14"/>
  <c r="M54" i="14"/>
  <c r="O54" i="14"/>
  <c r="Q54" i="14"/>
  <c r="V54" i="14"/>
  <c r="G56" i="14"/>
  <c r="V56" i="14"/>
  <c r="G57" i="14"/>
  <c r="I57" i="14"/>
  <c r="I56" i="14" s="1"/>
  <c r="K57" i="14"/>
  <c r="K56" i="14" s="1"/>
  <c r="M57" i="14"/>
  <c r="O57" i="14"/>
  <c r="O56" i="14" s="1"/>
  <c r="Q57" i="14"/>
  <c r="Q56" i="14" s="1"/>
  <c r="V57" i="14"/>
  <c r="G60" i="14"/>
  <c r="M60" i="14" s="1"/>
  <c r="I60" i="14"/>
  <c r="K60" i="14"/>
  <c r="O60" i="14"/>
  <c r="Q60" i="14"/>
  <c r="V60" i="14"/>
  <c r="G62" i="14"/>
  <c r="I62" i="14"/>
  <c r="K62" i="14"/>
  <c r="M62" i="14"/>
  <c r="O62" i="14"/>
  <c r="Q62" i="14"/>
  <c r="V62" i="14"/>
  <c r="K64" i="14"/>
  <c r="G65" i="14"/>
  <c r="I65" i="14"/>
  <c r="I64" i="14" s="1"/>
  <c r="K65" i="14"/>
  <c r="M65" i="14"/>
  <c r="O65" i="14"/>
  <c r="Q65" i="14"/>
  <c r="Q64" i="14" s="1"/>
  <c r="V65" i="14"/>
  <c r="G67" i="14"/>
  <c r="G64" i="14" s="1"/>
  <c r="I67" i="14"/>
  <c r="K67" i="14"/>
  <c r="O67" i="14"/>
  <c r="O64" i="14" s="1"/>
  <c r="Q67" i="14"/>
  <c r="V67" i="14"/>
  <c r="V64" i="14" s="1"/>
  <c r="G69" i="14"/>
  <c r="I69" i="14"/>
  <c r="K69" i="14"/>
  <c r="M69" i="14"/>
  <c r="O69" i="14"/>
  <c r="Q69" i="14"/>
  <c r="V69" i="14"/>
  <c r="G71" i="14"/>
  <c r="I71" i="14"/>
  <c r="K71" i="14"/>
  <c r="M71" i="14"/>
  <c r="O71" i="14"/>
  <c r="Q71" i="14"/>
  <c r="V71" i="14"/>
  <c r="G73" i="14"/>
  <c r="I73" i="14"/>
  <c r="K73" i="14"/>
  <c r="M73" i="14"/>
  <c r="O73" i="14"/>
  <c r="Q73" i="14"/>
  <c r="V73" i="14"/>
  <c r="G76" i="14"/>
  <c r="M76" i="14" s="1"/>
  <c r="I76" i="14"/>
  <c r="K76" i="14"/>
  <c r="O76" i="14"/>
  <c r="Q76" i="14"/>
  <c r="V76" i="14"/>
  <c r="I78" i="14"/>
  <c r="G79" i="14"/>
  <c r="M79" i="14" s="1"/>
  <c r="M78" i="14" s="1"/>
  <c r="I79" i="14"/>
  <c r="K79" i="14"/>
  <c r="K78" i="14" s="1"/>
  <c r="O79" i="14"/>
  <c r="O78" i="14" s="1"/>
  <c r="Q79" i="14"/>
  <c r="Q78" i="14" s="1"/>
  <c r="V79" i="14"/>
  <c r="V78" i="14" s="1"/>
  <c r="G81" i="14"/>
  <c r="Q81" i="14"/>
  <c r="G82" i="14"/>
  <c r="I82" i="14"/>
  <c r="I81" i="14" s="1"/>
  <c r="K82" i="14"/>
  <c r="K81" i="14" s="1"/>
  <c r="M82" i="14"/>
  <c r="M81" i="14" s="1"/>
  <c r="O82" i="14"/>
  <c r="O81" i="14" s="1"/>
  <c r="Q82" i="14"/>
  <c r="V82" i="14"/>
  <c r="V81" i="14" s="1"/>
  <c r="G84" i="14"/>
  <c r="G85" i="14"/>
  <c r="M85" i="14" s="1"/>
  <c r="M84" i="14" s="1"/>
  <c r="I85" i="14"/>
  <c r="I84" i="14" s="1"/>
  <c r="K85" i="14"/>
  <c r="K84" i="14" s="1"/>
  <c r="O85" i="14"/>
  <c r="O84" i="14" s="1"/>
  <c r="Q85" i="14"/>
  <c r="Q84" i="14" s="1"/>
  <c r="V85" i="14"/>
  <c r="V84" i="14" s="1"/>
  <c r="G86" i="14"/>
  <c r="I86" i="14"/>
  <c r="K86" i="14"/>
  <c r="M86" i="14"/>
  <c r="O86" i="14"/>
  <c r="Q86" i="14"/>
  <c r="V86" i="14"/>
  <c r="G87" i="14"/>
  <c r="I87" i="14"/>
  <c r="K87" i="14"/>
  <c r="M87" i="14"/>
  <c r="G88" i="14"/>
  <c r="I88" i="14"/>
  <c r="K88" i="14"/>
  <c r="M88" i="14"/>
  <c r="O88" i="14"/>
  <c r="O87" i="14" s="1"/>
  <c r="Q88" i="14"/>
  <c r="Q87" i="14" s="1"/>
  <c r="V88" i="14"/>
  <c r="V87" i="14" s="1"/>
  <c r="G90" i="14"/>
  <c r="I90" i="14"/>
  <c r="G91" i="14"/>
  <c r="I91" i="14"/>
  <c r="K91" i="14"/>
  <c r="K90" i="14" s="1"/>
  <c r="M91" i="14"/>
  <c r="M90" i="14" s="1"/>
  <c r="O91" i="14"/>
  <c r="O90" i="14" s="1"/>
  <c r="Q91" i="14"/>
  <c r="Q90" i="14" s="1"/>
  <c r="V91" i="14"/>
  <c r="V90" i="14" s="1"/>
  <c r="G93" i="14"/>
  <c r="G94" i="14"/>
  <c r="I94" i="14"/>
  <c r="I93" i="14" s="1"/>
  <c r="K94" i="14"/>
  <c r="K93" i="14" s="1"/>
  <c r="M94" i="14"/>
  <c r="O94" i="14"/>
  <c r="O93" i="14" s="1"/>
  <c r="Q94" i="14"/>
  <c r="Q93" i="14" s="1"/>
  <c r="V94" i="14"/>
  <c r="G96" i="14"/>
  <c r="M96" i="14" s="1"/>
  <c r="I96" i="14"/>
  <c r="K96" i="14"/>
  <c r="O96" i="14"/>
  <c r="Q96" i="14"/>
  <c r="V96" i="14"/>
  <c r="V93" i="14" s="1"/>
  <c r="G100" i="14"/>
  <c r="I100" i="14"/>
  <c r="K100" i="14"/>
  <c r="M100" i="14"/>
  <c r="O100" i="14"/>
  <c r="Q100" i="14"/>
  <c r="V100" i="14"/>
  <c r="G102" i="14"/>
  <c r="I102" i="14"/>
  <c r="K102" i="14"/>
  <c r="M102" i="14"/>
  <c r="O102" i="14"/>
  <c r="Q102" i="14"/>
  <c r="V102" i="14"/>
  <c r="G104" i="14"/>
  <c r="I104" i="14"/>
  <c r="G105" i="14"/>
  <c r="I105" i="14"/>
  <c r="K105" i="14"/>
  <c r="K104" i="14" s="1"/>
  <c r="M105" i="14"/>
  <c r="M104" i="14" s="1"/>
  <c r="O105" i="14"/>
  <c r="O104" i="14" s="1"/>
  <c r="Q105" i="14"/>
  <c r="Q104" i="14" s="1"/>
  <c r="V105" i="14"/>
  <c r="V104" i="14" s="1"/>
  <c r="G108" i="14"/>
  <c r="M108" i="14" s="1"/>
  <c r="I108" i="14"/>
  <c r="K108" i="14"/>
  <c r="O108" i="14"/>
  <c r="Q108" i="14"/>
  <c r="V108" i="14"/>
  <c r="G109" i="14"/>
  <c r="I109" i="14"/>
  <c r="K109" i="14"/>
  <c r="M109" i="14"/>
  <c r="O109" i="14"/>
  <c r="Q109" i="14"/>
  <c r="V109" i="14"/>
  <c r="G112" i="14"/>
  <c r="I112" i="14"/>
  <c r="K112" i="14"/>
  <c r="M112" i="14"/>
  <c r="O112" i="14"/>
  <c r="Q112" i="14"/>
  <c r="V112" i="14"/>
  <c r="G114" i="14"/>
  <c r="I114" i="14"/>
  <c r="K114" i="14"/>
  <c r="G115" i="14"/>
  <c r="I115" i="14"/>
  <c r="K115" i="14"/>
  <c r="M115" i="14"/>
  <c r="M114" i="14" s="1"/>
  <c r="O115" i="14"/>
  <c r="O114" i="14" s="1"/>
  <c r="Q115" i="14"/>
  <c r="Q114" i="14" s="1"/>
  <c r="V115" i="14"/>
  <c r="V114" i="14" s="1"/>
  <c r="AE117" i="14"/>
  <c r="G41" i="13"/>
  <c r="BA26" i="13"/>
  <c r="BA22" i="13"/>
  <c r="G8" i="13"/>
  <c r="G9" i="13"/>
  <c r="M9" i="13" s="1"/>
  <c r="M8" i="13" s="1"/>
  <c r="I9" i="13"/>
  <c r="I8" i="13" s="1"/>
  <c r="K9" i="13"/>
  <c r="K8" i="13" s="1"/>
  <c r="O9" i="13"/>
  <c r="Q9" i="13"/>
  <c r="Q8" i="13" s="1"/>
  <c r="V9" i="13"/>
  <c r="G11" i="13"/>
  <c r="I11" i="13"/>
  <c r="K11" i="13"/>
  <c r="M11" i="13"/>
  <c r="O11" i="13"/>
  <c r="O8" i="13" s="1"/>
  <c r="Q11" i="13"/>
  <c r="V11" i="13"/>
  <c r="V8" i="13" s="1"/>
  <c r="G13" i="13"/>
  <c r="I13" i="13"/>
  <c r="K13" i="13"/>
  <c r="M13" i="13"/>
  <c r="O13" i="13"/>
  <c r="Q13" i="13"/>
  <c r="V13" i="13"/>
  <c r="G15" i="13"/>
  <c r="I15" i="13"/>
  <c r="K15" i="13"/>
  <c r="M15" i="13"/>
  <c r="O15" i="13"/>
  <c r="Q15" i="13"/>
  <c r="V15" i="13"/>
  <c r="G17" i="13"/>
  <c r="I17" i="13"/>
  <c r="K17" i="13"/>
  <c r="M17" i="13"/>
  <c r="O17" i="13"/>
  <c r="Q17" i="13"/>
  <c r="V17" i="13"/>
  <c r="G19" i="13"/>
  <c r="I19" i="13"/>
  <c r="K19" i="13"/>
  <c r="M19" i="13"/>
  <c r="O19" i="13"/>
  <c r="Q19" i="13"/>
  <c r="V19" i="13"/>
  <c r="G21" i="13"/>
  <c r="I21" i="13"/>
  <c r="K21" i="13"/>
  <c r="M21" i="13"/>
  <c r="O21" i="13"/>
  <c r="Q21" i="13"/>
  <c r="V21" i="13"/>
  <c r="G25" i="13"/>
  <c r="M25" i="13" s="1"/>
  <c r="I25" i="13"/>
  <c r="K25" i="13"/>
  <c r="O25" i="13"/>
  <c r="Q25" i="13"/>
  <c r="V25" i="13"/>
  <c r="G28" i="13"/>
  <c r="I28" i="13"/>
  <c r="M28" i="13"/>
  <c r="V28" i="13"/>
  <c r="G29" i="13"/>
  <c r="I29" i="13"/>
  <c r="K29" i="13"/>
  <c r="K28" i="13" s="1"/>
  <c r="M29" i="13"/>
  <c r="O29" i="13"/>
  <c r="O28" i="13" s="1"/>
  <c r="Q29" i="13"/>
  <c r="Q28" i="13" s="1"/>
  <c r="V29" i="13"/>
  <c r="G32" i="13"/>
  <c r="G33" i="13"/>
  <c r="I33" i="13"/>
  <c r="K33" i="13"/>
  <c r="K32" i="13" s="1"/>
  <c r="M33" i="13"/>
  <c r="O33" i="13"/>
  <c r="Q33" i="13"/>
  <c r="Q32" i="13" s="1"/>
  <c r="V33" i="13"/>
  <c r="V32" i="13" s="1"/>
  <c r="G34" i="13"/>
  <c r="M34" i="13" s="1"/>
  <c r="I34" i="13"/>
  <c r="I32" i="13" s="1"/>
  <c r="K34" i="13"/>
  <c r="O34" i="13"/>
  <c r="Q34" i="13"/>
  <c r="V34" i="13"/>
  <c r="G35" i="13"/>
  <c r="I35" i="13"/>
  <c r="K35" i="13"/>
  <c r="M35" i="13"/>
  <c r="O35" i="13"/>
  <c r="O32" i="13" s="1"/>
  <c r="Q35" i="13"/>
  <c r="V35" i="13"/>
  <c r="G36" i="13"/>
  <c r="M36" i="13" s="1"/>
  <c r="I36" i="13"/>
  <c r="K36" i="13"/>
  <c r="O36" i="13"/>
  <c r="Q36" i="13"/>
  <c r="V36" i="13"/>
  <c r="G38" i="13"/>
  <c r="I38" i="13"/>
  <c r="K38" i="13"/>
  <c r="M38" i="13"/>
  <c r="O38" i="13"/>
  <c r="Q38" i="13"/>
  <c r="V38" i="13"/>
  <c r="G39" i="13"/>
  <c r="I39" i="13"/>
  <c r="K39" i="13"/>
  <c r="M39" i="13"/>
  <c r="O39" i="13"/>
  <c r="Q39" i="13"/>
  <c r="V39" i="13"/>
  <c r="AE41" i="13"/>
  <c r="AF41" i="13"/>
  <c r="G28" i="12"/>
  <c r="BA26" i="12"/>
  <c r="BA24" i="12"/>
  <c r="BA22" i="12"/>
  <c r="BA20" i="12"/>
  <c r="BA16" i="12"/>
  <c r="BA13" i="12"/>
  <c r="G8" i="12"/>
  <c r="O8" i="12"/>
  <c r="G9" i="12"/>
  <c r="I9" i="12"/>
  <c r="I8" i="12" s="1"/>
  <c r="K9" i="12"/>
  <c r="K8" i="12" s="1"/>
  <c r="M9" i="12"/>
  <c r="O9" i="12"/>
  <c r="Q9" i="12"/>
  <c r="Q8" i="12" s="1"/>
  <c r="V9" i="12"/>
  <c r="V8" i="12" s="1"/>
  <c r="G10" i="12"/>
  <c r="I10" i="12"/>
  <c r="K10" i="12"/>
  <c r="M10" i="12"/>
  <c r="M8" i="12" s="1"/>
  <c r="O10" i="12"/>
  <c r="Q10" i="12"/>
  <c r="V10" i="12"/>
  <c r="G11" i="12"/>
  <c r="I11" i="12"/>
  <c r="K11" i="12"/>
  <c r="M11" i="12"/>
  <c r="O11" i="12"/>
  <c r="Q11" i="12"/>
  <c r="V11" i="12"/>
  <c r="G12" i="12"/>
  <c r="M12" i="12" s="1"/>
  <c r="I12" i="12"/>
  <c r="K12" i="12"/>
  <c r="O12" i="12"/>
  <c r="Q12" i="12"/>
  <c r="V12" i="12"/>
  <c r="G14" i="12"/>
  <c r="G15" i="12"/>
  <c r="I15" i="12"/>
  <c r="K15" i="12"/>
  <c r="M15" i="12"/>
  <c r="O15" i="12"/>
  <c r="Q15" i="12"/>
  <c r="V15" i="12"/>
  <c r="V14" i="12" s="1"/>
  <c r="G17" i="12"/>
  <c r="I17" i="12"/>
  <c r="K17" i="12"/>
  <c r="K14" i="12" s="1"/>
  <c r="M17" i="12"/>
  <c r="O17" i="12"/>
  <c r="Q17" i="12"/>
  <c r="V17" i="12"/>
  <c r="G19" i="12"/>
  <c r="I19" i="12"/>
  <c r="K19" i="12"/>
  <c r="M19" i="12"/>
  <c r="O19" i="12"/>
  <c r="O14" i="12" s="1"/>
  <c r="Q19" i="12"/>
  <c r="V19" i="12"/>
  <c r="G21" i="12"/>
  <c r="M21" i="12" s="1"/>
  <c r="I21" i="12"/>
  <c r="I14" i="12" s="1"/>
  <c r="K21" i="12"/>
  <c r="O21" i="12"/>
  <c r="Q21" i="12"/>
  <c r="V21" i="12"/>
  <c r="G23" i="12"/>
  <c r="I23" i="12"/>
  <c r="K23" i="12"/>
  <c r="M23" i="12"/>
  <c r="O23" i="12"/>
  <c r="Q23" i="12"/>
  <c r="Q14" i="12" s="1"/>
  <c r="V23" i="12"/>
  <c r="G25" i="12"/>
  <c r="M25" i="12" s="1"/>
  <c r="I25" i="12"/>
  <c r="K25" i="12"/>
  <c r="O25" i="12"/>
  <c r="Q25" i="12"/>
  <c r="V25" i="12"/>
  <c r="AE28" i="12"/>
  <c r="AF28" i="12"/>
  <c r="I20" i="1"/>
  <c r="I19" i="1"/>
  <c r="I18" i="1"/>
  <c r="I17" i="1"/>
  <c r="I16" i="1"/>
  <c r="I74" i="1"/>
  <c r="J73" i="1" s="1"/>
  <c r="F46" i="1"/>
  <c r="G46" i="1"/>
  <c r="G25" i="1" s="1"/>
  <c r="A25" i="1" s="1"/>
  <c r="G26" i="1" s="1"/>
  <c r="H45" i="1"/>
  <c r="I45" i="1" s="1"/>
  <c r="H44" i="1"/>
  <c r="I44" i="1" s="1"/>
  <c r="H43" i="1"/>
  <c r="I43" i="1" s="1"/>
  <c r="H42" i="1"/>
  <c r="H41" i="1"/>
  <c r="I41" i="1" s="1"/>
  <c r="H40" i="1"/>
  <c r="I40" i="1" s="1"/>
  <c r="H39" i="1"/>
  <c r="H46" i="1" s="1"/>
  <c r="J28" i="1"/>
  <c r="J26" i="1"/>
  <c r="G38" i="1"/>
  <c r="F38" i="1"/>
  <c r="J23" i="1"/>
  <c r="J24" i="1"/>
  <c r="J25" i="1"/>
  <c r="J27" i="1"/>
  <c r="E24" i="1"/>
  <c r="E26" i="1"/>
  <c r="J71" i="1" l="1"/>
  <c r="J63" i="1"/>
  <c r="J64" i="1"/>
  <c r="J70" i="1"/>
  <c r="J66" i="1"/>
  <c r="J68" i="1"/>
  <c r="J60" i="1"/>
  <c r="J61" i="1"/>
  <c r="J69" i="1"/>
  <c r="J62" i="1"/>
  <c r="J65" i="1"/>
  <c r="J59" i="1"/>
  <c r="J72" i="1"/>
  <c r="G28" i="1"/>
  <c r="A26" i="1"/>
  <c r="G23" i="1"/>
  <c r="M43" i="14"/>
  <c r="M93" i="14"/>
  <c r="M8" i="14"/>
  <c r="M56" i="14"/>
  <c r="AF117" i="14"/>
  <c r="M67" i="14"/>
  <c r="M64" i="14" s="1"/>
  <c r="G78" i="14"/>
  <c r="M32" i="13"/>
  <c r="M14" i="12"/>
  <c r="I21" i="1"/>
  <c r="J67" i="1"/>
  <c r="I39" i="1"/>
  <c r="I46" i="1" s="1"/>
  <c r="J74" i="1" l="1"/>
  <c r="A23" i="1"/>
  <c r="J41" i="1"/>
  <c r="J43" i="1"/>
  <c r="J45" i="1"/>
  <c r="J40" i="1"/>
  <c r="J39" i="1"/>
  <c r="J46" i="1" s="1"/>
  <c r="J44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Alessi</author>
  </authors>
  <commentList>
    <comment ref="S6" authorId="0" shapeId="0" xr:uid="{8C286B1D-DDED-4A66-8905-0F867BB5E5D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AC84A04-B1D2-4361-874E-6802BBB9942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Alessi</author>
  </authors>
  <commentList>
    <comment ref="S6" authorId="0" shapeId="0" xr:uid="{1E7AF3CD-0407-40F2-AB43-FE63B29598C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CBD237A-987F-43E4-86AF-FD1A94E54E2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Alessi</author>
  </authors>
  <commentList>
    <comment ref="S6" authorId="0" shapeId="0" xr:uid="{DD1EFB22-F592-4BAE-80C1-4A5BA31D633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5DCB654-29F5-4A9B-AA27-5930A34BAF2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<sst xmlns="http://schemas.openxmlformats.org/spreadsheetml/2006/main" count="1059" uniqueCount="361">
  <si>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</si>
  <si>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</si>
  <si>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</si>
  <si>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</si>
  <si>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</si>
  <si>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</si>
  <si>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</si>
  <si>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</si>
  <si>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</si>
  <si>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</si>
  <si>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</si>
  <si>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</si>
  <si>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</si>
  <si>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</si>
  <si>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</si>
  <si>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</si>
  <si>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</si>
  <si>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</si>
  <si>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</si>
  <si>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</si>
  <si>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</si>
  <si>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</si>
  <si>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</si>
  <si>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</si>
  <si>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</si>
  <si>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</si>
  <si>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</si>
  <si>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</si>
  <si>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</si>
  <si>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</si>
  <si>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</si>
  <si>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</si>
  <si>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</si>
  <si>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</si>
  <si>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</si>
  <si>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</si>
  <si>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</si>
  <si>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</si>
  <si>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</si>
  <si>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</si>
  <si>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</si>
  <si>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</si>
  <si>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</si>
  <si>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2023-11-08</t>
  </si>
  <si>
    <t>Oprava kontejnerového stání</t>
  </si>
  <si>
    <t>Stavba</t>
  </si>
  <si>
    <t>Ostatní a vedlejší náklady</t>
  </si>
  <si>
    <t>VRN</t>
  </si>
  <si>
    <t>Vedlejší rozpočtové náklady</t>
  </si>
  <si>
    <t>Stavební objekt</t>
  </si>
  <si>
    <t>01</t>
  </si>
  <si>
    <t>Oprava kontejnerového stání na ul. Březová, Brno-Jundrov</t>
  </si>
  <si>
    <t>Bourací práce</t>
  </si>
  <si>
    <t>02</t>
  </si>
  <si>
    <t>Zemní a stavební práce</t>
  </si>
  <si>
    <t>Celkem za stavbu</t>
  </si>
  <si>
    <t>CZK</t>
  </si>
  <si>
    <t>#POPS</t>
  </si>
  <si>
    <t>Popis stavby: 2023-11-08 - Oprava kontejnerového stání</t>
  </si>
  <si>
    <t>#POPO</t>
  </si>
  <si>
    <t>Popis objektu: 01 - Oprava kontejnerového stání na ul. Březová, Brno-Jundrov</t>
  </si>
  <si>
    <t>#POPR</t>
  </si>
  <si>
    <t>Popis rozpočtu: 01 - Bourací práce</t>
  </si>
  <si>
    <t>Popis rozpočtu: 02 - Zemní a stavební práce</t>
  </si>
  <si>
    <t>Popis objektu: VRN - Vedlejší rozpočtové náklady</t>
  </si>
  <si>
    <t>Popis rozpočtu: VRN - Vedlejší rozpočtové náklady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</si>
  <si>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</si>
  <si>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</si>
  <si>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</si>
  <si>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</si>
  <si>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</si>
  <si>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</si>
  <si>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</si>
  <si>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</si>
  <si>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5</t>
  </si>
  <si>
    <t>Komunikace</t>
  </si>
  <si>
    <t>63</t>
  </si>
  <si>
    <t>Podlahy a podlahové konstrukce</t>
  </si>
  <si>
    <t>91</t>
  </si>
  <si>
    <t>Doplňující práce na komunikaci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</si>
  <si>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</si>
  <si>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</si>
  <si>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</si>
  <si>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</si>
  <si>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</si>
  <si>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</si>
  <si>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</si>
  <si>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</si>
  <si>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767</t>
  </si>
  <si>
    <t>Konstrukce zámečnické</t>
  </si>
  <si>
    <t>M99</t>
  </si>
  <si>
    <t>Poznámky, neoceňovat!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</si>
  <si>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</si>
  <si>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</si>
  <si>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</si>
  <si>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</si>
  <si>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</si>
  <si>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</si>
  <si>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</si>
  <si>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</si>
  <si>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</si>
  <si>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</si>
  <si>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</si>
  <si>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</si>
  <si>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</si>
  <si>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</si>
  <si>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</si>
  <si>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</si>
  <si>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</si>
  <si>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</si>
  <si>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</si>
  <si>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</si>
  <si>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</si>
  <si>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</si>
  <si>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</si>
  <si>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</si>
  <si>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</si>
  <si>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</si>
  <si>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</si>
  <si>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</si>
  <si>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</si>
  <si>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</si>
  <si>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</si>
  <si>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</si>
  <si>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</si>
  <si>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</si>
  <si>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</si>
  <si>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 R</t>
  </si>
  <si>
    <t xml:space="preserve">Geodetické práce </t>
  </si>
  <si>
    <t>Soubor</t>
  </si>
  <si>
    <t>RTS 23/ II</t>
  </si>
  <si>
    <t>Indiv</t>
  </si>
  <si>
    <t>Běžná</t>
  </si>
  <si>
    <t>POL99_8</t>
  </si>
  <si>
    <t>005111021R</t>
  </si>
  <si>
    <t>Vytyčení inženýrských sítí</t>
  </si>
  <si>
    <t>005121 R</t>
  </si>
  <si>
    <t>Zařízení staveniště</t>
  </si>
  <si>
    <t>POL99_2</t>
  </si>
  <si>
    <t>005123 R</t>
  </si>
  <si>
    <t>Územní vlivy</t>
  </si>
  <si>
    <t>POL99_1</t>
  </si>
  <si>
    <t>Náklady na ztížené podmínky provádění tam, kde se vyskytují omezující vlivy konkrétního prostředí, které mají prokazatelný vliv na provádění stavebních prací, Jedná se zejména o náklady související s extrémními podmínkami místa provádění.</t>
  </si>
  <si>
    <t>POP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</si>
  <si>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</si>
  <si>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</si>
  <si>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</si>
  <si>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005211010R</t>
  </si>
  <si>
    <t>Předání a převzetí staveniště</t>
  </si>
  <si>
    <t>Náklady spojené s účastí zhotovitele na předání a převzetí staveniště.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</si>
  <si>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</si>
  <si>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</si>
  <si>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</si>
  <si>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</si>
  <si>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</si>
  <si>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</si>
  <si>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004112R</t>
  </si>
  <si>
    <t>Autorský dozor</t>
  </si>
  <si>
    <t>hod</t>
  </si>
  <si>
    <t>Vlastní</t>
  </si>
  <si>
    <t>Náklady dodavatele vyplývající z povinností dodavatele stanovených obchodními podmínkami před zahájením stavebních prací. Tato skupina zahrnuje zejména náklady na přípravné činnosti.</t>
  </si>
  <si>
    <t>0052410R</t>
  </si>
  <si>
    <t>Výrobní dokumentace</t>
  </si>
  <si>
    <t>SUM</t>
  </si>
  <si>
    <t>END</t>
  </si>
  <si>
    <t>Položkový soupis prací a dodávek</t>
  </si>
  <si>
    <t>113106211R00</t>
  </si>
  <si>
    <t>Rozebrání vozovek a ploch s jakoukoliv výplní spár   v ploše jednotlivě do 200 m2, z velkých kostek, kladených do lože z kameniva těženého, škváry nebo strusky</t>
  </si>
  <si>
    <t>m2</t>
  </si>
  <si>
    <t>822-1</t>
  </si>
  <si>
    <t>Práce</t>
  </si>
  <si>
    <t>POL1_</t>
  </si>
  <si>
    <t>s přemístěním hmot na skládku na vzdálenost do 3 m nebo s naložením na dopravní prostředek</t>
  </si>
  <si>
    <t>SPI</t>
  </si>
  <si>
    <t>113106231R00</t>
  </si>
  <si>
    <t>Rozebrání vozovek a ploch s jakoukoliv výplní spár   v jakékoliv ploše, ze zámkové dlažky, kladených do lože z kameniva</t>
  </si>
  <si>
    <t>113107519R00</t>
  </si>
  <si>
    <t>Odstranění podkladů nebo krytů z kameniva hrubého drceného, v ploše jednotlivě do 50 m2, tloušťka vrstvy 190 mm</t>
  </si>
  <si>
    <t>odstranění drceného kameniva 4+15 cm : 19,5</t>
  </si>
  <si>
    <t>VV</t>
  </si>
  <si>
    <t>113108305R00</t>
  </si>
  <si>
    <t>Odstranění podkladů nebo krytů živičných, v ploše jednotlivě do 50 m2, tloušťka vrstvy 50 mm</t>
  </si>
  <si>
    <t>u nového (budoucího)sníženého obrubníku : 0,5*(0,5+1,5+0,5)</t>
  </si>
  <si>
    <t>113109305R00</t>
  </si>
  <si>
    <t>Odstranění podkladů nebo krytů z betonu prostého, v ploše jednotlivě do 50 m2, tloušťka vrstvy 50 mm</t>
  </si>
  <si>
    <t>beton pod dlažbou (spodní vrstva skladby "dlažba vč. betonu") : 8,3</t>
  </si>
  <si>
    <t>113111115R00</t>
  </si>
  <si>
    <t>Odstranění podkladů nebo krytů z kameniva zpevněného cementem, v ploše jednotlivě do 50 m2, tloušťka vrstvy 150 mm</t>
  </si>
  <si>
    <t>podsyp (hubený beton) : 8,3</t>
  </si>
  <si>
    <t>113201111R00</t>
  </si>
  <si>
    <t>Vytrhání obrub chodníkových ležatých</t>
  </si>
  <si>
    <t>m</t>
  </si>
  <si>
    <t>s vybouráním lože, s přemístěním hmot na skládku na vzdálenost do 3 m nebo naložením na dopravní prostředek</t>
  </si>
  <si>
    <t>menší plocha : 2,159+4,04+2,09</t>
  </si>
  <si>
    <t>větší plocha : 0,75+1,702+3,913+4,92+4,063+1,791+0,819</t>
  </si>
  <si>
    <t>113202111R00</t>
  </si>
  <si>
    <t>Vytrhání obrub z krajníků nebo obrubníků stojatých</t>
  </si>
  <si>
    <t>kamenný obrubník 150 mm : 1,5</t>
  </si>
  <si>
    <t>919735111R00</t>
  </si>
  <si>
    <t>Řezání stávajících krytů nebo podkladů živičných, hloubky do  50 mm</t>
  </si>
  <si>
    <t>včetně spotřeby vody</t>
  </si>
  <si>
    <t>0,5+2,5+0,5</t>
  </si>
  <si>
    <t>979990103R00</t>
  </si>
  <si>
    <t>Poplatek za skládku za uložení, betonu,  , skupina 17 01 01 z Katalogu odpadů</t>
  </si>
  <si>
    <t>t</t>
  </si>
  <si>
    <t>801-3</t>
  </si>
  <si>
    <t>979990121R00</t>
  </si>
  <si>
    <t>Poplatek za skládku za uložení, asfaltové pásy,  , skupina 17 03 02 z Katalogu odpadů</t>
  </si>
  <si>
    <t>979999975R00</t>
  </si>
  <si>
    <t>Poplatek za skládku za uložení, zemina a kamení s příměsí do 10 % (cihla, beton),  , skupina 17 05 04 z Katalogu odpadů</t>
  </si>
  <si>
    <t>979081111R00</t>
  </si>
  <si>
    <t>Odvoz suti a vybouraných hmot na skládku do 1 km</t>
  </si>
  <si>
    <t>Přesun suti</t>
  </si>
  <si>
    <t>POL8_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</si>
  <si>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</si>
  <si>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</si>
  <si>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</si>
  <si>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</si>
  <si>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</si>
  <si>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122301101R00</t>
  </si>
  <si>
    <t>Odkopávky a  prokopávky nezapažené v hornině 4 do 100 m3</t>
  </si>
  <si>
    <t>m3</t>
  </si>
  <si>
    <t>800-1</t>
  </si>
  <si>
    <t>s přehozením výkopku na vzdálenost do 3 m nebo s naložením na dopravní prostředek,</t>
  </si>
  <si>
    <t>horní stání, prům. tl. výkopu je cca 0,45 m : 0,45*(21,93+(0,2+0,3)*(2,142+0,936+1,5+0,939+2,071+4,163+4,446+0,2+4,184+0,2))</t>
  </si>
  <si>
    <t>horní stání, prům. tl. výkopu je cca 0,35 m : 0,35*(24,07+(0,2+0,3)*(2,3+1,2+1,758+0,2+4,184+0,2+5,5+5,0))</t>
  </si>
  <si>
    <t>odpočet objemu bourané plochy, horní stání : -0,25*8,3</t>
  </si>
  <si>
    <t>odpočet objemu bourané plochy, spodní stání : -0,27*19,5</t>
  </si>
  <si>
    <t>122301109R00</t>
  </si>
  <si>
    <t>Odkopávky a  prokopávky nezapažené v hornině 4 příplatek k cenám za lepivost horniny</t>
  </si>
  <si>
    <t>19,18857*0,3</t>
  </si>
  <si>
    <t>132301110R00</t>
  </si>
  <si>
    <t>Hloubení rýh šířky do 60 cm do 50 m3, v hornině 4, hloubení strojně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</si>
  <si>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</si>
  <si>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>základ pod obvodové zdivo (z nové - odkopané - výškové úrovně : 0,25*0,3*((2,142+0,936+0,939+2,071)+4,163+4,445+0,2+5,5+5,0+(2,3+1,758+0,2)+4,184)</t>
  </si>
  <si>
    <t>vyrovnání nerovností, lokální výkop, odhad : 1,5</t>
  </si>
  <si>
    <t>132301119R00</t>
  </si>
  <si>
    <t xml:space="preserve">Hloubení rýh šířky do 60 cm příplatek za lepivost, v hornině 4,  </t>
  </si>
  <si>
    <t>4,03785*0,3</t>
  </si>
  <si>
    <t>162401102R00</t>
  </si>
  <si>
    <t>Vodorovné přemístění výkopku z horniny 1 až 4, na vzdálenost přes 1 500  do 2 000 m</t>
  </si>
  <si>
    <t>po suchu, bez naložení výkopku, avšak se složením bez rozhrnutí, zpáteční cesta vozidla.</t>
  </si>
  <si>
    <t>odvoz na mezideopii a zpět zeminy určené i pro zpětné obsyp : 3,11367*2</t>
  </si>
  <si>
    <t>162701105R00</t>
  </si>
  <si>
    <t>Vodorovné přemístění výkopku z horniny 1 až 4, na vzdálenost přes 9 000  do 10 000 m</t>
  </si>
  <si>
    <t>odvoz zeminy na skládku : 19,18857+4,03785-3,11367</t>
  </si>
  <si>
    <t>162701109R00</t>
  </si>
  <si>
    <t>Vodorovné přemístění výkopku příplatek k ceně za každých dalších i započatých 1 000 m přes 10 000 m  z horniny 1 až 4</t>
  </si>
  <si>
    <t>20,11275*4</t>
  </si>
  <si>
    <t>167101101R00</t>
  </si>
  <si>
    <t>Nakládání, skládání, překládání neulehlého výkopku nakládání výkopku  do 100 m3, z horniny 1 až 4</t>
  </si>
  <si>
    <t>nakládání výkopku na mezideponii : 3,11367</t>
  </si>
  <si>
    <t>175101201R00</t>
  </si>
  <si>
    <t>Obsyp objektů bez prohození sypaniny</t>
  </si>
  <si>
    <t>sypaninou z vhodných hornin tř. 1 - 4 nebo materiálem, uloženým ve vzdálenosti do 30 m od vnějšího kraje objektu, pro jakoukoliv míru zhutnění,</t>
  </si>
  <si>
    <t>spodní část obsypu nových konstrukcí, prům hl. 0,15-0,55m, tzn. 0,35m : 0,3*0,35*((2,142+0,936+0,939+2,071)+4,163+4,445+0,2+5,5+5,0+(2,3+1,758+0,2))</t>
  </si>
  <si>
    <t>181101102R00</t>
  </si>
  <si>
    <t>Úprava pláně v zářezech v hornině 1 až 4, se zhutněním</t>
  </si>
  <si>
    <t>vyrovnáním výškových rozdílů, ploch vodorovných a ploch do sklonu 1 : 5.</t>
  </si>
  <si>
    <t>skladba dlážděných ploch; zemní pláň (horní+dolní plocha) : 21,93+24,07</t>
  </si>
  <si>
    <t>199000002R00</t>
  </si>
  <si>
    <t>Poplatky za skládku horniny 1- 4, skupina 17 05 04 z Katalogu odpadů</t>
  </si>
  <si>
    <t>274321311R00</t>
  </si>
  <si>
    <t>Beton základových pasů železový třídy C 16/20</t>
  </si>
  <si>
    <t>801-1</t>
  </si>
  <si>
    <t>včetně dodávky a uložení betonu, bez výztuže</t>
  </si>
  <si>
    <t>spodní část základu : 0,3*0,3*((2,142+0,936+0,939+2,071)+4,163+4,445+0,2+5,5+5,0+(2,3+1,758+0,2)+4,184)</t>
  </si>
  <si>
    <t>274351215R00</t>
  </si>
  <si>
    <t>Bednění stěn základových pasů zřízení</t>
  </si>
  <si>
    <t>svislé nebo šikmé (odkloněné), půdorysně přímé nebo zalomené, stěn základových pasů ve volných nebo zapažených jámách, rýhách, šachtách, včetně případných vzpěr,</t>
  </si>
  <si>
    <t>spodní část základu (horní část této části základů) : 2*(0,15*((2,142+0,936+0,939+2,071)+4,163+4,445+0,2+5,5+5,0+(2,3+1,758+0,2)+4,184))</t>
  </si>
  <si>
    <t>274351216R00</t>
  </si>
  <si>
    <t>Bednění stěn základových pasů odstranění</t>
  </si>
  <si>
    <t>274361821R00</t>
  </si>
  <si>
    <t xml:space="preserve">Výztuž základových pasů z betonářské oceli výztuž, z oceli 10505,  ,  </t>
  </si>
  <si>
    <t>výztuž do zákl.pasu; d.0,8m á 400 mm : (((2,142+0,936+0,939+2,071)+4,163+4,445+0,2+5,5+5,0+(2,3+1,758+0,2)+4,184)/0,4*0,8)*1,1/1000</t>
  </si>
  <si>
    <t>289970111R00</t>
  </si>
  <si>
    <t>Geotextílie separační, filtrační, zpevňující polypropylén, 300 g/m2</t>
  </si>
  <si>
    <t>800-2</t>
  </si>
  <si>
    <t>textilie proti prorůstání, plocha mezi zídkou a přilehlými obrubníky : ((0,7*3,5+0,3*1,2)+(0,3*10,5)+(0,5*6,0)+0,2*(0,3+2,07+0,94+0,94+2,15+1,76+2,3))*1,1</t>
  </si>
  <si>
    <t>311112120RT2</t>
  </si>
  <si>
    <t>Stěny z betonových bednicích tvárnic a betonu šířky 200 mm, zálivka betonem C16/20</t>
  </si>
  <si>
    <t>(ztracené bednění) z betonových tvárnic a zálivka betonem,</t>
  </si>
  <si>
    <t>1.šár zdiva : 0,2*((2,142+0,936+0,939+2,071)+4,163+4,445+0,2+5,5+5,0+(2,3+1,758+0,2)+4,184)</t>
  </si>
  <si>
    <t>318261112RT3</t>
  </si>
  <si>
    <t>Ploty z betonových tvárnic s výztuží a betonovou zálivkou tvárnice, tloušťky 190 mm, oboustranně štípané, přírodní</t>
  </si>
  <si>
    <t>2.+3.šár zdiva : 0,4*((2,142+0,936+0,939+2,071)+4,163+4,445+0,2+5,5+5,0+(2,3+1,758+0,2)+4,184)</t>
  </si>
  <si>
    <t>318261123RT1</t>
  </si>
  <si>
    <t>Ploty z betonových tvárnic s výztuží a betonovou zálivkou stříška, šířky 300 mm, hladká, přírodní</t>
  </si>
  <si>
    <t>stříška : (2,142+0,936+0,939+2,071)+4,163+4,445+0,2+5,5+5,0+(2,3+1,758+0,2)+4,184</t>
  </si>
  <si>
    <t>564851111RT2</t>
  </si>
  <si>
    <t>Podklad ze štěrkodrti s rozprostřením a zhutněním frakce 0-32 mm, tloušťka po zhutnění 150 mm</t>
  </si>
  <si>
    <t>skladba dlážděných ploch; podsyp z kameniva 0-32 (horní+dolní plocha) : 21,93+24,07</t>
  </si>
  <si>
    <t>573111114R00</t>
  </si>
  <si>
    <t>Postřik živičný infiltrační s posypem kamenivem v množství 2 kg/m2</t>
  </si>
  <si>
    <t>oprava u nájezdů : 0,5*2,5</t>
  </si>
  <si>
    <t>577141112R00</t>
  </si>
  <si>
    <t>Beton asfaltový s rozprostřením a zhutněním v pruhu šířky do 3 m, ACO 11+ nebo ACO 16+, tloušťky 50 mm, plochy přes 1000 m2</t>
  </si>
  <si>
    <t>577141122R00</t>
  </si>
  <si>
    <t>Beton asfaltový s rozprostřením a zhutněním v pruhu šířky do 3 m, ACL 16+, tloušťky 50 mm, plochy přes 1000 m2</t>
  </si>
  <si>
    <t>596215040R00</t>
  </si>
  <si>
    <t>Kladení zámkové dlažby do drtě tloušťka dlažby 80 mm, tloušťka lože 40 mm</t>
  </si>
  <si>
    <t>s provedením lože z kameniva drceného, s vyplněním spár, s dvojitým hutněním a se smetením přebytečného materiálu na krajnici. S dodáním hmot pro lože a výplň spár.</t>
  </si>
  <si>
    <t>skladba dlážděných ploch; uklád.vrstva+dlažba (horní+dolní plocha) : 21,93+24,07</t>
  </si>
  <si>
    <t>5924511910R</t>
  </si>
  <si>
    <t>dlažba betonová dvouvrstvá; čtverec; šedá; l = 200 mm; š = 200 mm; tl. 80,0 mm</t>
  </si>
  <si>
    <t>SPCM</t>
  </si>
  <si>
    <t>Specifikace</t>
  </si>
  <si>
    <t>POL3_</t>
  </si>
  <si>
    <t>46*1,05</t>
  </si>
  <si>
    <t>639571210R00</t>
  </si>
  <si>
    <t>Kačírek pro okapový chodník tl. 100 mm, Kamenivo nestanovené těžené; frakce 32,0 až 63,0 mm; typ: praný; kačírek</t>
  </si>
  <si>
    <t>kamenivo nad textilii proti prorůstání, plocha mezi zídkou a přilehlými obrubníky : ((0,7*3,5+0,3*1,2)+(0,3*10,5)+(0,5*6,0)+0,2*(0,3+2,07+0,94+0,94+2,15+1,76+2,3))*1,1</t>
  </si>
  <si>
    <t>917862111RV3</t>
  </si>
  <si>
    <t>Osazení silničního nebo chodníkového betonového obrubníku včetně dodávky betonovéího obrubníku  nájezdového 1000/150/150 mm, stojatého, s boční opěrou z betonu prostého, do lože z betonu prostého C 12/15</t>
  </si>
  <si>
    <t>S dodáním hmot pro lože tl. 80-100 mm.</t>
  </si>
  <si>
    <t>952901411R00</t>
  </si>
  <si>
    <t>Vyčištění budov a ostatních objektů ostatních objektů (např. kanálů, zásobníků, kůlen apod.) - vynesení zbytků stavebního rumu, kropení a 2 x zametení podlah, oprášení stěn a výplní otvorů jakékoliv výšky podlaží</t>
  </si>
  <si>
    <t>9539812-01</t>
  </si>
  <si>
    <t>Zajištění sloupku ve zdivu chemickou kotvou, beton, hl. 350 mm</t>
  </si>
  <si>
    <t>kus</t>
  </si>
  <si>
    <t>970051100R00</t>
  </si>
  <si>
    <t>Jádrové vrtání, kruhové prostupy v železobetonu jádrové vrtání , do D 100 mm</t>
  </si>
  <si>
    <t>pro plotové sloupky : 18*0,4</t>
  </si>
  <si>
    <t>998223011R00</t>
  </si>
  <si>
    <t>Přesun hmot pozemních komunikací, kryt dlážděný jakékoliv délky objektu</t>
  </si>
  <si>
    <t>Přesun hmot</t>
  </si>
  <si>
    <t>POL7_</t>
  </si>
  <si>
    <t>vodorovně do 200 m</t>
  </si>
  <si>
    <t>711212002R00</t>
  </si>
  <si>
    <t>Izolace proti vodě stěrka hydroizolační  proti zemní vlhkosti</t>
  </si>
  <si>
    <t>800-711</t>
  </si>
  <si>
    <t>horní hrana spodní části základu : 0,3*((2,142+0,936+0,939+2,071)+4,163+4,445+0,2+5,5+5,0+(2,3+1,758+0,2)+4,184)</t>
  </si>
  <si>
    <t>711823121RT2</t>
  </si>
  <si>
    <t>Ochrana konstrukcí nopovou fólií svisle, výška nopu 4 mm, včetně dodávky fólie</t>
  </si>
  <si>
    <t>ze strany dlažby, horní plocha, v=0,4 m : 0,4*((1,93+0,925+0,2)+(0,2+0,925+1,753)+3,769+4,357+4,165)</t>
  </si>
  <si>
    <t>ze strany dlažby, spodní plocha, v=0,4 m : 0,4*((2,1+0,2)+(0,2+1,753)+4,184+5,3+4,6)</t>
  </si>
  <si>
    <t>z vnější strny, v=0,3 m a v=0,7 m : 0,3*(3,9+0,935)+0,7*((0,955+1,953)+4,162+10,145+5,0+2,3)</t>
  </si>
  <si>
    <t>711823129RT2</t>
  </si>
  <si>
    <t>Ochrana konstrukcí nopovou fólií ukončovací lišta,  , včetně dodávky lišty</t>
  </si>
  <si>
    <t>z vnější strany : (3,9+0,935)+((0,955+1,953)+4,162+10,145+5,0+2,3)</t>
  </si>
  <si>
    <t>998711201R00</t>
  </si>
  <si>
    <t>Přesun hmot pro izolace proti vodě svisle do 6 m</t>
  </si>
  <si>
    <t>50 m vodorovně měřeno od těžiště půdorysné plochy skládky do těžiště půdorysné plochy objektu</t>
  </si>
  <si>
    <t>767914130R00</t>
  </si>
  <si>
    <t>Montáž oplocení z pletiva rámového na ocelové sloupky, o výšce přes 1,5 do 2 m</t>
  </si>
  <si>
    <t>800-767</t>
  </si>
  <si>
    <t>(1,4*2+0,35)+(0,346+1,4*7)+(1,2*4)</t>
  </si>
  <si>
    <t>(1,4*3)</t>
  </si>
  <si>
    <t>145872-01</t>
  </si>
  <si>
    <t>Ocelový žárově zinkovaný plot sloupek, v.1,9m vč. horního ukončení, jekl 60x60x3, spec dle PD</t>
  </si>
  <si>
    <t>553437-01</t>
  </si>
  <si>
    <t>Plotový dílec v.1,4 m (lemovací profil, tahokov, kotvení, spoj.mat, aj.), žárový zinek, spec.dle PD</t>
  </si>
  <si>
    <t>1,4*((1,4*2+0,35)+(0,346+1,4*7)+(1,2*4))</t>
  </si>
  <si>
    <t>1,4*((1,4*3))</t>
  </si>
  <si>
    <t>998767201R00</t>
  </si>
  <si>
    <t>Přesun hmot pro kovové stavební doplňk. konstrukce v objektech výšky do 6 m</t>
  </si>
  <si>
    <t>50 m vodorovně</t>
  </si>
  <si>
    <t>Pozn.01</t>
  </si>
  <si>
    <t>V rámci zjednodušení je zdivo počítáno: 1. šár zdtrac.bednění; 2.+3.šár oboustranně štípaná tvárnice</t>
  </si>
  <si>
    <t>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</si>
</sst>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165" fontId="19" fillId="0" borderId="0" xfId="0" quotePrefix="1" applyNumberFormat="1" applyFont="1" applyAlignment="1">
      <alignment horizontal="left" vertical="top" wrapTex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49" fontId="16" fillId="0" borderId="0" xfId="0" applyNumberFormat="1" applyFont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4" t="s">
        <v>39</v>
      </c>
      <c r="B2" s="194"/>
      <c r="C2" s="194"/>
      <c r="D2" s="194"/>
      <c r="E2" s="194"/>
      <c r="F2" s="194"/>
      <c r="G2" s="194"/>
    </row>
  </sheetData>
  <sheetProtection algorithmName="SHA-512" hashValue="4vtiRPQjFSUeiHH4M0HDlYi/VW82J6YbYpFsopQuG7RdLExfziCmDqkwNCc4Rn8WWbvpI8uJqHl1QMTwDnI+lw==" saltValue="3C+RVG9CVJv9f9pP5ulVy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7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9" t="s">
        <v>41</v>
      </c>
      <c r="C1" s="230"/>
      <c r="D1" s="230"/>
      <c r="E1" s="230"/>
      <c r="F1" s="230"/>
      <c r="G1" s="230"/>
      <c r="H1" s="230"/>
      <c r="I1" s="230"/>
      <c r="J1" s="231"/>
    </row>
    <row r="2" spans="1:15" ht="36" customHeight="1" x14ac:dyDescent="0.2">
      <c r="A2" s="2"/>
      <c r="B2" s="76" t="s">
        <v>22</v>
      </c>
      <c r="C2" s="77"/>
      <c r="D2" s="78" t="s">
        <v>43</v>
      </c>
      <c r="E2" s="235" t="s">
        <v>44</v>
      </c>
      <c r="F2" s="236"/>
      <c r="G2" s="236"/>
      <c r="H2" s="236"/>
      <c r="I2" s="236"/>
      <c r="J2" s="237"/>
      <c r="O2" s="1"/>
    </row>
    <row r="3" spans="1:15" ht="27" hidden="1" customHeight="1" x14ac:dyDescent="0.2">
      <c r="A3" s="2"/>
      <c r="B3" s="79"/>
      <c r="C3" s="77"/>
      <c r="D3" s="80"/>
      <c r="E3" s="238"/>
      <c r="F3" s="239"/>
      <c r="G3" s="239"/>
      <c r="H3" s="239"/>
      <c r="I3" s="239"/>
      <c r="J3" s="240"/>
    </row>
    <row r="4" spans="1:15" ht="23.25" customHeight="1" x14ac:dyDescent="0.2">
      <c r="A4" s="2"/>
      <c r="B4" s="81"/>
      <c r="C4" s="82"/>
      <c r="D4" s="83"/>
      <c r="E4" s="219"/>
      <c r="F4" s="219"/>
      <c r="G4" s="219"/>
      <c r="H4" s="219"/>
      <c r="I4" s="219"/>
      <c r="J4" s="220"/>
    </row>
    <row r="5" spans="1:15" ht="24" customHeight="1" x14ac:dyDescent="0.2">
      <c r="A5" s="2"/>
      <c r="B5" s="31" t="s">
        <v>42</v>
      </c>
      <c r="D5" s="223"/>
      <c r="E5" s="224"/>
      <c r="F5" s="224"/>
      <c r="G5" s="224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5"/>
      <c r="E6" s="226"/>
      <c r="F6" s="226"/>
      <c r="G6" s="226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27"/>
      <c r="F7" s="228"/>
      <c r="G7" s="228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2"/>
      <c r="E11" s="242"/>
      <c r="F11" s="242"/>
      <c r="G11" s="242"/>
      <c r="H11" s="18" t="s">
        <v>40</v>
      </c>
      <c r="I11" s="84"/>
      <c r="J11" s="8"/>
    </row>
    <row r="12" spans="1:15" ht="15.75" customHeight="1" x14ac:dyDescent="0.2">
      <c r="A12" s="2"/>
      <c r="B12" s="28"/>
      <c r="C12" s="55"/>
      <c r="D12" s="218"/>
      <c r="E12" s="218"/>
      <c r="F12" s="218"/>
      <c r="G12" s="218"/>
      <c r="H12" s="18" t="s">
        <v>34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21"/>
      <c r="F13" s="222"/>
      <c r="G13" s="22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1"/>
      <c r="F15" s="241"/>
      <c r="G15" s="243"/>
      <c r="H15" s="243"/>
      <c r="I15" s="243" t="s">
        <v>29</v>
      </c>
      <c r="J15" s="244"/>
    </row>
    <row r="16" spans="1:15" ht="23.25" customHeight="1" x14ac:dyDescent="0.2">
      <c r="A16" s="138" t="s">
        <v>24</v>
      </c>
      <c r="B16" s="38" t="s">
        <v>24</v>
      </c>
      <c r="C16" s="62"/>
      <c r="D16" s="63"/>
      <c r="E16" s="207"/>
      <c r="F16" s="208"/>
      <c r="G16" s="207"/>
      <c r="H16" s="208"/>
      <c r="I16" s="207">
        <f>SUMIF(F59:F73,A16,I59:I73)+SUMIF(F59:F73,"PSU",I59:I73)</f>
        <v>0</v>
      </c>
      <c r="J16" s="209"/>
    </row>
    <row r="17" spans="1:10" ht="23.25" customHeight="1" x14ac:dyDescent="0.2">
      <c r="A17" s="138" t="s">
        <v>25</v>
      </c>
      <c r="B17" s="38" t="s">
        <v>25</v>
      </c>
      <c r="C17" s="62"/>
      <c r="D17" s="63"/>
      <c r="E17" s="207"/>
      <c r="F17" s="208"/>
      <c r="G17" s="207"/>
      <c r="H17" s="208"/>
      <c r="I17" s="207">
        <f>SUMIF(F59:F73,A17,I59:I73)</f>
        <v>0</v>
      </c>
      <c r="J17" s="209"/>
    </row>
    <row r="18" spans="1:10" ht="23.25" customHeight="1" x14ac:dyDescent="0.2">
      <c r="A18" s="138" t="s">
        <v>26</v>
      </c>
      <c r="B18" s="38" t="s">
        <v>26</v>
      </c>
      <c r="C18" s="62"/>
      <c r="D18" s="63"/>
      <c r="E18" s="207"/>
      <c r="F18" s="208"/>
      <c r="G18" s="207"/>
      <c r="H18" s="208"/>
      <c r="I18" s="207">
        <f>SUMIF(F59:F73,A18,I59:I73)</f>
        <v>0</v>
      </c>
      <c r="J18" s="209"/>
    </row>
    <row r="19" spans="1:10" ht="23.25" customHeight="1" x14ac:dyDescent="0.2">
      <c r="A19" s="138" t="s">
        <v>95</v>
      </c>
      <c r="B19" s="38" t="s">
        <v>27</v>
      </c>
      <c r="C19" s="62"/>
      <c r="D19" s="63"/>
      <c r="E19" s="207"/>
      <c r="F19" s="208"/>
      <c r="G19" s="207"/>
      <c r="H19" s="208"/>
      <c r="I19" s="207">
        <f>SUMIF(F59:F73,A19,I59:I73)</f>
        <v>0</v>
      </c>
      <c r="J19" s="209"/>
    </row>
    <row r="20" spans="1:10" ht="23.25" customHeight="1" x14ac:dyDescent="0.2">
      <c r="A20" s="138" t="s">
        <v>96</v>
      </c>
      <c r="B20" s="38" t="s">
        <v>28</v>
      </c>
      <c r="C20" s="62"/>
      <c r="D20" s="63"/>
      <c r="E20" s="207"/>
      <c r="F20" s="208"/>
      <c r="G20" s="207"/>
      <c r="H20" s="208"/>
      <c r="I20" s="207">
        <f>SUMIF(F59:F73,A20,I59:I73)</f>
        <v>0</v>
      </c>
      <c r="J20" s="209"/>
    </row>
    <row r="21" spans="1:10" ht="23.25" customHeight="1" x14ac:dyDescent="0.2">
      <c r="A21" s="2"/>
      <c r="B21" s="48" t="s">
        <v>29</v>
      </c>
      <c r="C21" s="64"/>
      <c r="D21" s="65"/>
      <c r="E21" s="210"/>
      <c r="F21" s="245"/>
      <c r="G21" s="210"/>
      <c r="H21" s="245"/>
      <c r="I21" s="210">
        <f>SUM(I16:J20)</f>
        <v>0</v>
      </c>
      <c r="J21" s="211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205">
        <f>ZakladDPHSniVypocet</f>
        <v>0</v>
      </c>
      <c r="H23" s="206"/>
      <c r="I23" s="20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203">
        <f>A23</f>
        <v>0</v>
      </c>
      <c r="H24" s="204"/>
      <c r="I24" s="204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05">
        <f>ZakladDPHZaklVypocet</f>
        <v>0</v>
      </c>
      <c r="H25" s="206"/>
      <c r="I25" s="20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32">
        <f>A25</f>
        <v>0</v>
      </c>
      <c r="H26" s="233"/>
      <c r="I26" s="233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34">
        <f>CenaCelkem-(ZakladDPHSni+DPHSni+ZakladDPHZakl+DPHZakl)</f>
        <v>0</v>
      </c>
      <c r="H27" s="234"/>
      <c r="I27" s="234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23</v>
      </c>
      <c r="C28" s="112"/>
      <c r="D28" s="112"/>
      <c r="E28" s="113"/>
      <c r="F28" s="114"/>
      <c r="G28" s="213">
        <f>ZakladDPHSniVypocet+ZakladDPHZaklVypocet</f>
        <v>0</v>
      </c>
      <c r="H28" s="213"/>
      <c r="I28" s="213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35</v>
      </c>
      <c r="C29" s="116"/>
      <c r="D29" s="116"/>
      <c r="E29" s="116"/>
      <c r="F29" s="117"/>
      <c r="G29" s="212">
        <f>A27</f>
        <v>0</v>
      </c>
      <c r="H29" s="212"/>
      <c r="I29" s="212"/>
      <c r="J29" s="118" t="s">
        <v>56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4"/>
      <c r="E34" s="215"/>
      <c r="G34" s="216"/>
      <c r="H34" s="217"/>
      <c r="I34" s="217"/>
      <c r="J34" s="25"/>
    </row>
    <row r="35" spans="1:10" ht="12.75" customHeight="1" x14ac:dyDescent="0.2">
      <c r="A35" s="2"/>
      <c r="B35" s="2"/>
      <c r="D35" s="202" t="s">
        <v>2</v>
      </c>
      <c r="E35" s="20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45</v>
      </c>
      <c r="C39" s="197"/>
      <c r="D39" s="197"/>
      <c r="E39" s="197"/>
      <c r="F39" s="98">
        <f>'VRN VRN Naklady'!AE28+'01 01 Pol'!AE41+'01 02 Pol'!AE117</f>
        <v>0</v>
      </c>
      <c r="G39" s="99">
        <f>'VRN VRN Naklady'!AF28+'01 01 Pol'!AF41+'01 02 Pol'!AF117</f>
        <v>0</v>
      </c>
      <c r="H39" s="100">
        <f t="shared" ref="H39:H45" si="1">(F39*SazbaDPH1/100)+(G39*SazbaDPH2/100)</f>
        <v>0</v>
      </c>
      <c r="I39" s="100">
        <f>F39+G39+H39</f>
        <v>0</v>
      </c>
      <c r="J39" s="101" t="str">
        <f>IF(CenaCelkemVypocet=0,"",I39/CenaCelkemVypocet*100)</f>
        <v/>
      </c>
    </row>
    <row r="40" spans="1:10" ht="25.5" customHeight="1" x14ac:dyDescent="0.2">
      <c r="A40" s="87">
        <v>2</v>
      </c>
      <c r="B40" s="102"/>
      <c r="C40" s="201" t="s">
        <v>46</v>
      </c>
      <c r="D40" s="201"/>
      <c r="E40" s="201"/>
      <c r="F40" s="103">
        <f>'VRN VRN Naklady'!AE28</f>
        <v>0</v>
      </c>
      <c r="G40" s="104">
        <f>'VRN VRN Naklady'!AF28</f>
        <v>0</v>
      </c>
      <c r="H40" s="104">
        <f t="shared" si="1"/>
        <v>0</v>
      </c>
      <c r="I40" s="104">
        <f>F40+G40+H40</f>
        <v>0</v>
      </c>
      <c r="J40" s="105" t="str">
        <f>IF(CenaCelkemVypocet=0,"",I40/CenaCelkemVypocet*100)</f>
        <v/>
      </c>
    </row>
    <row r="41" spans="1:10" ht="25.5" customHeight="1" x14ac:dyDescent="0.2">
      <c r="A41" s="87">
        <v>3</v>
      </c>
      <c r="B41" s="106" t="s">
        <v>47</v>
      </c>
      <c r="C41" s="197" t="s">
        <v>48</v>
      </c>
      <c r="D41" s="197"/>
      <c r="E41" s="197"/>
      <c r="F41" s="107">
        <f>'VRN VRN Naklady'!AE28</f>
        <v>0</v>
      </c>
      <c r="G41" s="100">
        <f>'VRN VRN Naklady'!AF28</f>
        <v>0</v>
      </c>
      <c r="H41" s="100">
        <f t="shared" si="1"/>
        <v>0</v>
      </c>
      <c r="I41" s="100">
        <f>F41+G41+H41</f>
        <v>0</v>
      </c>
      <c r="J41" s="101" t="str">
        <f>IF(CenaCelkemVypocet=0,"",I41/CenaCelkemVypocet*100)</f>
        <v/>
      </c>
    </row>
    <row r="42" spans="1:10" ht="25.5" customHeight="1" x14ac:dyDescent="0.2">
      <c r="A42" s="87">
        <v>2</v>
      </c>
      <c r="B42" s="102"/>
      <c r="C42" s="201" t="s">
        <v>49</v>
      </c>
      <c r="D42" s="201"/>
      <c r="E42" s="201"/>
      <c r="F42" s="103"/>
      <c r="G42" s="104"/>
      <c r="H42" s="104">
        <f t="shared" si="1"/>
        <v>0</v>
      </c>
      <c r="I42" s="104"/>
      <c r="J42" s="105"/>
    </row>
    <row r="43" spans="1:10" ht="25.5" customHeight="1" x14ac:dyDescent="0.2">
      <c r="A43" s="87">
        <v>2</v>
      </c>
      <c r="B43" s="102" t="s">
        <v>50</v>
      </c>
      <c r="C43" s="201" t="s">
        <v>51</v>
      </c>
      <c r="D43" s="201"/>
      <c r="E43" s="201"/>
      <c r="F43" s="103">
        <f>'01 01 Pol'!AE41+'01 02 Pol'!AE117</f>
        <v>0</v>
      </c>
      <c r="G43" s="104">
        <f>'01 01 Pol'!AF41+'01 02 Pol'!AF117</f>
        <v>0</v>
      </c>
      <c r="H43" s="104">
        <f t="shared" si="1"/>
        <v>0</v>
      </c>
      <c r="I43" s="104">
        <f>F43+G43+H43</f>
        <v>0</v>
      </c>
      <c r="J43" s="105" t="str">
        <f>IF(CenaCelkemVypocet=0,"",I43/CenaCelkemVypocet*100)</f>
        <v/>
      </c>
    </row>
    <row r="44" spans="1:10" ht="25.5" customHeight="1" x14ac:dyDescent="0.2">
      <c r="A44" s="87">
        <v>3</v>
      </c>
      <c r="B44" s="106" t="s">
        <v>50</v>
      </c>
      <c r="C44" s="197" t="s">
        <v>52</v>
      </c>
      <c r="D44" s="197"/>
      <c r="E44" s="197"/>
      <c r="F44" s="107">
        <f>'01 01 Pol'!AE41</f>
        <v>0</v>
      </c>
      <c r="G44" s="100">
        <f>'01 01 Pol'!AF41</f>
        <v>0</v>
      </c>
      <c r="H44" s="100">
        <f t="shared" si="1"/>
        <v>0</v>
      </c>
      <c r="I44" s="100">
        <f>F44+G44+H44</f>
        <v>0</v>
      </c>
      <c r="J44" s="101" t="str">
        <f>IF(CenaCelkemVypocet=0,"",I44/CenaCelkemVypocet*100)</f>
        <v/>
      </c>
    </row>
    <row r="45" spans="1:10" ht="25.5" customHeight="1" x14ac:dyDescent="0.2">
      <c r="A45" s="87">
        <v>3</v>
      </c>
      <c r="B45" s="106" t="s">
        <v>53</v>
      </c>
      <c r="C45" s="197" t="s">
        <v>54</v>
      </c>
      <c r="D45" s="197"/>
      <c r="E45" s="197"/>
      <c r="F45" s="107">
        <f>'01 02 Pol'!AE117</f>
        <v>0</v>
      </c>
      <c r="G45" s="100">
        <f>'01 02 Pol'!AF117</f>
        <v>0</v>
      </c>
      <c r="H45" s="100">
        <f t="shared" si="1"/>
        <v>0</v>
      </c>
      <c r="I45" s="100">
        <f>F45+G45+H45</f>
        <v>0</v>
      </c>
      <c r="J45" s="101" t="str">
        <f>IF(CenaCelkemVypocet=0,"",I45/CenaCelkemVypocet*100)</f>
        <v/>
      </c>
    </row>
    <row r="46" spans="1:10" ht="25.5" customHeight="1" x14ac:dyDescent="0.2">
      <c r="A46" s="87"/>
      <c r="B46" s="198" t="s">
        <v>55</v>
      </c>
      <c r="C46" s="199"/>
      <c r="D46" s="199"/>
      <c r="E46" s="200"/>
      <c r="F46" s="108">
        <f>SUMIF(A39:A45,"=1",F39:F45)</f>
        <v>0</v>
      </c>
      <c r="G46" s="109">
        <f>SUMIF(A39:A45,"=1",G39:G45)</f>
        <v>0</v>
      </c>
      <c r="H46" s="109">
        <f>SUMIF(A39:A45,"=1",H39:H45)</f>
        <v>0</v>
      </c>
      <c r="I46" s="109">
        <f>SUMIF(A39:A45,"=1",I39:I45)</f>
        <v>0</v>
      </c>
      <c r="J46" s="110">
        <f>SUMIF(A39:A45,"=1",J39:J45)</f>
        <v>0</v>
      </c>
    </row>
    <row r="48" spans="1:10" x14ac:dyDescent="0.2">
      <c r="A48" t="s">
        <v>57</v>
      </c>
      <c r="B48" t="s">
        <v>58</v>
      </c>
    </row>
    <row r="49" spans="1:10" x14ac:dyDescent="0.2">
      <c r="A49" t="s">
        <v>59</v>
      </c>
      <c r="B49" t="s">
        <v>60</v>
      </c>
    </row>
    <row r="50" spans="1:10" x14ac:dyDescent="0.2">
      <c r="A50" t="s">
        <v>61</v>
      </c>
      <c r="B50" t="s">
        <v>62</v>
      </c>
    </row>
    <row r="51" spans="1:10" x14ac:dyDescent="0.2">
      <c r="A51" t="s">
        <v>61</v>
      </c>
      <c r="B51" t="s">
        <v>63</v>
      </c>
    </row>
    <row r="52" spans="1:10" x14ac:dyDescent="0.2">
      <c r="A52" t="s">
        <v>59</v>
      </c>
      <c r="B52" t="s">
        <v>64</v>
      </c>
    </row>
    <row r="53" spans="1:10" x14ac:dyDescent="0.2">
      <c r="A53" t="s">
        <v>61</v>
      </c>
      <c r="B53" t="s">
        <v>65</v>
      </c>
    </row>
    <row r="56" spans="1:10" ht="15.75" x14ac:dyDescent="0.25">
      <c r="B56" s="119" t="s">
        <v>66</v>
      </c>
    </row>
    <row r="58" spans="1:10" ht="25.5" customHeight="1" x14ac:dyDescent="0.2">
      <c r="A58" s="121"/>
      <c r="B58" s="124" t="s">
        <v>17</v>
      </c>
      <c r="C58" s="124" t="s">
        <v>5</v>
      </c>
      <c r="D58" s="125"/>
      <c r="E58" s="125"/>
      <c r="F58" s="126" t="s">
        <v>67</v>
      </c>
      <c r="G58" s="126"/>
      <c r="H58" s="126"/>
      <c r="I58" s="126" t="s">
        <v>29</v>
      </c>
      <c r="J58" s="126" t="s">
        <v>0</v>
      </c>
    </row>
    <row r="59" spans="1:10" ht="36.75" customHeight="1" x14ac:dyDescent="0.2">
      <c r="A59" s="122"/>
      <c r="B59" s="127" t="s">
        <v>68</v>
      </c>
      <c r="C59" s="195" t="s">
        <v>69</v>
      </c>
      <c r="D59" s="196"/>
      <c r="E59" s="196"/>
      <c r="F59" s="134" t="s">
        <v>24</v>
      </c>
      <c r="G59" s="135"/>
      <c r="H59" s="135"/>
      <c r="I59" s="135">
        <f>'01 01 Pol'!G8+'01 02 Pol'!G8</f>
        <v>0</v>
      </c>
      <c r="J59" s="131" t="str">
        <f>IF(I74=0,"",I59/I74*100)</f>
        <v/>
      </c>
    </row>
    <row r="60" spans="1:10" ht="36.75" customHeight="1" x14ac:dyDescent="0.2">
      <c r="A60" s="122"/>
      <c r="B60" s="127" t="s">
        <v>70</v>
      </c>
      <c r="C60" s="195" t="s">
        <v>71</v>
      </c>
      <c r="D60" s="196"/>
      <c r="E60" s="196"/>
      <c r="F60" s="134" t="s">
        <v>24</v>
      </c>
      <c r="G60" s="135"/>
      <c r="H60" s="135"/>
      <c r="I60" s="135">
        <f>'01 02 Pol'!G43</f>
        <v>0</v>
      </c>
      <c r="J60" s="131" t="str">
        <f>IF(I74=0,"",I60/I74*100)</f>
        <v/>
      </c>
    </row>
    <row r="61" spans="1:10" ht="36.75" customHeight="1" x14ac:dyDescent="0.2">
      <c r="A61" s="122"/>
      <c r="B61" s="127" t="s">
        <v>72</v>
      </c>
      <c r="C61" s="195" t="s">
        <v>73</v>
      </c>
      <c r="D61" s="196"/>
      <c r="E61" s="196"/>
      <c r="F61" s="134" t="s">
        <v>24</v>
      </c>
      <c r="G61" s="135"/>
      <c r="H61" s="135"/>
      <c r="I61" s="135">
        <f>'01 02 Pol'!G56</f>
        <v>0</v>
      </c>
      <c r="J61" s="131" t="str">
        <f>IF(I74=0,"",I61/I74*100)</f>
        <v/>
      </c>
    </row>
    <row r="62" spans="1:10" ht="36.75" customHeight="1" x14ac:dyDescent="0.2">
      <c r="A62" s="122"/>
      <c r="B62" s="127" t="s">
        <v>74</v>
      </c>
      <c r="C62" s="195" t="s">
        <v>75</v>
      </c>
      <c r="D62" s="196"/>
      <c r="E62" s="196"/>
      <c r="F62" s="134" t="s">
        <v>24</v>
      </c>
      <c r="G62" s="135"/>
      <c r="H62" s="135"/>
      <c r="I62" s="135">
        <f>'01 02 Pol'!G64</f>
        <v>0</v>
      </c>
      <c r="J62" s="131" t="str">
        <f>IF(I74=0,"",I62/I74*100)</f>
        <v/>
      </c>
    </row>
    <row r="63" spans="1:10" ht="36.75" customHeight="1" x14ac:dyDescent="0.2">
      <c r="A63" s="122"/>
      <c r="B63" s="127" t="s">
        <v>76</v>
      </c>
      <c r="C63" s="195" t="s">
        <v>77</v>
      </c>
      <c r="D63" s="196"/>
      <c r="E63" s="196"/>
      <c r="F63" s="134" t="s">
        <v>24</v>
      </c>
      <c r="G63" s="135"/>
      <c r="H63" s="135"/>
      <c r="I63" s="135">
        <f>'01 02 Pol'!G78</f>
        <v>0</v>
      </c>
      <c r="J63" s="131" t="str">
        <f>IF(I74=0,"",I63/I74*100)</f>
        <v/>
      </c>
    </row>
    <row r="64" spans="1:10" ht="36.75" customHeight="1" x14ac:dyDescent="0.2">
      <c r="A64" s="122"/>
      <c r="B64" s="127" t="s">
        <v>78</v>
      </c>
      <c r="C64" s="195" t="s">
        <v>79</v>
      </c>
      <c r="D64" s="196"/>
      <c r="E64" s="196"/>
      <c r="F64" s="134" t="s">
        <v>24</v>
      </c>
      <c r="G64" s="135"/>
      <c r="H64" s="135"/>
      <c r="I64" s="135">
        <f>'01 01 Pol'!G28+'01 02 Pol'!G81</f>
        <v>0</v>
      </c>
      <c r="J64" s="131" t="str">
        <f>IF(I74=0,"",I64/I74*100)</f>
        <v/>
      </c>
    </row>
    <row r="65" spans="1:10" ht="36.75" customHeight="1" x14ac:dyDescent="0.2">
      <c r="A65" s="122"/>
      <c r="B65" s="127" t="s">
        <v>80</v>
      </c>
      <c r="C65" s="195" t="s">
        <v>81</v>
      </c>
      <c r="D65" s="196"/>
      <c r="E65" s="196"/>
      <c r="F65" s="134" t="s">
        <v>24</v>
      </c>
      <c r="G65" s="135"/>
      <c r="H65" s="135"/>
      <c r="I65" s="135">
        <f>'01 02 Pol'!G84</f>
        <v>0</v>
      </c>
      <c r="J65" s="131" t="str">
        <f>IF(I74=0,"",I65/I74*100)</f>
        <v/>
      </c>
    </row>
    <row r="66" spans="1:10" ht="36.75" customHeight="1" x14ac:dyDescent="0.2">
      <c r="A66" s="122"/>
      <c r="B66" s="127" t="s">
        <v>82</v>
      </c>
      <c r="C66" s="195" t="s">
        <v>83</v>
      </c>
      <c r="D66" s="196"/>
      <c r="E66" s="196"/>
      <c r="F66" s="134" t="s">
        <v>24</v>
      </c>
      <c r="G66" s="135"/>
      <c r="H66" s="135"/>
      <c r="I66" s="135">
        <f>'01 02 Pol'!G87</f>
        <v>0</v>
      </c>
      <c r="J66" s="131" t="str">
        <f>IF(I74=0,"",I66/I74*100)</f>
        <v/>
      </c>
    </row>
    <row r="67" spans="1:10" ht="36.75" customHeight="1" x14ac:dyDescent="0.2">
      <c r="A67" s="122"/>
      <c r="B67" s="127" t="s">
        <v>84</v>
      </c>
      <c r="C67" s="195" t="s">
        <v>85</v>
      </c>
      <c r="D67" s="196"/>
      <c r="E67" s="196"/>
      <c r="F67" s="134" t="s">
        <v>24</v>
      </c>
      <c r="G67" s="135"/>
      <c r="H67" s="135"/>
      <c r="I67" s="135">
        <f>'01 02 Pol'!G90</f>
        <v>0</v>
      </c>
      <c r="J67" s="131" t="str">
        <f>IF(I74=0,"",I67/I74*100)</f>
        <v/>
      </c>
    </row>
    <row r="68" spans="1:10" ht="36.75" customHeight="1" x14ac:dyDescent="0.2">
      <c r="A68" s="122"/>
      <c r="B68" s="127" t="s">
        <v>86</v>
      </c>
      <c r="C68" s="195" t="s">
        <v>87</v>
      </c>
      <c r="D68" s="196"/>
      <c r="E68" s="196"/>
      <c r="F68" s="134" t="s">
        <v>25</v>
      </c>
      <c r="G68" s="135"/>
      <c r="H68" s="135"/>
      <c r="I68" s="135">
        <f>'01 02 Pol'!G93</f>
        <v>0</v>
      </c>
      <c r="J68" s="131" t="str">
        <f>IF(I74=0,"",I68/I74*100)</f>
        <v/>
      </c>
    </row>
    <row r="69" spans="1:10" ht="36.75" customHeight="1" x14ac:dyDescent="0.2">
      <c r="A69" s="122"/>
      <c r="B69" s="127" t="s">
        <v>88</v>
      </c>
      <c r="C69" s="195" t="s">
        <v>89</v>
      </c>
      <c r="D69" s="196"/>
      <c r="E69" s="196"/>
      <c r="F69" s="134" t="s">
        <v>25</v>
      </c>
      <c r="G69" s="135"/>
      <c r="H69" s="135"/>
      <c r="I69" s="135">
        <f>'01 02 Pol'!G104</f>
        <v>0</v>
      </c>
      <c r="J69" s="131" t="str">
        <f>IF(I74=0,"",I69/I74*100)</f>
        <v/>
      </c>
    </row>
    <row r="70" spans="1:10" ht="36.75" customHeight="1" x14ac:dyDescent="0.2">
      <c r="A70" s="122"/>
      <c r="B70" s="127" t="s">
        <v>90</v>
      </c>
      <c r="C70" s="195" t="s">
        <v>91</v>
      </c>
      <c r="D70" s="196"/>
      <c r="E70" s="196"/>
      <c r="F70" s="134" t="s">
        <v>26</v>
      </c>
      <c r="G70" s="135"/>
      <c r="H70" s="135"/>
      <c r="I70" s="135">
        <f>'01 02 Pol'!G114</f>
        <v>0</v>
      </c>
      <c r="J70" s="131" t="str">
        <f>IF(I74=0,"",I70/I74*100)</f>
        <v/>
      </c>
    </row>
    <row r="71" spans="1:10" ht="36.75" customHeight="1" x14ac:dyDescent="0.2">
      <c r="A71" s="122"/>
      <c r="B71" s="127" t="s">
        <v>92</v>
      </c>
      <c r="C71" s="195" t="s">
        <v>93</v>
      </c>
      <c r="D71" s="196"/>
      <c r="E71" s="196"/>
      <c r="F71" s="134" t="s">
        <v>94</v>
      </c>
      <c r="G71" s="135"/>
      <c r="H71" s="135"/>
      <c r="I71" s="135">
        <f>'01 01 Pol'!G32</f>
        <v>0</v>
      </c>
      <c r="J71" s="131" t="str">
        <f>IF(I74=0,"",I71/I74*100)</f>
        <v/>
      </c>
    </row>
    <row r="72" spans="1:10" ht="36.75" customHeight="1" x14ac:dyDescent="0.2">
      <c r="A72" s="122"/>
      <c r="B72" s="127" t="s">
        <v>95</v>
      </c>
      <c r="C72" s="195" t="s">
        <v>27</v>
      </c>
      <c r="D72" s="196"/>
      <c r="E72" s="196"/>
      <c r="F72" s="134" t="s">
        <v>95</v>
      </c>
      <c r="G72" s="135"/>
      <c r="H72" s="135"/>
      <c r="I72" s="135">
        <f>'VRN VRN Naklady'!G8</f>
        <v>0</v>
      </c>
      <c r="J72" s="131" t="str">
        <f>IF(I74=0,"",I72/I74*100)</f>
        <v/>
      </c>
    </row>
    <row r="73" spans="1:10" ht="36.75" customHeight="1" x14ac:dyDescent="0.2">
      <c r="A73" s="122"/>
      <c r="B73" s="127" t="s">
        <v>96</v>
      </c>
      <c r="C73" s="195" t="s">
        <v>28</v>
      </c>
      <c r="D73" s="196"/>
      <c r="E73" s="196"/>
      <c r="F73" s="134" t="s">
        <v>96</v>
      </c>
      <c r="G73" s="135"/>
      <c r="H73" s="135"/>
      <c r="I73" s="135">
        <f>'VRN VRN Naklady'!G14</f>
        <v>0</v>
      </c>
      <c r="J73" s="131" t="str">
        <f>IF(I74=0,"",I73/I74*100)</f>
        <v/>
      </c>
    </row>
    <row r="74" spans="1:10" ht="25.5" customHeight="1" x14ac:dyDescent="0.2">
      <c r="A74" s="123"/>
      <c r="B74" s="128" t="s">
        <v>1</v>
      </c>
      <c r="C74" s="129"/>
      <c r="D74" s="130"/>
      <c r="E74" s="130"/>
      <c r="F74" s="136"/>
      <c r="G74" s="137"/>
      <c r="H74" s="137"/>
      <c r="I74" s="137">
        <f>SUM(I59:I73)</f>
        <v>0</v>
      </c>
      <c r="J74" s="132">
        <f>SUM(J59:J73)</f>
        <v>0</v>
      </c>
    </row>
    <row r="75" spans="1:10" x14ac:dyDescent="0.2">
      <c r="F75" s="86"/>
      <c r="G75" s="86"/>
      <c r="H75" s="86"/>
      <c r="I75" s="86"/>
      <c r="J75" s="133"/>
    </row>
    <row r="76" spans="1:10" x14ac:dyDescent="0.2">
      <c r="F76" s="86"/>
      <c r="G76" s="86"/>
      <c r="H76" s="86"/>
      <c r="I76" s="86"/>
      <c r="J76" s="133"/>
    </row>
    <row r="77" spans="1:10" x14ac:dyDescent="0.2">
      <c r="F77" s="86"/>
      <c r="G77" s="86"/>
      <c r="H77" s="86"/>
      <c r="I77" s="86"/>
      <c r="J77" s="133"/>
    </row>
  </sheetData>
  <sheetProtection algorithmName="SHA-512" hashValue="UDp9aZgZaYYZNzF+kZUJq7UbUMdDxB42S0layH8a814t4gZdSLQ5jtrn7rYVTOOutXrLy1xMUq9P3baoI2m/Sg==" saltValue="futECMR2fDRyoLuqz+gXk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C45:E45"/>
    <mergeCell ref="B46:E46"/>
    <mergeCell ref="C59:E59"/>
    <mergeCell ref="C60:E60"/>
    <mergeCell ref="C61:E61"/>
    <mergeCell ref="C62:E62"/>
    <mergeCell ref="C63:E63"/>
    <mergeCell ref="C64:E64"/>
    <mergeCell ref="C65:E65"/>
    <mergeCell ref="C71:E71"/>
    <mergeCell ref="C72:E72"/>
    <mergeCell ref="C73:E73"/>
    <mergeCell ref="C66:E66"/>
    <mergeCell ref="C67:E67"/>
    <mergeCell ref="C68:E68"/>
    <mergeCell ref="C69:E69"/>
    <mergeCell ref="C70:E7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6" t="s">
        <v>6</v>
      </c>
      <c r="B1" s="246"/>
      <c r="C1" s="247"/>
      <c r="D1" s="246"/>
      <c r="E1" s="246"/>
      <c r="F1" s="246"/>
      <c r="G1" s="246"/>
    </row>
    <row r="2" spans="1:7" ht="24.95" customHeight="1" x14ac:dyDescent="0.2">
      <c r="A2" s="50" t="s">
        <v>7</v>
      </c>
      <c r="B2" s="49"/>
      <c r="C2" s="248"/>
      <c r="D2" s="248"/>
      <c r="E2" s="248"/>
      <c r="F2" s="248"/>
      <c r="G2" s="249"/>
    </row>
    <row r="3" spans="1:7" ht="24.95" customHeight="1" x14ac:dyDescent="0.2">
      <c r="A3" s="50" t="s">
        <v>8</v>
      </c>
      <c r="B3" s="49"/>
      <c r="C3" s="248"/>
      <c r="D3" s="248"/>
      <c r="E3" s="248"/>
      <c r="F3" s="248"/>
      <c r="G3" s="249"/>
    </row>
    <row r="4" spans="1:7" ht="24.95" customHeight="1" x14ac:dyDescent="0.2">
      <c r="A4" s="50" t="s">
        <v>9</v>
      </c>
      <c r="B4" s="49"/>
      <c r="C4" s="248"/>
      <c r="D4" s="248"/>
      <c r="E4" s="248"/>
      <c r="F4" s="248"/>
      <c r="G4" s="249"/>
    </row>
    <row r="5" spans="1:7" x14ac:dyDescent="0.2">
      <c r="B5" s="4"/>
      <c r="C5" s="5"/>
      <c r="D5" s="6"/>
    </row>
  </sheetData>
  <sheetProtection algorithmName="SHA-512" hashValue="xIJHVd+Oi+6LemG7jw7tM1lFv/grjXepU1ehOtuWjZYtYghnj4wlfM3lK5IbCmcmqpQrr4jkvfqTlQYDg7eC7w==" saltValue="WPG8ZTRp+XU5preHw6QPR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29CFD-F259-465F-93A2-EBC7C9D535FF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20" customWidth="1"/>
    <col min="3" max="3" width="63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2" t="s">
        <v>97</v>
      </c>
      <c r="B1" s="252"/>
      <c r="C1" s="252"/>
      <c r="D1" s="252"/>
      <c r="E1" s="252"/>
      <c r="F1" s="252"/>
      <c r="G1" s="252"/>
      <c r="AG1" t="s">
        <v>98</v>
      </c>
    </row>
    <row r="2" spans="1:60" ht="24.95" customHeight="1" x14ac:dyDescent="0.2">
      <c r="A2" s="139" t="s">
        <v>7</v>
      </c>
      <c r="B2" s="49" t="s">
        <v>43</v>
      </c>
      <c r="C2" s="253" t="s">
        <v>44</v>
      </c>
      <c r="D2" s="254"/>
      <c r="E2" s="254"/>
      <c r="F2" s="254"/>
      <c r="G2" s="255"/>
      <c r="AG2" t="s">
        <v>99</v>
      </c>
    </row>
    <row r="3" spans="1:60" ht="24.95" customHeight="1" x14ac:dyDescent="0.2">
      <c r="A3" s="139" t="s">
        <v>8</v>
      </c>
      <c r="B3" s="49" t="s">
        <v>47</v>
      </c>
      <c r="C3" s="253" t="s">
        <v>48</v>
      </c>
      <c r="D3" s="254"/>
      <c r="E3" s="254"/>
      <c r="F3" s="254"/>
      <c r="G3" s="255"/>
      <c r="AC3" s="120" t="s">
        <v>100</v>
      </c>
      <c r="AG3" t="s">
        <v>101</v>
      </c>
    </row>
    <row r="4" spans="1:60" ht="24.95" customHeight="1" x14ac:dyDescent="0.2">
      <c r="A4" s="140" t="s">
        <v>9</v>
      </c>
      <c r="B4" s="141" t="s">
        <v>47</v>
      </c>
      <c r="C4" s="256" t="s">
        <v>48</v>
      </c>
      <c r="D4" s="257"/>
      <c r="E4" s="257"/>
      <c r="F4" s="257"/>
      <c r="G4" s="258"/>
      <c r="AG4" t="s">
        <v>102</v>
      </c>
    </row>
    <row r="5" spans="1:60" x14ac:dyDescent="0.2">
      <c r="D5" s="10"/>
    </row>
    <row r="6" spans="1:60" ht="38.25" x14ac:dyDescent="0.2">
      <c r="A6" s="143" t="s">
        <v>103</v>
      </c>
      <c r="B6" s="145" t="s">
        <v>104</v>
      </c>
      <c r="C6" s="145" t="s">
        <v>105</v>
      </c>
      <c r="D6" s="144" t="s">
        <v>106</v>
      </c>
      <c r="E6" s="143" t="s">
        <v>107</v>
      </c>
      <c r="F6" s="142" t="s">
        <v>108</v>
      </c>
      <c r="G6" s="143" t="s">
        <v>29</v>
      </c>
      <c r="H6" s="146" t="s">
        <v>30</v>
      </c>
      <c r="I6" s="146" t="s">
        <v>109</v>
      </c>
      <c r="J6" s="146" t="s">
        <v>31</v>
      </c>
      <c r="K6" s="146" t="s">
        <v>110</v>
      </c>
      <c r="L6" s="146" t="s">
        <v>111</v>
      </c>
      <c r="M6" s="146" t="s">
        <v>112</v>
      </c>
      <c r="N6" s="146" t="s">
        <v>113</v>
      </c>
      <c r="O6" s="146" t="s">
        <v>114</v>
      </c>
      <c r="P6" s="146" t="s">
        <v>115</v>
      </c>
      <c r="Q6" s="146" t="s">
        <v>116</v>
      </c>
      <c r="R6" s="146" t="s">
        <v>117</v>
      </c>
      <c r="S6" s="146" t="s">
        <v>118</v>
      </c>
      <c r="T6" s="146" t="s">
        <v>119</v>
      </c>
      <c r="U6" s="146" t="s">
        <v>120</v>
      </c>
      <c r="V6" s="146" t="s">
        <v>121</v>
      </c>
      <c r="W6" s="146" t="s">
        <v>122</v>
      </c>
      <c r="X6" s="146" t="s">
        <v>123</v>
      </c>
      <c r="Y6" s="146" t="s">
        <v>124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1" t="s">
        <v>125</v>
      </c>
      <c r="B8" s="162" t="s">
        <v>95</v>
      </c>
      <c r="C8" s="183" t="s">
        <v>27</v>
      </c>
      <c r="D8" s="163"/>
      <c r="E8" s="164"/>
      <c r="F8" s="165"/>
      <c r="G8" s="165">
        <f>SUMIF(AG9:AG13,"&lt;&gt;NOR",G9:G13)</f>
        <v>0</v>
      </c>
      <c r="H8" s="165"/>
      <c r="I8" s="165">
        <f>SUM(I9:I13)</f>
        <v>0</v>
      </c>
      <c r="J8" s="165"/>
      <c r="K8" s="165">
        <f>SUM(K9:K13)</f>
        <v>0</v>
      </c>
      <c r="L8" s="165"/>
      <c r="M8" s="165">
        <f>SUM(M9:M13)</f>
        <v>0</v>
      </c>
      <c r="N8" s="164"/>
      <c r="O8" s="164">
        <f>SUM(O9:O13)</f>
        <v>0</v>
      </c>
      <c r="P8" s="164"/>
      <c r="Q8" s="164">
        <f>SUM(Q9:Q13)</f>
        <v>0</v>
      </c>
      <c r="R8" s="165"/>
      <c r="S8" s="165"/>
      <c r="T8" s="166"/>
      <c r="U8" s="160"/>
      <c r="V8" s="160">
        <f>SUM(V9:V13)</f>
        <v>0</v>
      </c>
      <c r="W8" s="160"/>
      <c r="X8" s="160"/>
      <c r="Y8" s="160"/>
      <c r="AG8" t="s">
        <v>126</v>
      </c>
    </row>
    <row r="9" spans="1:60" outlineLevel="1" x14ac:dyDescent="0.2">
      <c r="A9" s="175">
        <v>1</v>
      </c>
      <c r="B9" s="176" t="s">
        <v>127</v>
      </c>
      <c r="C9" s="184" t="s">
        <v>128</v>
      </c>
      <c r="D9" s="177" t="s">
        <v>129</v>
      </c>
      <c r="E9" s="178">
        <v>1</v>
      </c>
      <c r="F9" s="179"/>
      <c r="G9" s="180">
        <f>ROUND(E9*F9,2)</f>
        <v>0</v>
      </c>
      <c r="H9" s="179"/>
      <c r="I9" s="180">
        <f>ROUND(E9*H9,2)</f>
        <v>0</v>
      </c>
      <c r="J9" s="179"/>
      <c r="K9" s="180">
        <f>ROUND(E9*J9,2)</f>
        <v>0</v>
      </c>
      <c r="L9" s="180">
        <v>21</v>
      </c>
      <c r="M9" s="180">
        <f>G9*(1+L9/100)</f>
        <v>0</v>
      </c>
      <c r="N9" s="178">
        <v>0</v>
      </c>
      <c r="O9" s="178">
        <f>ROUND(E9*N9,2)</f>
        <v>0</v>
      </c>
      <c r="P9" s="178">
        <v>0</v>
      </c>
      <c r="Q9" s="178">
        <f>ROUND(E9*P9,2)</f>
        <v>0</v>
      </c>
      <c r="R9" s="180"/>
      <c r="S9" s="180" t="s">
        <v>130</v>
      </c>
      <c r="T9" s="181" t="s">
        <v>131</v>
      </c>
      <c r="U9" s="158">
        <v>0</v>
      </c>
      <c r="V9" s="158">
        <f>ROUND(E9*U9,2)</f>
        <v>0</v>
      </c>
      <c r="W9" s="158"/>
      <c r="X9" s="158" t="s">
        <v>47</v>
      </c>
      <c r="Y9" s="158" t="s">
        <v>132</v>
      </c>
      <c r="Z9" s="147"/>
      <c r="AA9" s="147"/>
      <c r="AB9" s="147"/>
      <c r="AC9" s="147"/>
      <c r="AD9" s="147"/>
      <c r="AE9" s="147"/>
      <c r="AF9" s="147"/>
      <c r="AG9" s="147" t="s">
        <v>133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75">
        <v>2</v>
      </c>
      <c r="B10" s="176" t="s">
        <v>134</v>
      </c>
      <c r="C10" s="184" t="s">
        <v>135</v>
      </c>
      <c r="D10" s="177" t="s">
        <v>129</v>
      </c>
      <c r="E10" s="178">
        <v>1</v>
      </c>
      <c r="F10" s="179"/>
      <c r="G10" s="180">
        <f>ROUND(E10*F10,2)</f>
        <v>0</v>
      </c>
      <c r="H10" s="179"/>
      <c r="I10" s="180">
        <f>ROUND(E10*H10,2)</f>
        <v>0</v>
      </c>
      <c r="J10" s="179"/>
      <c r="K10" s="180">
        <f>ROUND(E10*J10,2)</f>
        <v>0</v>
      </c>
      <c r="L10" s="180">
        <v>21</v>
      </c>
      <c r="M10" s="180">
        <f>G10*(1+L10/100)</f>
        <v>0</v>
      </c>
      <c r="N10" s="178">
        <v>0</v>
      </c>
      <c r="O10" s="178">
        <f>ROUND(E10*N10,2)</f>
        <v>0</v>
      </c>
      <c r="P10" s="178">
        <v>0</v>
      </c>
      <c r="Q10" s="178">
        <f>ROUND(E10*P10,2)</f>
        <v>0</v>
      </c>
      <c r="R10" s="180"/>
      <c r="S10" s="180" t="s">
        <v>130</v>
      </c>
      <c r="T10" s="181" t="s">
        <v>131</v>
      </c>
      <c r="U10" s="158">
        <v>0</v>
      </c>
      <c r="V10" s="158">
        <f>ROUND(E10*U10,2)</f>
        <v>0</v>
      </c>
      <c r="W10" s="158"/>
      <c r="X10" s="158" t="s">
        <v>47</v>
      </c>
      <c r="Y10" s="158" t="s">
        <v>132</v>
      </c>
      <c r="Z10" s="147"/>
      <c r="AA10" s="147"/>
      <c r="AB10" s="147"/>
      <c r="AC10" s="147"/>
      <c r="AD10" s="147"/>
      <c r="AE10" s="147"/>
      <c r="AF10" s="147"/>
      <c r="AG10" s="147" t="s">
        <v>133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75">
        <v>3</v>
      </c>
      <c r="B11" s="176" t="s">
        <v>136</v>
      </c>
      <c r="C11" s="184" t="s">
        <v>137</v>
      </c>
      <c r="D11" s="177" t="s">
        <v>129</v>
      </c>
      <c r="E11" s="178">
        <v>1</v>
      </c>
      <c r="F11" s="179"/>
      <c r="G11" s="180">
        <f>ROUND(E11*F11,2)</f>
        <v>0</v>
      </c>
      <c r="H11" s="179"/>
      <c r="I11" s="180">
        <f>ROUND(E11*H11,2)</f>
        <v>0</v>
      </c>
      <c r="J11" s="179"/>
      <c r="K11" s="180">
        <f>ROUND(E11*J11,2)</f>
        <v>0</v>
      </c>
      <c r="L11" s="180">
        <v>21</v>
      </c>
      <c r="M11" s="180">
        <f>G11*(1+L11/100)</f>
        <v>0</v>
      </c>
      <c r="N11" s="178">
        <v>0</v>
      </c>
      <c r="O11" s="178">
        <f>ROUND(E11*N11,2)</f>
        <v>0</v>
      </c>
      <c r="P11" s="178">
        <v>0</v>
      </c>
      <c r="Q11" s="178">
        <f>ROUND(E11*P11,2)</f>
        <v>0</v>
      </c>
      <c r="R11" s="180"/>
      <c r="S11" s="180" t="s">
        <v>130</v>
      </c>
      <c r="T11" s="181" t="s">
        <v>131</v>
      </c>
      <c r="U11" s="158">
        <v>0</v>
      </c>
      <c r="V11" s="158">
        <f>ROUND(E11*U11,2)</f>
        <v>0</v>
      </c>
      <c r="W11" s="158"/>
      <c r="X11" s="158" t="s">
        <v>47</v>
      </c>
      <c r="Y11" s="158" t="s">
        <v>132</v>
      </c>
      <c r="Z11" s="147"/>
      <c r="AA11" s="147"/>
      <c r="AB11" s="147"/>
      <c r="AC11" s="147"/>
      <c r="AD11" s="147"/>
      <c r="AE11" s="147"/>
      <c r="AF11" s="147"/>
      <c r="AG11" s="147" t="s">
        <v>138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68">
        <v>4</v>
      </c>
      <c r="B12" s="169" t="s">
        <v>139</v>
      </c>
      <c r="C12" s="185" t="s">
        <v>140</v>
      </c>
      <c r="D12" s="170" t="s">
        <v>129</v>
      </c>
      <c r="E12" s="171">
        <v>1</v>
      </c>
      <c r="F12" s="172"/>
      <c r="G12" s="173">
        <f>ROUND(E12*F12,2)</f>
        <v>0</v>
      </c>
      <c r="H12" s="172"/>
      <c r="I12" s="173">
        <f>ROUND(E12*H12,2)</f>
        <v>0</v>
      </c>
      <c r="J12" s="172"/>
      <c r="K12" s="173">
        <f>ROUND(E12*J12,2)</f>
        <v>0</v>
      </c>
      <c r="L12" s="173">
        <v>21</v>
      </c>
      <c r="M12" s="173">
        <f>G12*(1+L12/100)</f>
        <v>0</v>
      </c>
      <c r="N12" s="171">
        <v>0</v>
      </c>
      <c r="O12" s="171">
        <f>ROUND(E12*N12,2)</f>
        <v>0</v>
      </c>
      <c r="P12" s="171">
        <v>0</v>
      </c>
      <c r="Q12" s="171">
        <f>ROUND(E12*P12,2)</f>
        <v>0</v>
      </c>
      <c r="R12" s="173"/>
      <c r="S12" s="173" t="s">
        <v>130</v>
      </c>
      <c r="T12" s="174" t="s">
        <v>131</v>
      </c>
      <c r="U12" s="158">
        <v>0</v>
      </c>
      <c r="V12" s="158">
        <f>ROUND(E12*U12,2)</f>
        <v>0</v>
      </c>
      <c r="W12" s="158"/>
      <c r="X12" s="158" t="s">
        <v>47</v>
      </c>
      <c r="Y12" s="158" t="s">
        <v>132</v>
      </c>
      <c r="Z12" s="147"/>
      <c r="AA12" s="147"/>
      <c r="AB12" s="147"/>
      <c r="AC12" s="147"/>
      <c r="AD12" s="147"/>
      <c r="AE12" s="147"/>
      <c r="AF12" s="147"/>
      <c r="AG12" s="147" t="s">
        <v>141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t="22.5" outlineLevel="2" x14ac:dyDescent="0.2">
      <c r="A13" s="154"/>
      <c r="B13" s="155"/>
      <c r="C13" s="250" t="s">
        <v>142</v>
      </c>
      <c r="D13" s="251"/>
      <c r="E13" s="251"/>
      <c r="F13" s="251"/>
      <c r="G13" s="251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7"/>
      <c r="AA13" s="147"/>
      <c r="AB13" s="147"/>
      <c r="AC13" s="147"/>
      <c r="AD13" s="147"/>
      <c r="AE13" s="147"/>
      <c r="AF13" s="147"/>
      <c r="AG13" s="147" t="s">
        <v>143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82" t="str">
        <f>C13</f>
        <v>Náklady na ztížené podmínky provádění tam, kde se vyskytují omezující vlivy konkrétního prostředí, které mají prokazatelný vliv na provádění stavebních prací, Jedná se zejména o náklady související s extrémními podmínkami místa provádění.</v>
      </c>
      <c r="BB13" s="147"/>
      <c r="BC13" s="147"/>
      <c r="BD13" s="147"/>
      <c r="BE13" s="147"/>
      <c r="BF13" s="147"/>
      <c r="BG13" s="147"/>
      <c r="BH13" s="147"/>
    </row>
    <row r="14" spans="1:60" x14ac:dyDescent="0.2">
      <c r="A14" s="161" t="s">
        <v>125</v>
      </c>
      <c r="B14" s="162" t="s">
        <v>96</v>
      </c>
      <c r="C14" s="183" t="s">
        <v>28</v>
      </c>
      <c r="D14" s="163"/>
      <c r="E14" s="164"/>
      <c r="F14" s="165"/>
      <c r="G14" s="165">
        <f>SUMIF(AG15:AG26,"&lt;&gt;NOR",G15:G26)</f>
        <v>0</v>
      </c>
      <c r="H14" s="165"/>
      <c r="I14" s="165">
        <f>SUM(I15:I26)</f>
        <v>0</v>
      </c>
      <c r="J14" s="165"/>
      <c r="K14" s="165">
        <f>SUM(K15:K26)</f>
        <v>0</v>
      </c>
      <c r="L14" s="165"/>
      <c r="M14" s="165">
        <f>SUM(M15:M26)</f>
        <v>0</v>
      </c>
      <c r="N14" s="164"/>
      <c r="O14" s="164">
        <f>SUM(O15:O26)</f>
        <v>0</v>
      </c>
      <c r="P14" s="164"/>
      <c r="Q14" s="164">
        <f>SUM(Q15:Q26)</f>
        <v>0</v>
      </c>
      <c r="R14" s="165"/>
      <c r="S14" s="165"/>
      <c r="T14" s="166"/>
      <c r="U14" s="160"/>
      <c r="V14" s="160">
        <f>SUM(V15:V26)</f>
        <v>0</v>
      </c>
      <c r="W14" s="160"/>
      <c r="X14" s="160"/>
      <c r="Y14" s="160"/>
      <c r="AG14" t="s">
        <v>126</v>
      </c>
    </row>
    <row r="15" spans="1:60" outlineLevel="1" x14ac:dyDescent="0.2">
      <c r="A15" s="168">
        <v>5</v>
      </c>
      <c r="B15" s="169" t="s">
        <v>144</v>
      </c>
      <c r="C15" s="185" t="s">
        <v>145</v>
      </c>
      <c r="D15" s="170" t="s">
        <v>129</v>
      </c>
      <c r="E15" s="171">
        <v>1</v>
      </c>
      <c r="F15" s="172"/>
      <c r="G15" s="173">
        <f>ROUND(E15*F15,2)</f>
        <v>0</v>
      </c>
      <c r="H15" s="172"/>
      <c r="I15" s="173">
        <f>ROUND(E15*H15,2)</f>
        <v>0</v>
      </c>
      <c r="J15" s="172"/>
      <c r="K15" s="173">
        <f>ROUND(E15*J15,2)</f>
        <v>0</v>
      </c>
      <c r="L15" s="173">
        <v>21</v>
      </c>
      <c r="M15" s="173">
        <f>G15*(1+L15/100)</f>
        <v>0</v>
      </c>
      <c r="N15" s="171">
        <v>0</v>
      </c>
      <c r="O15" s="171">
        <f>ROUND(E15*N15,2)</f>
        <v>0</v>
      </c>
      <c r="P15" s="171">
        <v>0</v>
      </c>
      <c r="Q15" s="171">
        <f>ROUND(E15*P15,2)</f>
        <v>0</v>
      </c>
      <c r="R15" s="173"/>
      <c r="S15" s="173" t="s">
        <v>130</v>
      </c>
      <c r="T15" s="174" t="s">
        <v>131</v>
      </c>
      <c r="U15" s="158">
        <v>0</v>
      </c>
      <c r="V15" s="158">
        <f>ROUND(E15*U15,2)</f>
        <v>0</v>
      </c>
      <c r="W15" s="158"/>
      <c r="X15" s="158" t="s">
        <v>47</v>
      </c>
      <c r="Y15" s="158" t="s">
        <v>132</v>
      </c>
      <c r="Z15" s="147"/>
      <c r="AA15" s="147"/>
      <c r="AB15" s="147"/>
      <c r="AC15" s="147"/>
      <c r="AD15" s="147"/>
      <c r="AE15" s="147"/>
      <c r="AF15" s="147"/>
      <c r="AG15" s="147" t="s">
        <v>138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33.75" outlineLevel="2" x14ac:dyDescent="0.2">
      <c r="A16" s="154"/>
      <c r="B16" s="155"/>
      <c r="C16" s="250" t="s">
        <v>146</v>
      </c>
      <c r="D16" s="251"/>
      <c r="E16" s="251"/>
      <c r="F16" s="251"/>
      <c r="G16" s="251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7"/>
      <c r="AA16" s="147"/>
      <c r="AB16" s="147"/>
      <c r="AC16" s="147"/>
      <c r="AD16" s="147"/>
      <c r="AE16" s="147"/>
      <c r="AF16" s="147"/>
      <c r="AG16" s="147" t="s">
        <v>143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82" t="str">
        <f>C16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68">
        <v>6</v>
      </c>
      <c r="B17" s="169" t="s">
        <v>147</v>
      </c>
      <c r="C17" s="185" t="s">
        <v>148</v>
      </c>
      <c r="D17" s="170" t="s">
        <v>129</v>
      </c>
      <c r="E17" s="171">
        <v>1</v>
      </c>
      <c r="F17" s="172"/>
      <c r="G17" s="173">
        <f>ROUND(E17*F17,2)</f>
        <v>0</v>
      </c>
      <c r="H17" s="172"/>
      <c r="I17" s="173">
        <f>ROUND(E17*H17,2)</f>
        <v>0</v>
      </c>
      <c r="J17" s="172"/>
      <c r="K17" s="173">
        <f>ROUND(E17*J17,2)</f>
        <v>0</v>
      </c>
      <c r="L17" s="173">
        <v>21</v>
      </c>
      <c r="M17" s="173">
        <f>G17*(1+L17/100)</f>
        <v>0</v>
      </c>
      <c r="N17" s="171">
        <v>0</v>
      </c>
      <c r="O17" s="171">
        <f>ROUND(E17*N17,2)</f>
        <v>0</v>
      </c>
      <c r="P17" s="171">
        <v>0</v>
      </c>
      <c r="Q17" s="171">
        <f>ROUND(E17*P17,2)</f>
        <v>0</v>
      </c>
      <c r="R17" s="173"/>
      <c r="S17" s="173" t="s">
        <v>130</v>
      </c>
      <c r="T17" s="174" t="s">
        <v>131</v>
      </c>
      <c r="U17" s="158">
        <v>0</v>
      </c>
      <c r="V17" s="158">
        <f>ROUND(E17*U17,2)</f>
        <v>0</v>
      </c>
      <c r="W17" s="158"/>
      <c r="X17" s="158" t="s">
        <v>47</v>
      </c>
      <c r="Y17" s="158" t="s">
        <v>132</v>
      </c>
      <c r="Z17" s="147"/>
      <c r="AA17" s="147"/>
      <c r="AB17" s="147"/>
      <c r="AC17" s="147"/>
      <c r="AD17" s="147"/>
      <c r="AE17" s="147"/>
      <c r="AF17" s="147"/>
      <c r="AG17" s="147" t="s">
        <v>138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2" x14ac:dyDescent="0.2">
      <c r="A18" s="154"/>
      <c r="B18" s="155"/>
      <c r="C18" s="250" t="s">
        <v>149</v>
      </c>
      <c r="D18" s="251"/>
      <c r="E18" s="251"/>
      <c r="F18" s="251"/>
      <c r="G18" s="251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7"/>
      <c r="AA18" s="147"/>
      <c r="AB18" s="147"/>
      <c r="AC18" s="147"/>
      <c r="AD18" s="147"/>
      <c r="AE18" s="147"/>
      <c r="AF18" s="147"/>
      <c r="AG18" s="147" t="s">
        <v>143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68">
        <v>7</v>
      </c>
      <c r="B19" s="169" t="s">
        <v>150</v>
      </c>
      <c r="C19" s="185" t="s">
        <v>151</v>
      </c>
      <c r="D19" s="170" t="s">
        <v>129</v>
      </c>
      <c r="E19" s="171">
        <v>1</v>
      </c>
      <c r="F19" s="172"/>
      <c r="G19" s="173">
        <f>ROUND(E19*F19,2)</f>
        <v>0</v>
      </c>
      <c r="H19" s="172"/>
      <c r="I19" s="173">
        <f>ROUND(E19*H19,2)</f>
        <v>0</v>
      </c>
      <c r="J19" s="172"/>
      <c r="K19" s="173">
        <f>ROUND(E19*J19,2)</f>
        <v>0</v>
      </c>
      <c r="L19" s="173">
        <v>21</v>
      </c>
      <c r="M19" s="173">
        <f>G19*(1+L19/100)</f>
        <v>0</v>
      </c>
      <c r="N19" s="171">
        <v>0</v>
      </c>
      <c r="O19" s="171">
        <f>ROUND(E19*N19,2)</f>
        <v>0</v>
      </c>
      <c r="P19" s="171">
        <v>0</v>
      </c>
      <c r="Q19" s="171">
        <f>ROUND(E19*P19,2)</f>
        <v>0</v>
      </c>
      <c r="R19" s="173"/>
      <c r="S19" s="173" t="s">
        <v>130</v>
      </c>
      <c r="T19" s="174" t="s">
        <v>131</v>
      </c>
      <c r="U19" s="158">
        <v>0</v>
      </c>
      <c r="V19" s="158">
        <f>ROUND(E19*U19,2)</f>
        <v>0</v>
      </c>
      <c r="W19" s="158"/>
      <c r="X19" s="158" t="s">
        <v>47</v>
      </c>
      <c r="Y19" s="158" t="s">
        <v>132</v>
      </c>
      <c r="Z19" s="147"/>
      <c r="AA19" s="147"/>
      <c r="AB19" s="147"/>
      <c r="AC19" s="147"/>
      <c r="AD19" s="147"/>
      <c r="AE19" s="147"/>
      <c r="AF19" s="147"/>
      <c r="AG19" s="147" t="s">
        <v>138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">
      <c r="A20" s="154"/>
      <c r="B20" s="155"/>
      <c r="C20" s="250" t="s">
        <v>152</v>
      </c>
      <c r="D20" s="251"/>
      <c r="E20" s="251"/>
      <c r="F20" s="251"/>
      <c r="G20" s="251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7"/>
      <c r="AA20" s="147"/>
      <c r="AB20" s="147"/>
      <c r="AC20" s="147"/>
      <c r="AD20" s="147"/>
      <c r="AE20" s="147"/>
      <c r="AF20" s="147"/>
      <c r="AG20" s="147" t="s">
        <v>143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82" t="str">
        <f>C20</f>
        <v>Náklady na provedení skutečného zaměření stavby v rozsahu nezbytném pro zápis změny do katastru nemovitostí.</v>
      </c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68">
        <v>8</v>
      </c>
      <c r="B21" s="169" t="s">
        <v>153</v>
      </c>
      <c r="C21" s="185" t="s">
        <v>154</v>
      </c>
      <c r="D21" s="170" t="s">
        <v>129</v>
      </c>
      <c r="E21" s="171">
        <v>1</v>
      </c>
      <c r="F21" s="172"/>
      <c r="G21" s="173">
        <f>ROUND(E21*F21,2)</f>
        <v>0</v>
      </c>
      <c r="H21" s="172"/>
      <c r="I21" s="173">
        <f>ROUND(E21*H21,2)</f>
        <v>0</v>
      </c>
      <c r="J21" s="172"/>
      <c r="K21" s="173">
        <f>ROUND(E21*J21,2)</f>
        <v>0</v>
      </c>
      <c r="L21" s="173">
        <v>21</v>
      </c>
      <c r="M21" s="173">
        <f>G21*(1+L21/100)</f>
        <v>0</v>
      </c>
      <c r="N21" s="171">
        <v>0</v>
      </c>
      <c r="O21" s="171">
        <f>ROUND(E21*N21,2)</f>
        <v>0</v>
      </c>
      <c r="P21" s="171">
        <v>0</v>
      </c>
      <c r="Q21" s="171">
        <f>ROUND(E21*P21,2)</f>
        <v>0</v>
      </c>
      <c r="R21" s="173"/>
      <c r="S21" s="173" t="s">
        <v>130</v>
      </c>
      <c r="T21" s="174" t="s">
        <v>131</v>
      </c>
      <c r="U21" s="158">
        <v>0</v>
      </c>
      <c r="V21" s="158">
        <f>ROUND(E21*U21,2)</f>
        <v>0</v>
      </c>
      <c r="W21" s="158"/>
      <c r="X21" s="158" t="s">
        <v>47</v>
      </c>
      <c r="Y21" s="158" t="s">
        <v>132</v>
      </c>
      <c r="Z21" s="147"/>
      <c r="AA21" s="147"/>
      <c r="AB21" s="147"/>
      <c r="AC21" s="147"/>
      <c r="AD21" s="147"/>
      <c r="AE21" s="147"/>
      <c r="AF21" s="147"/>
      <c r="AG21" s="147" t="s">
        <v>138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250" t="s">
        <v>155</v>
      </c>
      <c r="D22" s="251"/>
      <c r="E22" s="251"/>
      <c r="F22" s="251"/>
      <c r="G22" s="251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7"/>
      <c r="AA22" s="147"/>
      <c r="AB22" s="147"/>
      <c r="AC22" s="147"/>
      <c r="AD22" s="147"/>
      <c r="AE22" s="147"/>
      <c r="AF22" s="147"/>
      <c r="AG22" s="147" t="s">
        <v>143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82" t="str">
        <f>C22</f>
        <v>Náklady na vyhotovení dokumentace skutečného provedení stavby a její předání objednateli v požadované formě a požadovaném počtu.</v>
      </c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68">
        <v>9</v>
      </c>
      <c r="B23" s="169" t="s">
        <v>156</v>
      </c>
      <c r="C23" s="185" t="s">
        <v>157</v>
      </c>
      <c r="D23" s="170" t="s">
        <v>158</v>
      </c>
      <c r="E23" s="171">
        <v>10</v>
      </c>
      <c r="F23" s="172"/>
      <c r="G23" s="173">
        <f>ROUND(E23*F23,2)</f>
        <v>0</v>
      </c>
      <c r="H23" s="172"/>
      <c r="I23" s="173">
        <f>ROUND(E23*H23,2)</f>
        <v>0</v>
      </c>
      <c r="J23" s="172"/>
      <c r="K23" s="173">
        <f>ROUND(E23*J23,2)</f>
        <v>0</v>
      </c>
      <c r="L23" s="173">
        <v>21</v>
      </c>
      <c r="M23" s="173">
        <f>G23*(1+L23/100)</f>
        <v>0</v>
      </c>
      <c r="N23" s="171">
        <v>0</v>
      </c>
      <c r="O23" s="171">
        <f>ROUND(E23*N23,2)</f>
        <v>0</v>
      </c>
      <c r="P23" s="171">
        <v>0</v>
      </c>
      <c r="Q23" s="171">
        <f>ROUND(E23*P23,2)</f>
        <v>0</v>
      </c>
      <c r="R23" s="173"/>
      <c r="S23" s="173" t="s">
        <v>159</v>
      </c>
      <c r="T23" s="174" t="s">
        <v>131</v>
      </c>
      <c r="U23" s="158">
        <v>0</v>
      </c>
      <c r="V23" s="158">
        <f>ROUND(E23*U23,2)</f>
        <v>0</v>
      </c>
      <c r="W23" s="158"/>
      <c r="X23" s="158" t="s">
        <v>47</v>
      </c>
      <c r="Y23" s="158" t="s">
        <v>132</v>
      </c>
      <c r="Z23" s="147"/>
      <c r="AA23" s="147"/>
      <c r="AB23" s="147"/>
      <c r="AC23" s="147"/>
      <c r="AD23" s="147"/>
      <c r="AE23" s="147"/>
      <c r="AF23" s="147"/>
      <c r="AG23" s="147" t="s">
        <v>133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ht="22.5" outlineLevel="2" x14ac:dyDescent="0.2">
      <c r="A24" s="154"/>
      <c r="B24" s="155"/>
      <c r="C24" s="250" t="s">
        <v>160</v>
      </c>
      <c r="D24" s="251"/>
      <c r="E24" s="251"/>
      <c r="F24" s="251"/>
      <c r="G24" s="251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7"/>
      <c r="AA24" s="147"/>
      <c r="AB24" s="147"/>
      <c r="AC24" s="147"/>
      <c r="AD24" s="147"/>
      <c r="AE24" s="147"/>
      <c r="AF24" s="147"/>
      <c r="AG24" s="147" t="s">
        <v>143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82" t="str">
        <f>C24</f>
        <v>Náklady dodavatele vyplývající z povinností dodavatele stanovených obchodními podmínkami před zahájením stavebních prací. Tato skupina zahrnuje zejména náklady na přípravné činnosti.</v>
      </c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68">
        <v>10</v>
      </c>
      <c r="B25" s="169" t="s">
        <v>161</v>
      </c>
      <c r="C25" s="185" t="s">
        <v>162</v>
      </c>
      <c r="D25" s="170" t="s">
        <v>129</v>
      </c>
      <c r="E25" s="171">
        <v>1</v>
      </c>
      <c r="F25" s="172"/>
      <c r="G25" s="173">
        <f>ROUND(E25*F25,2)</f>
        <v>0</v>
      </c>
      <c r="H25" s="172"/>
      <c r="I25" s="173">
        <f>ROUND(E25*H25,2)</f>
        <v>0</v>
      </c>
      <c r="J25" s="172"/>
      <c r="K25" s="173">
        <f>ROUND(E25*J25,2)</f>
        <v>0</v>
      </c>
      <c r="L25" s="173">
        <v>21</v>
      </c>
      <c r="M25" s="173">
        <f>G25*(1+L25/100)</f>
        <v>0</v>
      </c>
      <c r="N25" s="171">
        <v>0</v>
      </c>
      <c r="O25" s="171">
        <f>ROUND(E25*N25,2)</f>
        <v>0</v>
      </c>
      <c r="P25" s="171">
        <v>0</v>
      </c>
      <c r="Q25" s="171">
        <f>ROUND(E25*P25,2)</f>
        <v>0</v>
      </c>
      <c r="R25" s="173"/>
      <c r="S25" s="173" t="s">
        <v>159</v>
      </c>
      <c r="T25" s="174" t="s">
        <v>131</v>
      </c>
      <c r="U25" s="158">
        <v>0</v>
      </c>
      <c r="V25" s="158">
        <f>ROUND(E25*U25,2)</f>
        <v>0</v>
      </c>
      <c r="W25" s="158"/>
      <c r="X25" s="158" t="s">
        <v>47</v>
      </c>
      <c r="Y25" s="158" t="s">
        <v>132</v>
      </c>
      <c r="Z25" s="147"/>
      <c r="AA25" s="147"/>
      <c r="AB25" s="147"/>
      <c r="AC25" s="147"/>
      <c r="AD25" s="147"/>
      <c r="AE25" s="147"/>
      <c r="AF25" s="147"/>
      <c r="AG25" s="147" t="s">
        <v>133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2" x14ac:dyDescent="0.2">
      <c r="A26" s="154"/>
      <c r="B26" s="155"/>
      <c r="C26" s="250" t="s">
        <v>155</v>
      </c>
      <c r="D26" s="251"/>
      <c r="E26" s="251"/>
      <c r="F26" s="251"/>
      <c r="G26" s="251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7"/>
      <c r="AA26" s="147"/>
      <c r="AB26" s="147"/>
      <c r="AC26" s="147"/>
      <c r="AD26" s="147"/>
      <c r="AE26" s="147"/>
      <c r="AF26" s="147"/>
      <c r="AG26" s="147" t="s">
        <v>143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82" t="str">
        <f>C26</f>
        <v>Náklady na vyhotovení dokumentace skutečného provedení stavby a její předání objednateli v požadované formě a požadovaném počtu.</v>
      </c>
      <c r="BB26" s="147"/>
      <c r="BC26" s="147"/>
      <c r="BD26" s="147"/>
      <c r="BE26" s="147"/>
      <c r="BF26" s="147"/>
      <c r="BG26" s="147"/>
      <c r="BH26" s="147"/>
    </row>
    <row r="27" spans="1:60" x14ac:dyDescent="0.2">
      <c r="A27" s="3"/>
      <c r="B27" s="4"/>
      <c r="C27" s="186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E27">
        <v>15</v>
      </c>
      <c r="AF27">
        <v>21</v>
      </c>
      <c r="AG27" t="s">
        <v>111</v>
      </c>
    </row>
    <row r="28" spans="1:60" x14ac:dyDescent="0.2">
      <c r="A28" s="150"/>
      <c r="B28" s="151" t="s">
        <v>29</v>
      </c>
      <c r="C28" s="187"/>
      <c r="D28" s="152"/>
      <c r="E28" s="153"/>
      <c r="F28" s="153"/>
      <c r="G28" s="167">
        <f>G8+G14</f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E28">
        <f>SUMIF(L7:L26,AE27,G7:G26)</f>
        <v>0</v>
      </c>
      <c r="AF28">
        <f>SUMIF(L7:L26,AF27,G7:G26)</f>
        <v>0</v>
      </c>
      <c r="AG28" t="s">
        <v>163</v>
      </c>
    </row>
    <row r="29" spans="1:60" x14ac:dyDescent="0.2">
      <c r="C29" s="188"/>
      <c r="D29" s="10"/>
      <c r="AG29" t="s">
        <v>164</v>
      </c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EGSwkSVvxx3cP/BOEfY43I56knF3qh3017KC0nmF5AWK5AgRqobt1yf34KbgNVEni7fx2DDUmWJlLIhf5redUQ==" saltValue="uhxjAYIELZGVJzAphxnGgQ==" spinCount="100000" sheet="1" formatRows="0"/>
  <mergeCells count="11">
    <mergeCell ref="C16:G16"/>
    <mergeCell ref="A1:G1"/>
    <mergeCell ref="C2:G2"/>
    <mergeCell ref="C3:G3"/>
    <mergeCell ref="C4:G4"/>
    <mergeCell ref="C13:G13"/>
    <mergeCell ref="C18:G18"/>
    <mergeCell ref="C20:G20"/>
    <mergeCell ref="C22:G22"/>
    <mergeCell ref="C24:G24"/>
    <mergeCell ref="C26:G26"/>
  </mergeCells>
  <pageMargins left="0.59055118110236204" right="0.196850393700787" top="0.78740157499999996" bottom="0.78740157499999996" header="0.3" footer="0.3"/>
  <pageSetup paperSize="9" orientation="landscape" horizontalDpi="30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5B08-E196-4F7A-B4D8-82C0408B1828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63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2" t="s">
        <v>165</v>
      </c>
      <c r="B1" s="252"/>
      <c r="C1" s="252"/>
      <c r="D1" s="252"/>
      <c r="E1" s="252"/>
      <c r="F1" s="252"/>
      <c r="G1" s="252"/>
      <c r="AG1" t="s">
        <v>98</v>
      </c>
    </row>
    <row r="2" spans="1:60" ht="24.95" customHeight="1" x14ac:dyDescent="0.2">
      <c r="A2" s="139" t="s">
        <v>7</v>
      </c>
      <c r="B2" s="49" t="s">
        <v>43</v>
      </c>
      <c r="C2" s="253" t="s">
        <v>44</v>
      </c>
      <c r="D2" s="254"/>
      <c r="E2" s="254"/>
      <c r="F2" s="254"/>
      <c r="G2" s="255"/>
      <c r="AG2" t="s">
        <v>99</v>
      </c>
    </row>
    <row r="3" spans="1:60" ht="24.95" customHeight="1" x14ac:dyDescent="0.2">
      <c r="A3" s="139" t="s">
        <v>8</v>
      </c>
      <c r="B3" s="49" t="s">
        <v>50</v>
      </c>
      <c r="C3" s="253" t="s">
        <v>51</v>
      </c>
      <c r="D3" s="254"/>
      <c r="E3" s="254"/>
      <c r="F3" s="254"/>
      <c r="G3" s="255"/>
      <c r="AC3" s="120" t="s">
        <v>99</v>
      </c>
      <c r="AG3" t="s">
        <v>101</v>
      </c>
    </row>
    <row r="4" spans="1:60" ht="24.95" customHeight="1" x14ac:dyDescent="0.2">
      <c r="A4" s="140" t="s">
        <v>9</v>
      </c>
      <c r="B4" s="141" t="s">
        <v>50</v>
      </c>
      <c r="C4" s="256" t="s">
        <v>52</v>
      </c>
      <c r="D4" s="257"/>
      <c r="E4" s="257"/>
      <c r="F4" s="257"/>
      <c r="G4" s="258"/>
      <c r="AG4" t="s">
        <v>102</v>
      </c>
    </row>
    <row r="5" spans="1:60" x14ac:dyDescent="0.2">
      <c r="D5" s="10"/>
    </row>
    <row r="6" spans="1:60" ht="38.25" x14ac:dyDescent="0.2">
      <c r="A6" s="143" t="s">
        <v>103</v>
      </c>
      <c r="B6" s="145" t="s">
        <v>104</v>
      </c>
      <c r="C6" s="145" t="s">
        <v>105</v>
      </c>
      <c r="D6" s="144" t="s">
        <v>106</v>
      </c>
      <c r="E6" s="143" t="s">
        <v>107</v>
      </c>
      <c r="F6" s="142" t="s">
        <v>108</v>
      </c>
      <c r="G6" s="143" t="s">
        <v>29</v>
      </c>
      <c r="H6" s="146" t="s">
        <v>30</v>
      </c>
      <c r="I6" s="146" t="s">
        <v>109</v>
      </c>
      <c r="J6" s="146" t="s">
        <v>31</v>
      </c>
      <c r="K6" s="146" t="s">
        <v>110</v>
      </c>
      <c r="L6" s="146" t="s">
        <v>111</v>
      </c>
      <c r="M6" s="146" t="s">
        <v>112</v>
      </c>
      <c r="N6" s="146" t="s">
        <v>113</v>
      </c>
      <c r="O6" s="146" t="s">
        <v>114</v>
      </c>
      <c r="P6" s="146" t="s">
        <v>115</v>
      </c>
      <c r="Q6" s="146" t="s">
        <v>116</v>
      </c>
      <c r="R6" s="146" t="s">
        <v>117</v>
      </c>
      <c r="S6" s="146" t="s">
        <v>118</v>
      </c>
      <c r="T6" s="146" t="s">
        <v>119</v>
      </c>
      <c r="U6" s="146" t="s">
        <v>120</v>
      </c>
      <c r="V6" s="146" t="s">
        <v>121</v>
      </c>
      <c r="W6" s="146" t="s">
        <v>122</v>
      </c>
      <c r="X6" s="146" t="s">
        <v>123</v>
      </c>
      <c r="Y6" s="146" t="s">
        <v>124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1" t="s">
        <v>125</v>
      </c>
      <c r="B8" s="162" t="s">
        <v>68</v>
      </c>
      <c r="C8" s="183" t="s">
        <v>69</v>
      </c>
      <c r="D8" s="163"/>
      <c r="E8" s="164"/>
      <c r="F8" s="165"/>
      <c r="G8" s="165">
        <f>SUMIF(AG9:AG27,"&lt;&gt;NOR",G9:G27)</f>
        <v>0</v>
      </c>
      <c r="H8" s="165"/>
      <c r="I8" s="165">
        <f>SUM(I9:I27)</f>
        <v>0</v>
      </c>
      <c r="J8" s="165"/>
      <c r="K8" s="165">
        <f>SUM(K9:K27)</f>
        <v>0</v>
      </c>
      <c r="L8" s="165"/>
      <c r="M8" s="165">
        <f>SUM(M9:M27)</f>
        <v>0</v>
      </c>
      <c r="N8" s="164"/>
      <c r="O8" s="164">
        <f>SUM(O9:O27)</f>
        <v>0</v>
      </c>
      <c r="P8" s="164"/>
      <c r="Q8" s="164">
        <f>SUM(Q9:Q27)</f>
        <v>26.5</v>
      </c>
      <c r="R8" s="165"/>
      <c r="S8" s="165"/>
      <c r="T8" s="166"/>
      <c r="U8" s="160"/>
      <c r="V8" s="160">
        <f>SUM(V9:V27)</f>
        <v>27.58</v>
      </c>
      <c r="W8" s="160"/>
      <c r="X8" s="160"/>
      <c r="Y8" s="160"/>
      <c r="AG8" t="s">
        <v>126</v>
      </c>
    </row>
    <row r="9" spans="1:60" ht="22.5" outlineLevel="1" x14ac:dyDescent="0.2">
      <c r="A9" s="168">
        <v>1</v>
      </c>
      <c r="B9" s="169" t="s">
        <v>166</v>
      </c>
      <c r="C9" s="185" t="s">
        <v>167</v>
      </c>
      <c r="D9" s="170" t="s">
        <v>168</v>
      </c>
      <c r="E9" s="171">
        <v>8.3000000000000007</v>
      </c>
      <c r="F9" s="172"/>
      <c r="G9" s="173">
        <f>ROUND(E9*F9,2)</f>
        <v>0</v>
      </c>
      <c r="H9" s="172"/>
      <c r="I9" s="173">
        <f>ROUND(E9*H9,2)</f>
        <v>0</v>
      </c>
      <c r="J9" s="172"/>
      <c r="K9" s="173">
        <f>ROUND(E9*J9,2)</f>
        <v>0</v>
      </c>
      <c r="L9" s="173">
        <v>21</v>
      </c>
      <c r="M9" s="173">
        <f>G9*(1+L9/100)</f>
        <v>0</v>
      </c>
      <c r="N9" s="171">
        <v>0</v>
      </c>
      <c r="O9" s="171">
        <f>ROUND(E9*N9,2)</f>
        <v>0</v>
      </c>
      <c r="P9" s="171">
        <v>0.41699999999999998</v>
      </c>
      <c r="Q9" s="171">
        <f>ROUND(E9*P9,2)</f>
        <v>3.46</v>
      </c>
      <c r="R9" s="173" t="s">
        <v>169</v>
      </c>
      <c r="S9" s="173" t="s">
        <v>130</v>
      </c>
      <c r="T9" s="174" t="s">
        <v>130</v>
      </c>
      <c r="U9" s="158">
        <v>0.13</v>
      </c>
      <c r="V9" s="158">
        <f>ROUND(E9*U9,2)</f>
        <v>1.08</v>
      </c>
      <c r="W9" s="158"/>
      <c r="X9" s="158" t="s">
        <v>170</v>
      </c>
      <c r="Y9" s="158" t="s">
        <v>132</v>
      </c>
      <c r="Z9" s="147"/>
      <c r="AA9" s="147"/>
      <c r="AB9" s="147"/>
      <c r="AC9" s="147"/>
      <c r="AD9" s="147"/>
      <c r="AE9" s="147"/>
      <c r="AF9" s="147"/>
      <c r="AG9" s="147" t="s">
        <v>171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59" t="s">
        <v>172</v>
      </c>
      <c r="D10" s="260"/>
      <c r="E10" s="260"/>
      <c r="F10" s="260"/>
      <c r="G10" s="260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173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ht="22.5" outlineLevel="1" x14ac:dyDescent="0.2">
      <c r="A11" s="168">
        <v>2</v>
      </c>
      <c r="B11" s="169" t="s">
        <v>174</v>
      </c>
      <c r="C11" s="185" t="s">
        <v>175</v>
      </c>
      <c r="D11" s="170" t="s">
        <v>168</v>
      </c>
      <c r="E11" s="171">
        <v>19.5</v>
      </c>
      <c r="F11" s="172"/>
      <c r="G11" s="173">
        <f>ROUND(E11*F11,2)</f>
        <v>0</v>
      </c>
      <c r="H11" s="172"/>
      <c r="I11" s="173">
        <f>ROUND(E11*H11,2)</f>
        <v>0</v>
      </c>
      <c r="J11" s="172"/>
      <c r="K11" s="173">
        <f>ROUND(E11*J11,2)</f>
        <v>0</v>
      </c>
      <c r="L11" s="173">
        <v>21</v>
      </c>
      <c r="M11" s="173">
        <f>G11*(1+L11/100)</f>
        <v>0</v>
      </c>
      <c r="N11" s="171">
        <v>0</v>
      </c>
      <c r="O11" s="171">
        <f>ROUND(E11*N11,2)</f>
        <v>0</v>
      </c>
      <c r="P11" s="171">
        <v>0.22500000000000001</v>
      </c>
      <c r="Q11" s="171">
        <f>ROUND(E11*P11,2)</f>
        <v>4.3899999999999997</v>
      </c>
      <c r="R11" s="173" t="s">
        <v>169</v>
      </c>
      <c r="S11" s="173" t="s">
        <v>130</v>
      </c>
      <c r="T11" s="174" t="s">
        <v>130</v>
      </c>
      <c r="U11" s="158">
        <v>0.14199999999999999</v>
      </c>
      <c r="V11" s="158">
        <f>ROUND(E11*U11,2)</f>
        <v>2.77</v>
      </c>
      <c r="W11" s="158"/>
      <c r="X11" s="158" t="s">
        <v>170</v>
      </c>
      <c r="Y11" s="158" t="s">
        <v>132</v>
      </c>
      <c r="Z11" s="147"/>
      <c r="AA11" s="147"/>
      <c r="AB11" s="147"/>
      <c r="AC11" s="147"/>
      <c r="AD11" s="147"/>
      <c r="AE11" s="147"/>
      <c r="AF11" s="147"/>
      <c r="AG11" s="147" t="s">
        <v>171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2" x14ac:dyDescent="0.2">
      <c r="A12" s="154"/>
      <c r="B12" s="155"/>
      <c r="C12" s="259" t="s">
        <v>172</v>
      </c>
      <c r="D12" s="260"/>
      <c r="E12" s="260"/>
      <c r="F12" s="260"/>
      <c r="G12" s="260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7"/>
      <c r="AA12" s="147"/>
      <c r="AB12" s="147"/>
      <c r="AC12" s="147"/>
      <c r="AD12" s="147"/>
      <c r="AE12" s="147"/>
      <c r="AF12" s="147"/>
      <c r="AG12" s="147" t="s">
        <v>173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t="22.5" outlineLevel="1" x14ac:dyDescent="0.2">
      <c r="A13" s="168">
        <v>3</v>
      </c>
      <c r="B13" s="169" t="s">
        <v>176</v>
      </c>
      <c r="C13" s="185" t="s">
        <v>177</v>
      </c>
      <c r="D13" s="170" t="s">
        <v>168</v>
      </c>
      <c r="E13" s="171">
        <v>19.5</v>
      </c>
      <c r="F13" s="172"/>
      <c r="G13" s="173">
        <f>ROUND(E13*F13,2)</f>
        <v>0</v>
      </c>
      <c r="H13" s="172"/>
      <c r="I13" s="173">
        <f>ROUND(E13*H13,2)</f>
        <v>0</v>
      </c>
      <c r="J13" s="172"/>
      <c r="K13" s="173">
        <f>ROUND(E13*J13,2)</f>
        <v>0</v>
      </c>
      <c r="L13" s="173">
        <v>21</v>
      </c>
      <c r="M13" s="173">
        <f>G13*(1+L13/100)</f>
        <v>0</v>
      </c>
      <c r="N13" s="171">
        <v>0</v>
      </c>
      <c r="O13" s="171">
        <f>ROUND(E13*N13,2)</f>
        <v>0</v>
      </c>
      <c r="P13" s="171">
        <v>0.41799999999999998</v>
      </c>
      <c r="Q13" s="171">
        <f>ROUND(E13*P13,2)</f>
        <v>8.15</v>
      </c>
      <c r="R13" s="173" t="s">
        <v>169</v>
      </c>
      <c r="S13" s="173" t="s">
        <v>130</v>
      </c>
      <c r="T13" s="174" t="s">
        <v>130</v>
      </c>
      <c r="U13" s="158">
        <v>0.6109</v>
      </c>
      <c r="V13" s="158">
        <f>ROUND(E13*U13,2)</f>
        <v>11.91</v>
      </c>
      <c r="W13" s="158"/>
      <c r="X13" s="158" t="s">
        <v>170</v>
      </c>
      <c r="Y13" s="158" t="s">
        <v>132</v>
      </c>
      <c r="Z13" s="147"/>
      <c r="AA13" s="147"/>
      <c r="AB13" s="147"/>
      <c r="AC13" s="147"/>
      <c r="AD13" s="147"/>
      <c r="AE13" s="147"/>
      <c r="AF13" s="147"/>
      <c r="AG13" s="147" t="s">
        <v>171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191" t="s">
        <v>178</v>
      </c>
      <c r="D14" s="189"/>
      <c r="E14" s="190">
        <v>19.5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7"/>
      <c r="AA14" s="147"/>
      <c r="AB14" s="147"/>
      <c r="AC14" s="147"/>
      <c r="AD14" s="147"/>
      <c r="AE14" s="147"/>
      <c r="AF14" s="147"/>
      <c r="AG14" s="147" t="s">
        <v>179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ht="22.5" outlineLevel="1" x14ac:dyDescent="0.2">
      <c r="A15" s="168">
        <v>4</v>
      </c>
      <c r="B15" s="169" t="s">
        <v>180</v>
      </c>
      <c r="C15" s="185" t="s">
        <v>181</v>
      </c>
      <c r="D15" s="170" t="s">
        <v>168</v>
      </c>
      <c r="E15" s="171">
        <v>1.25</v>
      </c>
      <c r="F15" s="172"/>
      <c r="G15" s="173">
        <f>ROUND(E15*F15,2)</f>
        <v>0</v>
      </c>
      <c r="H15" s="172"/>
      <c r="I15" s="173">
        <f>ROUND(E15*H15,2)</f>
        <v>0</v>
      </c>
      <c r="J15" s="172"/>
      <c r="K15" s="173">
        <f>ROUND(E15*J15,2)</f>
        <v>0</v>
      </c>
      <c r="L15" s="173">
        <v>21</v>
      </c>
      <c r="M15" s="173">
        <f>G15*(1+L15/100)</f>
        <v>0</v>
      </c>
      <c r="N15" s="171">
        <v>0</v>
      </c>
      <c r="O15" s="171">
        <f>ROUND(E15*N15,2)</f>
        <v>0</v>
      </c>
      <c r="P15" s="171">
        <v>0.11</v>
      </c>
      <c r="Q15" s="171">
        <f>ROUND(E15*P15,2)</f>
        <v>0.14000000000000001</v>
      </c>
      <c r="R15" s="173" t="s">
        <v>169</v>
      </c>
      <c r="S15" s="173" t="s">
        <v>130</v>
      </c>
      <c r="T15" s="174" t="s">
        <v>130</v>
      </c>
      <c r="U15" s="158">
        <v>0.2</v>
      </c>
      <c r="V15" s="158">
        <f>ROUND(E15*U15,2)</f>
        <v>0.25</v>
      </c>
      <c r="W15" s="158"/>
      <c r="X15" s="158" t="s">
        <v>170</v>
      </c>
      <c r="Y15" s="158" t="s">
        <v>132</v>
      </c>
      <c r="Z15" s="147"/>
      <c r="AA15" s="147"/>
      <c r="AB15" s="147"/>
      <c r="AC15" s="147"/>
      <c r="AD15" s="147"/>
      <c r="AE15" s="147"/>
      <c r="AF15" s="147"/>
      <c r="AG15" s="147" t="s">
        <v>171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2" x14ac:dyDescent="0.2">
      <c r="A16" s="154"/>
      <c r="B16" s="155"/>
      <c r="C16" s="191" t="s">
        <v>182</v>
      </c>
      <c r="D16" s="189"/>
      <c r="E16" s="190">
        <v>1.25</v>
      </c>
      <c r="F16" s="158"/>
      <c r="G16" s="15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7"/>
      <c r="AA16" s="147"/>
      <c r="AB16" s="147"/>
      <c r="AC16" s="147"/>
      <c r="AD16" s="147"/>
      <c r="AE16" s="147"/>
      <c r="AF16" s="147"/>
      <c r="AG16" s="147" t="s">
        <v>179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ht="22.5" outlineLevel="1" x14ac:dyDescent="0.2">
      <c r="A17" s="168">
        <v>5</v>
      </c>
      <c r="B17" s="169" t="s">
        <v>183</v>
      </c>
      <c r="C17" s="185" t="s">
        <v>184</v>
      </c>
      <c r="D17" s="170" t="s">
        <v>168</v>
      </c>
      <c r="E17" s="171">
        <v>8.3000000000000007</v>
      </c>
      <c r="F17" s="172"/>
      <c r="G17" s="173">
        <f>ROUND(E17*F17,2)</f>
        <v>0</v>
      </c>
      <c r="H17" s="172"/>
      <c r="I17" s="173">
        <f>ROUND(E17*H17,2)</f>
        <v>0</v>
      </c>
      <c r="J17" s="172"/>
      <c r="K17" s="173">
        <f>ROUND(E17*J17,2)</f>
        <v>0</v>
      </c>
      <c r="L17" s="173">
        <v>21</v>
      </c>
      <c r="M17" s="173">
        <f>G17*(1+L17/100)</f>
        <v>0</v>
      </c>
      <c r="N17" s="171">
        <v>0</v>
      </c>
      <c r="O17" s="171">
        <f>ROUND(E17*N17,2)</f>
        <v>0</v>
      </c>
      <c r="P17" s="171">
        <v>0.12</v>
      </c>
      <c r="Q17" s="171">
        <f>ROUND(E17*P17,2)</f>
        <v>1</v>
      </c>
      <c r="R17" s="173" t="s">
        <v>169</v>
      </c>
      <c r="S17" s="173" t="s">
        <v>130</v>
      </c>
      <c r="T17" s="174" t="s">
        <v>130</v>
      </c>
      <c r="U17" s="158">
        <v>0.38124999999999998</v>
      </c>
      <c r="V17" s="158">
        <f>ROUND(E17*U17,2)</f>
        <v>3.16</v>
      </c>
      <c r="W17" s="158"/>
      <c r="X17" s="158" t="s">
        <v>170</v>
      </c>
      <c r="Y17" s="158" t="s">
        <v>132</v>
      </c>
      <c r="Z17" s="147"/>
      <c r="AA17" s="147"/>
      <c r="AB17" s="147"/>
      <c r="AC17" s="147"/>
      <c r="AD17" s="147"/>
      <c r="AE17" s="147"/>
      <c r="AF17" s="147"/>
      <c r="AG17" s="147" t="s">
        <v>171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2" x14ac:dyDescent="0.2">
      <c r="A18" s="154"/>
      <c r="B18" s="155"/>
      <c r="C18" s="191" t="s">
        <v>185</v>
      </c>
      <c r="D18" s="189"/>
      <c r="E18" s="190">
        <v>8.3000000000000007</v>
      </c>
      <c r="F18" s="158"/>
      <c r="G18" s="15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7"/>
      <c r="AA18" s="147"/>
      <c r="AB18" s="147"/>
      <c r="AC18" s="147"/>
      <c r="AD18" s="147"/>
      <c r="AE18" s="147"/>
      <c r="AF18" s="147"/>
      <c r="AG18" s="147" t="s">
        <v>179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ht="22.5" outlineLevel="1" x14ac:dyDescent="0.2">
      <c r="A19" s="168">
        <v>6</v>
      </c>
      <c r="B19" s="169" t="s">
        <v>186</v>
      </c>
      <c r="C19" s="185" t="s">
        <v>187</v>
      </c>
      <c r="D19" s="170" t="s">
        <v>168</v>
      </c>
      <c r="E19" s="171">
        <v>8.3000000000000007</v>
      </c>
      <c r="F19" s="172"/>
      <c r="G19" s="173">
        <f>ROUND(E19*F19,2)</f>
        <v>0</v>
      </c>
      <c r="H19" s="172"/>
      <c r="I19" s="173">
        <f>ROUND(E19*H19,2)</f>
        <v>0</v>
      </c>
      <c r="J19" s="172"/>
      <c r="K19" s="173">
        <f>ROUND(E19*J19,2)</f>
        <v>0</v>
      </c>
      <c r="L19" s="173">
        <v>21</v>
      </c>
      <c r="M19" s="173">
        <f>G19*(1+L19/100)</f>
        <v>0</v>
      </c>
      <c r="N19" s="171">
        <v>0</v>
      </c>
      <c r="O19" s="171">
        <f>ROUND(E19*N19,2)</f>
        <v>0</v>
      </c>
      <c r="P19" s="171">
        <v>0.38313999999999998</v>
      </c>
      <c r="Q19" s="171">
        <f>ROUND(E19*P19,2)</f>
        <v>3.18</v>
      </c>
      <c r="R19" s="173" t="s">
        <v>169</v>
      </c>
      <c r="S19" s="173" t="s">
        <v>130</v>
      </c>
      <c r="T19" s="174" t="s">
        <v>130</v>
      </c>
      <c r="U19" s="158">
        <v>0.54</v>
      </c>
      <c r="V19" s="158">
        <f>ROUND(E19*U19,2)</f>
        <v>4.4800000000000004</v>
      </c>
      <c r="W19" s="158"/>
      <c r="X19" s="158" t="s">
        <v>170</v>
      </c>
      <c r="Y19" s="158" t="s">
        <v>132</v>
      </c>
      <c r="Z19" s="147"/>
      <c r="AA19" s="147"/>
      <c r="AB19" s="147"/>
      <c r="AC19" s="147"/>
      <c r="AD19" s="147"/>
      <c r="AE19" s="147"/>
      <c r="AF19" s="147"/>
      <c r="AG19" s="147" t="s">
        <v>171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">
      <c r="A20" s="154"/>
      <c r="B20" s="155"/>
      <c r="C20" s="191" t="s">
        <v>188</v>
      </c>
      <c r="D20" s="189"/>
      <c r="E20" s="190">
        <v>8.3000000000000007</v>
      </c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7"/>
      <c r="AA20" s="147"/>
      <c r="AB20" s="147"/>
      <c r="AC20" s="147"/>
      <c r="AD20" s="147"/>
      <c r="AE20" s="147"/>
      <c r="AF20" s="147"/>
      <c r="AG20" s="147" t="s">
        <v>179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68">
        <v>7</v>
      </c>
      <c r="B21" s="169" t="s">
        <v>189</v>
      </c>
      <c r="C21" s="185" t="s">
        <v>190</v>
      </c>
      <c r="D21" s="170" t="s">
        <v>191</v>
      </c>
      <c r="E21" s="171">
        <v>26.247</v>
      </c>
      <c r="F21" s="172"/>
      <c r="G21" s="173">
        <f>ROUND(E21*F21,2)</f>
        <v>0</v>
      </c>
      <c r="H21" s="172"/>
      <c r="I21" s="173">
        <f>ROUND(E21*H21,2)</f>
        <v>0</v>
      </c>
      <c r="J21" s="172"/>
      <c r="K21" s="173">
        <f>ROUND(E21*J21,2)</f>
        <v>0</v>
      </c>
      <c r="L21" s="173">
        <v>21</v>
      </c>
      <c r="M21" s="173">
        <f>G21*(1+L21/100)</f>
        <v>0</v>
      </c>
      <c r="N21" s="171">
        <v>0</v>
      </c>
      <c r="O21" s="171">
        <f>ROUND(E21*N21,2)</f>
        <v>0</v>
      </c>
      <c r="P21" s="171">
        <v>0.22</v>
      </c>
      <c r="Q21" s="171">
        <f>ROUND(E21*P21,2)</f>
        <v>5.77</v>
      </c>
      <c r="R21" s="173" t="s">
        <v>169</v>
      </c>
      <c r="S21" s="173" t="s">
        <v>130</v>
      </c>
      <c r="T21" s="174" t="s">
        <v>130</v>
      </c>
      <c r="U21" s="158">
        <v>0.14299999999999999</v>
      </c>
      <c r="V21" s="158">
        <f>ROUND(E21*U21,2)</f>
        <v>3.75</v>
      </c>
      <c r="W21" s="158"/>
      <c r="X21" s="158" t="s">
        <v>170</v>
      </c>
      <c r="Y21" s="158" t="s">
        <v>132</v>
      </c>
      <c r="Z21" s="147"/>
      <c r="AA21" s="147"/>
      <c r="AB21" s="147"/>
      <c r="AC21" s="147"/>
      <c r="AD21" s="147"/>
      <c r="AE21" s="147"/>
      <c r="AF21" s="147"/>
      <c r="AG21" s="147" t="s">
        <v>171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259" t="s">
        <v>192</v>
      </c>
      <c r="D22" s="260"/>
      <c r="E22" s="260"/>
      <c r="F22" s="260"/>
      <c r="G22" s="260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7"/>
      <c r="AA22" s="147"/>
      <c r="AB22" s="147"/>
      <c r="AC22" s="147"/>
      <c r="AD22" s="147"/>
      <c r="AE22" s="147"/>
      <c r="AF22" s="147"/>
      <c r="AG22" s="147" t="s">
        <v>173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82" t="str">
        <f>C22</f>
        <v>s vybouráním lože, s přemístěním hmot na skládku na vzdálenost do 3 m nebo naložením na dopravní prostředek</v>
      </c>
      <c r="BB22" s="147"/>
      <c r="BC22" s="147"/>
      <c r="BD22" s="147"/>
      <c r="BE22" s="147"/>
      <c r="BF22" s="147"/>
      <c r="BG22" s="147"/>
      <c r="BH22" s="147"/>
    </row>
    <row r="23" spans="1:60" outlineLevel="2" x14ac:dyDescent="0.2">
      <c r="A23" s="154"/>
      <c r="B23" s="155"/>
      <c r="C23" s="191" t="s">
        <v>193</v>
      </c>
      <c r="D23" s="189"/>
      <c r="E23" s="190">
        <v>8.2889999999999997</v>
      </c>
      <c r="F23" s="158"/>
      <c r="G23" s="158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58"/>
      <c r="Z23" s="147"/>
      <c r="AA23" s="147"/>
      <c r="AB23" s="147"/>
      <c r="AC23" s="147"/>
      <c r="AD23" s="147"/>
      <c r="AE23" s="147"/>
      <c r="AF23" s="147"/>
      <c r="AG23" s="147" t="s">
        <v>179</v>
      </c>
      <c r="AH23" s="147">
        <v>0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3" x14ac:dyDescent="0.2">
      <c r="A24" s="154"/>
      <c r="B24" s="155"/>
      <c r="C24" s="191" t="s">
        <v>194</v>
      </c>
      <c r="D24" s="189"/>
      <c r="E24" s="190">
        <v>17.957999999999998</v>
      </c>
      <c r="F24" s="158"/>
      <c r="G24" s="15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7"/>
      <c r="AA24" s="147"/>
      <c r="AB24" s="147"/>
      <c r="AC24" s="147"/>
      <c r="AD24" s="147"/>
      <c r="AE24" s="147"/>
      <c r="AF24" s="147"/>
      <c r="AG24" s="147" t="s">
        <v>179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68">
        <v>8</v>
      </c>
      <c r="B25" s="169" t="s">
        <v>195</v>
      </c>
      <c r="C25" s="185" t="s">
        <v>196</v>
      </c>
      <c r="D25" s="170" t="s">
        <v>191</v>
      </c>
      <c r="E25" s="171">
        <v>1.5</v>
      </c>
      <c r="F25" s="172"/>
      <c r="G25" s="173">
        <f>ROUND(E25*F25,2)</f>
        <v>0</v>
      </c>
      <c r="H25" s="172"/>
      <c r="I25" s="173">
        <f>ROUND(E25*H25,2)</f>
        <v>0</v>
      </c>
      <c r="J25" s="172"/>
      <c r="K25" s="173">
        <f>ROUND(E25*J25,2)</f>
        <v>0</v>
      </c>
      <c r="L25" s="173">
        <v>21</v>
      </c>
      <c r="M25" s="173">
        <f>G25*(1+L25/100)</f>
        <v>0</v>
      </c>
      <c r="N25" s="171">
        <v>0</v>
      </c>
      <c r="O25" s="171">
        <f>ROUND(E25*N25,2)</f>
        <v>0</v>
      </c>
      <c r="P25" s="171">
        <v>0.27</v>
      </c>
      <c r="Q25" s="171">
        <f>ROUND(E25*P25,2)</f>
        <v>0.41</v>
      </c>
      <c r="R25" s="173" t="s">
        <v>169</v>
      </c>
      <c r="S25" s="173" t="s">
        <v>130</v>
      </c>
      <c r="T25" s="174" t="s">
        <v>130</v>
      </c>
      <c r="U25" s="158">
        <v>0.123</v>
      </c>
      <c r="V25" s="158">
        <f>ROUND(E25*U25,2)</f>
        <v>0.18</v>
      </c>
      <c r="W25" s="158"/>
      <c r="X25" s="158" t="s">
        <v>170</v>
      </c>
      <c r="Y25" s="158" t="s">
        <v>132</v>
      </c>
      <c r="Z25" s="147"/>
      <c r="AA25" s="147"/>
      <c r="AB25" s="147"/>
      <c r="AC25" s="147"/>
      <c r="AD25" s="147"/>
      <c r="AE25" s="147"/>
      <c r="AF25" s="147"/>
      <c r="AG25" s="147" t="s">
        <v>171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2" x14ac:dyDescent="0.2">
      <c r="A26" s="154"/>
      <c r="B26" s="155"/>
      <c r="C26" s="259" t="s">
        <v>192</v>
      </c>
      <c r="D26" s="260"/>
      <c r="E26" s="260"/>
      <c r="F26" s="260"/>
      <c r="G26" s="260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7"/>
      <c r="AA26" s="147"/>
      <c r="AB26" s="147"/>
      <c r="AC26" s="147"/>
      <c r="AD26" s="147"/>
      <c r="AE26" s="147"/>
      <c r="AF26" s="147"/>
      <c r="AG26" s="147" t="s">
        <v>173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82" t="str">
        <f>C26</f>
        <v>s vybouráním lože, s přemístěním hmot na skládku na vzdálenost do 3 m nebo naložením na dopravní prostředek</v>
      </c>
      <c r="BB26" s="147"/>
      <c r="BC26" s="147"/>
      <c r="BD26" s="147"/>
      <c r="BE26" s="147"/>
      <c r="BF26" s="147"/>
      <c r="BG26" s="147"/>
      <c r="BH26" s="147"/>
    </row>
    <row r="27" spans="1:60" outlineLevel="2" x14ac:dyDescent="0.2">
      <c r="A27" s="154"/>
      <c r="B27" s="155"/>
      <c r="C27" s="191" t="s">
        <v>197</v>
      </c>
      <c r="D27" s="189"/>
      <c r="E27" s="190">
        <v>1.5</v>
      </c>
      <c r="F27" s="158"/>
      <c r="G27" s="1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7"/>
      <c r="AA27" s="147"/>
      <c r="AB27" s="147"/>
      <c r="AC27" s="147"/>
      <c r="AD27" s="147"/>
      <c r="AE27" s="147"/>
      <c r="AF27" s="147"/>
      <c r="AG27" s="147" t="s">
        <v>179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x14ac:dyDescent="0.2">
      <c r="A28" s="161" t="s">
        <v>125</v>
      </c>
      <c r="B28" s="162" t="s">
        <v>78</v>
      </c>
      <c r="C28" s="183" t="s">
        <v>79</v>
      </c>
      <c r="D28" s="163"/>
      <c r="E28" s="164"/>
      <c r="F28" s="165"/>
      <c r="G28" s="165">
        <f>SUMIF(AG29:AG31,"&lt;&gt;NOR",G29:G31)</f>
        <v>0</v>
      </c>
      <c r="H28" s="165"/>
      <c r="I28" s="165">
        <f>SUM(I29:I31)</f>
        <v>0</v>
      </c>
      <c r="J28" s="165"/>
      <c r="K28" s="165">
        <f>SUM(K29:K31)</f>
        <v>0</v>
      </c>
      <c r="L28" s="165"/>
      <c r="M28" s="165">
        <f>SUM(M29:M31)</f>
        <v>0</v>
      </c>
      <c r="N28" s="164"/>
      <c r="O28" s="164">
        <f>SUM(O29:O31)</f>
        <v>0</v>
      </c>
      <c r="P28" s="164"/>
      <c r="Q28" s="164">
        <f>SUM(Q29:Q31)</f>
        <v>0</v>
      </c>
      <c r="R28" s="165"/>
      <c r="S28" s="165"/>
      <c r="T28" s="166"/>
      <c r="U28" s="160"/>
      <c r="V28" s="160">
        <f>SUM(V29:V31)</f>
        <v>0.11</v>
      </c>
      <c r="W28" s="160"/>
      <c r="X28" s="160"/>
      <c r="Y28" s="160"/>
      <c r="AG28" t="s">
        <v>126</v>
      </c>
    </row>
    <row r="29" spans="1:60" outlineLevel="1" x14ac:dyDescent="0.2">
      <c r="A29" s="168">
        <v>9</v>
      </c>
      <c r="B29" s="169" t="s">
        <v>198</v>
      </c>
      <c r="C29" s="185" t="s">
        <v>199</v>
      </c>
      <c r="D29" s="170" t="s">
        <v>191</v>
      </c>
      <c r="E29" s="171">
        <v>3.5</v>
      </c>
      <c r="F29" s="172"/>
      <c r="G29" s="173">
        <f>ROUND(E29*F29,2)</f>
        <v>0</v>
      </c>
      <c r="H29" s="172"/>
      <c r="I29" s="173">
        <f>ROUND(E29*H29,2)</f>
        <v>0</v>
      </c>
      <c r="J29" s="172"/>
      <c r="K29" s="173">
        <f>ROUND(E29*J29,2)</f>
        <v>0</v>
      </c>
      <c r="L29" s="173">
        <v>21</v>
      </c>
      <c r="M29" s="173">
        <f>G29*(1+L29/100)</f>
        <v>0</v>
      </c>
      <c r="N29" s="171">
        <v>0</v>
      </c>
      <c r="O29" s="171">
        <f>ROUND(E29*N29,2)</f>
        <v>0</v>
      </c>
      <c r="P29" s="171">
        <v>0</v>
      </c>
      <c r="Q29" s="171">
        <f>ROUND(E29*P29,2)</f>
        <v>0</v>
      </c>
      <c r="R29" s="173" t="s">
        <v>169</v>
      </c>
      <c r="S29" s="173" t="s">
        <v>130</v>
      </c>
      <c r="T29" s="174" t="s">
        <v>130</v>
      </c>
      <c r="U29" s="158">
        <v>3.2000000000000001E-2</v>
      </c>
      <c r="V29" s="158">
        <f>ROUND(E29*U29,2)</f>
        <v>0.11</v>
      </c>
      <c r="W29" s="158"/>
      <c r="X29" s="158" t="s">
        <v>170</v>
      </c>
      <c r="Y29" s="158" t="s">
        <v>132</v>
      </c>
      <c r="Z29" s="147"/>
      <c r="AA29" s="147"/>
      <c r="AB29" s="147"/>
      <c r="AC29" s="147"/>
      <c r="AD29" s="147"/>
      <c r="AE29" s="147"/>
      <c r="AF29" s="147"/>
      <c r="AG29" s="147" t="s">
        <v>171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">
      <c r="A30" s="154"/>
      <c r="B30" s="155"/>
      <c r="C30" s="259" t="s">
        <v>200</v>
      </c>
      <c r="D30" s="260"/>
      <c r="E30" s="260"/>
      <c r="F30" s="260"/>
      <c r="G30" s="260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7"/>
      <c r="AA30" s="147"/>
      <c r="AB30" s="147"/>
      <c r="AC30" s="147"/>
      <c r="AD30" s="147"/>
      <c r="AE30" s="147"/>
      <c r="AF30" s="147"/>
      <c r="AG30" s="147" t="s">
        <v>173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2" x14ac:dyDescent="0.2">
      <c r="A31" s="154"/>
      <c r="B31" s="155"/>
      <c r="C31" s="191" t="s">
        <v>201</v>
      </c>
      <c r="D31" s="189"/>
      <c r="E31" s="190">
        <v>3.5</v>
      </c>
      <c r="F31" s="158"/>
      <c r="G31" s="158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7"/>
      <c r="AA31" s="147"/>
      <c r="AB31" s="147"/>
      <c r="AC31" s="147"/>
      <c r="AD31" s="147"/>
      <c r="AE31" s="147"/>
      <c r="AF31" s="147"/>
      <c r="AG31" s="147" t="s">
        <v>179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x14ac:dyDescent="0.2">
      <c r="A32" s="161" t="s">
        <v>125</v>
      </c>
      <c r="B32" s="162" t="s">
        <v>92</v>
      </c>
      <c r="C32" s="183" t="s">
        <v>93</v>
      </c>
      <c r="D32" s="163"/>
      <c r="E32" s="164"/>
      <c r="F32" s="165"/>
      <c r="G32" s="165">
        <f>SUMIF(AG33:AG39,"&lt;&gt;NOR",G33:G39)</f>
        <v>0</v>
      </c>
      <c r="H32" s="165"/>
      <c r="I32" s="165">
        <f>SUM(I33:I39)</f>
        <v>0</v>
      </c>
      <c r="J32" s="165"/>
      <c r="K32" s="165">
        <f>SUM(K33:K39)</f>
        <v>0</v>
      </c>
      <c r="L32" s="165"/>
      <c r="M32" s="165">
        <f>SUM(M33:M39)</f>
        <v>0</v>
      </c>
      <c r="N32" s="164"/>
      <c r="O32" s="164">
        <f>SUM(O33:O39)</f>
        <v>0</v>
      </c>
      <c r="P32" s="164"/>
      <c r="Q32" s="164">
        <f>SUM(Q33:Q39)</f>
        <v>0</v>
      </c>
      <c r="R32" s="165"/>
      <c r="S32" s="165"/>
      <c r="T32" s="166"/>
      <c r="U32" s="160"/>
      <c r="V32" s="160">
        <f>SUM(V33:V39)</f>
        <v>37.94</v>
      </c>
      <c r="W32" s="160"/>
      <c r="X32" s="160"/>
      <c r="Y32" s="160"/>
      <c r="AG32" t="s">
        <v>126</v>
      </c>
    </row>
    <row r="33" spans="1:60" outlineLevel="1" x14ac:dyDescent="0.2">
      <c r="A33" s="175">
        <v>10</v>
      </c>
      <c r="B33" s="176" t="s">
        <v>202</v>
      </c>
      <c r="C33" s="184" t="s">
        <v>203</v>
      </c>
      <c r="D33" s="177" t="s">
        <v>204</v>
      </c>
      <c r="E33" s="178">
        <v>7.8486000000000002</v>
      </c>
      <c r="F33" s="179"/>
      <c r="G33" s="180">
        <f>ROUND(E33*F33,2)</f>
        <v>0</v>
      </c>
      <c r="H33" s="179"/>
      <c r="I33" s="180">
        <f>ROUND(E33*H33,2)</f>
        <v>0</v>
      </c>
      <c r="J33" s="179"/>
      <c r="K33" s="180">
        <f>ROUND(E33*J33,2)</f>
        <v>0</v>
      </c>
      <c r="L33" s="180">
        <v>21</v>
      </c>
      <c r="M33" s="180">
        <f>G33*(1+L33/100)</f>
        <v>0</v>
      </c>
      <c r="N33" s="178">
        <v>0</v>
      </c>
      <c r="O33" s="178">
        <f>ROUND(E33*N33,2)</f>
        <v>0</v>
      </c>
      <c r="P33" s="178">
        <v>0</v>
      </c>
      <c r="Q33" s="178">
        <f>ROUND(E33*P33,2)</f>
        <v>0</v>
      </c>
      <c r="R33" s="180" t="s">
        <v>205</v>
      </c>
      <c r="S33" s="180" t="s">
        <v>130</v>
      </c>
      <c r="T33" s="181" t="s">
        <v>130</v>
      </c>
      <c r="U33" s="158">
        <v>0</v>
      </c>
      <c r="V33" s="158">
        <f>ROUND(E33*U33,2)</f>
        <v>0</v>
      </c>
      <c r="W33" s="158"/>
      <c r="X33" s="158" t="s">
        <v>170</v>
      </c>
      <c r="Y33" s="158" t="s">
        <v>132</v>
      </c>
      <c r="Z33" s="147"/>
      <c r="AA33" s="147"/>
      <c r="AB33" s="147"/>
      <c r="AC33" s="147"/>
      <c r="AD33" s="147"/>
      <c r="AE33" s="147"/>
      <c r="AF33" s="147"/>
      <c r="AG33" s="147" t="s">
        <v>171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">
      <c r="A34" s="175">
        <v>11</v>
      </c>
      <c r="B34" s="176" t="s">
        <v>206</v>
      </c>
      <c r="C34" s="184" t="s">
        <v>207</v>
      </c>
      <c r="D34" s="177" t="s">
        <v>204</v>
      </c>
      <c r="E34" s="178">
        <v>0.13750000000000001</v>
      </c>
      <c r="F34" s="179"/>
      <c r="G34" s="180">
        <f>ROUND(E34*F34,2)</f>
        <v>0</v>
      </c>
      <c r="H34" s="179"/>
      <c r="I34" s="180">
        <f>ROUND(E34*H34,2)</f>
        <v>0</v>
      </c>
      <c r="J34" s="179"/>
      <c r="K34" s="180">
        <f>ROUND(E34*J34,2)</f>
        <v>0</v>
      </c>
      <c r="L34" s="180">
        <v>21</v>
      </c>
      <c r="M34" s="180">
        <f>G34*(1+L34/100)</f>
        <v>0</v>
      </c>
      <c r="N34" s="178">
        <v>0</v>
      </c>
      <c r="O34" s="178">
        <f>ROUND(E34*N34,2)</f>
        <v>0</v>
      </c>
      <c r="P34" s="178">
        <v>0</v>
      </c>
      <c r="Q34" s="178">
        <f>ROUND(E34*P34,2)</f>
        <v>0</v>
      </c>
      <c r="R34" s="180" t="s">
        <v>205</v>
      </c>
      <c r="S34" s="180" t="s">
        <v>130</v>
      </c>
      <c r="T34" s="181" t="s">
        <v>130</v>
      </c>
      <c r="U34" s="158">
        <v>0</v>
      </c>
      <c r="V34" s="158">
        <f>ROUND(E34*U34,2)</f>
        <v>0</v>
      </c>
      <c r="W34" s="158"/>
      <c r="X34" s="158" t="s">
        <v>170</v>
      </c>
      <c r="Y34" s="158" t="s">
        <v>132</v>
      </c>
      <c r="Z34" s="147"/>
      <c r="AA34" s="147"/>
      <c r="AB34" s="147"/>
      <c r="AC34" s="147"/>
      <c r="AD34" s="147"/>
      <c r="AE34" s="147"/>
      <c r="AF34" s="147"/>
      <c r="AG34" s="147" t="s">
        <v>171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ht="22.5" outlineLevel="1" x14ac:dyDescent="0.2">
      <c r="A35" s="175">
        <v>12</v>
      </c>
      <c r="B35" s="176" t="s">
        <v>208</v>
      </c>
      <c r="C35" s="184" t="s">
        <v>209</v>
      </c>
      <c r="D35" s="177" t="s">
        <v>204</v>
      </c>
      <c r="E35" s="178">
        <v>18.506399999999999</v>
      </c>
      <c r="F35" s="179"/>
      <c r="G35" s="180">
        <f>ROUND(E35*F35,2)</f>
        <v>0</v>
      </c>
      <c r="H35" s="179"/>
      <c r="I35" s="180">
        <f>ROUND(E35*H35,2)</f>
        <v>0</v>
      </c>
      <c r="J35" s="179"/>
      <c r="K35" s="180">
        <f>ROUND(E35*J35,2)</f>
        <v>0</v>
      </c>
      <c r="L35" s="180">
        <v>21</v>
      </c>
      <c r="M35" s="180">
        <f>G35*(1+L35/100)</f>
        <v>0</v>
      </c>
      <c r="N35" s="178">
        <v>0</v>
      </c>
      <c r="O35" s="178">
        <f>ROUND(E35*N35,2)</f>
        <v>0</v>
      </c>
      <c r="P35" s="178">
        <v>0</v>
      </c>
      <c r="Q35" s="178">
        <f>ROUND(E35*P35,2)</f>
        <v>0</v>
      </c>
      <c r="R35" s="180" t="s">
        <v>205</v>
      </c>
      <c r="S35" s="180" t="s">
        <v>130</v>
      </c>
      <c r="T35" s="181" t="s">
        <v>130</v>
      </c>
      <c r="U35" s="158">
        <v>0</v>
      </c>
      <c r="V35" s="158">
        <f>ROUND(E35*U35,2)</f>
        <v>0</v>
      </c>
      <c r="W35" s="158"/>
      <c r="X35" s="158" t="s">
        <v>170</v>
      </c>
      <c r="Y35" s="158" t="s">
        <v>132</v>
      </c>
      <c r="Z35" s="147"/>
      <c r="AA35" s="147"/>
      <c r="AB35" s="147"/>
      <c r="AC35" s="147"/>
      <c r="AD35" s="147"/>
      <c r="AE35" s="147"/>
      <c r="AF35" s="147"/>
      <c r="AG35" s="147" t="s">
        <v>171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68">
        <v>13</v>
      </c>
      <c r="B36" s="169" t="s">
        <v>210</v>
      </c>
      <c r="C36" s="185" t="s">
        <v>211</v>
      </c>
      <c r="D36" s="170" t="s">
        <v>204</v>
      </c>
      <c r="E36" s="171">
        <v>26.4925</v>
      </c>
      <c r="F36" s="172"/>
      <c r="G36" s="173">
        <f>ROUND(E36*F36,2)</f>
        <v>0</v>
      </c>
      <c r="H36" s="172"/>
      <c r="I36" s="173">
        <f>ROUND(E36*H36,2)</f>
        <v>0</v>
      </c>
      <c r="J36" s="172"/>
      <c r="K36" s="173">
        <f>ROUND(E36*J36,2)</f>
        <v>0</v>
      </c>
      <c r="L36" s="173">
        <v>21</v>
      </c>
      <c r="M36" s="173">
        <f>G36*(1+L36/100)</f>
        <v>0</v>
      </c>
      <c r="N36" s="171">
        <v>0</v>
      </c>
      <c r="O36" s="171">
        <f>ROUND(E36*N36,2)</f>
        <v>0</v>
      </c>
      <c r="P36" s="171">
        <v>0</v>
      </c>
      <c r="Q36" s="171">
        <f>ROUND(E36*P36,2)</f>
        <v>0</v>
      </c>
      <c r="R36" s="173" t="s">
        <v>205</v>
      </c>
      <c r="S36" s="173" t="s">
        <v>130</v>
      </c>
      <c r="T36" s="174" t="s">
        <v>130</v>
      </c>
      <c r="U36" s="158">
        <v>0.49</v>
      </c>
      <c r="V36" s="158">
        <f>ROUND(E36*U36,2)</f>
        <v>12.98</v>
      </c>
      <c r="W36" s="158"/>
      <c r="X36" s="158" t="s">
        <v>212</v>
      </c>
      <c r="Y36" s="158" t="s">
        <v>132</v>
      </c>
      <c r="Z36" s="147"/>
      <c r="AA36" s="147"/>
      <c r="AB36" s="147"/>
      <c r="AC36" s="147"/>
      <c r="AD36" s="147"/>
      <c r="AE36" s="147"/>
      <c r="AF36" s="147"/>
      <c r="AG36" s="147" t="s">
        <v>213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2" x14ac:dyDescent="0.2">
      <c r="A37" s="154"/>
      <c r="B37" s="155"/>
      <c r="C37" s="250" t="s">
        <v>214</v>
      </c>
      <c r="D37" s="251"/>
      <c r="E37" s="251"/>
      <c r="F37" s="251"/>
      <c r="G37" s="251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7"/>
      <c r="AA37" s="147"/>
      <c r="AB37" s="147"/>
      <c r="AC37" s="147"/>
      <c r="AD37" s="147"/>
      <c r="AE37" s="147"/>
      <c r="AF37" s="147"/>
      <c r="AG37" s="147" t="s">
        <v>143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">
      <c r="A38" s="175">
        <v>14</v>
      </c>
      <c r="B38" s="176" t="s">
        <v>215</v>
      </c>
      <c r="C38" s="184" t="s">
        <v>216</v>
      </c>
      <c r="D38" s="177" t="s">
        <v>204</v>
      </c>
      <c r="E38" s="178">
        <v>238.43252000000001</v>
      </c>
      <c r="F38" s="179"/>
      <c r="G38" s="180">
        <f>ROUND(E38*F38,2)</f>
        <v>0</v>
      </c>
      <c r="H38" s="179"/>
      <c r="I38" s="180">
        <f>ROUND(E38*H38,2)</f>
        <v>0</v>
      </c>
      <c r="J38" s="179"/>
      <c r="K38" s="180">
        <f>ROUND(E38*J38,2)</f>
        <v>0</v>
      </c>
      <c r="L38" s="180">
        <v>21</v>
      </c>
      <c r="M38" s="180">
        <f>G38*(1+L38/100)</f>
        <v>0</v>
      </c>
      <c r="N38" s="178">
        <v>0</v>
      </c>
      <c r="O38" s="178">
        <f>ROUND(E38*N38,2)</f>
        <v>0</v>
      </c>
      <c r="P38" s="178">
        <v>0</v>
      </c>
      <c r="Q38" s="178">
        <f>ROUND(E38*P38,2)</f>
        <v>0</v>
      </c>
      <c r="R38" s="180" t="s">
        <v>205</v>
      </c>
      <c r="S38" s="180" t="s">
        <v>130</v>
      </c>
      <c r="T38" s="181" t="s">
        <v>130</v>
      </c>
      <c r="U38" s="158">
        <v>0</v>
      </c>
      <c r="V38" s="158">
        <f>ROUND(E38*U38,2)</f>
        <v>0</v>
      </c>
      <c r="W38" s="158"/>
      <c r="X38" s="158" t="s">
        <v>212</v>
      </c>
      <c r="Y38" s="158" t="s">
        <v>132</v>
      </c>
      <c r="Z38" s="147"/>
      <c r="AA38" s="147"/>
      <c r="AB38" s="147"/>
      <c r="AC38" s="147"/>
      <c r="AD38" s="147"/>
      <c r="AE38" s="147"/>
      <c r="AF38" s="147"/>
      <c r="AG38" s="147" t="s">
        <v>213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1" x14ac:dyDescent="0.2">
      <c r="A39" s="168">
        <v>15</v>
      </c>
      <c r="B39" s="169" t="s">
        <v>217</v>
      </c>
      <c r="C39" s="185" t="s">
        <v>218</v>
      </c>
      <c r="D39" s="170" t="s">
        <v>204</v>
      </c>
      <c r="E39" s="171">
        <v>26.4925</v>
      </c>
      <c r="F39" s="172"/>
      <c r="G39" s="173">
        <f>ROUND(E39*F39,2)</f>
        <v>0</v>
      </c>
      <c r="H39" s="172"/>
      <c r="I39" s="173">
        <f>ROUND(E39*H39,2)</f>
        <v>0</v>
      </c>
      <c r="J39" s="172"/>
      <c r="K39" s="173">
        <f>ROUND(E39*J39,2)</f>
        <v>0</v>
      </c>
      <c r="L39" s="173">
        <v>21</v>
      </c>
      <c r="M39" s="173">
        <f>G39*(1+L39/100)</f>
        <v>0</v>
      </c>
      <c r="N39" s="171">
        <v>0</v>
      </c>
      <c r="O39" s="171">
        <f>ROUND(E39*N39,2)</f>
        <v>0</v>
      </c>
      <c r="P39" s="171">
        <v>0</v>
      </c>
      <c r="Q39" s="171">
        <f>ROUND(E39*P39,2)</f>
        <v>0</v>
      </c>
      <c r="R39" s="173" t="s">
        <v>205</v>
      </c>
      <c r="S39" s="173" t="s">
        <v>130</v>
      </c>
      <c r="T39" s="174" t="s">
        <v>130</v>
      </c>
      <c r="U39" s="158">
        <v>0.94199999999999995</v>
      </c>
      <c r="V39" s="158">
        <f>ROUND(E39*U39,2)</f>
        <v>24.96</v>
      </c>
      <c r="W39" s="158"/>
      <c r="X39" s="158" t="s">
        <v>212</v>
      </c>
      <c r="Y39" s="158" t="s">
        <v>132</v>
      </c>
      <c r="Z39" s="147"/>
      <c r="AA39" s="147"/>
      <c r="AB39" s="147"/>
      <c r="AC39" s="147"/>
      <c r="AD39" s="147"/>
      <c r="AE39" s="147"/>
      <c r="AF39" s="147"/>
      <c r="AG39" s="147" t="s">
        <v>213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x14ac:dyDescent="0.2">
      <c r="A40" s="3"/>
      <c r="B40" s="4"/>
      <c r="C40" s="186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E40">
        <v>15</v>
      </c>
      <c r="AF40">
        <v>21</v>
      </c>
      <c r="AG40" t="s">
        <v>111</v>
      </c>
    </row>
    <row r="41" spans="1:60" x14ac:dyDescent="0.2">
      <c r="A41" s="150"/>
      <c r="B41" s="151" t="s">
        <v>29</v>
      </c>
      <c r="C41" s="187"/>
      <c r="D41" s="152"/>
      <c r="E41" s="153"/>
      <c r="F41" s="153"/>
      <c r="G41" s="167">
        <f>G8+G28+G32</f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E41">
        <f>SUMIF(L7:L39,AE40,G7:G39)</f>
        <v>0</v>
      </c>
      <c r="AF41">
        <f>SUMIF(L7:L39,AF40,G7:G39)</f>
        <v>0</v>
      </c>
      <c r="AG41" t="s">
        <v>163</v>
      </c>
    </row>
    <row r="42" spans="1:60" x14ac:dyDescent="0.2">
      <c r="C42" s="188"/>
      <c r="D42" s="10"/>
      <c r="AG42" t="s">
        <v>164</v>
      </c>
    </row>
    <row r="43" spans="1:60" x14ac:dyDescent="0.2">
      <c r="D43" s="10"/>
    </row>
    <row r="44" spans="1:60" x14ac:dyDescent="0.2">
      <c r="D44" s="10"/>
    </row>
    <row r="45" spans="1:60" x14ac:dyDescent="0.2">
      <c r="D45" s="10"/>
    </row>
    <row r="46" spans="1:60" x14ac:dyDescent="0.2">
      <c r="D46" s="10"/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A2FCUxu1J5qTnNzDEuExMZng1RGMOndECdH+HT43fCZNcrY4SJj46wEDcd5pHwadyM4EutlGa8o2djbopaY9qg==" saltValue="7GrmKAyVQcDmNplvtsUmrw==" spinCount="100000" sheet="1" formatRows="0"/>
  <mergeCells count="10">
    <mergeCell ref="C22:G22"/>
    <mergeCell ref="C26:G26"/>
    <mergeCell ref="C30:G30"/>
    <mergeCell ref="C37:G37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horizontalDpi="300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BE17D-98F7-4668-A2C2-EFCF3F35FAB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63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2" t="s">
        <v>165</v>
      </c>
      <c r="B1" s="252"/>
      <c r="C1" s="252"/>
      <c r="D1" s="252"/>
      <c r="E1" s="252"/>
      <c r="F1" s="252"/>
      <c r="G1" s="252"/>
      <c r="AG1" t="s">
        <v>98</v>
      </c>
    </row>
    <row r="2" spans="1:60" ht="24.95" customHeight="1" x14ac:dyDescent="0.2">
      <c r="A2" s="139" t="s">
        <v>7</v>
      </c>
      <c r="B2" s="49" t="s">
        <v>43</v>
      </c>
      <c r="C2" s="253" t="s">
        <v>44</v>
      </c>
      <c r="D2" s="254"/>
      <c r="E2" s="254"/>
      <c r="F2" s="254"/>
      <c r="G2" s="255"/>
      <c r="AG2" t="s">
        <v>99</v>
      </c>
    </row>
    <row r="3" spans="1:60" ht="24.95" customHeight="1" x14ac:dyDescent="0.2">
      <c r="A3" s="139" t="s">
        <v>8</v>
      </c>
      <c r="B3" s="49" t="s">
        <v>50</v>
      </c>
      <c r="C3" s="253" t="s">
        <v>51</v>
      </c>
      <c r="D3" s="254"/>
      <c r="E3" s="254"/>
      <c r="F3" s="254"/>
      <c r="G3" s="255"/>
      <c r="AC3" s="120" t="s">
        <v>99</v>
      </c>
      <c r="AG3" t="s">
        <v>101</v>
      </c>
    </row>
    <row r="4" spans="1:60" ht="24.95" customHeight="1" x14ac:dyDescent="0.2">
      <c r="A4" s="140" t="s">
        <v>9</v>
      </c>
      <c r="B4" s="141" t="s">
        <v>53</v>
      </c>
      <c r="C4" s="256" t="s">
        <v>54</v>
      </c>
      <c r="D4" s="257"/>
      <c r="E4" s="257"/>
      <c r="F4" s="257"/>
      <c r="G4" s="258"/>
      <c r="AG4" t="s">
        <v>102</v>
      </c>
    </row>
    <row r="5" spans="1:60" x14ac:dyDescent="0.2">
      <c r="D5" s="10"/>
    </row>
    <row r="6" spans="1:60" ht="38.25" x14ac:dyDescent="0.2">
      <c r="A6" s="143" t="s">
        <v>103</v>
      </c>
      <c r="B6" s="145" t="s">
        <v>104</v>
      </c>
      <c r="C6" s="145" t="s">
        <v>105</v>
      </c>
      <c r="D6" s="144" t="s">
        <v>106</v>
      </c>
      <c r="E6" s="143" t="s">
        <v>107</v>
      </c>
      <c r="F6" s="142" t="s">
        <v>108</v>
      </c>
      <c r="G6" s="143" t="s">
        <v>29</v>
      </c>
      <c r="H6" s="146" t="s">
        <v>30</v>
      </c>
      <c r="I6" s="146" t="s">
        <v>109</v>
      </c>
      <c r="J6" s="146" t="s">
        <v>31</v>
      </c>
      <c r="K6" s="146" t="s">
        <v>110</v>
      </c>
      <c r="L6" s="146" t="s">
        <v>111</v>
      </c>
      <c r="M6" s="146" t="s">
        <v>112</v>
      </c>
      <c r="N6" s="146" t="s">
        <v>113</v>
      </c>
      <c r="O6" s="146" t="s">
        <v>114</v>
      </c>
      <c r="P6" s="146" t="s">
        <v>115</v>
      </c>
      <c r="Q6" s="146" t="s">
        <v>116</v>
      </c>
      <c r="R6" s="146" t="s">
        <v>117</v>
      </c>
      <c r="S6" s="146" t="s">
        <v>118</v>
      </c>
      <c r="T6" s="146" t="s">
        <v>119</v>
      </c>
      <c r="U6" s="146" t="s">
        <v>120</v>
      </c>
      <c r="V6" s="146" t="s">
        <v>121</v>
      </c>
      <c r="W6" s="146" t="s">
        <v>122</v>
      </c>
      <c r="X6" s="146" t="s">
        <v>123</v>
      </c>
      <c r="Y6" s="146" t="s">
        <v>124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1" t="s">
        <v>125</v>
      </c>
      <c r="B8" s="162" t="s">
        <v>68</v>
      </c>
      <c r="C8" s="183" t="s">
        <v>69</v>
      </c>
      <c r="D8" s="163"/>
      <c r="E8" s="164"/>
      <c r="F8" s="165"/>
      <c r="G8" s="165">
        <f>SUMIF(AG9:AG42,"&lt;&gt;NOR",G9:G42)</f>
        <v>0</v>
      </c>
      <c r="H8" s="165"/>
      <c r="I8" s="165">
        <f>SUM(I9:I42)</f>
        <v>0</v>
      </c>
      <c r="J8" s="165"/>
      <c r="K8" s="165">
        <f>SUM(K9:K42)</f>
        <v>0</v>
      </c>
      <c r="L8" s="165"/>
      <c r="M8" s="165">
        <f>SUM(M9:M42)</f>
        <v>0</v>
      </c>
      <c r="N8" s="164"/>
      <c r="O8" s="164">
        <f>SUM(O9:O42)</f>
        <v>0</v>
      </c>
      <c r="P8" s="164"/>
      <c r="Q8" s="164">
        <f>SUM(Q9:Q42)</f>
        <v>0</v>
      </c>
      <c r="R8" s="165"/>
      <c r="S8" s="165"/>
      <c r="T8" s="166"/>
      <c r="U8" s="160"/>
      <c r="V8" s="160">
        <f>SUM(V9:V42)</f>
        <v>25.189999999999998</v>
      </c>
      <c r="W8" s="160"/>
      <c r="X8" s="160"/>
      <c r="Y8" s="160"/>
      <c r="AG8" t="s">
        <v>126</v>
      </c>
    </row>
    <row r="9" spans="1:60" outlineLevel="1" x14ac:dyDescent="0.2">
      <c r="A9" s="168">
        <v>1</v>
      </c>
      <c r="B9" s="169" t="s">
        <v>219</v>
      </c>
      <c r="C9" s="185" t="s">
        <v>220</v>
      </c>
      <c r="D9" s="170" t="s">
        <v>221</v>
      </c>
      <c r="E9" s="171">
        <v>19.188569999999999</v>
      </c>
      <c r="F9" s="172"/>
      <c r="G9" s="173">
        <f>ROUND(E9*F9,2)</f>
        <v>0</v>
      </c>
      <c r="H9" s="172"/>
      <c r="I9" s="173">
        <f>ROUND(E9*H9,2)</f>
        <v>0</v>
      </c>
      <c r="J9" s="172"/>
      <c r="K9" s="173">
        <f>ROUND(E9*J9,2)</f>
        <v>0</v>
      </c>
      <c r="L9" s="173">
        <v>21</v>
      </c>
      <c r="M9" s="173">
        <f>G9*(1+L9/100)</f>
        <v>0</v>
      </c>
      <c r="N9" s="171">
        <v>0</v>
      </c>
      <c r="O9" s="171">
        <f>ROUND(E9*N9,2)</f>
        <v>0</v>
      </c>
      <c r="P9" s="171">
        <v>0</v>
      </c>
      <c r="Q9" s="171">
        <f>ROUND(E9*P9,2)</f>
        <v>0</v>
      </c>
      <c r="R9" s="173" t="s">
        <v>222</v>
      </c>
      <c r="S9" s="173" t="s">
        <v>130</v>
      </c>
      <c r="T9" s="174" t="s">
        <v>130</v>
      </c>
      <c r="U9" s="158">
        <v>0.626</v>
      </c>
      <c r="V9" s="158">
        <f>ROUND(E9*U9,2)</f>
        <v>12.01</v>
      </c>
      <c r="W9" s="158"/>
      <c r="X9" s="158" t="s">
        <v>170</v>
      </c>
      <c r="Y9" s="158" t="s">
        <v>132</v>
      </c>
      <c r="Z9" s="147"/>
      <c r="AA9" s="147"/>
      <c r="AB9" s="147"/>
      <c r="AC9" s="147"/>
      <c r="AD9" s="147"/>
      <c r="AE9" s="147"/>
      <c r="AF9" s="147"/>
      <c r="AG9" s="147" t="s">
        <v>171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59" t="s">
        <v>223</v>
      </c>
      <c r="D10" s="260"/>
      <c r="E10" s="260"/>
      <c r="F10" s="260"/>
      <c r="G10" s="260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173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ht="22.5" outlineLevel="2" x14ac:dyDescent="0.2">
      <c r="A11" s="154"/>
      <c r="B11" s="155"/>
      <c r="C11" s="191" t="s">
        <v>224</v>
      </c>
      <c r="D11" s="189"/>
      <c r="E11" s="190">
        <v>14.544230000000001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7"/>
      <c r="AA11" s="147"/>
      <c r="AB11" s="147"/>
      <c r="AC11" s="147"/>
      <c r="AD11" s="147"/>
      <c r="AE11" s="147"/>
      <c r="AF11" s="147"/>
      <c r="AG11" s="147" t="s">
        <v>179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ht="22.5" outlineLevel="3" x14ac:dyDescent="0.2">
      <c r="A12" s="154"/>
      <c r="B12" s="155"/>
      <c r="C12" s="191" t="s">
        <v>225</v>
      </c>
      <c r="D12" s="189"/>
      <c r="E12" s="190">
        <v>11.984349999999999</v>
      </c>
      <c r="F12" s="158"/>
      <c r="G12" s="158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7"/>
      <c r="AA12" s="147"/>
      <c r="AB12" s="147"/>
      <c r="AC12" s="147"/>
      <c r="AD12" s="147"/>
      <c r="AE12" s="147"/>
      <c r="AF12" s="147"/>
      <c r="AG12" s="147" t="s">
        <v>179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3" x14ac:dyDescent="0.2">
      <c r="A13" s="154"/>
      <c r="B13" s="155"/>
      <c r="C13" s="191" t="s">
        <v>226</v>
      </c>
      <c r="D13" s="189"/>
      <c r="E13" s="190">
        <v>-2.0750000000000002</v>
      </c>
      <c r="F13" s="158"/>
      <c r="G13" s="15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7"/>
      <c r="AA13" s="147"/>
      <c r="AB13" s="147"/>
      <c r="AC13" s="147"/>
      <c r="AD13" s="147"/>
      <c r="AE13" s="147"/>
      <c r="AF13" s="147"/>
      <c r="AG13" s="147" t="s">
        <v>179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3" x14ac:dyDescent="0.2">
      <c r="A14" s="154"/>
      <c r="B14" s="155"/>
      <c r="C14" s="191" t="s">
        <v>227</v>
      </c>
      <c r="D14" s="189"/>
      <c r="E14" s="190">
        <v>-5.2649999999999997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7"/>
      <c r="AA14" s="147"/>
      <c r="AB14" s="147"/>
      <c r="AC14" s="147"/>
      <c r="AD14" s="147"/>
      <c r="AE14" s="147"/>
      <c r="AF14" s="147"/>
      <c r="AG14" s="147" t="s">
        <v>179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ht="22.5" outlineLevel="1" x14ac:dyDescent="0.2">
      <c r="A15" s="168">
        <v>2</v>
      </c>
      <c r="B15" s="169" t="s">
        <v>228</v>
      </c>
      <c r="C15" s="185" t="s">
        <v>229</v>
      </c>
      <c r="D15" s="170" t="s">
        <v>221</v>
      </c>
      <c r="E15" s="171">
        <v>5.75657</v>
      </c>
      <c r="F15" s="172"/>
      <c r="G15" s="173">
        <f>ROUND(E15*F15,2)</f>
        <v>0</v>
      </c>
      <c r="H15" s="172"/>
      <c r="I15" s="173">
        <f>ROUND(E15*H15,2)</f>
        <v>0</v>
      </c>
      <c r="J15" s="172"/>
      <c r="K15" s="173">
        <f>ROUND(E15*J15,2)</f>
        <v>0</v>
      </c>
      <c r="L15" s="173">
        <v>21</v>
      </c>
      <c r="M15" s="173">
        <f>G15*(1+L15/100)</f>
        <v>0</v>
      </c>
      <c r="N15" s="171">
        <v>0</v>
      </c>
      <c r="O15" s="171">
        <f>ROUND(E15*N15,2)</f>
        <v>0</v>
      </c>
      <c r="P15" s="171">
        <v>0</v>
      </c>
      <c r="Q15" s="171">
        <f>ROUND(E15*P15,2)</f>
        <v>0</v>
      </c>
      <c r="R15" s="173" t="s">
        <v>222</v>
      </c>
      <c r="S15" s="173" t="s">
        <v>130</v>
      </c>
      <c r="T15" s="174" t="s">
        <v>130</v>
      </c>
      <c r="U15" s="158">
        <v>8.1000000000000003E-2</v>
      </c>
      <c r="V15" s="158">
        <f>ROUND(E15*U15,2)</f>
        <v>0.47</v>
      </c>
      <c r="W15" s="158"/>
      <c r="X15" s="158" t="s">
        <v>170</v>
      </c>
      <c r="Y15" s="158" t="s">
        <v>132</v>
      </c>
      <c r="Z15" s="147"/>
      <c r="AA15" s="147"/>
      <c r="AB15" s="147"/>
      <c r="AC15" s="147"/>
      <c r="AD15" s="147"/>
      <c r="AE15" s="147"/>
      <c r="AF15" s="147"/>
      <c r="AG15" s="147" t="s">
        <v>171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2" x14ac:dyDescent="0.2">
      <c r="A16" s="154"/>
      <c r="B16" s="155"/>
      <c r="C16" s="259" t="s">
        <v>223</v>
      </c>
      <c r="D16" s="260"/>
      <c r="E16" s="260"/>
      <c r="F16" s="260"/>
      <c r="G16" s="260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7"/>
      <c r="AA16" s="147"/>
      <c r="AB16" s="147"/>
      <c r="AC16" s="147"/>
      <c r="AD16" s="147"/>
      <c r="AE16" s="147"/>
      <c r="AF16" s="147"/>
      <c r="AG16" s="147" t="s">
        <v>173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">
      <c r="A17" s="154"/>
      <c r="B17" s="155"/>
      <c r="C17" s="191" t="s">
        <v>230</v>
      </c>
      <c r="D17" s="189"/>
      <c r="E17" s="190">
        <v>5.75657</v>
      </c>
      <c r="F17" s="158"/>
      <c r="G17" s="1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7"/>
      <c r="AA17" s="147"/>
      <c r="AB17" s="147"/>
      <c r="AC17" s="147"/>
      <c r="AD17" s="147"/>
      <c r="AE17" s="147"/>
      <c r="AF17" s="147"/>
      <c r="AG17" s="147" t="s">
        <v>179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68">
        <v>3</v>
      </c>
      <c r="B18" s="169" t="s">
        <v>231</v>
      </c>
      <c r="C18" s="185" t="s">
        <v>232</v>
      </c>
      <c r="D18" s="170" t="s">
        <v>221</v>
      </c>
      <c r="E18" s="171">
        <v>4.0378499999999997</v>
      </c>
      <c r="F18" s="172"/>
      <c r="G18" s="173">
        <f>ROUND(E18*F18,2)</f>
        <v>0</v>
      </c>
      <c r="H18" s="172"/>
      <c r="I18" s="173">
        <f>ROUND(E18*H18,2)</f>
        <v>0</v>
      </c>
      <c r="J18" s="172"/>
      <c r="K18" s="173">
        <f>ROUND(E18*J18,2)</f>
        <v>0</v>
      </c>
      <c r="L18" s="173">
        <v>21</v>
      </c>
      <c r="M18" s="173">
        <f>G18*(1+L18/100)</f>
        <v>0</v>
      </c>
      <c r="N18" s="171">
        <v>0</v>
      </c>
      <c r="O18" s="171">
        <f>ROUND(E18*N18,2)</f>
        <v>0</v>
      </c>
      <c r="P18" s="171">
        <v>0</v>
      </c>
      <c r="Q18" s="171">
        <f>ROUND(E18*P18,2)</f>
        <v>0</v>
      </c>
      <c r="R18" s="173" t="s">
        <v>222</v>
      </c>
      <c r="S18" s="173" t="s">
        <v>130</v>
      </c>
      <c r="T18" s="174" t="s">
        <v>130</v>
      </c>
      <c r="U18" s="158">
        <v>0.495</v>
      </c>
      <c r="V18" s="158">
        <f>ROUND(E18*U18,2)</f>
        <v>2</v>
      </c>
      <c r="W18" s="158"/>
      <c r="X18" s="158" t="s">
        <v>170</v>
      </c>
      <c r="Y18" s="158" t="s">
        <v>132</v>
      </c>
      <c r="Z18" s="147"/>
      <c r="AA18" s="147"/>
      <c r="AB18" s="147"/>
      <c r="AC18" s="147"/>
      <c r="AD18" s="147"/>
      <c r="AE18" s="147"/>
      <c r="AF18" s="147"/>
      <c r="AG18" s="147" t="s">
        <v>171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ht="22.5" outlineLevel="2" x14ac:dyDescent="0.2">
      <c r="A19" s="154"/>
      <c r="B19" s="155"/>
      <c r="C19" s="259" t="s">
        <v>233</v>
      </c>
      <c r="D19" s="260"/>
      <c r="E19" s="260"/>
      <c r="F19" s="260"/>
      <c r="G19" s="260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7"/>
      <c r="AA19" s="147"/>
      <c r="AB19" s="147"/>
      <c r="AC19" s="147"/>
      <c r="AD19" s="147"/>
      <c r="AE19" s="147"/>
      <c r="AF19" s="147"/>
      <c r="AG19" s="147" t="s">
        <v>173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82" t="str">
        <f>C19</f>
        <v>zapažených i nezapažených s urovnáním dna do předepsaného profilu a spádu, s přehozením výkopku na přilehlém terénu na vzdálenost do 3 m od podélné osy rýhy nebo s naložením výkopku na dopravní prostředek.</v>
      </c>
      <c r="BB19" s="147"/>
      <c r="BC19" s="147"/>
      <c r="BD19" s="147"/>
      <c r="BE19" s="147"/>
      <c r="BF19" s="147"/>
      <c r="BG19" s="147"/>
      <c r="BH19" s="147"/>
    </row>
    <row r="20" spans="1:60" ht="33.75" outlineLevel="2" x14ac:dyDescent="0.2">
      <c r="A20" s="154"/>
      <c r="B20" s="155"/>
      <c r="C20" s="191" t="s">
        <v>234</v>
      </c>
      <c r="D20" s="189"/>
      <c r="E20" s="190">
        <v>2.5378500000000002</v>
      </c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7"/>
      <c r="AA20" s="147"/>
      <c r="AB20" s="147"/>
      <c r="AC20" s="147"/>
      <c r="AD20" s="147"/>
      <c r="AE20" s="147"/>
      <c r="AF20" s="147"/>
      <c r="AG20" s="147" t="s">
        <v>179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3" x14ac:dyDescent="0.2">
      <c r="A21" s="154"/>
      <c r="B21" s="155"/>
      <c r="C21" s="191" t="s">
        <v>235</v>
      </c>
      <c r="D21" s="189"/>
      <c r="E21" s="190">
        <v>1.5</v>
      </c>
      <c r="F21" s="158"/>
      <c r="G21" s="15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7"/>
      <c r="AA21" s="147"/>
      <c r="AB21" s="147"/>
      <c r="AC21" s="147"/>
      <c r="AD21" s="147"/>
      <c r="AE21" s="147"/>
      <c r="AF21" s="147"/>
      <c r="AG21" s="147" t="s">
        <v>179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">
      <c r="A22" s="168">
        <v>4</v>
      </c>
      <c r="B22" s="169" t="s">
        <v>236</v>
      </c>
      <c r="C22" s="185" t="s">
        <v>237</v>
      </c>
      <c r="D22" s="170" t="s">
        <v>221</v>
      </c>
      <c r="E22" s="171">
        <v>1.2113499999999999</v>
      </c>
      <c r="F22" s="172"/>
      <c r="G22" s="173">
        <f>ROUND(E22*F22,2)</f>
        <v>0</v>
      </c>
      <c r="H22" s="172"/>
      <c r="I22" s="173">
        <f>ROUND(E22*H22,2)</f>
        <v>0</v>
      </c>
      <c r="J22" s="172"/>
      <c r="K22" s="173">
        <f>ROUND(E22*J22,2)</f>
        <v>0</v>
      </c>
      <c r="L22" s="173">
        <v>21</v>
      </c>
      <c r="M22" s="173">
        <f>G22*(1+L22/100)</f>
        <v>0</v>
      </c>
      <c r="N22" s="171">
        <v>0</v>
      </c>
      <c r="O22" s="171">
        <f>ROUND(E22*N22,2)</f>
        <v>0</v>
      </c>
      <c r="P22" s="171">
        <v>0</v>
      </c>
      <c r="Q22" s="171">
        <f>ROUND(E22*P22,2)</f>
        <v>0</v>
      </c>
      <c r="R22" s="173" t="s">
        <v>222</v>
      </c>
      <c r="S22" s="173" t="s">
        <v>130</v>
      </c>
      <c r="T22" s="174" t="s">
        <v>130</v>
      </c>
      <c r="U22" s="158">
        <v>0.60029999999999994</v>
      </c>
      <c r="V22" s="158">
        <f>ROUND(E22*U22,2)</f>
        <v>0.73</v>
      </c>
      <c r="W22" s="158"/>
      <c r="X22" s="158" t="s">
        <v>170</v>
      </c>
      <c r="Y22" s="158" t="s">
        <v>132</v>
      </c>
      <c r="Z22" s="147"/>
      <c r="AA22" s="147"/>
      <c r="AB22" s="147"/>
      <c r="AC22" s="147"/>
      <c r="AD22" s="147"/>
      <c r="AE22" s="147"/>
      <c r="AF22" s="147"/>
      <c r="AG22" s="147" t="s">
        <v>171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ht="22.5" outlineLevel="2" x14ac:dyDescent="0.2">
      <c r="A23" s="154"/>
      <c r="B23" s="155"/>
      <c r="C23" s="259" t="s">
        <v>233</v>
      </c>
      <c r="D23" s="260"/>
      <c r="E23" s="260"/>
      <c r="F23" s="260"/>
      <c r="G23" s="260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58"/>
      <c r="Z23" s="147"/>
      <c r="AA23" s="147"/>
      <c r="AB23" s="147"/>
      <c r="AC23" s="147"/>
      <c r="AD23" s="147"/>
      <c r="AE23" s="147"/>
      <c r="AF23" s="147"/>
      <c r="AG23" s="147" t="s">
        <v>173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82" t="str">
        <f>C23</f>
        <v>zapažených i nezapažených s urovnáním dna do předepsaného profilu a spádu, s přehozením výkopku na přilehlém terénu na vzdálenost do 3 m od podélné osy rýhy nebo s naložením výkopku na dopravní prostředek.</v>
      </c>
      <c r="BB23" s="147"/>
      <c r="BC23" s="147"/>
      <c r="BD23" s="147"/>
      <c r="BE23" s="147"/>
      <c r="BF23" s="147"/>
      <c r="BG23" s="147"/>
      <c r="BH23" s="147"/>
    </row>
    <row r="24" spans="1:60" outlineLevel="2" x14ac:dyDescent="0.2">
      <c r="A24" s="154"/>
      <c r="B24" s="155"/>
      <c r="C24" s="191" t="s">
        <v>238</v>
      </c>
      <c r="D24" s="189"/>
      <c r="E24" s="190">
        <v>1.21136</v>
      </c>
      <c r="F24" s="158"/>
      <c r="G24" s="15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7"/>
      <c r="AA24" s="147"/>
      <c r="AB24" s="147"/>
      <c r="AC24" s="147"/>
      <c r="AD24" s="147"/>
      <c r="AE24" s="147"/>
      <c r="AF24" s="147"/>
      <c r="AG24" s="147" t="s">
        <v>179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68">
        <v>5</v>
      </c>
      <c r="B25" s="169" t="s">
        <v>239</v>
      </c>
      <c r="C25" s="185" t="s">
        <v>240</v>
      </c>
      <c r="D25" s="170" t="s">
        <v>221</v>
      </c>
      <c r="E25" s="171">
        <v>6.2273399999999999</v>
      </c>
      <c r="F25" s="172"/>
      <c r="G25" s="173">
        <f>ROUND(E25*F25,2)</f>
        <v>0</v>
      </c>
      <c r="H25" s="172"/>
      <c r="I25" s="173">
        <f>ROUND(E25*H25,2)</f>
        <v>0</v>
      </c>
      <c r="J25" s="172"/>
      <c r="K25" s="173">
        <f>ROUND(E25*J25,2)</f>
        <v>0</v>
      </c>
      <c r="L25" s="173">
        <v>21</v>
      </c>
      <c r="M25" s="173">
        <f>G25*(1+L25/100)</f>
        <v>0</v>
      </c>
      <c r="N25" s="171">
        <v>0</v>
      </c>
      <c r="O25" s="171">
        <f>ROUND(E25*N25,2)</f>
        <v>0</v>
      </c>
      <c r="P25" s="171">
        <v>0</v>
      </c>
      <c r="Q25" s="171">
        <f>ROUND(E25*P25,2)</f>
        <v>0</v>
      </c>
      <c r="R25" s="173" t="s">
        <v>222</v>
      </c>
      <c r="S25" s="173" t="s">
        <v>130</v>
      </c>
      <c r="T25" s="174" t="s">
        <v>130</v>
      </c>
      <c r="U25" s="158">
        <v>1.0999999999999999E-2</v>
      </c>
      <c r="V25" s="158">
        <f>ROUND(E25*U25,2)</f>
        <v>7.0000000000000007E-2</v>
      </c>
      <c r="W25" s="158"/>
      <c r="X25" s="158" t="s">
        <v>170</v>
      </c>
      <c r="Y25" s="158" t="s">
        <v>132</v>
      </c>
      <c r="Z25" s="147"/>
      <c r="AA25" s="147"/>
      <c r="AB25" s="147"/>
      <c r="AC25" s="147"/>
      <c r="AD25" s="147"/>
      <c r="AE25" s="147"/>
      <c r="AF25" s="147"/>
      <c r="AG25" s="147" t="s">
        <v>171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2" x14ac:dyDescent="0.2">
      <c r="A26" s="154"/>
      <c r="B26" s="155"/>
      <c r="C26" s="259" t="s">
        <v>241</v>
      </c>
      <c r="D26" s="260"/>
      <c r="E26" s="260"/>
      <c r="F26" s="260"/>
      <c r="G26" s="260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7"/>
      <c r="AA26" s="147"/>
      <c r="AB26" s="147"/>
      <c r="AC26" s="147"/>
      <c r="AD26" s="147"/>
      <c r="AE26" s="147"/>
      <c r="AF26" s="147"/>
      <c r="AG26" s="147" t="s">
        <v>173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2" x14ac:dyDescent="0.2">
      <c r="A27" s="154"/>
      <c r="B27" s="155"/>
      <c r="C27" s="191" t="s">
        <v>242</v>
      </c>
      <c r="D27" s="189"/>
      <c r="E27" s="190">
        <v>6.2273399999999999</v>
      </c>
      <c r="F27" s="158"/>
      <c r="G27" s="1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7"/>
      <c r="AA27" s="147"/>
      <c r="AB27" s="147"/>
      <c r="AC27" s="147"/>
      <c r="AD27" s="147"/>
      <c r="AE27" s="147"/>
      <c r="AF27" s="147"/>
      <c r="AG27" s="147" t="s">
        <v>179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ht="22.5" outlineLevel="1" x14ac:dyDescent="0.2">
      <c r="A28" s="168">
        <v>6</v>
      </c>
      <c r="B28" s="169" t="s">
        <v>243</v>
      </c>
      <c r="C28" s="185" t="s">
        <v>244</v>
      </c>
      <c r="D28" s="170" t="s">
        <v>221</v>
      </c>
      <c r="E28" s="171">
        <v>20.112749999999998</v>
      </c>
      <c r="F28" s="172"/>
      <c r="G28" s="173">
        <f>ROUND(E28*F28,2)</f>
        <v>0</v>
      </c>
      <c r="H28" s="172"/>
      <c r="I28" s="173">
        <f>ROUND(E28*H28,2)</f>
        <v>0</v>
      </c>
      <c r="J28" s="172"/>
      <c r="K28" s="173">
        <f>ROUND(E28*J28,2)</f>
        <v>0</v>
      </c>
      <c r="L28" s="173">
        <v>21</v>
      </c>
      <c r="M28" s="173">
        <f>G28*(1+L28/100)</f>
        <v>0</v>
      </c>
      <c r="N28" s="171">
        <v>0</v>
      </c>
      <c r="O28" s="171">
        <f>ROUND(E28*N28,2)</f>
        <v>0</v>
      </c>
      <c r="P28" s="171">
        <v>0</v>
      </c>
      <c r="Q28" s="171">
        <f>ROUND(E28*P28,2)</f>
        <v>0</v>
      </c>
      <c r="R28" s="173" t="s">
        <v>222</v>
      </c>
      <c r="S28" s="173" t="s">
        <v>130</v>
      </c>
      <c r="T28" s="174" t="s">
        <v>130</v>
      </c>
      <c r="U28" s="158">
        <v>1.0999999999999999E-2</v>
      </c>
      <c r="V28" s="158">
        <f>ROUND(E28*U28,2)</f>
        <v>0.22</v>
      </c>
      <c r="W28" s="158"/>
      <c r="X28" s="158" t="s">
        <v>170</v>
      </c>
      <c r="Y28" s="158" t="s">
        <v>132</v>
      </c>
      <c r="Z28" s="147"/>
      <c r="AA28" s="147"/>
      <c r="AB28" s="147"/>
      <c r="AC28" s="147"/>
      <c r="AD28" s="147"/>
      <c r="AE28" s="147"/>
      <c r="AF28" s="147"/>
      <c r="AG28" s="147" t="s">
        <v>171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2" x14ac:dyDescent="0.2">
      <c r="A29" s="154"/>
      <c r="B29" s="155"/>
      <c r="C29" s="259" t="s">
        <v>241</v>
      </c>
      <c r="D29" s="260"/>
      <c r="E29" s="260"/>
      <c r="F29" s="260"/>
      <c r="G29" s="260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7"/>
      <c r="AA29" s="147"/>
      <c r="AB29" s="147"/>
      <c r="AC29" s="147"/>
      <c r="AD29" s="147"/>
      <c r="AE29" s="147"/>
      <c r="AF29" s="147"/>
      <c r="AG29" s="147" t="s">
        <v>173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">
      <c r="A30" s="154"/>
      <c r="B30" s="155"/>
      <c r="C30" s="191" t="s">
        <v>245</v>
      </c>
      <c r="D30" s="189"/>
      <c r="E30" s="190">
        <v>20.112749999999998</v>
      </c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7"/>
      <c r="AA30" s="147"/>
      <c r="AB30" s="147"/>
      <c r="AC30" s="147"/>
      <c r="AD30" s="147"/>
      <c r="AE30" s="147"/>
      <c r="AF30" s="147"/>
      <c r="AG30" s="147" t="s">
        <v>179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ht="22.5" outlineLevel="1" x14ac:dyDescent="0.2">
      <c r="A31" s="168">
        <v>7</v>
      </c>
      <c r="B31" s="169" t="s">
        <v>246</v>
      </c>
      <c r="C31" s="185" t="s">
        <v>247</v>
      </c>
      <c r="D31" s="170" t="s">
        <v>221</v>
      </c>
      <c r="E31" s="171">
        <v>80.450999999999993</v>
      </c>
      <c r="F31" s="172"/>
      <c r="G31" s="173">
        <f>ROUND(E31*F31,2)</f>
        <v>0</v>
      </c>
      <c r="H31" s="172"/>
      <c r="I31" s="173">
        <f>ROUND(E31*H31,2)</f>
        <v>0</v>
      </c>
      <c r="J31" s="172"/>
      <c r="K31" s="173">
        <f>ROUND(E31*J31,2)</f>
        <v>0</v>
      </c>
      <c r="L31" s="173">
        <v>21</v>
      </c>
      <c r="M31" s="173">
        <f>G31*(1+L31/100)</f>
        <v>0</v>
      </c>
      <c r="N31" s="171">
        <v>0</v>
      </c>
      <c r="O31" s="171">
        <f>ROUND(E31*N31,2)</f>
        <v>0</v>
      </c>
      <c r="P31" s="171">
        <v>0</v>
      </c>
      <c r="Q31" s="171">
        <f>ROUND(E31*P31,2)</f>
        <v>0</v>
      </c>
      <c r="R31" s="173" t="s">
        <v>222</v>
      </c>
      <c r="S31" s="173" t="s">
        <v>130</v>
      </c>
      <c r="T31" s="174" t="s">
        <v>130</v>
      </c>
      <c r="U31" s="158">
        <v>0</v>
      </c>
      <c r="V31" s="158">
        <f>ROUND(E31*U31,2)</f>
        <v>0</v>
      </c>
      <c r="W31" s="158"/>
      <c r="X31" s="158" t="s">
        <v>170</v>
      </c>
      <c r="Y31" s="158" t="s">
        <v>132</v>
      </c>
      <c r="Z31" s="147"/>
      <c r="AA31" s="147"/>
      <c r="AB31" s="147"/>
      <c r="AC31" s="147"/>
      <c r="AD31" s="147"/>
      <c r="AE31" s="147"/>
      <c r="AF31" s="147"/>
      <c r="AG31" s="147" t="s">
        <v>171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2" x14ac:dyDescent="0.2">
      <c r="A32" s="154"/>
      <c r="B32" s="155"/>
      <c r="C32" s="259" t="s">
        <v>241</v>
      </c>
      <c r="D32" s="260"/>
      <c r="E32" s="260"/>
      <c r="F32" s="260"/>
      <c r="G32" s="260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7"/>
      <c r="AA32" s="147"/>
      <c r="AB32" s="147"/>
      <c r="AC32" s="147"/>
      <c r="AD32" s="147"/>
      <c r="AE32" s="147"/>
      <c r="AF32" s="147"/>
      <c r="AG32" s="147" t="s">
        <v>173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2" x14ac:dyDescent="0.2">
      <c r="A33" s="154"/>
      <c r="B33" s="155"/>
      <c r="C33" s="191" t="s">
        <v>248</v>
      </c>
      <c r="D33" s="189"/>
      <c r="E33" s="190">
        <v>80.450999999999993</v>
      </c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7"/>
      <c r="AA33" s="147"/>
      <c r="AB33" s="147"/>
      <c r="AC33" s="147"/>
      <c r="AD33" s="147"/>
      <c r="AE33" s="147"/>
      <c r="AF33" s="147"/>
      <c r="AG33" s="147" t="s">
        <v>179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ht="22.5" outlineLevel="1" x14ac:dyDescent="0.2">
      <c r="A34" s="168">
        <v>8</v>
      </c>
      <c r="B34" s="169" t="s">
        <v>249</v>
      </c>
      <c r="C34" s="185" t="s">
        <v>250</v>
      </c>
      <c r="D34" s="170" t="s">
        <v>221</v>
      </c>
      <c r="E34" s="171">
        <v>3.1136699999999999</v>
      </c>
      <c r="F34" s="172"/>
      <c r="G34" s="173">
        <f>ROUND(E34*F34,2)</f>
        <v>0</v>
      </c>
      <c r="H34" s="172"/>
      <c r="I34" s="173">
        <f>ROUND(E34*H34,2)</f>
        <v>0</v>
      </c>
      <c r="J34" s="172"/>
      <c r="K34" s="173">
        <f>ROUND(E34*J34,2)</f>
        <v>0</v>
      </c>
      <c r="L34" s="173">
        <v>21</v>
      </c>
      <c r="M34" s="173">
        <f>G34*(1+L34/100)</f>
        <v>0</v>
      </c>
      <c r="N34" s="171">
        <v>0</v>
      </c>
      <c r="O34" s="171">
        <f>ROUND(E34*N34,2)</f>
        <v>0</v>
      </c>
      <c r="P34" s="171">
        <v>0</v>
      </c>
      <c r="Q34" s="171">
        <f>ROUND(E34*P34,2)</f>
        <v>0</v>
      </c>
      <c r="R34" s="173" t="s">
        <v>222</v>
      </c>
      <c r="S34" s="173" t="s">
        <v>130</v>
      </c>
      <c r="T34" s="174" t="s">
        <v>130</v>
      </c>
      <c r="U34" s="158">
        <v>0.65200000000000002</v>
      </c>
      <c r="V34" s="158">
        <f>ROUND(E34*U34,2)</f>
        <v>2.0299999999999998</v>
      </c>
      <c r="W34" s="158"/>
      <c r="X34" s="158" t="s">
        <v>170</v>
      </c>
      <c r="Y34" s="158" t="s">
        <v>132</v>
      </c>
      <c r="Z34" s="147"/>
      <c r="AA34" s="147"/>
      <c r="AB34" s="147"/>
      <c r="AC34" s="147"/>
      <c r="AD34" s="147"/>
      <c r="AE34" s="147"/>
      <c r="AF34" s="147"/>
      <c r="AG34" s="147" t="s">
        <v>171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2" x14ac:dyDescent="0.2">
      <c r="A35" s="154"/>
      <c r="B35" s="155"/>
      <c r="C35" s="191" t="s">
        <v>251</v>
      </c>
      <c r="D35" s="189"/>
      <c r="E35" s="190">
        <v>3.1136699999999999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7"/>
      <c r="AA35" s="147"/>
      <c r="AB35" s="147"/>
      <c r="AC35" s="147"/>
      <c r="AD35" s="147"/>
      <c r="AE35" s="147"/>
      <c r="AF35" s="147"/>
      <c r="AG35" s="147" t="s">
        <v>179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68">
        <v>9</v>
      </c>
      <c r="B36" s="169" t="s">
        <v>252</v>
      </c>
      <c r="C36" s="185" t="s">
        <v>253</v>
      </c>
      <c r="D36" s="170" t="s">
        <v>221</v>
      </c>
      <c r="E36" s="171">
        <v>3.1136699999999999</v>
      </c>
      <c r="F36" s="172"/>
      <c r="G36" s="173">
        <f>ROUND(E36*F36,2)</f>
        <v>0</v>
      </c>
      <c r="H36" s="172"/>
      <c r="I36" s="173">
        <f>ROUND(E36*H36,2)</f>
        <v>0</v>
      </c>
      <c r="J36" s="172"/>
      <c r="K36" s="173">
        <f>ROUND(E36*J36,2)</f>
        <v>0</v>
      </c>
      <c r="L36" s="173">
        <v>21</v>
      </c>
      <c r="M36" s="173">
        <f>G36*(1+L36/100)</f>
        <v>0</v>
      </c>
      <c r="N36" s="171">
        <v>0</v>
      </c>
      <c r="O36" s="171">
        <f>ROUND(E36*N36,2)</f>
        <v>0</v>
      </c>
      <c r="P36" s="171">
        <v>0</v>
      </c>
      <c r="Q36" s="171">
        <f>ROUND(E36*P36,2)</f>
        <v>0</v>
      </c>
      <c r="R36" s="173" t="s">
        <v>222</v>
      </c>
      <c r="S36" s="173" t="s">
        <v>130</v>
      </c>
      <c r="T36" s="174" t="s">
        <v>130</v>
      </c>
      <c r="U36" s="158">
        <v>2.1949999999999998</v>
      </c>
      <c r="V36" s="158">
        <f>ROUND(E36*U36,2)</f>
        <v>6.83</v>
      </c>
      <c r="W36" s="158"/>
      <c r="X36" s="158" t="s">
        <v>170</v>
      </c>
      <c r="Y36" s="158" t="s">
        <v>132</v>
      </c>
      <c r="Z36" s="147"/>
      <c r="AA36" s="147"/>
      <c r="AB36" s="147"/>
      <c r="AC36" s="147"/>
      <c r="AD36" s="147"/>
      <c r="AE36" s="147"/>
      <c r="AF36" s="147"/>
      <c r="AG36" s="147" t="s">
        <v>171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ht="22.5" outlineLevel="2" x14ac:dyDescent="0.2">
      <c r="A37" s="154"/>
      <c r="B37" s="155"/>
      <c r="C37" s="259" t="s">
        <v>254</v>
      </c>
      <c r="D37" s="260"/>
      <c r="E37" s="260"/>
      <c r="F37" s="260"/>
      <c r="G37" s="260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7"/>
      <c r="AA37" s="147"/>
      <c r="AB37" s="147"/>
      <c r="AC37" s="147"/>
      <c r="AD37" s="147"/>
      <c r="AE37" s="147"/>
      <c r="AF37" s="147"/>
      <c r="AG37" s="147" t="s">
        <v>173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82" t="str">
        <f>C37</f>
        <v>sypaninou z vhodných hornin tř. 1 - 4 nebo materiálem, uloženým ve vzdálenosti do 30 m od vnějšího kraje objektu, pro jakoukoliv míru zhutnění,</v>
      </c>
      <c r="BB37" s="147"/>
      <c r="BC37" s="147"/>
      <c r="BD37" s="147"/>
      <c r="BE37" s="147"/>
      <c r="BF37" s="147"/>
      <c r="BG37" s="147"/>
      <c r="BH37" s="147"/>
    </row>
    <row r="38" spans="1:60" ht="22.5" outlineLevel="2" x14ac:dyDescent="0.2">
      <c r="A38" s="154"/>
      <c r="B38" s="155"/>
      <c r="C38" s="191" t="s">
        <v>255</v>
      </c>
      <c r="D38" s="189"/>
      <c r="E38" s="190">
        <v>3.1136699999999999</v>
      </c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7"/>
      <c r="AA38" s="147"/>
      <c r="AB38" s="147"/>
      <c r="AC38" s="147"/>
      <c r="AD38" s="147"/>
      <c r="AE38" s="147"/>
      <c r="AF38" s="147"/>
      <c r="AG38" s="147" t="s">
        <v>179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1" x14ac:dyDescent="0.2">
      <c r="A39" s="168">
        <v>10</v>
      </c>
      <c r="B39" s="169" t="s">
        <v>256</v>
      </c>
      <c r="C39" s="185" t="s">
        <v>257</v>
      </c>
      <c r="D39" s="170" t="s">
        <v>168</v>
      </c>
      <c r="E39" s="171">
        <v>46</v>
      </c>
      <c r="F39" s="172"/>
      <c r="G39" s="173">
        <f>ROUND(E39*F39,2)</f>
        <v>0</v>
      </c>
      <c r="H39" s="172"/>
      <c r="I39" s="173">
        <f>ROUND(E39*H39,2)</f>
        <v>0</v>
      </c>
      <c r="J39" s="172"/>
      <c r="K39" s="173">
        <f>ROUND(E39*J39,2)</f>
        <v>0</v>
      </c>
      <c r="L39" s="173">
        <v>21</v>
      </c>
      <c r="M39" s="173">
        <f>G39*(1+L39/100)</f>
        <v>0</v>
      </c>
      <c r="N39" s="171">
        <v>0</v>
      </c>
      <c r="O39" s="171">
        <f>ROUND(E39*N39,2)</f>
        <v>0</v>
      </c>
      <c r="P39" s="171">
        <v>0</v>
      </c>
      <c r="Q39" s="171">
        <f>ROUND(E39*P39,2)</f>
        <v>0</v>
      </c>
      <c r="R39" s="173" t="s">
        <v>222</v>
      </c>
      <c r="S39" s="173" t="s">
        <v>130</v>
      </c>
      <c r="T39" s="174" t="s">
        <v>130</v>
      </c>
      <c r="U39" s="158">
        <v>1.7999999999999999E-2</v>
      </c>
      <c r="V39" s="158">
        <f>ROUND(E39*U39,2)</f>
        <v>0.83</v>
      </c>
      <c r="W39" s="158"/>
      <c r="X39" s="158" t="s">
        <v>170</v>
      </c>
      <c r="Y39" s="158" t="s">
        <v>132</v>
      </c>
      <c r="Z39" s="147"/>
      <c r="AA39" s="147"/>
      <c r="AB39" s="147"/>
      <c r="AC39" s="147"/>
      <c r="AD39" s="147"/>
      <c r="AE39" s="147"/>
      <c r="AF39" s="147"/>
      <c r="AG39" s="147" t="s">
        <v>171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2" x14ac:dyDescent="0.2">
      <c r="A40" s="154"/>
      <c r="B40" s="155"/>
      <c r="C40" s="259" t="s">
        <v>258</v>
      </c>
      <c r="D40" s="260"/>
      <c r="E40" s="260"/>
      <c r="F40" s="260"/>
      <c r="G40" s="260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7"/>
      <c r="AA40" s="147"/>
      <c r="AB40" s="147"/>
      <c r="AC40" s="147"/>
      <c r="AD40" s="147"/>
      <c r="AE40" s="147"/>
      <c r="AF40" s="147"/>
      <c r="AG40" s="147" t="s">
        <v>173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2" x14ac:dyDescent="0.2">
      <c r="A41" s="154"/>
      <c r="B41" s="155"/>
      <c r="C41" s="191" t="s">
        <v>259</v>
      </c>
      <c r="D41" s="189"/>
      <c r="E41" s="190">
        <v>46</v>
      </c>
      <c r="F41" s="158"/>
      <c r="G41" s="158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58"/>
      <c r="Z41" s="147"/>
      <c r="AA41" s="147"/>
      <c r="AB41" s="147"/>
      <c r="AC41" s="147"/>
      <c r="AD41" s="147"/>
      <c r="AE41" s="147"/>
      <c r="AF41" s="147"/>
      <c r="AG41" s="147" t="s">
        <v>179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">
      <c r="A42" s="175">
        <v>11</v>
      </c>
      <c r="B42" s="176" t="s">
        <v>260</v>
      </c>
      <c r="C42" s="184" t="s">
        <v>261</v>
      </c>
      <c r="D42" s="177" t="s">
        <v>221</v>
      </c>
      <c r="E42" s="178">
        <v>20.112749999999998</v>
      </c>
      <c r="F42" s="179"/>
      <c r="G42" s="180">
        <f>ROUND(E42*F42,2)</f>
        <v>0</v>
      </c>
      <c r="H42" s="179"/>
      <c r="I42" s="180">
        <f>ROUND(E42*H42,2)</f>
        <v>0</v>
      </c>
      <c r="J42" s="179"/>
      <c r="K42" s="180">
        <f>ROUND(E42*J42,2)</f>
        <v>0</v>
      </c>
      <c r="L42" s="180">
        <v>21</v>
      </c>
      <c r="M42" s="180">
        <f>G42*(1+L42/100)</f>
        <v>0</v>
      </c>
      <c r="N42" s="178">
        <v>0</v>
      </c>
      <c r="O42" s="178">
        <f>ROUND(E42*N42,2)</f>
        <v>0</v>
      </c>
      <c r="P42" s="178">
        <v>0</v>
      </c>
      <c r="Q42" s="178">
        <f>ROUND(E42*P42,2)</f>
        <v>0</v>
      </c>
      <c r="R42" s="180" t="s">
        <v>222</v>
      </c>
      <c r="S42" s="180" t="s">
        <v>130</v>
      </c>
      <c r="T42" s="181" t="s">
        <v>130</v>
      </c>
      <c r="U42" s="158">
        <v>0</v>
      </c>
      <c r="V42" s="158">
        <f>ROUND(E42*U42,2)</f>
        <v>0</v>
      </c>
      <c r="W42" s="158"/>
      <c r="X42" s="158" t="s">
        <v>170</v>
      </c>
      <c r="Y42" s="158" t="s">
        <v>132</v>
      </c>
      <c r="Z42" s="147"/>
      <c r="AA42" s="147"/>
      <c r="AB42" s="147"/>
      <c r="AC42" s="147"/>
      <c r="AD42" s="147"/>
      <c r="AE42" s="147"/>
      <c r="AF42" s="147"/>
      <c r="AG42" s="147" t="s">
        <v>171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x14ac:dyDescent="0.2">
      <c r="A43" s="161" t="s">
        <v>125</v>
      </c>
      <c r="B43" s="162" t="s">
        <v>70</v>
      </c>
      <c r="C43" s="183" t="s">
        <v>71</v>
      </c>
      <c r="D43" s="163"/>
      <c r="E43" s="164"/>
      <c r="F43" s="165"/>
      <c r="G43" s="165">
        <f>SUMIF(AG44:AG55,"&lt;&gt;NOR",G44:G55)</f>
        <v>0</v>
      </c>
      <c r="H43" s="165"/>
      <c r="I43" s="165">
        <f>SUM(I44:I55)</f>
        <v>0</v>
      </c>
      <c r="J43" s="165"/>
      <c r="K43" s="165">
        <f>SUM(K44:K55)</f>
        <v>0</v>
      </c>
      <c r="L43" s="165"/>
      <c r="M43" s="165">
        <f>SUM(M44:M55)</f>
        <v>0</v>
      </c>
      <c r="N43" s="164"/>
      <c r="O43" s="164">
        <f>SUM(O44:O55)</f>
        <v>8.18</v>
      </c>
      <c r="P43" s="164"/>
      <c r="Q43" s="164">
        <f>SUM(Q44:Q55)</f>
        <v>0</v>
      </c>
      <c r="R43" s="165"/>
      <c r="S43" s="165"/>
      <c r="T43" s="166"/>
      <c r="U43" s="160"/>
      <c r="V43" s="160">
        <f>SUM(V44:V55)</f>
        <v>18.260000000000002</v>
      </c>
      <c r="W43" s="160"/>
      <c r="X43" s="160"/>
      <c r="Y43" s="160"/>
      <c r="AG43" t="s">
        <v>126</v>
      </c>
    </row>
    <row r="44" spans="1:60" outlineLevel="1" x14ac:dyDescent="0.2">
      <c r="A44" s="168">
        <v>12</v>
      </c>
      <c r="B44" s="169" t="s">
        <v>262</v>
      </c>
      <c r="C44" s="185" t="s">
        <v>263</v>
      </c>
      <c r="D44" s="170" t="s">
        <v>221</v>
      </c>
      <c r="E44" s="171">
        <v>3.04542</v>
      </c>
      <c r="F44" s="172"/>
      <c r="G44" s="173">
        <f>ROUND(E44*F44,2)</f>
        <v>0</v>
      </c>
      <c r="H44" s="172"/>
      <c r="I44" s="173">
        <f>ROUND(E44*H44,2)</f>
        <v>0</v>
      </c>
      <c r="J44" s="172"/>
      <c r="K44" s="173">
        <f>ROUND(E44*J44,2)</f>
        <v>0</v>
      </c>
      <c r="L44" s="173">
        <v>21</v>
      </c>
      <c r="M44" s="173">
        <f>G44*(1+L44/100)</f>
        <v>0</v>
      </c>
      <c r="N44" s="171">
        <v>2.5249999999999999</v>
      </c>
      <c r="O44" s="171">
        <f>ROUND(E44*N44,2)</f>
        <v>7.69</v>
      </c>
      <c r="P44" s="171">
        <v>0</v>
      </c>
      <c r="Q44" s="171">
        <f>ROUND(E44*P44,2)</f>
        <v>0</v>
      </c>
      <c r="R44" s="173" t="s">
        <v>264</v>
      </c>
      <c r="S44" s="173" t="s">
        <v>130</v>
      </c>
      <c r="T44" s="174" t="s">
        <v>130</v>
      </c>
      <c r="U44" s="158">
        <v>0.48</v>
      </c>
      <c r="V44" s="158">
        <f>ROUND(E44*U44,2)</f>
        <v>1.46</v>
      </c>
      <c r="W44" s="158"/>
      <c r="X44" s="158" t="s">
        <v>170</v>
      </c>
      <c r="Y44" s="158" t="s">
        <v>132</v>
      </c>
      <c r="Z44" s="147"/>
      <c r="AA44" s="147"/>
      <c r="AB44" s="147"/>
      <c r="AC44" s="147"/>
      <c r="AD44" s="147"/>
      <c r="AE44" s="147"/>
      <c r="AF44" s="147"/>
      <c r="AG44" s="147" t="s">
        <v>171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2" x14ac:dyDescent="0.2">
      <c r="A45" s="154"/>
      <c r="B45" s="155"/>
      <c r="C45" s="259" t="s">
        <v>265</v>
      </c>
      <c r="D45" s="260"/>
      <c r="E45" s="260"/>
      <c r="F45" s="260"/>
      <c r="G45" s="260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7"/>
      <c r="AA45" s="147"/>
      <c r="AB45" s="147"/>
      <c r="AC45" s="147"/>
      <c r="AD45" s="147"/>
      <c r="AE45" s="147"/>
      <c r="AF45" s="147"/>
      <c r="AG45" s="147" t="s">
        <v>173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ht="33.75" outlineLevel="2" x14ac:dyDescent="0.2">
      <c r="A46" s="154"/>
      <c r="B46" s="155"/>
      <c r="C46" s="191" t="s">
        <v>266</v>
      </c>
      <c r="D46" s="189"/>
      <c r="E46" s="190">
        <v>3.04542</v>
      </c>
      <c r="F46" s="158"/>
      <c r="G46" s="158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58"/>
      <c r="Z46" s="147"/>
      <c r="AA46" s="147"/>
      <c r="AB46" s="147"/>
      <c r="AC46" s="147"/>
      <c r="AD46" s="147"/>
      <c r="AE46" s="147"/>
      <c r="AF46" s="147"/>
      <c r="AG46" s="147" t="s">
        <v>179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">
      <c r="A47" s="168">
        <v>13</v>
      </c>
      <c r="B47" s="169" t="s">
        <v>267</v>
      </c>
      <c r="C47" s="185" t="s">
        <v>268</v>
      </c>
      <c r="D47" s="170" t="s">
        <v>168</v>
      </c>
      <c r="E47" s="171">
        <v>10.151400000000001</v>
      </c>
      <c r="F47" s="172"/>
      <c r="G47" s="173">
        <f>ROUND(E47*F47,2)</f>
        <v>0</v>
      </c>
      <c r="H47" s="172"/>
      <c r="I47" s="173">
        <f>ROUND(E47*H47,2)</f>
        <v>0</v>
      </c>
      <c r="J47" s="172"/>
      <c r="K47" s="173">
        <f>ROUND(E47*J47,2)</f>
        <v>0</v>
      </c>
      <c r="L47" s="173">
        <v>21</v>
      </c>
      <c r="M47" s="173">
        <f>G47*(1+L47/100)</f>
        <v>0</v>
      </c>
      <c r="N47" s="171">
        <v>3.916E-2</v>
      </c>
      <c r="O47" s="171">
        <f>ROUND(E47*N47,2)</f>
        <v>0.4</v>
      </c>
      <c r="P47" s="171">
        <v>0</v>
      </c>
      <c r="Q47" s="171">
        <f>ROUND(E47*P47,2)</f>
        <v>0</v>
      </c>
      <c r="R47" s="173" t="s">
        <v>264</v>
      </c>
      <c r="S47" s="173" t="s">
        <v>130</v>
      </c>
      <c r="T47" s="174" t="s">
        <v>130</v>
      </c>
      <c r="U47" s="158">
        <v>1.05</v>
      </c>
      <c r="V47" s="158">
        <f>ROUND(E47*U47,2)</f>
        <v>10.66</v>
      </c>
      <c r="W47" s="158"/>
      <c r="X47" s="158" t="s">
        <v>170</v>
      </c>
      <c r="Y47" s="158" t="s">
        <v>132</v>
      </c>
      <c r="Z47" s="147"/>
      <c r="AA47" s="147"/>
      <c r="AB47" s="147"/>
      <c r="AC47" s="147"/>
      <c r="AD47" s="147"/>
      <c r="AE47" s="147"/>
      <c r="AF47" s="147"/>
      <c r="AG47" s="147" t="s">
        <v>171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ht="22.5" outlineLevel="2" x14ac:dyDescent="0.2">
      <c r="A48" s="154"/>
      <c r="B48" s="155"/>
      <c r="C48" s="259" t="s">
        <v>269</v>
      </c>
      <c r="D48" s="260"/>
      <c r="E48" s="260"/>
      <c r="F48" s="260"/>
      <c r="G48" s="260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7"/>
      <c r="AA48" s="147"/>
      <c r="AB48" s="147"/>
      <c r="AC48" s="147"/>
      <c r="AD48" s="147"/>
      <c r="AE48" s="147"/>
      <c r="AF48" s="147"/>
      <c r="AG48" s="147" t="s">
        <v>173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82" t="str">
        <f>C48</f>
        <v>svislé nebo šikmé (odkloněné), půdorysně přímé nebo zalomené, stěn základových pasů ve volných nebo zapažených jámách, rýhách, šachtách, včetně případných vzpěr,</v>
      </c>
      <c r="BB48" s="147"/>
      <c r="BC48" s="147"/>
      <c r="BD48" s="147"/>
      <c r="BE48" s="147"/>
      <c r="BF48" s="147"/>
      <c r="BG48" s="147"/>
      <c r="BH48" s="147"/>
    </row>
    <row r="49" spans="1:60" ht="33.75" outlineLevel="2" x14ac:dyDescent="0.2">
      <c r="A49" s="154"/>
      <c r="B49" s="155"/>
      <c r="C49" s="191" t="s">
        <v>270</v>
      </c>
      <c r="D49" s="189"/>
      <c r="E49" s="190">
        <v>10.151400000000001</v>
      </c>
      <c r="F49" s="158"/>
      <c r="G49" s="158"/>
      <c r="H49" s="158"/>
      <c r="I49" s="158"/>
      <c r="J49" s="158"/>
      <c r="K49" s="158"/>
      <c r="L49" s="158"/>
      <c r="M49" s="158"/>
      <c r="N49" s="157"/>
      <c r="O49" s="157"/>
      <c r="P49" s="157"/>
      <c r="Q49" s="157"/>
      <c r="R49" s="158"/>
      <c r="S49" s="158"/>
      <c r="T49" s="158"/>
      <c r="U49" s="158"/>
      <c r="V49" s="158"/>
      <c r="W49" s="158"/>
      <c r="X49" s="158"/>
      <c r="Y49" s="158"/>
      <c r="Z49" s="147"/>
      <c r="AA49" s="147"/>
      <c r="AB49" s="147"/>
      <c r="AC49" s="147"/>
      <c r="AD49" s="147"/>
      <c r="AE49" s="147"/>
      <c r="AF49" s="147"/>
      <c r="AG49" s="147" t="s">
        <v>179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1" x14ac:dyDescent="0.2">
      <c r="A50" s="168">
        <v>14</v>
      </c>
      <c r="B50" s="169" t="s">
        <v>271</v>
      </c>
      <c r="C50" s="185" t="s">
        <v>272</v>
      </c>
      <c r="D50" s="170" t="s">
        <v>168</v>
      </c>
      <c r="E50" s="171">
        <v>10.151400000000001</v>
      </c>
      <c r="F50" s="172"/>
      <c r="G50" s="173">
        <f>ROUND(E50*F50,2)</f>
        <v>0</v>
      </c>
      <c r="H50" s="172"/>
      <c r="I50" s="173">
        <f>ROUND(E50*H50,2)</f>
        <v>0</v>
      </c>
      <c r="J50" s="172"/>
      <c r="K50" s="173">
        <f>ROUND(E50*J50,2)</f>
        <v>0</v>
      </c>
      <c r="L50" s="173">
        <v>21</v>
      </c>
      <c r="M50" s="173">
        <f>G50*(1+L50/100)</f>
        <v>0</v>
      </c>
      <c r="N50" s="171">
        <v>0</v>
      </c>
      <c r="O50" s="171">
        <f>ROUND(E50*N50,2)</f>
        <v>0</v>
      </c>
      <c r="P50" s="171">
        <v>0</v>
      </c>
      <c r="Q50" s="171">
        <f>ROUND(E50*P50,2)</f>
        <v>0</v>
      </c>
      <c r="R50" s="173" t="s">
        <v>264</v>
      </c>
      <c r="S50" s="173" t="s">
        <v>130</v>
      </c>
      <c r="T50" s="174" t="s">
        <v>130</v>
      </c>
      <c r="U50" s="158">
        <v>0.32</v>
      </c>
      <c r="V50" s="158">
        <f>ROUND(E50*U50,2)</f>
        <v>3.25</v>
      </c>
      <c r="W50" s="158"/>
      <c r="X50" s="158" t="s">
        <v>170</v>
      </c>
      <c r="Y50" s="158" t="s">
        <v>132</v>
      </c>
      <c r="Z50" s="147"/>
      <c r="AA50" s="147"/>
      <c r="AB50" s="147"/>
      <c r="AC50" s="147"/>
      <c r="AD50" s="147"/>
      <c r="AE50" s="147"/>
      <c r="AF50" s="147"/>
      <c r="AG50" s="147" t="s">
        <v>171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ht="22.5" outlineLevel="2" x14ac:dyDescent="0.2">
      <c r="A51" s="154"/>
      <c r="B51" s="155"/>
      <c r="C51" s="259" t="s">
        <v>269</v>
      </c>
      <c r="D51" s="260"/>
      <c r="E51" s="260"/>
      <c r="F51" s="260"/>
      <c r="G51" s="260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7"/>
      <c r="AA51" s="147"/>
      <c r="AB51" s="147"/>
      <c r="AC51" s="147"/>
      <c r="AD51" s="147"/>
      <c r="AE51" s="147"/>
      <c r="AF51" s="147"/>
      <c r="AG51" s="147" t="s">
        <v>173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82" t="str">
        <f>C51</f>
        <v>svislé nebo šikmé (odkloněné), půdorysně přímé nebo zalomené, stěn základových pasů ve volných nebo zapažených jámách, rýhách, šachtách, včetně případných vzpěr,</v>
      </c>
      <c r="BB51" s="147"/>
      <c r="BC51" s="147"/>
      <c r="BD51" s="147"/>
      <c r="BE51" s="147"/>
      <c r="BF51" s="147"/>
      <c r="BG51" s="147"/>
      <c r="BH51" s="147"/>
    </row>
    <row r="52" spans="1:60" outlineLevel="1" x14ac:dyDescent="0.2">
      <c r="A52" s="168">
        <v>15</v>
      </c>
      <c r="B52" s="169" t="s">
        <v>273</v>
      </c>
      <c r="C52" s="185" t="s">
        <v>274</v>
      </c>
      <c r="D52" s="170" t="s">
        <v>204</v>
      </c>
      <c r="E52" s="171">
        <v>7.4440000000000006E-2</v>
      </c>
      <c r="F52" s="172"/>
      <c r="G52" s="173">
        <f>ROUND(E52*F52,2)</f>
        <v>0</v>
      </c>
      <c r="H52" s="172"/>
      <c r="I52" s="173">
        <f>ROUND(E52*H52,2)</f>
        <v>0</v>
      </c>
      <c r="J52" s="172"/>
      <c r="K52" s="173">
        <f>ROUND(E52*J52,2)</f>
        <v>0</v>
      </c>
      <c r="L52" s="173">
        <v>21</v>
      </c>
      <c r="M52" s="173">
        <f>G52*(1+L52/100)</f>
        <v>0</v>
      </c>
      <c r="N52" s="171">
        <v>1.0211600000000001</v>
      </c>
      <c r="O52" s="171">
        <f>ROUND(E52*N52,2)</f>
        <v>0.08</v>
      </c>
      <c r="P52" s="171">
        <v>0</v>
      </c>
      <c r="Q52" s="171">
        <f>ROUND(E52*P52,2)</f>
        <v>0</v>
      </c>
      <c r="R52" s="173" t="s">
        <v>264</v>
      </c>
      <c r="S52" s="173" t="s">
        <v>130</v>
      </c>
      <c r="T52" s="174" t="s">
        <v>130</v>
      </c>
      <c r="U52" s="158">
        <v>23.530999999999999</v>
      </c>
      <c r="V52" s="158">
        <f>ROUND(E52*U52,2)</f>
        <v>1.75</v>
      </c>
      <c r="W52" s="158"/>
      <c r="X52" s="158" t="s">
        <v>170</v>
      </c>
      <c r="Y52" s="158" t="s">
        <v>132</v>
      </c>
      <c r="Z52" s="147"/>
      <c r="AA52" s="147"/>
      <c r="AB52" s="147"/>
      <c r="AC52" s="147"/>
      <c r="AD52" s="147"/>
      <c r="AE52" s="147"/>
      <c r="AF52" s="147"/>
      <c r="AG52" s="147" t="s">
        <v>171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ht="33.75" outlineLevel="2" x14ac:dyDescent="0.2">
      <c r="A53" s="154"/>
      <c r="B53" s="155"/>
      <c r="C53" s="191" t="s">
        <v>275</v>
      </c>
      <c r="D53" s="189"/>
      <c r="E53" s="190">
        <v>7.4440000000000006E-2</v>
      </c>
      <c r="F53" s="158"/>
      <c r="G53" s="158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7"/>
      <c r="AA53" s="147"/>
      <c r="AB53" s="147"/>
      <c r="AC53" s="147"/>
      <c r="AD53" s="147"/>
      <c r="AE53" s="147"/>
      <c r="AF53" s="147"/>
      <c r="AG53" s="147" t="s">
        <v>179</v>
      </c>
      <c r="AH53" s="147">
        <v>0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">
      <c r="A54" s="168">
        <v>16</v>
      </c>
      <c r="B54" s="169" t="s">
        <v>276</v>
      </c>
      <c r="C54" s="185" t="s">
        <v>277</v>
      </c>
      <c r="D54" s="170" t="s">
        <v>168</v>
      </c>
      <c r="E54" s="171">
        <v>12.1572</v>
      </c>
      <c r="F54" s="172"/>
      <c r="G54" s="173">
        <f>ROUND(E54*F54,2)</f>
        <v>0</v>
      </c>
      <c r="H54" s="172"/>
      <c r="I54" s="173">
        <f>ROUND(E54*H54,2)</f>
        <v>0</v>
      </c>
      <c r="J54" s="172"/>
      <c r="K54" s="173">
        <f>ROUND(E54*J54,2)</f>
        <v>0</v>
      </c>
      <c r="L54" s="173">
        <v>21</v>
      </c>
      <c r="M54" s="173">
        <f>G54*(1+L54/100)</f>
        <v>0</v>
      </c>
      <c r="N54" s="171">
        <v>5.0000000000000001E-4</v>
      </c>
      <c r="O54" s="171">
        <f>ROUND(E54*N54,2)</f>
        <v>0.01</v>
      </c>
      <c r="P54" s="171">
        <v>0</v>
      </c>
      <c r="Q54" s="171">
        <f>ROUND(E54*P54,2)</f>
        <v>0</v>
      </c>
      <c r="R54" s="173" t="s">
        <v>278</v>
      </c>
      <c r="S54" s="173" t="s">
        <v>130</v>
      </c>
      <c r="T54" s="174" t="s">
        <v>130</v>
      </c>
      <c r="U54" s="158">
        <v>9.4E-2</v>
      </c>
      <c r="V54" s="158">
        <f>ROUND(E54*U54,2)</f>
        <v>1.1399999999999999</v>
      </c>
      <c r="W54" s="158"/>
      <c r="X54" s="158" t="s">
        <v>170</v>
      </c>
      <c r="Y54" s="158" t="s">
        <v>132</v>
      </c>
      <c r="Z54" s="147"/>
      <c r="AA54" s="147"/>
      <c r="AB54" s="147"/>
      <c r="AC54" s="147"/>
      <c r="AD54" s="147"/>
      <c r="AE54" s="147"/>
      <c r="AF54" s="147"/>
      <c r="AG54" s="147" t="s">
        <v>171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ht="22.5" outlineLevel="2" x14ac:dyDescent="0.2">
      <c r="A55" s="154"/>
      <c r="B55" s="155"/>
      <c r="C55" s="191" t="s">
        <v>279</v>
      </c>
      <c r="D55" s="189"/>
      <c r="E55" s="190">
        <v>12.1572</v>
      </c>
      <c r="F55" s="158"/>
      <c r="G55" s="158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58"/>
      <c r="Z55" s="147"/>
      <c r="AA55" s="147"/>
      <c r="AB55" s="147"/>
      <c r="AC55" s="147"/>
      <c r="AD55" s="147"/>
      <c r="AE55" s="147"/>
      <c r="AF55" s="147"/>
      <c r="AG55" s="147" t="s">
        <v>179</v>
      </c>
      <c r="AH55" s="147">
        <v>0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x14ac:dyDescent="0.2">
      <c r="A56" s="161" t="s">
        <v>125</v>
      </c>
      <c r="B56" s="162" t="s">
        <v>72</v>
      </c>
      <c r="C56" s="183" t="s">
        <v>73</v>
      </c>
      <c r="D56" s="163"/>
      <c r="E56" s="164"/>
      <c r="F56" s="165"/>
      <c r="G56" s="165">
        <f>SUMIF(AG57:AG63,"&lt;&gt;NOR",G57:G63)</f>
        <v>0</v>
      </c>
      <c r="H56" s="165"/>
      <c r="I56" s="165">
        <f>SUM(I57:I63)</f>
        <v>0</v>
      </c>
      <c r="J56" s="165"/>
      <c r="K56" s="165">
        <f>SUM(K57:K63)</f>
        <v>0</v>
      </c>
      <c r="L56" s="165"/>
      <c r="M56" s="165">
        <f>SUM(M57:M63)</f>
        <v>0</v>
      </c>
      <c r="N56" s="164"/>
      <c r="O56" s="164">
        <f>SUM(O57:O63)</f>
        <v>11.32</v>
      </c>
      <c r="P56" s="164"/>
      <c r="Q56" s="164">
        <f>SUM(Q57:Q63)</f>
        <v>0</v>
      </c>
      <c r="R56" s="165"/>
      <c r="S56" s="165"/>
      <c r="T56" s="166"/>
      <c r="U56" s="160"/>
      <c r="V56" s="160">
        <f>SUM(V57:V63)</f>
        <v>24.99</v>
      </c>
      <c r="W56" s="160"/>
      <c r="X56" s="160"/>
      <c r="Y56" s="160"/>
      <c r="AG56" t="s">
        <v>126</v>
      </c>
    </row>
    <row r="57" spans="1:60" outlineLevel="1" x14ac:dyDescent="0.2">
      <c r="A57" s="168">
        <v>17</v>
      </c>
      <c r="B57" s="169" t="s">
        <v>280</v>
      </c>
      <c r="C57" s="185" t="s">
        <v>281</v>
      </c>
      <c r="D57" s="170" t="s">
        <v>168</v>
      </c>
      <c r="E57" s="171">
        <v>6.7675999999999998</v>
      </c>
      <c r="F57" s="172"/>
      <c r="G57" s="173">
        <f>ROUND(E57*F57,2)</f>
        <v>0</v>
      </c>
      <c r="H57" s="172"/>
      <c r="I57" s="173">
        <f>ROUND(E57*H57,2)</f>
        <v>0</v>
      </c>
      <c r="J57" s="172"/>
      <c r="K57" s="173">
        <f>ROUND(E57*J57,2)</f>
        <v>0</v>
      </c>
      <c r="L57" s="173">
        <v>21</v>
      </c>
      <c r="M57" s="173">
        <f>G57*(1+L57/100)</f>
        <v>0</v>
      </c>
      <c r="N57" s="171">
        <v>0.50065000000000004</v>
      </c>
      <c r="O57" s="171">
        <f>ROUND(E57*N57,2)</f>
        <v>3.39</v>
      </c>
      <c r="P57" s="171">
        <v>0</v>
      </c>
      <c r="Q57" s="171">
        <f>ROUND(E57*P57,2)</f>
        <v>0</v>
      </c>
      <c r="R57" s="173" t="s">
        <v>264</v>
      </c>
      <c r="S57" s="173" t="s">
        <v>130</v>
      </c>
      <c r="T57" s="174" t="s">
        <v>130</v>
      </c>
      <c r="U57" s="158">
        <v>0.69799999999999995</v>
      </c>
      <c r="V57" s="158">
        <f>ROUND(E57*U57,2)</f>
        <v>4.72</v>
      </c>
      <c r="W57" s="158"/>
      <c r="X57" s="158" t="s">
        <v>170</v>
      </c>
      <c r="Y57" s="158" t="s">
        <v>132</v>
      </c>
      <c r="Z57" s="147"/>
      <c r="AA57" s="147"/>
      <c r="AB57" s="147"/>
      <c r="AC57" s="147"/>
      <c r="AD57" s="147"/>
      <c r="AE57" s="147"/>
      <c r="AF57" s="147"/>
      <c r="AG57" s="147" t="s">
        <v>171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2" x14ac:dyDescent="0.2">
      <c r="A58" s="154"/>
      <c r="B58" s="155"/>
      <c r="C58" s="259" t="s">
        <v>282</v>
      </c>
      <c r="D58" s="260"/>
      <c r="E58" s="260"/>
      <c r="F58" s="260"/>
      <c r="G58" s="260"/>
      <c r="H58" s="158"/>
      <c r="I58" s="158"/>
      <c r="J58" s="158"/>
      <c r="K58" s="158"/>
      <c r="L58" s="158"/>
      <c r="M58" s="158"/>
      <c r="N58" s="157"/>
      <c r="O58" s="157"/>
      <c r="P58" s="157"/>
      <c r="Q58" s="157"/>
      <c r="R58" s="158"/>
      <c r="S58" s="158"/>
      <c r="T58" s="158"/>
      <c r="U58" s="158"/>
      <c r="V58" s="158"/>
      <c r="W58" s="158"/>
      <c r="X58" s="158"/>
      <c r="Y58" s="158"/>
      <c r="Z58" s="147"/>
      <c r="AA58" s="147"/>
      <c r="AB58" s="147"/>
      <c r="AC58" s="147"/>
      <c r="AD58" s="147"/>
      <c r="AE58" s="147"/>
      <c r="AF58" s="147"/>
      <c r="AG58" s="147" t="s">
        <v>173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ht="22.5" outlineLevel="2" x14ac:dyDescent="0.2">
      <c r="A59" s="154"/>
      <c r="B59" s="155"/>
      <c r="C59" s="191" t="s">
        <v>283</v>
      </c>
      <c r="D59" s="189"/>
      <c r="E59" s="190">
        <v>6.7675999999999998</v>
      </c>
      <c r="F59" s="158"/>
      <c r="G59" s="158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7"/>
      <c r="AA59" s="147"/>
      <c r="AB59" s="147"/>
      <c r="AC59" s="147"/>
      <c r="AD59" s="147"/>
      <c r="AE59" s="147"/>
      <c r="AF59" s="147"/>
      <c r="AG59" s="147" t="s">
        <v>179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ht="22.5" outlineLevel="1" x14ac:dyDescent="0.2">
      <c r="A60" s="168">
        <v>18</v>
      </c>
      <c r="B60" s="169" t="s">
        <v>284</v>
      </c>
      <c r="C60" s="185" t="s">
        <v>285</v>
      </c>
      <c r="D60" s="170" t="s">
        <v>168</v>
      </c>
      <c r="E60" s="171">
        <v>13.5352</v>
      </c>
      <c r="F60" s="172"/>
      <c r="G60" s="173">
        <f>ROUND(E60*F60,2)</f>
        <v>0</v>
      </c>
      <c r="H60" s="172"/>
      <c r="I60" s="173">
        <f>ROUND(E60*H60,2)</f>
        <v>0</v>
      </c>
      <c r="J60" s="172"/>
      <c r="K60" s="173">
        <f>ROUND(E60*J60,2)</f>
        <v>0</v>
      </c>
      <c r="L60" s="173">
        <v>21</v>
      </c>
      <c r="M60" s="173">
        <f>G60*(1+L60/100)</f>
        <v>0</v>
      </c>
      <c r="N60" s="171">
        <v>0.45145000000000002</v>
      </c>
      <c r="O60" s="171">
        <f>ROUND(E60*N60,2)</f>
        <v>6.11</v>
      </c>
      <c r="P60" s="171">
        <v>0</v>
      </c>
      <c r="Q60" s="171">
        <f>ROUND(E60*P60,2)</f>
        <v>0</v>
      </c>
      <c r="R60" s="173" t="s">
        <v>264</v>
      </c>
      <c r="S60" s="173" t="s">
        <v>130</v>
      </c>
      <c r="T60" s="174" t="s">
        <v>130</v>
      </c>
      <c r="U60" s="158">
        <v>0.9</v>
      </c>
      <c r="V60" s="158">
        <f>ROUND(E60*U60,2)</f>
        <v>12.18</v>
      </c>
      <c r="W60" s="158"/>
      <c r="X60" s="158" t="s">
        <v>170</v>
      </c>
      <c r="Y60" s="158" t="s">
        <v>132</v>
      </c>
      <c r="Z60" s="147"/>
      <c r="AA60" s="147"/>
      <c r="AB60" s="147"/>
      <c r="AC60" s="147"/>
      <c r="AD60" s="147"/>
      <c r="AE60" s="147"/>
      <c r="AF60" s="147"/>
      <c r="AG60" s="147" t="s">
        <v>171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ht="22.5" outlineLevel="2" x14ac:dyDescent="0.2">
      <c r="A61" s="154"/>
      <c r="B61" s="155"/>
      <c r="C61" s="191" t="s">
        <v>286</v>
      </c>
      <c r="D61" s="189"/>
      <c r="E61" s="190">
        <v>13.5352</v>
      </c>
      <c r="F61" s="158"/>
      <c r="G61" s="158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7"/>
      <c r="AA61" s="147"/>
      <c r="AB61" s="147"/>
      <c r="AC61" s="147"/>
      <c r="AD61" s="147"/>
      <c r="AE61" s="147"/>
      <c r="AF61" s="147"/>
      <c r="AG61" s="147" t="s">
        <v>179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ht="22.5" outlineLevel="1" x14ac:dyDescent="0.2">
      <c r="A62" s="168">
        <v>19</v>
      </c>
      <c r="B62" s="169" t="s">
        <v>287</v>
      </c>
      <c r="C62" s="185" t="s">
        <v>288</v>
      </c>
      <c r="D62" s="170" t="s">
        <v>191</v>
      </c>
      <c r="E62" s="171">
        <v>33.838000000000001</v>
      </c>
      <c r="F62" s="172"/>
      <c r="G62" s="173">
        <f>ROUND(E62*F62,2)</f>
        <v>0</v>
      </c>
      <c r="H62" s="172"/>
      <c r="I62" s="173">
        <f>ROUND(E62*H62,2)</f>
        <v>0</v>
      </c>
      <c r="J62" s="172"/>
      <c r="K62" s="173">
        <f>ROUND(E62*J62,2)</f>
        <v>0</v>
      </c>
      <c r="L62" s="173">
        <v>21</v>
      </c>
      <c r="M62" s="173">
        <f>G62*(1+L62/100)</f>
        <v>0</v>
      </c>
      <c r="N62" s="171">
        <v>5.3670000000000002E-2</v>
      </c>
      <c r="O62" s="171">
        <f>ROUND(E62*N62,2)</f>
        <v>1.82</v>
      </c>
      <c r="P62" s="171">
        <v>0</v>
      </c>
      <c r="Q62" s="171">
        <f>ROUND(E62*P62,2)</f>
        <v>0</v>
      </c>
      <c r="R62" s="173" t="s">
        <v>264</v>
      </c>
      <c r="S62" s="173" t="s">
        <v>130</v>
      </c>
      <c r="T62" s="174" t="s">
        <v>130</v>
      </c>
      <c r="U62" s="158">
        <v>0.23899999999999999</v>
      </c>
      <c r="V62" s="158">
        <f>ROUND(E62*U62,2)</f>
        <v>8.09</v>
      </c>
      <c r="W62" s="158"/>
      <c r="X62" s="158" t="s">
        <v>170</v>
      </c>
      <c r="Y62" s="158" t="s">
        <v>132</v>
      </c>
      <c r="Z62" s="147"/>
      <c r="AA62" s="147"/>
      <c r="AB62" s="147"/>
      <c r="AC62" s="147"/>
      <c r="AD62" s="147"/>
      <c r="AE62" s="147"/>
      <c r="AF62" s="147"/>
      <c r="AG62" s="147" t="s">
        <v>171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2" x14ac:dyDescent="0.2">
      <c r="A63" s="154"/>
      <c r="B63" s="155"/>
      <c r="C63" s="191" t="s">
        <v>289</v>
      </c>
      <c r="D63" s="189"/>
      <c r="E63" s="190">
        <v>33.838000000000001</v>
      </c>
      <c r="F63" s="158"/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7"/>
      <c r="AA63" s="147"/>
      <c r="AB63" s="147"/>
      <c r="AC63" s="147"/>
      <c r="AD63" s="147"/>
      <c r="AE63" s="147"/>
      <c r="AF63" s="147"/>
      <c r="AG63" s="147" t="s">
        <v>179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x14ac:dyDescent="0.2">
      <c r="A64" s="161" t="s">
        <v>125</v>
      </c>
      <c r="B64" s="162" t="s">
        <v>74</v>
      </c>
      <c r="C64" s="183" t="s">
        <v>75</v>
      </c>
      <c r="D64" s="163"/>
      <c r="E64" s="164"/>
      <c r="F64" s="165"/>
      <c r="G64" s="165">
        <f>SUMIF(AG65:AG77,"&lt;&gt;NOR",G65:G77)</f>
        <v>0</v>
      </c>
      <c r="H64" s="165"/>
      <c r="I64" s="165">
        <f>SUM(I65:I77)</f>
        <v>0</v>
      </c>
      <c r="J64" s="165"/>
      <c r="K64" s="165">
        <f>SUM(K65:K77)</f>
        <v>0</v>
      </c>
      <c r="L64" s="165"/>
      <c r="M64" s="165">
        <f>SUM(M65:M77)</f>
        <v>0</v>
      </c>
      <c r="N64" s="164"/>
      <c r="O64" s="164">
        <f>SUM(O65:O77)</f>
        <v>29.57</v>
      </c>
      <c r="P64" s="164"/>
      <c r="Q64" s="164">
        <f>SUM(Q65:Q77)</f>
        <v>0</v>
      </c>
      <c r="R64" s="165"/>
      <c r="S64" s="165"/>
      <c r="T64" s="166"/>
      <c r="U64" s="160"/>
      <c r="V64" s="160">
        <f>SUM(V65:V77)</f>
        <v>23.38</v>
      </c>
      <c r="W64" s="160"/>
      <c r="X64" s="160"/>
      <c r="Y64" s="160"/>
      <c r="AG64" t="s">
        <v>126</v>
      </c>
    </row>
    <row r="65" spans="1:60" ht="22.5" outlineLevel="1" x14ac:dyDescent="0.2">
      <c r="A65" s="168">
        <v>20</v>
      </c>
      <c r="B65" s="169" t="s">
        <v>290</v>
      </c>
      <c r="C65" s="185" t="s">
        <v>291</v>
      </c>
      <c r="D65" s="170" t="s">
        <v>168</v>
      </c>
      <c r="E65" s="171">
        <v>46</v>
      </c>
      <c r="F65" s="172"/>
      <c r="G65" s="173">
        <f>ROUND(E65*F65,2)</f>
        <v>0</v>
      </c>
      <c r="H65" s="172"/>
      <c r="I65" s="173">
        <f>ROUND(E65*H65,2)</f>
        <v>0</v>
      </c>
      <c r="J65" s="172"/>
      <c r="K65" s="173">
        <f>ROUND(E65*J65,2)</f>
        <v>0</v>
      </c>
      <c r="L65" s="173">
        <v>21</v>
      </c>
      <c r="M65" s="173">
        <f>G65*(1+L65/100)</f>
        <v>0</v>
      </c>
      <c r="N65" s="171">
        <v>0.378</v>
      </c>
      <c r="O65" s="171">
        <f>ROUND(E65*N65,2)</f>
        <v>17.39</v>
      </c>
      <c r="P65" s="171">
        <v>0</v>
      </c>
      <c r="Q65" s="171">
        <f>ROUND(E65*P65,2)</f>
        <v>0</v>
      </c>
      <c r="R65" s="173" t="s">
        <v>169</v>
      </c>
      <c r="S65" s="173" t="s">
        <v>130</v>
      </c>
      <c r="T65" s="174" t="s">
        <v>130</v>
      </c>
      <c r="U65" s="158">
        <v>2.5999999999999999E-2</v>
      </c>
      <c r="V65" s="158">
        <f>ROUND(E65*U65,2)</f>
        <v>1.2</v>
      </c>
      <c r="W65" s="158"/>
      <c r="X65" s="158" t="s">
        <v>170</v>
      </c>
      <c r="Y65" s="158" t="s">
        <v>132</v>
      </c>
      <c r="Z65" s="147"/>
      <c r="AA65" s="147"/>
      <c r="AB65" s="147"/>
      <c r="AC65" s="147"/>
      <c r="AD65" s="147"/>
      <c r="AE65" s="147"/>
      <c r="AF65" s="147"/>
      <c r="AG65" s="147" t="s">
        <v>171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2" x14ac:dyDescent="0.2">
      <c r="A66" s="154"/>
      <c r="B66" s="155"/>
      <c r="C66" s="191" t="s">
        <v>292</v>
      </c>
      <c r="D66" s="189"/>
      <c r="E66" s="190">
        <v>46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7"/>
      <c r="AA66" s="147"/>
      <c r="AB66" s="147"/>
      <c r="AC66" s="147"/>
      <c r="AD66" s="147"/>
      <c r="AE66" s="147"/>
      <c r="AF66" s="147"/>
      <c r="AG66" s="147" t="s">
        <v>179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1" x14ac:dyDescent="0.2">
      <c r="A67" s="168">
        <v>21</v>
      </c>
      <c r="B67" s="169" t="s">
        <v>293</v>
      </c>
      <c r="C67" s="185" t="s">
        <v>294</v>
      </c>
      <c r="D67" s="170" t="s">
        <v>168</v>
      </c>
      <c r="E67" s="171">
        <v>1.25</v>
      </c>
      <c r="F67" s="172"/>
      <c r="G67" s="173">
        <f>ROUND(E67*F67,2)</f>
        <v>0</v>
      </c>
      <c r="H67" s="172"/>
      <c r="I67" s="173">
        <f>ROUND(E67*H67,2)</f>
        <v>0</v>
      </c>
      <c r="J67" s="172"/>
      <c r="K67" s="173">
        <f>ROUND(E67*J67,2)</f>
        <v>0</v>
      </c>
      <c r="L67" s="173">
        <v>21</v>
      </c>
      <c r="M67" s="173">
        <f>G67*(1+L67/100)</f>
        <v>0</v>
      </c>
      <c r="N67" s="171">
        <v>7.0200000000000002E-3</v>
      </c>
      <c r="O67" s="171">
        <f>ROUND(E67*N67,2)</f>
        <v>0.01</v>
      </c>
      <c r="P67" s="171">
        <v>0</v>
      </c>
      <c r="Q67" s="171">
        <f>ROUND(E67*P67,2)</f>
        <v>0</v>
      </c>
      <c r="R67" s="173" t="s">
        <v>169</v>
      </c>
      <c r="S67" s="173" t="s">
        <v>130</v>
      </c>
      <c r="T67" s="174" t="s">
        <v>130</v>
      </c>
      <c r="U67" s="158">
        <v>4.0000000000000001E-3</v>
      </c>
      <c r="V67" s="158">
        <f>ROUND(E67*U67,2)</f>
        <v>0.01</v>
      </c>
      <c r="W67" s="158"/>
      <c r="X67" s="158" t="s">
        <v>170</v>
      </c>
      <c r="Y67" s="158" t="s">
        <v>132</v>
      </c>
      <c r="Z67" s="147"/>
      <c r="AA67" s="147"/>
      <c r="AB67" s="147"/>
      <c r="AC67" s="147"/>
      <c r="AD67" s="147"/>
      <c r="AE67" s="147"/>
      <c r="AF67" s="147"/>
      <c r="AG67" s="147" t="s">
        <v>171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2" x14ac:dyDescent="0.2">
      <c r="A68" s="154"/>
      <c r="B68" s="155"/>
      <c r="C68" s="191" t="s">
        <v>295</v>
      </c>
      <c r="D68" s="189"/>
      <c r="E68" s="190">
        <v>1.25</v>
      </c>
      <c r="F68" s="158"/>
      <c r="G68" s="158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Z68" s="147"/>
      <c r="AA68" s="147"/>
      <c r="AB68" s="147"/>
      <c r="AC68" s="147"/>
      <c r="AD68" s="147"/>
      <c r="AE68" s="147"/>
      <c r="AF68" s="147"/>
      <c r="AG68" s="147" t="s">
        <v>179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ht="22.5" outlineLevel="1" x14ac:dyDescent="0.2">
      <c r="A69" s="168">
        <v>22</v>
      </c>
      <c r="B69" s="169" t="s">
        <v>296</v>
      </c>
      <c r="C69" s="185" t="s">
        <v>297</v>
      </c>
      <c r="D69" s="170" t="s">
        <v>168</v>
      </c>
      <c r="E69" s="171">
        <v>1.25</v>
      </c>
      <c r="F69" s="172"/>
      <c r="G69" s="173">
        <f>ROUND(E69*F69,2)</f>
        <v>0</v>
      </c>
      <c r="H69" s="172"/>
      <c r="I69" s="173">
        <f>ROUND(E69*H69,2)</f>
        <v>0</v>
      </c>
      <c r="J69" s="172"/>
      <c r="K69" s="173">
        <f>ROUND(E69*J69,2)</f>
        <v>0</v>
      </c>
      <c r="L69" s="173">
        <v>21</v>
      </c>
      <c r="M69" s="173">
        <f>G69*(1+L69/100)</f>
        <v>0</v>
      </c>
      <c r="N69" s="171">
        <v>0.12966</v>
      </c>
      <c r="O69" s="171">
        <f>ROUND(E69*N69,2)</f>
        <v>0.16</v>
      </c>
      <c r="P69" s="171">
        <v>0</v>
      </c>
      <c r="Q69" s="171">
        <f>ROUND(E69*P69,2)</f>
        <v>0</v>
      </c>
      <c r="R69" s="173" t="s">
        <v>169</v>
      </c>
      <c r="S69" s="173" t="s">
        <v>130</v>
      </c>
      <c r="T69" s="174" t="s">
        <v>130</v>
      </c>
      <c r="U69" s="158">
        <v>7.1999999999999995E-2</v>
      </c>
      <c r="V69" s="158">
        <f>ROUND(E69*U69,2)</f>
        <v>0.09</v>
      </c>
      <c r="W69" s="158"/>
      <c r="X69" s="158" t="s">
        <v>170</v>
      </c>
      <c r="Y69" s="158" t="s">
        <v>132</v>
      </c>
      <c r="Z69" s="147"/>
      <c r="AA69" s="147"/>
      <c r="AB69" s="147"/>
      <c r="AC69" s="147"/>
      <c r="AD69" s="147"/>
      <c r="AE69" s="147"/>
      <c r="AF69" s="147"/>
      <c r="AG69" s="147" t="s">
        <v>171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2" x14ac:dyDescent="0.2">
      <c r="A70" s="154"/>
      <c r="B70" s="155"/>
      <c r="C70" s="191" t="s">
        <v>295</v>
      </c>
      <c r="D70" s="189"/>
      <c r="E70" s="190">
        <v>1.25</v>
      </c>
      <c r="F70" s="158"/>
      <c r="G70" s="158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7"/>
      <c r="AA70" s="147"/>
      <c r="AB70" s="147"/>
      <c r="AC70" s="147"/>
      <c r="AD70" s="147"/>
      <c r="AE70" s="147"/>
      <c r="AF70" s="147"/>
      <c r="AG70" s="147" t="s">
        <v>179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ht="22.5" outlineLevel="1" x14ac:dyDescent="0.2">
      <c r="A71" s="168">
        <v>23</v>
      </c>
      <c r="B71" s="169" t="s">
        <v>298</v>
      </c>
      <c r="C71" s="185" t="s">
        <v>299</v>
      </c>
      <c r="D71" s="170" t="s">
        <v>168</v>
      </c>
      <c r="E71" s="171">
        <v>1.25</v>
      </c>
      <c r="F71" s="172"/>
      <c r="G71" s="173">
        <f>ROUND(E71*F71,2)</f>
        <v>0</v>
      </c>
      <c r="H71" s="172"/>
      <c r="I71" s="173">
        <f>ROUND(E71*H71,2)</f>
        <v>0</v>
      </c>
      <c r="J71" s="172"/>
      <c r="K71" s="173">
        <f>ROUND(E71*J71,2)</f>
        <v>0</v>
      </c>
      <c r="L71" s="173">
        <v>21</v>
      </c>
      <c r="M71" s="173">
        <f>G71*(1+L71/100)</f>
        <v>0</v>
      </c>
      <c r="N71" s="171">
        <v>0.12966</v>
      </c>
      <c r="O71" s="171">
        <f>ROUND(E71*N71,2)</f>
        <v>0.16</v>
      </c>
      <c r="P71" s="171">
        <v>0</v>
      </c>
      <c r="Q71" s="171">
        <f>ROUND(E71*P71,2)</f>
        <v>0</v>
      </c>
      <c r="R71" s="173" t="s">
        <v>169</v>
      </c>
      <c r="S71" s="173" t="s">
        <v>130</v>
      </c>
      <c r="T71" s="174" t="s">
        <v>130</v>
      </c>
      <c r="U71" s="158">
        <v>7.1999999999999995E-2</v>
      </c>
      <c r="V71" s="158">
        <f>ROUND(E71*U71,2)</f>
        <v>0.09</v>
      </c>
      <c r="W71" s="158"/>
      <c r="X71" s="158" t="s">
        <v>170</v>
      </c>
      <c r="Y71" s="158" t="s">
        <v>132</v>
      </c>
      <c r="Z71" s="147"/>
      <c r="AA71" s="147"/>
      <c r="AB71" s="147"/>
      <c r="AC71" s="147"/>
      <c r="AD71" s="147"/>
      <c r="AE71" s="147"/>
      <c r="AF71" s="147"/>
      <c r="AG71" s="147" t="s">
        <v>171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2" x14ac:dyDescent="0.2">
      <c r="A72" s="154"/>
      <c r="B72" s="155"/>
      <c r="C72" s="191" t="s">
        <v>295</v>
      </c>
      <c r="D72" s="189"/>
      <c r="E72" s="190">
        <v>1.25</v>
      </c>
      <c r="F72" s="158"/>
      <c r="G72" s="158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58"/>
      <c r="Z72" s="147"/>
      <c r="AA72" s="147"/>
      <c r="AB72" s="147"/>
      <c r="AC72" s="147"/>
      <c r="AD72" s="147"/>
      <c r="AE72" s="147"/>
      <c r="AF72" s="147"/>
      <c r="AG72" s="147" t="s">
        <v>179</v>
      </c>
      <c r="AH72" s="147">
        <v>0</v>
      </c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1" x14ac:dyDescent="0.2">
      <c r="A73" s="168">
        <v>24</v>
      </c>
      <c r="B73" s="169" t="s">
        <v>300</v>
      </c>
      <c r="C73" s="185" t="s">
        <v>301</v>
      </c>
      <c r="D73" s="170" t="s">
        <v>168</v>
      </c>
      <c r="E73" s="171">
        <v>46</v>
      </c>
      <c r="F73" s="172"/>
      <c r="G73" s="173">
        <f>ROUND(E73*F73,2)</f>
        <v>0</v>
      </c>
      <c r="H73" s="172"/>
      <c r="I73" s="173">
        <f>ROUND(E73*H73,2)</f>
        <v>0</v>
      </c>
      <c r="J73" s="172"/>
      <c r="K73" s="173">
        <f>ROUND(E73*J73,2)</f>
        <v>0</v>
      </c>
      <c r="L73" s="173">
        <v>21</v>
      </c>
      <c r="M73" s="173">
        <f>G73*(1+L73/100)</f>
        <v>0</v>
      </c>
      <c r="N73" s="171">
        <v>7.3899999999999993E-2</v>
      </c>
      <c r="O73" s="171">
        <f>ROUND(E73*N73,2)</f>
        <v>3.4</v>
      </c>
      <c r="P73" s="171">
        <v>0</v>
      </c>
      <c r="Q73" s="171">
        <f>ROUND(E73*P73,2)</f>
        <v>0</v>
      </c>
      <c r="R73" s="173" t="s">
        <v>169</v>
      </c>
      <c r="S73" s="173" t="s">
        <v>130</v>
      </c>
      <c r="T73" s="174" t="s">
        <v>130</v>
      </c>
      <c r="U73" s="158">
        <v>0.47799999999999998</v>
      </c>
      <c r="V73" s="158">
        <f>ROUND(E73*U73,2)</f>
        <v>21.99</v>
      </c>
      <c r="W73" s="158"/>
      <c r="X73" s="158" t="s">
        <v>170</v>
      </c>
      <c r="Y73" s="158" t="s">
        <v>132</v>
      </c>
      <c r="Z73" s="147"/>
      <c r="AA73" s="147"/>
      <c r="AB73" s="147"/>
      <c r="AC73" s="147"/>
      <c r="AD73" s="147"/>
      <c r="AE73" s="147"/>
      <c r="AF73" s="147"/>
      <c r="AG73" s="147" t="s">
        <v>171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ht="22.5" outlineLevel="2" x14ac:dyDescent="0.2">
      <c r="A74" s="154"/>
      <c r="B74" s="155"/>
      <c r="C74" s="259" t="s">
        <v>302</v>
      </c>
      <c r="D74" s="260"/>
      <c r="E74" s="260"/>
      <c r="F74" s="260"/>
      <c r="G74" s="260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7"/>
      <c r="AA74" s="147"/>
      <c r="AB74" s="147"/>
      <c r="AC74" s="147"/>
      <c r="AD74" s="147"/>
      <c r="AE74" s="147"/>
      <c r="AF74" s="147"/>
      <c r="AG74" s="147" t="s">
        <v>173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82" t="str">
        <f>C74</f>
        <v>s provedením lože z kameniva drceného, s vyplněním spár, s dvojitým hutněním a se smetením přebytečného materiálu na krajnici. S dodáním hmot pro lože a výplň spár.</v>
      </c>
      <c r="BB74" s="147"/>
      <c r="BC74" s="147"/>
      <c r="BD74" s="147"/>
      <c r="BE74" s="147"/>
      <c r="BF74" s="147"/>
      <c r="BG74" s="147"/>
      <c r="BH74" s="147"/>
    </row>
    <row r="75" spans="1:60" outlineLevel="2" x14ac:dyDescent="0.2">
      <c r="A75" s="154"/>
      <c r="B75" s="155"/>
      <c r="C75" s="191" t="s">
        <v>303</v>
      </c>
      <c r="D75" s="189"/>
      <c r="E75" s="190">
        <v>46</v>
      </c>
      <c r="F75" s="158"/>
      <c r="G75" s="158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58"/>
      <c r="Z75" s="147"/>
      <c r="AA75" s="147"/>
      <c r="AB75" s="147"/>
      <c r="AC75" s="147"/>
      <c r="AD75" s="147"/>
      <c r="AE75" s="147"/>
      <c r="AF75" s="147"/>
      <c r="AG75" s="147" t="s">
        <v>179</v>
      </c>
      <c r="AH75" s="147">
        <v>0</v>
      </c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1" x14ac:dyDescent="0.2">
      <c r="A76" s="168">
        <v>25</v>
      </c>
      <c r="B76" s="169" t="s">
        <v>304</v>
      </c>
      <c r="C76" s="185" t="s">
        <v>305</v>
      </c>
      <c r="D76" s="170" t="s">
        <v>168</v>
      </c>
      <c r="E76" s="171">
        <v>48.3</v>
      </c>
      <c r="F76" s="172"/>
      <c r="G76" s="173">
        <f>ROUND(E76*F76,2)</f>
        <v>0</v>
      </c>
      <c r="H76" s="172"/>
      <c r="I76" s="173">
        <f>ROUND(E76*H76,2)</f>
        <v>0</v>
      </c>
      <c r="J76" s="172"/>
      <c r="K76" s="173">
        <f>ROUND(E76*J76,2)</f>
        <v>0</v>
      </c>
      <c r="L76" s="173">
        <v>21</v>
      </c>
      <c r="M76" s="173">
        <f>G76*(1+L76/100)</f>
        <v>0</v>
      </c>
      <c r="N76" s="171">
        <v>0.17499999999999999</v>
      </c>
      <c r="O76" s="171">
        <f>ROUND(E76*N76,2)</f>
        <v>8.4499999999999993</v>
      </c>
      <c r="P76" s="171">
        <v>0</v>
      </c>
      <c r="Q76" s="171">
        <f>ROUND(E76*P76,2)</f>
        <v>0</v>
      </c>
      <c r="R76" s="173" t="s">
        <v>306</v>
      </c>
      <c r="S76" s="173" t="s">
        <v>130</v>
      </c>
      <c r="T76" s="174" t="s">
        <v>130</v>
      </c>
      <c r="U76" s="158">
        <v>0</v>
      </c>
      <c r="V76" s="158">
        <f>ROUND(E76*U76,2)</f>
        <v>0</v>
      </c>
      <c r="W76" s="158"/>
      <c r="X76" s="158" t="s">
        <v>307</v>
      </c>
      <c r="Y76" s="158" t="s">
        <v>132</v>
      </c>
      <c r="Z76" s="147"/>
      <c r="AA76" s="147"/>
      <c r="AB76" s="147"/>
      <c r="AC76" s="147"/>
      <c r="AD76" s="147"/>
      <c r="AE76" s="147"/>
      <c r="AF76" s="147"/>
      <c r="AG76" s="147" t="s">
        <v>308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2" x14ac:dyDescent="0.2">
      <c r="A77" s="154"/>
      <c r="B77" s="155"/>
      <c r="C77" s="191" t="s">
        <v>309</v>
      </c>
      <c r="D77" s="189"/>
      <c r="E77" s="190">
        <v>48.3</v>
      </c>
      <c r="F77" s="158"/>
      <c r="G77" s="158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7"/>
      <c r="AA77" s="147"/>
      <c r="AB77" s="147"/>
      <c r="AC77" s="147"/>
      <c r="AD77" s="147"/>
      <c r="AE77" s="147"/>
      <c r="AF77" s="147"/>
      <c r="AG77" s="147" t="s">
        <v>179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x14ac:dyDescent="0.2">
      <c r="A78" s="161" t="s">
        <v>125</v>
      </c>
      <c r="B78" s="162" t="s">
        <v>76</v>
      </c>
      <c r="C78" s="183" t="s">
        <v>77</v>
      </c>
      <c r="D78" s="163"/>
      <c r="E78" s="164"/>
      <c r="F78" s="165"/>
      <c r="G78" s="165">
        <f>SUMIF(AG79:AG80,"&lt;&gt;NOR",G79:G80)</f>
        <v>0</v>
      </c>
      <c r="H78" s="165"/>
      <c r="I78" s="165">
        <f>SUM(I79:I80)</f>
        <v>0</v>
      </c>
      <c r="J78" s="165"/>
      <c r="K78" s="165">
        <f>SUM(K79:K80)</f>
        <v>0</v>
      </c>
      <c r="L78" s="165"/>
      <c r="M78" s="165">
        <f>SUM(M79:M80)</f>
        <v>0</v>
      </c>
      <c r="N78" s="164"/>
      <c r="O78" s="164">
        <f>SUM(O79:O80)</f>
        <v>1.95</v>
      </c>
      <c r="P78" s="164"/>
      <c r="Q78" s="164">
        <f>SUM(Q79:Q80)</f>
        <v>0</v>
      </c>
      <c r="R78" s="165"/>
      <c r="S78" s="165"/>
      <c r="T78" s="166"/>
      <c r="U78" s="160"/>
      <c r="V78" s="160">
        <f>SUM(V79:V80)</f>
        <v>2.19</v>
      </c>
      <c r="W78" s="160"/>
      <c r="X78" s="160"/>
      <c r="Y78" s="160"/>
      <c r="AG78" t="s">
        <v>126</v>
      </c>
    </row>
    <row r="79" spans="1:60" ht="22.5" outlineLevel="1" x14ac:dyDescent="0.2">
      <c r="A79" s="168">
        <v>26</v>
      </c>
      <c r="B79" s="169" t="s">
        <v>310</v>
      </c>
      <c r="C79" s="185" t="s">
        <v>311</v>
      </c>
      <c r="D79" s="170" t="s">
        <v>168</v>
      </c>
      <c r="E79" s="171">
        <v>12.1572</v>
      </c>
      <c r="F79" s="172"/>
      <c r="G79" s="173">
        <f>ROUND(E79*F79,2)</f>
        <v>0</v>
      </c>
      <c r="H79" s="172"/>
      <c r="I79" s="173">
        <f>ROUND(E79*H79,2)</f>
        <v>0</v>
      </c>
      <c r="J79" s="172"/>
      <c r="K79" s="173">
        <f>ROUND(E79*J79,2)</f>
        <v>0</v>
      </c>
      <c r="L79" s="173">
        <v>21</v>
      </c>
      <c r="M79" s="173">
        <f>G79*(1+L79/100)</f>
        <v>0</v>
      </c>
      <c r="N79" s="171">
        <v>0.16</v>
      </c>
      <c r="O79" s="171">
        <f>ROUND(E79*N79,2)</f>
        <v>1.95</v>
      </c>
      <c r="P79" s="171">
        <v>0</v>
      </c>
      <c r="Q79" s="171">
        <f>ROUND(E79*P79,2)</f>
        <v>0</v>
      </c>
      <c r="R79" s="173" t="s">
        <v>264</v>
      </c>
      <c r="S79" s="173" t="s">
        <v>130</v>
      </c>
      <c r="T79" s="174" t="s">
        <v>130</v>
      </c>
      <c r="U79" s="158">
        <v>0.18</v>
      </c>
      <c r="V79" s="158">
        <f>ROUND(E79*U79,2)</f>
        <v>2.19</v>
      </c>
      <c r="W79" s="158"/>
      <c r="X79" s="158" t="s">
        <v>170</v>
      </c>
      <c r="Y79" s="158" t="s">
        <v>132</v>
      </c>
      <c r="Z79" s="147"/>
      <c r="AA79" s="147"/>
      <c r="AB79" s="147"/>
      <c r="AC79" s="147"/>
      <c r="AD79" s="147"/>
      <c r="AE79" s="147"/>
      <c r="AF79" s="147"/>
      <c r="AG79" s="147" t="s">
        <v>171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ht="22.5" outlineLevel="2" x14ac:dyDescent="0.2">
      <c r="A80" s="154"/>
      <c r="B80" s="155"/>
      <c r="C80" s="191" t="s">
        <v>312</v>
      </c>
      <c r="D80" s="189"/>
      <c r="E80" s="190">
        <v>12.1572</v>
      </c>
      <c r="F80" s="158"/>
      <c r="G80" s="158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7"/>
      <c r="AA80" s="147"/>
      <c r="AB80" s="147"/>
      <c r="AC80" s="147"/>
      <c r="AD80" s="147"/>
      <c r="AE80" s="147"/>
      <c r="AF80" s="147"/>
      <c r="AG80" s="147" t="s">
        <v>179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x14ac:dyDescent="0.2">
      <c r="A81" s="161" t="s">
        <v>125</v>
      </c>
      <c r="B81" s="162" t="s">
        <v>78</v>
      </c>
      <c r="C81" s="183" t="s">
        <v>79</v>
      </c>
      <c r="D81" s="163"/>
      <c r="E81" s="164"/>
      <c r="F81" s="165"/>
      <c r="G81" s="165">
        <f>SUMIF(AG82:AG83,"&lt;&gt;NOR",G82:G83)</f>
        <v>0</v>
      </c>
      <c r="H81" s="165"/>
      <c r="I81" s="165">
        <f>SUM(I82:I83)</f>
        <v>0</v>
      </c>
      <c r="J81" s="165"/>
      <c r="K81" s="165">
        <f>SUM(K82:K83)</f>
        <v>0</v>
      </c>
      <c r="L81" s="165"/>
      <c r="M81" s="165">
        <f>SUM(M82:M83)</f>
        <v>0</v>
      </c>
      <c r="N81" s="164"/>
      <c r="O81" s="164">
        <f>SUM(O82:O83)</f>
        <v>0.28999999999999998</v>
      </c>
      <c r="P81" s="164"/>
      <c r="Q81" s="164">
        <f>SUM(Q82:Q83)</f>
        <v>0</v>
      </c>
      <c r="R81" s="165"/>
      <c r="S81" s="165"/>
      <c r="T81" s="166"/>
      <c r="U81" s="160"/>
      <c r="V81" s="160">
        <f>SUM(V82:V83)</f>
        <v>0.41</v>
      </c>
      <c r="W81" s="160"/>
      <c r="X81" s="160"/>
      <c r="Y81" s="160"/>
      <c r="AG81" t="s">
        <v>126</v>
      </c>
    </row>
    <row r="82" spans="1:60" ht="33.75" outlineLevel="1" x14ac:dyDescent="0.2">
      <c r="A82" s="168">
        <v>27</v>
      </c>
      <c r="B82" s="169" t="s">
        <v>313</v>
      </c>
      <c r="C82" s="185" t="s">
        <v>314</v>
      </c>
      <c r="D82" s="170" t="s">
        <v>191</v>
      </c>
      <c r="E82" s="171">
        <v>1.5</v>
      </c>
      <c r="F82" s="172"/>
      <c r="G82" s="173">
        <f>ROUND(E82*F82,2)</f>
        <v>0</v>
      </c>
      <c r="H82" s="172"/>
      <c r="I82" s="173">
        <f>ROUND(E82*H82,2)</f>
        <v>0</v>
      </c>
      <c r="J82" s="172"/>
      <c r="K82" s="173">
        <f>ROUND(E82*J82,2)</f>
        <v>0</v>
      </c>
      <c r="L82" s="173">
        <v>21</v>
      </c>
      <c r="M82" s="173">
        <f>G82*(1+L82/100)</f>
        <v>0</v>
      </c>
      <c r="N82" s="171">
        <v>0.19520000000000001</v>
      </c>
      <c r="O82" s="171">
        <f>ROUND(E82*N82,2)</f>
        <v>0.28999999999999998</v>
      </c>
      <c r="P82" s="171">
        <v>0</v>
      </c>
      <c r="Q82" s="171">
        <f>ROUND(E82*P82,2)</f>
        <v>0</v>
      </c>
      <c r="R82" s="173" t="s">
        <v>169</v>
      </c>
      <c r="S82" s="173" t="s">
        <v>130</v>
      </c>
      <c r="T82" s="174" t="s">
        <v>130</v>
      </c>
      <c r="U82" s="158">
        <v>0.27200000000000002</v>
      </c>
      <c r="V82" s="158">
        <f>ROUND(E82*U82,2)</f>
        <v>0.41</v>
      </c>
      <c r="W82" s="158"/>
      <c r="X82" s="158" t="s">
        <v>170</v>
      </c>
      <c r="Y82" s="158" t="s">
        <v>132</v>
      </c>
      <c r="Z82" s="147"/>
      <c r="AA82" s="147"/>
      <c r="AB82" s="147"/>
      <c r="AC82" s="147"/>
      <c r="AD82" s="147"/>
      <c r="AE82" s="147"/>
      <c r="AF82" s="147"/>
      <c r="AG82" s="147" t="s">
        <v>171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2" x14ac:dyDescent="0.2">
      <c r="A83" s="154"/>
      <c r="B83" s="155"/>
      <c r="C83" s="259" t="s">
        <v>315</v>
      </c>
      <c r="D83" s="260"/>
      <c r="E83" s="260"/>
      <c r="F83" s="260"/>
      <c r="G83" s="260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58"/>
      <c r="Z83" s="147"/>
      <c r="AA83" s="147"/>
      <c r="AB83" s="147"/>
      <c r="AC83" s="147"/>
      <c r="AD83" s="147"/>
      <c r="AE83" s="147"/>
      <c r="AF83" s="147"/>
      <c r="AG83" s="147" t="s">
        <v>173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x14ac:dyDescent="0.2">
      <c r="A84" s="161" t="s">
        <v>125</v>
      </c>
      <c r="B84" s="162" t="s">
        <v>80</v>
      </c>
      <c r="C84" s="183" t="s">
        <v>81</v>
      </c>
      <c r="D84" s="163"/>
      <c r="E84" s="164"/>
      <c r="F84" s="165"/>
      <c r="G84" s="165">
        <f>SUMIF(AG85:AG86,"&lt;&gt;NOR",G85:G86)</f>
        <v>0</v>
      </c>
      <c r="H84" s="165"/>
      <c r="I84" s="165">
        <f>SUM(I85:I86)</f>
        <v>0</v>
      </c>
      <c r="J84" s="165"/>
      <c r="K84" s="165">
        <f>SUM(K85:K86)</f>
        <v>0</v>
      </c>
      <c r="L84" s="165"/>
      <c r="M84" s="165">
        <f>SUM(M85:M86)</f>
        <v>0</v>
      </c>
      <c r="N84" s="164"/>
      <c r="O84" s="164">
        <f>SUM(O85:O86)</f>
        <v>0</v>
      </c>
      <c r="P84" s="164"/>
      <c r="Q84" s="164">
        <f>SUM(Q85:Q86)</f>
        <v>0</v>
      </c>
      <c r="R84" s="165"/>
      <c r="S84" s="165"/>
      <c r="T84" s="166"/>
      <c r="U84" s="160"/>
      <c r="V84" s="160">
        <f>SUM(V85:V86)</f>
        <v>14.129999999999999</v>
      </c>
      <c r="W84" s="160"/>
      <c r="X84" s="160"/>
      <c r="Y84" s="160"/>
      <c r="AG84" t="s">
        <v>126</v>
      </c>
    </row>
    <row r="85" spans="1:60" ht="33.75" outlineLevel="1" x14ac:dyDescent="0.2">
      <c r="A85" s="175">
        <v>28</v>
      </c>
      <c r="B85" s="176" t="s">
        <v>316</v>
      </c>
      <c r="C85" s="184" t="s">
        <v>317</v>
      </c>
      <c r="D85" s="177" t="s">
        <v>168</v>
      </c>
      <c r="E85" s="178">
        <v>90</v>
      </c>
      <c r="F85" s="179"/>
      <c r="G85" s="180">
        <f>ROUND(E85*F85,2)</f>
        <v>0</v>
      </c>
      <c r="H85" s="179"/>
      <c r="I85" s="180">
        <f>ROUND(E85*H85,2)</f>
        <v>0</v>
      </c>
      <c r="J85" s="179"/>
      <c r="K85" s="180">
        <f>ROUND(E85*J85,2)</f>
        <v>0</v>
      </c>
      <c r="L85" s="180">
        <v>21</v>
      </c>
      <c r="M85" s="180">
        <f>G85*(1+L85/100)</f>
        <v>0</v>
      </c>
      <c r="N85" s="178">
        <v>0</v>
      </c>
      <c r="O85" s="178">
        <f>ROUND(E85*N85,2)</f>
        <v>0</v>
      </c>
      <c r="P85" s="178">
        <v>0</v>
      </c>
      <c r="Q85" s="178">
        <f>ROUND(E85*P85,2)</f>
        <v>0</v>
      </c>
      <c r="R85" s="180" t="s">
        <v>264</v>
      </c>
      <c r="S85" s="180" t="s">
        <v>130</v>
      </c>
      <c r="T85" s="181" t="s">
        <v>130</v>
      </c>
      <c r="U85" s="158">
        <v>0.13900000000000001</v>
      </c>
      <c r="V85" s="158">
        <f>ROUND(E85*U85,2)</f>
        <v>12.51</v>
      </c>
      <c r="W85" s="158"/>
      <c r="X85" s="158" t="s">
        <v>170</v>
      </c>
      <c r="Y85" s="158" t="s">
        <v>132</v>
      </c>
      <c r="Z85" s="147"/>
      <c r="AA85" s="147"/>
      <c r="AB85" s="147"/>
      <c r="AC85" s="147"/>
      <c r="AD85" s="147"/>
      <c r="AE85" s="147"/>
      <c r="AF85" s="147"/>
      <c r="AG85" s="147" t="s">
        <v>171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1" x14ac:dyDescent="0.2">
      <c r="A86" s="175">
        <v>29</v>
      </c>
      <c r="B86" s="176" t="s">
        <v>318</v>
      </c>
      <c r="C86" s="184" t="s">
        <v>319</v>
      </c>
      <c r="D86" s="177" t="s">
        <v>320</v>
      </c>
      <c r="E86" s="178">
        <v>18</v>
      </c>
      <c r="F86" s="179"/>
      <c r="G86" s="180">
        <f>ROUND(E86*F86,2)</f>
        <v>0</v>
      </c>
      <c r="H86" s="179"/>
      <c r="I86" s="180">
        <f>ROUND(E86*H86,2)</f>
        <v>0</v>
      </c>
      <c r="J86" s="179"/>
      <c r="K86" s="180">
        <f>ROUND(E86*J86,2)</f>
        <v>0</v>
      </c>
      <c r="L86" s="180">
        <v>21</v>
      </c>
      <c r="M86" s="180">
        <f>G86*(1+L86/100)</f>
        <v>0</v>
      </c>
      <c r="N86" s="178">
        <v>1.2E-4</v>
      </c>
      <c r="O86" s="178">
        <f>ROUND(E86*N86,2)</f>
        <v>0</v>
      </c>
      <c r="P86" s="178">
        <v>0</v>
      </c>
      <c r="Q86" s="178">
        <f>ROUND(E86*P86,2)</f>
        <v>0</v>
      </c>
      <c r="R86" s="180"/>
      <c r="S86" s="180" t="s">
        <v>159</v>
      </c>
      <c r="T86" s="181" t="s">
        <v>131</v>
      </c>
      <c r="U86" s="158">
        <v>0.09</v>
      </c>
      <c r="V86" s="158">
        <f>ROUND(E86*U86,2)</f>
        <v>1.62</v>
      </c>
      <c r="W86" s="158"/>
      <c r="X86" s="158" t="s">
        <v>170</v>
      </c>
      <c r="Y86" s="158" t="s">
        <v>132</v>
      </c>
      <c r="Z86" s="147"/>
      <c r="AA86" s="147"/>
      <c r="AB86" s="147"/>
      <c r="AC86" s="147"/>
      <c r="AD86" s="147"/>
      <c r="AE86" s="147"/>
      <c r="AF86" s="147"/>
      <c r="AG86" s="147" t="s">
        <v>171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x14ac:dyDescent="0.2">
      <c r="A87" s="161" t="s">
        <v>125</v>
      </c>
      <c r="B87" s="162" t="s">
        <v>82</v>
      </c>
      <c r="C87" s="183" t="s">
        <v>83</v>
      </c>
      <c r="D87" s="163"/>
      <c r="E87" s="164"/>
      <c r="F87" s="165"/>
      <c r="G87" s="165">
        <f>SUMIF(AG88:AG89,"&lt;&gt;NOR",G88:G89)</f>
        <v>0</v>
      </c>
      <c r="H87" s="165"/>
      <c r="I87" s="165">
        <f>SUM(I88:I89)</f>
        <v>0</v>
      </c>
      <c r="J87" s="165"/>
      <c r="K87" s="165">
        <f>SUM(K88:K89)</f>
        <v>0</v>
      </c>
      <c r="L87" s="165"/>
      <c r="M87" s="165">
        <f>SUM(M88:M89)</f>
        <v>0</v>
      </c>
      <c r="N87" s="164"/>
      <c r="O87" s="164">
        <f>SUM(O88:O89)</f>
        <v>0</v>
      </c>
      <c r="P87" s="164"/>
      <c r="Q87" s="164">
        <f>SUM(Q88:Q89)</f>
        <v>0.14000000000000001</v>
      </c>
      <c r="R87" s="165"/>
      <c r="S87" s="165"/>
      <c r="T87" s="166"/>
      <c r="U87" s="160"/>
      <c r="V87" s="160">
        <f>SUM(V88:V89)</f>
        <v>23.4</v>
      </c>
      <c r="W87" s="160"/>
      <c r="X87" s="160"/>
      <c r="Y87" s="160"/>
      <c r="AG87" t="s">
        <v>126</v>
      </c>
    </row>
    <row r="88" spans="1:60" outlineLevel="1" x14ac:dyDescent="0.2">
      <c r="A88" s="168">
        <v>30</v>
      </c>
      <c r="B88" s="169" t="s">
        <v>321</v>
      </c>
      <c r="C88" s="185" t="s">
        <v>322</v>
      </c>
      <c r="D88" s="170" t="s">
        <v>191</v>
      </c>
      <c r="E88" s="171">
        <v>7.2</v>
      </c>
      <c r="F88" s="172"/>
      <c r="G88" s="173">
        <f>ROUND(E88*F88,2)</f>
        <v>0</v>
      </c>
      <c r="H88" s="172"/>
      <c r="I88" s="173">
        <f>ROUND(E88*H88,2)</f>
        <v>0</v>
      </c>
      <c r="J88" s="172"/>
      <c r="K88" s="173">
        <f>ROUND(E88*J88,2)</f>
        <v>0</v>
      </c>
      <c r="L88" s="173">
        <v>21</v>
      </c>
      <c r="M88" s="173">
        <f>G88*(1+L88/100)</f>
        <v>0</v>
      </c>
      <c r="N88" s="171">
        <v>0</v>
      </c>
      <c r="O88" s="171">
        <f>ROUND(E88*N88,2)</f>
        <v>0</v>
      </c>
      <c r="P88" s="171">
        <v>1.9630000000000002E-2</v>
      </c>
      <c r="Q88" s="171">
        <f>ROUND(E88*P88,2)</f>
        <v>0.14000000000000001</v>
      </c>
      <c r="R88" s="173" t="s">
        <v>205</v>
      </c>
      <c r="S88" s="173" t="s">
        <v>130</v>
      </c>
      <c r="T88" s="174" t="s">
        <v>130</v>
      </c>
      <c r="U88" s="158">
        <v>3.25</v>
      </c>
      <c r="V88" s="158">
        <f>ROUND(E88*U88,2)</f>
        <v>23.4</v>
      </c>
      <c r="W88" s="158"/>
      <c r="X88" s="158" t="s">
        <v>170</v>
      </c>
      <c r="Y88" s="158" t="s">
        <v>132</v>
      </c>
      <c r="Z88" s="147"/>
      <c r="AA88" s="147"/>
      <c r="AB88" s="147"/>
      <c r="AC88" s="147"/>
      <c r="AD88" s="147"/>
      <c r="AE88" s="147"/>
      <c r="AF88" s="147"/>
      <c r="AG88" s="147" t="s">
        <v>171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2" x14ac:dyDescent="0.2">
      <c r="A89" s="154"/>
      <c r="B89" s="155"/>
      <c r="C89" s="191" t="s">
        <v>323</v>
      </c>
      <c r="D89" s="189"/>
      <c r="E89" s="190">
        <v>7.2</v>
      </c>
      <c r="F89" s="158"/>
      <c r="G89" s="158"/>
      <c r="H89" s="158"/>
      <c r="I89" s="158"/>
      <c r="J89" s="158"/>
      <c r="K89" s="158"/>
      <c r="L89" s="158"/>
      <c r="M89" s="158"/>
      <c r="N89" s="157"/>
      <c r="O89" s="157"/>
      <c r="P89" s="157"/>
      <c r="Q89" s="157"/>
      <c r="R89" s="158"/>
      <c r="S89" s="158"/>
      <c r="T89" s="158"/>
      <c r="U89" s="158"/>
      <c r="V89" s="158"/>
      <c r="W89" s="158"/>
      <c r="X89" s="158"/>
      <c r="Y89" s="158"/>
      <c r="Z89" s="147"/>
      <c r="AA89" s="147"/>
      <c r="AB89" s="147"/>
      <c r="AC89" s="147"/>
      <c r="AD89" s="147"/>
      <c r="AE89" s="147"/>
      <c r="AF89" s="147"/>
      <c r="AG89" s="147" t="s">
        <v>179</v>
      </c>
      <c r="AH89" s="147">
        <v>0</v>
      </c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x14ac:dyDescent="0.2">
      <c r="A90" s="161" t="s">
        <v>125</v>
      </c>
      <c r="B90" s="162" t="s">
        <v>84</v>
      </c>
      <c r="C90" s="183" t="s">
        <v>85</v>
      </c>
      <c r="D90" s="163"/>
      <c r="E90" s="164"/>
      <c r="F90" s="165"/>
      <c r="G90" s="165">
        <f>SUMIF(AG91:AG92,"&lt;&gt;NOR",G91:G92)</f>
        <v>0</v>
      </c>
      <c r="H90" s="165"/>
      <c r="I90" s="165">
        <f>SUM(I91:I92)</f>
        <v>0</v>
      </c>
      <c r="J90" s="165"/>
      <c r="K90" s="165">
        <f>SUM(K91:K92)</f>
        <v>0</v>
      </c>
      <c r="L90" s="165"/>
      <c r="M90" s="165">
        <f>SUM(M91:M92)</f>
        <v>0</v>
      </c>
      <c r="N90" s="164"/>
      <c r="O90" s="164">
        <f>SUM(O91:O92)</f>
        <v>0</v>
      </c>
      <c r="P90" s="164"/>
      <c r="Q90" s="164">
        <f>SUM(Q91:Q92)</f>
        <v>0</v>
      </c>
      <c r="R90" s="165"/>
      <c r="S90" s="165"/>
      <c r="T90" s="166"/>
      <c r="U90" s="160"/>
      <c r="V90" s="160">
        <f>SUM(V91:V92)</f>
        <v>20.010000000000002</v>
      </c>
      <c r="W90" s="160"/>
      <c r="X90" s="160"/>
      <c r="Y90" s="160"/>
      <c r="AG90" t="s">
        <v>126</v>
      </c>
    </row>
    <row r="91" spans="1:60" outlineLevel="1" x14ac:dyDescent="0.2">
      <c r="A91" s="168">
        <v>31</v>
      </c>
      <c r="B91" s="169" t="s">
        <v>324</v>
      </c>
      <c r="C91" s="185" t="s">
        <v>325</v>
      </c>
      <c r="D91" s="170" t="s">
        <v>204</v>
      </c>
      <c r="E91" s="171">
        <v>51.296999999999997</v>
      </c>
      <c r="F91" s="172"/>
      <c r="G91" s="173">
        <f>ROUND(E91*F91,2)</f>
        <v>0</v>
      </c>
      <c r="H91" s="172"/>
      <c r="I91" s="173">
        <f>ROUND(E91*H91,2)</f>
        <v>0</v>
      </c>
      <c r="J91" s="172"/>
      <c r="K91" s="173">
        <f>ROUND(E91*J91,2)</f>
        <v>0</v>
      </c>
      <c r="L91" s="173">
        <v>21</v>
      </c>
      <c r="M91" s="173">
        <f>G91*(1+L91/100)</f>
        <v>0</v>
      </c>
      <c r="N91" s="171">
        <v>0</v>
      </c>
      <c r="O91" s="171">
        <f>ROUND(E91*N91,2)</f>
        <v>0</v>
      </c>
      <c r="P91" s="171">
        <v>0</v>
      </c>
      <c r="Q91" s="171">
        <f>ROUND(E91*P91,2)</f>
        <v>0</v>
      </c>
      <c r="R91" s="173" t="s">
        <v>169</v>
      </c>
      <c r="S91" s="173" t="s">
        <v>130</v>
      </c>
      <c r="T91" s="174" t="s">
        <v>130</v>
      </c>
      <c r="U91" s="158">
        <v>0.39</v>
      </c>
      <c r="V91" s="158">
        <f>ROUND(E91*U91,2)</f>
        <v>20.010000000000002</v>
      </c>
      <c r="W91" s="158"/>
      <c r="X91" s="158" t="s">
        <v>326</v>
      </c>
      <c r="Y91" s="158" t="s">
        <v>132</v>
      </c>
      <c r="Z91" s="147"/>
      <c r="AA91" s="147"/>
      <c r="AB91" s="147"/>
      <c r="AC91" s="147"/>
      <c r="AD91" s="147"/>
      <c r="AE91" s="147"/>
      <c r="AF91" s="147"/>
      <c r="AG91" s="147" t="s">
        <v>327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2" x14ac:dyDescent="0.2">
      <c r="A92" s="154"/>
      <c r="B92" s="155"/>
      <c r="C92" s="259" t="s">
        <v>328</v>
      </c>
      <c r="D92" s="260"/>
      <c r="E92" s="260"/>
      <c r="F92" s="260"/>
      <c r="G92" s="260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7"/>
      <c r="AA92" s="147"/>
      <c r="AB92" s="147"/>
      <c r="AC92" s="147"/>
      <c r="AD92" s="147"/>
      <c r="AE92" s="147"/>
      <c r="AF92" s="147"/>
      <c r="AG92" s="147" t="s">
        <v>173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x14ac:dyDescent="0.2">
      <c r="A93" s="161" t="s">
        <v>125</v>
      </c>
      <c r="B93" s="162" t="s">
        <v>86</v>
      </c>
      <c r="C93" s="183" t="s">
        <v>87</v>
      </c>
      <c r="D93" s="163"/>
      <c r="E93" s="164"/>
      <c r="F93" s="165"/>
      <c r="G93" s="165">
        <f>SUMIF(AG94:AG103,"&lt;&gt;NOR",G94:G103)</f>
        <v>0</v>
      </c>
      <c r="H93" s="165"/>
      <c r="I93" s="165">
        <f>SUM(I94:I103)</f>
        <v>0</v>
      </c>
      <c r="J93" s="165"/>
      <c r="K93" s="165">
        <f>SUM(K94:K103)</f>
        <v>0</v>
      </c>
      <c r="L93" s="165"/>
      <c r="M93" s="165">
        <f>SUM(M94:M103)</f>
        <v>0</v>
      </c>
      <c r="N93" s="164"/>
      <c r="O93" s="164">
        <f>SUM(O94:O103)</f>
        <v>7.0000000000000007E-2</v>
      </c>
      <c r="P93" s="164"/>
      <c r="Q93" s="164">
        <f>SUM(Q94:Q103)</f>
        <v>0</v>
      </c>
      <c r="R93" s="165"/>
      <c r="S93" s="165"/>
      <c r="T93" s="166"/>
      <c r="U93" s="160"/>
      <c r="V93" s="160">
        <f>SUM(V94:V103)</f>
        <v>12.17</v>
      </c>
      <c r="W93" s="160"/>
      <c r="X93" s="160"/>
      <c r="Y93" s="160"/>
      <c r="AG93" t="s">
        <v>126</v>
      </c>
    </row>
    <row r="94" spans="1:60" outlineLevel="1" x14ac:dyDescent="0.2">
      <c r="A94" s="168">
        <v>32</v>
      </c>
      <c r="B94" s="169" t="s">
        <v>329</v>
      </c>
      <c r="C94" s="185" t="s">
        <v>330</v>
      </c>
      <c r="D94" s="170" t="s">
        <v>168</v>
      </c>
      <c r="E94" s="171">
        <v>10.151400000000001</v>
      </c>
      <c r="F94" s="172"/>
      <c r="G94" s="173">
        <f>ROUND(E94*F94,2)</f>
        <v>0</v>
      </c>
      <c r="H94" s="172"/>
      <c r="I94" s="173">
        <f>ROUND(E94*H94,2)</f>
        <v>0</v>
      </c>
      <c r="J94" s="172"/>
      <c r="K94" s="173">
        <f>ROUND(E94*J94,2)</f>
        <v>0</v>
      </c>
      <c r="L94" s="173">
        <v>21</v>
      </c>
      <c r="M94" s="173">
        <f>G94*(1+L94/100)</f>
        <v>0</v>
      </c>
      <c r="N94" s="171">
        <v>3.6800000000000001E-3</v>
      </c>
      <c r="O94" s="171">
        <f>ROUND(E94*N94,2)</f>
        <v>0.04</v>
      </c>
      <c r="P94" s="171">
        <v>0</v>
      </c>
      <c r="Q94" s="171">
        <f>ROUND(E94*P94,2)</f>
        <v>0</v>
      </c>
      <c r="R94" s="173" t="s">
        <v>331</v>
      </c>
      <c r="S94" s="173" t="s">
        <v>130</v>
      </c>
      <c r="T94" s="174" t="s">
        <v>130</v>
      </c>
      <c r="U94" s="158">
        <v>0.38500000000000001</v>
      </c>
      <c r="V94" s="158">
        <f>ROUND(E94*U94,2)</f>
        <v>3.91</v>
      </c>
      <c r="W94" s="158"/>
      <c r="X94" s="158" t="s">
        <v>170</v>
      </c>
      <c r="Y94" s="158" t="s">
        <v>132</v>
      </c>
      <c r="Z94" s="147"/>
      <c r="AA94" s="147"/>
      <c r="AB94" s="147"/>
      <c r="AC94" s="147"/>
      <c r="AD94" s="147"/>
      <c r="AE94" s="147"/>
      <c r="AF94" s="147"/>
      <c r="AG94" s="147" t="s">
        <v>171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ht="22.5" outlineLevel="2" x14ac:dyDescent="0.2">
      <c r="A95" s="154"/>
      <c r="B95" s="155"/>
      <c r="C95" s="191" t="s">
        <v>332</v>
      </c>
      <c r="D95" s="189"/>
      <c r="E95" s="190">
        <v>10.151400000000001</v>
      </c>
      <c r="F95" s="158"/>
      <c r="G95" s="158"/>
      <c r="H95" s="158"/>
      <c r="I95" s="158"/>
      <c r="J95" s="158"/>
      <c r="K95" s="158"/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58"/>
      <c r="Z95" s="147"/>
      <c r="AA95" s="147"/>
      <c r="AB95" s="147"/>
      <c r="AC95" s="147"/>
      <c r="AD95" s="147"/>
      <c r="AE95" s="147"/>
      <c r="AF95" s="147"/>
      <c r="AG95" s="147" t="s">
        <v>179</v>
      </c>
      <c r="AH95" s="147">
        <v>0</v>
      </c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1" x14ac:dyDescent="0.2">
      <c r="A96" s="168">
        <v>33</v>
      </c>
      <c r="B96" s="169" t="s">
        <v>333</v>
      </c>
      <c r="C96" s="185" t="s">
        <v>334</v>
      </c>
      <c r="D96" s="170" t="s">
        <v>168</v>
      </c>
      <c r="E96" s="171">
        <v>33.235399999999998</v>
      </c>
      <c r="F96" s="172"/>
      <c r="G96" s="173">
        <f>ROUND(E96*F96,2)</f>
        <v>0</v>
      </c>
      <c r="H96" s="172"/>
      <c r="I96" s="173">
        <f>ROUND(E96*H96,2)</f>
        <v>0</v>
      </c>
      <c r="J96" s="172"/>
      <c r="K96" s="173">
        <f>ROUND(E96*J96,2)</f>
        <v>0</v>
      </c>
      <c r="L96" s="173">
        <v>21</v>
      </c>
      <c r="M96" s="173">
        <f>G96*(1+L96/100)</f>
        <v>0</v>
      </c>
      <c r="N96" s="171">
        <v>1.7000000000000001E-4</v>
      </c>
      <c r="O96" s="171">
        <f>ROUND(E96*N96,2)</f>
        <v>0.01</v>
      </c>
      <c r="P96" s="171">
        <v>0</v>
      </c>
      <c r="Q96" s="171">
        <f>ROUND(E96*P96,2)</f>
        <v>0</v>
      </c>
      <c r="R96" s="173" t="s">
        <v>331</v>
      </c>
      <c r="S96" s="173" t="s">
        <v>130</v>
      </c>
      <c r="T96" s="174" t="s">
        <v>130</v>
      </c>
      <c r="U96" s="158">
        <v>0.16</v>
      </c>
      <c r="V96" s="158">
        <f>ROUND(E96*U96,2)</f>
        <v>5.32</v>
      </c>
      <c r="W96" s="158"/>
      <c r="X96" s="158" t="s">
        <v>170</v>
      </c>
      <c r="Y96" s="158" t="s">
        <v>132</v>
      </c>
      <c r="Z96" s="147"/>
      <c r="AA96" s="147"/>
      <c r="AB96" s="147"/>
      <c r="AC96" s="147"/>
      <c r="AD96" s="147"/>
      <c r="AE96" s="147"/>
      <c r="AF96" s="147"/>
      <c r="AG96" s="147" t="s">
        <v>171</v>
      </c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ht="22.5" outlineLevel="2" x14ac:dyDescent="0.2">
      <c r="A97" s="154"/>
      <c r="B97" s="155"/>
      <c r="C97" s="191" t="s">
        <v>335</v>
      </c>
      <c r="D97" s="189"/>
      <c r="E97" s="190">
        <v>7.2896000000000001</v>
      </c>
      <c r="F97" s="158"/>
      <c r="G97" s="158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58"/>
      <c r="Z97" s="147"/>
      <c r="AA97" s="147"/>
      <c r="AB97" s="147"/>
      <c r="AC97" s="147"/>
      <c r="AD97" s="147"/>
      <c r="AE97" s="147"/>
      <c r="AF97" s="147"/>
      <c r="AG97" s="147" t="s">
        <v>179</v>
      </c>
      <c r="AH97" s="147">
        <v>0</v>
      </c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3" x14ac:dyDescent="0.2">
      <c r="A98" s="154"/>
      <c r="B98" s="155"/>
      <c r="C98" s="191" t="s">
        <v>336</v>
      </c>
      <c r="D98" s="189"/>
      <c r="E98" s="190">
        <v>7.3348000000000004</v>
      </c>
      <c r="F98" s="158"/>
      <c r="G98" s="158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7"/>
      <c r="AA98" s="147"/>
      <c r="AB98" s="147"/>
      <c r="AC98" s="147"/>
      <c r="AD98" s="147"/>
      <c r="AE98" s="147"/>
      <c r="AF98" s="147"/>
      <c r="AG98" s="147" t="s">
        <v>179</v>
      </c>
      <c r="AH98" s="147">
        <v>0</v>
      </c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ht="22.5" outlineLevel="3" x14ac:dyDescent="0.2">
      <c r="A99" s="154"/>
      <c r="B99" s="155"/>
      <c r="C99" s="191" t="s">
        <v>337</v>
      </c>
      <c r="D99" s="189"/>
      <c r="E99" s="190">
        <v>18.611000000000001</v>
      </c>
      <c r="F99" s="158"/>
      <c r="G99" s="158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7"/>
      <c r="AA99" s="147"/>
      <c r="AB99" s="147"/>
      <c r="AC99" s="147"/>
      <c r="AD99" s="147"/>
      <c r="AE99" s="147"/>
      <c r="AF99" s="147"/>
      <c r="AG99" s="147" t="s">
        <v>179</v>
      </c>
      <c r="AH99" s="147">
        <v>0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1" x14ac:dyDescent="0.2">
      <c r="A100" s="168">
        <v>34</v>
      </c>
      <c r="B100" s="169" t="s">
        <v>338</v>
      </c>
      <c r="C100" s="185" t="s">
        <v>339</v>
      </c>
      <c r="D100" s="170" t="s">
        <v>191</v>
      </c>
      <c r="E100" s="171">
        <v>29.35</v>
      </c>
      <c r="F100" s="172"/>
      <c r="G100" s="173">
        <f>ROUND(E100*F100,2)</f>
        <v>0</v>
      </c>
      <c r="H100" s="172"/>
      <c r="I100" s="173">
        <f>ROUND(E100*H100,2)</f>
        <v>0</v>
      </c>
      <c r="J100" s="172"/>
      <c r="K100" s="173">
        <f>ROUND(E100*J100,2)</f>
        <v>0</v>
      </c>
      <c r="L100" s="173">
        <v>21</v>
      </c>
      <c r="M100" s="173">
        <f>G100*(1+L100/100)</f>
        <v>0</v>
      </c>
      <c r="N100" s="171">
        <v>5.2999999999999998E-4</v>
      </c>
      <c r="O100" s="171">
        <f>ROUND(E100*N100,2)</f>
        <v>0.02</v>
      </c>
      <c r="P100" s="171">
        <v>0</v>
      </c>
      <c r="Q100" s="171">
        <f>ROUND(E100*P100,2)</f>
        <v>0</v>
      </c>
      <c r="R100" s="173" t="s">
        <v>331</v>
      </c>
      <c r="S100" s="173" t="s">
        <v>130</v>
      </c>
      <c r="T100" s="174" t="s">
        <v>130</v>
      </c>
      <c r="U100" s="158">
        <v>0.1</v>
      </c>
      <c r="V100" s="158">
        <f>ROUND(E100*U100,2)</f>
        <v>2.94</v>
      </c>
      <c r="W100" s="158"/>
      <c r="X100" s="158" t="s">
        <v>170</v>
      </c>
      <c r="Y100" s="158" t="s">
        <v>132</v>
      </c>
      <c r="Z100" s="147"/>
      <c r="AA100" s="147"/>
      <c r="AB100" s="147"/>
      <c r="AC100" s="147"/>
      <c r="AD100" s="147"/>
      <c r="AE100" s="147"/>
      <c r="AF100" s="147"/>
      <c r="AG100" s="147" t="s">
        <v>171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2" x14ac:dyDescent="0.2">
      <c r="A101" s="154"/>
      <c r="B101" s="155"/>
      <c r="C101" s="191" t="s">
        <v>340</v>
      </c>
      <c r="D101" s="189"/>
      <c r="E101" s="190">
        <v>29.35</v>
      </c>
      <c r="F101" s="158"/>
      <c r="G101" s="158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7"/>
      <c r="AA101" s="147"/>
      <c r="AB101" s="147"/>
      <c r="AC101" s="147"/>
      <c r="AD101" s="147"/>
      <c r="AE101" s="147"/>
      <c r="AF101" s="147"/>
      <c r="AG101" s="147" t="s">
        <v>179</v>
      </c>
      <c r="AH101" s="147">
        <v>0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1" x14ac:dyDescent="0.2">
      <c r="A102" s="154">
        <v>35</v>
      </c>
      <c r="B102" s="155" t="s">
        <v>341</v>
      </c>
      <c r="C102" s="193" t="s">
        <v>342</v>
      </c>
      <c r="D102" s="156" t="s">
        <v>0</v>
      </c>
      <c r="E102" s="192"/>
      <c r="F102" s="159"/>
      <c r="G102" s="158">
        <f>ROUND(E102*F102,2)</f>
        <v>0</v>
      </c>
      <c r="H102" s="159"/>
      <c r="I102" s="158">
        <f>ROUND(E102*H102,2)</f>
        <v>0</v>
      </c>
      <c r="J102" s="159"/>
      <c r="K102" s="158">
        <f>ROUND(E102*J102,2)</f>
        <v>0</v>
      </c>
      <c r="L102" s="158">
        <v>21</v>
      </c>
      <c r="M102" s="158">
        <f>G102*(1+L102/100)</f>
        <v>0</v>
      </c>
      <c r="N102" s="157">
        <v>0</v>
      </c>
      <c r="O102" s="157">
        <f>ROUND(E102*N102,2)</f>
        <v>0</v>
      </c>
      <c r="P102" s="157">
        <v>0</v>
      </c>
      <c r="Q102" s="157">
        <f>ROUND(E102*P102,2)</f>
        <v>0</v>
      </c>
      <c r="R102" s="158" t="s">
        <v>331</v>
      </c>
      <c r="S102" s="158" t="s">
        <v>130</v>
      </c>
      <c r="T102" s="158" t="s">
        <v>130</v>
      </c>
      <c r="U102" s="158">
        <v>0</v>
      </c>
      <c r="V102" s="158">
        <f>ROUND(E102*U102,2)</f>
        <v>0</v>
      </c>
      <c r="W102" s="158"/>
      <c r="X102" s="158" t="s">
        <v>326</v>
      </c>
      <c r="Y102" s="158" t="s">
        <v>132</v>
      </c>
      <c r="Z102" s="147"/>
      <c r="AA102" s="147"/>
      <c r="AB102" s="147"/>
      <c r="AC102" s="147"/>
      <c r="AD102" s="147"/>
      <c r="AE102" s="147"/>
      <c r="AF102" s="147"/>
      <c r="AG102" s="147" t="s">
        <v>327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2" x14ac:dyDescent="0.2">
      <c r="A103" s="154"/>
      <c r="B103" s="155"/>
      <c r="C103" s="261" t="s">
        <v>343</v>
      </c>
      <c r="D103" s="262"/>
      <c r="E103" s="262"/>
      <c r="F103" s="262"/>
      <c r="G103" s="262"/>
      <c r="H103" s="158"/>
      <c r="I103" s="158"/>
      <c r="J103" s="158"/>
      <c r="K103" s="158"/>
      <c r="L103" s="158"/>
      <c r="M103" s="158"/>
      <c r="N103" s="157"/>
      <c r="O103" s="157"/>
      <c r="P103" s="157"/>
      <c r="Q103" s="157"/>
      <c r="R103" s="158"/>
      <c r="S103" s="158"/>
      <c r="T103" s="158"/>
      <c r="U103" s="158"/>
      <c r="V103" s="158"/>
      <c r="W103" s="158"/>
      <c r="X103" s="158"/>
      <c r="Y103" s="158"/>
      <c r="Z103" s="147"/>
      <c r="AA103" s="147"/>
      <c r="AB103" s="147"/>
      <c r="AC103" s="147"/>
      <c r="AD103" s="147"/>
      <c r="AE103" s="147"/>
      <c r="AF103" s="147"/>
      <c r="AG103" s="147" t="s">
        <v>173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x14ac:dyDescent="0.2">
      <c r="A104" s="161" t="s">
        <v>125</v>
      </c>
      <c r="B104" s="162" t="s">
        <v>88</v>
      </c>
      <c r="C104" s="183" t="s">
        <v>89</v>
      </c>
      <c r="D104" s="163"/>
      <c r="E104" s="164"/>
      <c r="F104" s="165"/>
      <c r="G104" s="165">
        <f>SUMIF(AG105:AG113,"&lt;&gt;NOR",G105:G113)</f>
        <v>0</v>
      </c>
      <c r="H104" s="165"/>
      <c r="I104" s="165">
        <f>SUM(I105:I113)</f>
        <v>0</v>
      </c>
      <c r="J104" s="165"/>
      <c r="K104" s="165">
        <f>SUM(K105:K113)</f>
        <v>0</v>
      </c>
      <c r="L104" s="165"/>
      <c r="M104" s="165">
        <f>SUM(M105:M113)</f>
        <v>0</v>
      </c>
      <c r="N104" s="164"/>
      <c r="O104" s="164">
        <f>SUM(O105:O113)</f>
        <v>1.76</v>
      </c>
      <c r="P104" s="164"/>
      <c r="Q104" s="164">
        <f>SUM(Q105:Q113)</f>
        <v>0</v>
      </c>
      <c r="R104" s="165"/>
      <c r="S104" s="165"/>
      <c r="T104" s="166"/>
      <c r="U104" s="160"/>
      <c r="V104" s="160">
        <f>SUM(V105:V113)</f>
        <v>10.48</v>
      </c>
      <c r="W104" s="160"/>
      <c r="X104" s="160"/>
      <c r="Y104" s="160"/>
      <c r="AG104" t="s">
        <v>126</v>
      </c>
    </row>
    <row r="105" spans="1:60" outlineLevel="1" x14ac:dyDescent="0.2">
      <c r="A105" s="168">
        <v>36</v>
      </c>
      <c r="B105" s="169" t="s">
        <v>344</v>
      </c>
      <c r="C105" s="185" t="s">
        <v>345</v>
      </c>
      <c r="D105" s="170" t="s">
        <v>191</v>
      </c>
      <c r="E105" s="171">
        <v>22.295999999999999</v>
      </c>
      <c r="F105" s="172"/>
      <c r="G105" s="173">
        <f>ROUND(E105*F105,2)</f>
        <v>0</v>
      </c>
      <c r="H105" s="172"/>
      <c r="I105" s="173">
        <f>ROUND(E105*H105,2)</f>
        <v>0</v>
      </c>
      <c r="J105" s="172"/>
      <c r="K105" s="173">
        <f>ROUND(E105*J105,2)</f>
        <v>0</v>
      </c>
      <c r="L105" s="173">
        <v>21</v>
      </c>
      <c r="M105" s="173">
        <f>G105*(1+L105/100)</f>
        <v>0</v>
      </c>
      <c r="N105" s="171">
        <v>0</v>
      </c>
      <c r="O105" s="171">
        <f>ROUND(E105*N105,2)</f>
        <v>0</v>
      </c>
      <c r="P105" s="171">
        <v>0</v>
      </c>
      <c r="Q105" s="171">
        <f>ROUND(E105*P105,2)</f>
        <v>0</v>
      </c>
      <c r="R105" s="173" t="s">
        <v>346</v>
      </c>
      <c r="S105" s="173" t="s">
        <v>130</v>
      </c>
      <c r="T105" s="174" t="s">
        <v>130</v>
      </c>
      <c r="U105" s="158">
        <v>0.47</v>
      </c>
      <c r="V105" s="158">
        <f>ROUND(E105*U105,2)</f>
        <v>10.48</v>
      </c>
      <c r="W105" s="158"/>
      <c r="X105" s="158" t="s">
        <v>170</v>
      </c>
      <c r="Y105" s="158" t="s">
        <v>132</v>
      </c>
      <c r="Z105" s="147"/>
      <c r="AA105" s="147"/>
      <c r="AB105" s="147"/>
      <c r="AC105" s="147"/>
      <c r="AD105" s="147"/>
      <c r="AE105" s="147"/>
      <c r="AF105" s="147"/>
      <c r="AG105" s="147" t="s">
        <v>171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2" x14ac:dyDescent="0.2">
      <c r="A106" s="154"/>
      <c r="B106" s="155"/>
      <c r="C106" s="191" t="s">
        <v>347</v>
      </c>
      <c r="D106" s="189"/>
      <c r="E106" s="190">
        <v>18.096</v>
      </c>
      <c r="F106" s="158"/>
      <c r="G106" s="158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58"/>
      <c r="Z106" s="147"/>
      <c r="AA106" s="147"/>
      <c r="AB106" s="147"/>
      <c r="AC106" s="147"/>
      <c r="AD106" s="147"/>
      <c r="AE106" s="147"/>
      <c r="AF106" s="147"/>
      <c r="AG106" s="147" t="s">
        <v>179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3" x14ac:dyDescent="0.2">
      <c r="A107" s="154"/>
      <c r="B107" s="155"/>
      <c r="C107" s="191" t="s">
        <v>348</v>
      </c>
      <c r="D107" s="189"/>
      <c r="E107" s="190">
        <v>4.2</v>
      </c>
      <c r="F107" s="158"/>
      <c r="G107" s="158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58"/>
      <c r="Z107" s="147"/>
      <c r="AA107" s="147"/>
      <c r="AB107" s="147"/>
      <c r="AC107" s="147"/>
      <c r="AD107" s="147"/>
      <c r="AE107" s="147"/>
      <c r="AF107" s="147"/>
      <c r="AG107" s="147" t="s">
        <v>179</v>
      </c>
      <c r="AH107" s="147">
        <v>0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ht="22.5" outlineLevel="1" x14ac:dyDescent="0.2">
      <c r="A108" s="175">
        <v>37</v>
      </c>
      <c r="B108" s="176" t="s">
        <v>349</v>
      </c>
      <c r="C108" s="184" t="s">
        <v>350</v>
      </c>
      <c r="D108" s="177" t="s">
        <v>320</v>
      </c>
      <c r="E108" s="178">
        <v>18</v>
      </c>
      <c r="F108" s="179"/>
      <c r="G108" s="180">
        <f>ROUND(E108*F108,2)</f>
        <v>0</v>
      </c>
      <c r="H108" s="179"/>
      <c r="I108" s="180">
        <f>ROUND(E108*H108,2)</f>
        <v>0</v>
      </c>
      <c r="J108" s="179"/>
      <c r="K108" s="180">
        <f>ROUND(E108*J108,2)</f>
        <v>0</v>
      </c>
      <c r="L108" s="180">
        <v>21</v>
      </c>
      <c r="M108" s="180">
        <f>G108*(1+L108/100)</f>
        <v>0</v>
      </c>
      <c r="N108" s="178">
        <v>1.0999999999999999E-2</v>
      </c>
      <c r="O108" s="178">
        <f>ROUND(E108*N108,2)</f>
        <v>0.2</v>
      </c>
      <c r="P108" s="178">
        <v>0</v>
      </c>
      <c r="Q108" s="178">
        <f>ROUND(E108*P108,2)</f>
        <v>0</v>
      </c>
      <c r="R108" s="180"/>
      <c r="S108" s="180" t="s">
        <v>159</v>
      </c>
      <c r="T108" s="181" t="s">
        <v>131</v>
      </c>
      <c r="U108" s="158">
        <v>0</v>
      </c>
      <c r="V108" s="158">
        <f>ROUND(E108*U108,2)</f>
        <v>0</v>
      </c>
      <c r="W108" s="158"/>
      <c r="X108" s="158" t="s">
        <v>307</v>
      </c>
      <c r="Y108" s="158" t="s">
        <v>132</v>
      </c>
      <c r="Z108" s="147"/>
      <c r="AA108" s="147"/>
      <c r="AB108" s="147"/>
      <c r="AC108" s="147"/>
      <c r="AD108" s="147"/>
      <c r="AE108" s="147"/>
      <c r="AF108" s="147"/>
      <c r="AG108" s="147" t="s">
        <v>308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ht="22.5" outlineLevel="1" x14ac:dyDescent="0.2">
      <c r="A109" s="168">
        <v>38</v>
      </c>
      <c r="B109" s="169" t="s">
        <v>351</v>
      </c>
      <c r="C109" s="185" t="s">
        <v>352</v>
      </c>
      <c r="D109" s="170" t="s">
        <v>168</v>
      </c>
      <c r="E109" s="171">
        <v>31.214400000000001</v>
      </c>
      <c r="F109" s="172"/>
      <c r="G109" s="173">
        <f>ROUND(E109*F109,2)</f>
        <v>0</v>
      </c>
      <c r="H109" s="172"/>
      <c r="I109" s="173">
        <f>ROUND(E109*H109,2)</f>
        <v>0</v>
      </c>
      <c r="J109" s="172"/>
      <c r="K109" s="173">
        <f>ROUND(E109*J109,2)</f>
        <v>0</v>
      </c>
      <c r="L109" s="173">
        <v>21</v>
      </c>
      <c r="M109" s="173">
        <f>G109*(1+L109/100)</f>
        <v>0</v>
      </c>
      <c r="N109" s="171">
        <v>0.05</v>
      </c>
      <c r="O109" s="171">
        <f>ROUND(E109*N109,2)</f>
        <v>1.56</v>
      </c>
      <c r="P109" s="171">
        <v>0</v>
      </c>
      <c r="Q109" s="171">
        <f>ROUND(E109*P109,2)</f>
        <v>0</v>
      </c>
      <c r="R109" s="173"/>
      <c r="S109" s="173" t="s">
        <v>159</v>
      </c>
      <c r="T109" s="174" t="s">
        <v>131</v>
      </c>
      <c r="U109" s="158">
        <v>0</v>
      </c>
      <c r="V109" s="158">
        <f>ROUND(E109*U109,2)</f>
        <v>0</v>
      </c>
      <c r="W109" s="158"/>
      <c r="X109" s="158" t="s">
        <v>307</v>
      </c>
      <c r="Y109" s="158" t="s">
        <v>132</v>
      </c>
      <c r="Z109" s="147"/>
      <c r="AA109" s="147"/>
      <c r="AB109" s="147"/>
      <c r="AC109" s="147"/>
      <c r="AD109" s="147"/>
      <c r="AE109" s="147"/>
      <c r="AF109" s="147"/>
      <c r="AG109" s="147" t="s">
        <v>308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2" x14ac:dyDescent="0.2">
      <c r="A110" s="154"/>
      <c r="B110" s="155"/>
      <c r="C110" s="191" t="s">
        <v>353</v>
      </c>
      <c r="D110" s="189"/>
      <c r="E110" s="190">
        <v>25.334399999999999</v>
      </c>
      <c r="F110" s="158"/>
      <c r="G110" s="158"/>
      <c r="H110" s="158"/>
      <c r="I110" s="158"/>
      <c r="J110" s="158"/>
      <c r="K110" s="158"/>
      <c r="L110" s="158"/>
      <c r="M110" s="158"/>
      <c r="N110" s="157"/>
      <c r="O110" s="157"/>
      <c r="P110" s="157"/>
      <c r="Q110" s="157"/>
      <c r="R110" s="158"/>
      <c r="S110" s="158"/>
      <c r="T110" s="158"/>
      <c r="U110" s="158"/>
      <c r="V110" s="158"/>
      <c r="W110" s="158"/>
      <c r="X110" s="158"/>
      <c r="Y110" s="158"/>
      <c r="Z110" s="147"/>
      <c r="AA110" s="147"/>
      <c r="AB110" s="147"/>
      <c r="AC110" s="147"/>
      <c r="AD110" s="147"/>
      <c r="AE110" s="147"/>
      <c r="AF110" s="147"/>
      <c r="AG110" s="147" t="s">
        <v>179</v>
      </c>
      <c r="AH110" s="147">
        <v>0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3" x14ac:dyDescent="0.2">
      <c r="A111" s="154"/>
      <c r="B111" s="155"/>
      <c r="C111" s="191" t="s">
        <v>354</v>
      </c>
      <c r="D111" s="189"/>
      <c r="E111" s="190">
        <v>5.88</v>
      </c>
      <c r="F111" s="158"/>
      <c r="G111" s="158"/>
      <c r="H111" s="158"/>
      <c r="I111" s="158"/>
      <c r="J111" s="158"/>
      <c r="K111" s="158"/>
      <c r="L111" s="158"/>
      <c r="M111" s="158"/>
      <c r="N111" s="157"/>
      <c r="O111" s="157"/>
      <c r="P111" s="157"/>
      <c r="Q111" s="157"/>
      <c r="R111" s="158"/>
      <c r="S111" s="158"/>
      <c r="T111" s="158"/>
      <c r="U111" s="158"/>
      <c r="V111" s="158"/>
      <c r="W111" s="158"/>
      <c r="X111" s="158"/>
      <c r="Y111" s="158"/>
      <c r="Z111" s="147"/>
      <c r="AA111" s="147"/>
      <c r="AB111" s="147"/>
      <c r="AC111" s="147"/>
      <c r="AD111" s="147"/>
      <c r="AE111" s="147"/>
      <c r="AF111" s="147"/>
      <c r="AG111" s="147" t="s">
        <v>179</v>
      </c>
      <c r="AH111" s="147">
        <v>0</v>
      </c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1" x14ac:dyDescent="0.2">
      <c r="A112" s="154">
        <v>39</v>
      </c>
      <c r="B112" s="155" t="s">
        <v>355</v>
      </c>
      <c r="C112" s="193" t="s">
        <v>356</v>
      </c>
      <c r="D112" s="156" t="s">
        <v>0</v>
      </c>
      <c r="E112" s="192"/>
      <c r="F112" s="159"/>
      <c r="G112" s="158">
        <f>ROUND(E112*F112,2)</f>
        <v>0</v>
      </c>
      <c r="H112" s="159"/>
      <c r="I112" s="158">
        <f>ROUND(E112*H112,2)</f>
        <v>0</v>
      </c>
      <c r="J112" s="159"/>
      <c r="K112" s="158">
        <f>ROUND(E112*J112,2)</f>
        <v>0</v>
      </c>
      <c r="L112" s="158">
        <v>21</v>
      </c>
      <c r="M112" s="158">
        <f>G112*(1+L112/100)</f>
        <v>0</v>
      </c>
      <c r="N112" s="157">
        <v>0</v>
      </c>
      <c r="O112" s="157">
        <f>ROUND(E112*N112,2)</f>
        <v>0</v>
      </c>
      <c r="P112" s="157">
        <v>0</v>
      </c>
      <c r="Q112" s="157">
        <f>ROUND(E112*P112,2)</f>
        <v>0</v>
      </c>
      <c r="R112" s="158" t="s">
        <v>346</v>
      </c>
      <c r="S112" s="158" t="s">
        <v>130</v>
      </c>
      <c r="T112" s="158" t="s">
        <v>130</v>
      </c>
      <c r="U112" s="158">
        <v>0</v>
      </c>
      <c r="V112" s="158">
        <f>ROUND(E112*U112,2)</f>
        <v>0</v>
      </c>
      <c r="W112" s="158"/>
      <c r="X112" s="158" t="s">
        <v>326</v>
      </c>
      <c r="Y112" s="158" t="s">
        <v>132</v>
      </c>
      <c r="Z112" s="147"/>
      <c r="AA112" s="147"/>
      <c r="AB112" s="147"/>
      <c r="AC112" s="147"/>
      <c r="AD112" s="147"/>
      <c r="AE112" s="147"/>
      <c r="AF112" s="147"/>
      <c r="AG112" s="147" t="s">
        <v>327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2" x14ac:dyDescent="0.2">
      <c r="A113" s="154"/>
      <c r="B113" s="155"/>
      <c r="C113" s="261" t="s">
        <v>357</v>
      </c>
      <c r="D113" s="262"/>
      <c r="E113" s="262"/>
      <c r="F113" s="262"/>
      <c r="G113" s="262"/>
      <c r="H113" s="158"/>
      <c r="I113" s="158"/>
      <c r="J113" s="158"/>
      <c r="K113" s="158"/>
      <c r="L113" s="158"/>
      <c r="M113" s="158"/>
      <c r="N113" s="157"/>
      <c r="O113" s="157"/>
      <c r="P113" s="157"/>
      <c r="Q113" s="157"/>
      <c r="R113" s="158"/>
      <c r="S113" s="158"/>
      <c r="T113" s="158"/>
      <c r="U113" s="158"/>
      <c r="V113" s="158"/>
      <c r="W113" s="158"/>
      <c r="X113" s="158"/>
      <c r="Y113" s="158"/>
      <c r="Z113" s="147"/>
      <c r="AA113" s="147"/>
      <c r="AB113" s="147"/>
      <c r="AC113" s="147"/>
      <c r="AD113" s="147"/>
      <c r="AE113" s="147"/>
      <c r="AF113" s="147"/>
      <c r="AG113" s="147" t="s">
        <v>173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x14ac:dyDescent="0.2">
      <c r="A114" s="161" t="s">
        <v>125</v>
      </c>
      <c r="B114" s="162" t="s">
        <v>90</v>
      </c>
      <c r="C114" s="183" t="s">
        <v>91</v>
      </c>
      <c r="D114" s="163"/>
      <c r="E114" s="164"/>
      <c r="F114" s="165"/>
      <c r="G114" s="165">
        <f>SUMIF(AG115:AG115,"&lt;&gt;NOR",G115:G115)</f>
        <v>0</v>
      </c>
      <c r="H114" s="165"/>
      <c r="I114" s="165">
        <f>SUM(I115:I115)</f>
        <v>0</v>
      </c>
      <c r="J114" s="165"/>
      <c r="K114" s="165">
        <f>SUM(K115:K115)</f>
        <v>0</v>
      </c>
      <c r="L114" s="165"/>
      <c r="M114" s="165">
        <f>SUM(M115:M115)</f>
        <v>0</v>
      </c>
      <c r="N114" s="164"/>
      <c r="O114" s="164">
        <f>SUM(O115:O115)</f>
        <v>0</v>
      </c>
      <c r="P114" s="164"/>
      <c r="Q114" s="164">
        <f>SUM(Q115:Q115)</f>
        <v>0</v>
      </c>
      <c r="R114" s="165"/>
      <c r="S114" s="165"/>
      <c r="T114" s="166"/>
      <c r="U114" s="160"/>
      <c r="V114" s="160">
        <f>SUM(V115:V115)</f>
        <v>0</v>
      </c>
      <c r="W114" s="160"/>
      <c r="X114" s="160"/>
      <c r="Y114" s="160"/>
      <c r="AG114" t="s">
        <v>126</v>
      </c>
    </row>
    <row r="115" spans="1:60" ht="22.5" outlineLevel="1" x14ac:dyDescent="0.2">
      <c r="A115" s="168">
        <v>40</v>
      </c>
      <c r="B115" s="169" t="s">
        <v>358</v>
      </c>
      <c r="C115" s="185" t="s">
        <v>359</v>
      </c>
      <c r="D115" s="170" t="s">
        <v>360</v>
      </c>
      <c r="E115" s="171">
        <v>0</v>
      </c>
      <c r="F115" s="172"/>
      <c r="G115" s="173">
        <f>ROUND(E115*F115,2)</f>
        <v>0</v>
      </c>
      <c r="H115" s="172"/>
      <c r="I115" s="173">
        <f>ROUND(E115*H115,2)</f>
        <v>0</v>
      </c>
      <c r="J115" s="172"/>
      <c r="K115" s="173">
        <f>ROUND(E115*J115,2)</f>
        <v>0</v>
      </c>
      <c r="L115" s="173">
        <v>21</v>
      </c>
      <c r="M115" s="173">
        <f>G115*(1+L115/100)</f>
        <v>0</v>
      </c>
      <c r="N115" s="171">
        <v>0</v>
      </c>
      <c r="O115" s="171">
        <f>ROUND(E115*N115,2)</f>
        <v>0</v>
      </c>
      <c r="P115" s="171">
        <v>0</v>
      </c>
      <c r="Q115" s="171">
        <f>ROUND(E115*P115,2)</f>
        <v>0</v>
      </c>
      <c r="R115" s="173"/>
      <c r="S115" s="173" t="s">
        <v>159</v>
      </c>
      <c r="T115" s="174" t="s">
        <v>131</v>
      </c>
      <c r="U115" s="158">
        <v>0</v>
      </c>
      <c r="V115" s="158">
        <f>ROUND(E115*U115,2)</f>
        <v>0</v>
      </c>
      <c r="W115" s="158"/>
      <c r="X115" s="158" t="s">
        <v>170</v>
      </c>
      <c r="Y115" s="158" t="s">
        <v>132</v>
      </c>
      <c r="Z115" s="147"/>
      <c r="AA115" s="147"/>
      <c r="AB115" s="147"/>
      <c r="AC115" s="147"/>
      <c r="AD115" s="147"/>
      <c r="AE115" s="147"/>
      <c r="AF115" s="147"/>
      <c r="AG115" s="147" t="s">
        <v>171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x14ac:dyDescent="0.2">
      <c r="A116" s="3"/>
      <c r="B116" s="4"/>
      <c r="C116" s="186"/>
      <c r="D116" s="6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AE116">
        <v>15</v>
      </c>
      <c r="AF116">
        <v>21</v>
      </c>
      <c r="AG116" t="s">
        <v>111</v>
      </c>
    </row>
    <row r="117" spans="1:60" x14ac:dyDescent="0.2">
      <c r="A117" s="150"/>
      <c r="B117" s="151" t="s">
        <v>29</v>
      </c>
      <c r="C117" s="187"/>
      <c r="D117" s="152"/>
      <c r="E117" s="153"/>
      <c r="F117" s="153"/>
      <c r="G117" s="167">
        <f>G8+G43+G56+G64+G78+G81+G84+G87+G90+G93+G104+G114</f>
        <v>0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AE117">
        <f>SUMIF(L7:L115,AE116,G7:G115)</f>
        <v>0</v>
      </c>
      <c r="AF117">
        <f>SUMIF(L7:L115,AF116,G7:G115)</f>
        <v>0</v>
      </c>
      <c r="AG117" t="s">
        <v>163</v>
      </c>
    </row>
    <row r="118" spans="1:60" x14ac:dyDescent="0.2">
      <c r="C118" s="188"/>
      <c r="D118" s="10"/>
      <c r="AG118" t="s">
        <v>164</v>
      </c>
    </row>
    <row r="119" spans="1:60" x14ac:dyDescent="0.2">
      <c r="D119" s="10"/>
    </row>
    <row r="120" spans="1:60" x14ac:dyDescent="0.2">
      <c r="D120" s="10"/>
    </row>
    <row r="121" spans="1:60" x14ac:dyDescent="0.2">
      <c r="D121" s="10"/>
    </row>
    <row r="122" spans="1:60" x14ac:dyDescent="0.2">
      <c r="D122" s="10"/>
    </row>
    <row r="123" spans="1:60" x14ac:dyDescent="0.2">
      <c r="D123" s="10"/>
    </row>
    <row r="124" spans="1:60" x14ac:dyDescent="0.2">
      <c r="D124" s="10"/>
    </row>
    <row r="125" spans="1:60" x14ac:dyDescent="0.2">
      <c r="D125" s="10"/>
    </row>
    <row r="126" spans="1:60" x14ac:dyDescent="0.2">
      <c r="D126" s="10"/>
    </row>
    <row r="127" spans="1:60" x14ac:dyDescent="0.2">
      <c r="D127" s="10"/>
    </row>
    <row r="128" spans="1:60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2WFhiUWnoy3QQ8Me+U3vVptkp4uvUmQM/lMAWMVZEexPZdiMxmzghIdS4YzTJzedC65njw8tTXPUwFUZ61etlA==" saltValue="n7T1mvgYW6jn5In3jhNWhA==" spinCount="100000" sheet="1" formatRows="0"/>
  <mergeCells count="22">
    <mergeCell ref="C37:G37"/>
    <mergeCell ref="A1:G1"/>
    <mergeCell ref="C2:G2"/>
    <mergeCell ref="C3:G3"/>
    <mergeCell ref="C4:G4"/>
    <mergeCell ref="C10:G10"/>
    <mergeCell ref="C16:G16"/>
    <mergeCell ref="C19:G19"/>
    <mergeCell ref="C23:G23"/>
    <mergeCell ref="C26:G26"/>
    <mergeCell ref="C29:G29"/>
    <mergeCell ref="C32:G32"/>
    <mergeCell ref="C83:G83"/>
    <mergeCell ref="C92:G92"/>
    <mergeCell ref="C103:G103"/>
    <mergeCell ref="C113:G113"/>
    <mergeCell ref="C40:G40"/>
    <mergeCell ref="C45:G45"/>
    <mergeCell ref="C48:G48"/>
    <mergeCell ref="C51:G51"/>
    <mergeCell ref="C58:G58"/>
    <mergeCell ref="C74:G74"/>
  </mergeCells>
  <pageMargins left="0.59055118110236204" right="0.196850393700787" top="0.78740157499999996" bottom="0.78740157499999996" header="0.3" footer="0.3"/>
  <pageSetup paperSize="9" orientation="landscape" horizontalDpi="30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VRN VRN Naklady</vt:lpstr>
      <vt:lpstr>01 01 Pol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'01 02 Pol'!Názvy_tisku</vt:lpstr>
      <vt:lpstr>'VRN VRN Naklady'!Názvy_tisku</vt:lpstr>
      <vt:lpstr>oadresa</vt:lpstr>
      <vt:lpstr>Stavba!Objednatel</vt:lpstr>
      <vt:lpstr>Stavba!Objekt</vt:lpstr>
      <vt:lpstr>'01 01 Pol'!Oblast_tisku</vt:lpstr>
      <vt:lpstr>'01 02 Pol'!Oblast_tisku</vt:lpstr>
      <vt:lpstr>Stavba!Oblast_tisku</vt:lpstr>
      <vt:lpstr>'VRN VRN Naklady'!Oblast_tisku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Alessi</cp:lastModifiedBy>
  <cp:lastPrinted>2023-11-15T18:49:55Z</cp:lastPrinted>
  <dcterms:created xsi:type="dcterms:W3CDTF">2009-04-08T07:15:50Z</dcterms:created>
  <dcterms:modified xsi:type="dcterms:W3CDTF">2023-11-15T18:51:30Z</dcterms:modified>
</cp:coreProperties>
</file>