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T:\Podlimitní řízení 2016\otevřené podlimity\VZ_5_16 Biograf\Dodatečné dotazy\"/>
    </mc:Choice>
  </mc:AlternateContent>
  <bookViews>
    <workbookView xWindow="0" yWindow="0" windowWidth="19200" windowHeight="10995" tabRatio="904"/>
  </bookViews>
  <sheets>
    <sheet name="Titul" sheetId="86" r:id="rId1"/>
    <sheet name="Souhrn" sheetId="9" r:id="rId2"/>
    <sheet name="SO 101 - HTÚ, komunikace " sheetId="82" r:id="rId3"/>
    <sheet name="SO 401 - Ochrana slaboproudu" sheetId="74" r:id="rId4"/>
    <sheet name="SO 402 - Ochrana metropol. sítě" sheetId="72" r:id="rId5"/>
    <sheet name="SO 501 - Ochrana plynovodu" sheetId="73" r:id="rId6"/>
    <sheet name="Rekapitulace SO 701" sheetId="10" r:id="rId7"/>
    <sheet name="Bourání, statika" sheetId="83" r:id="rId8"/>
    <sheet name="Stavební část" sheetId="85" r:id="rId9"/>
    <sheet name="ZTI" sheetId="54" r:id="rId10"/>
    <sheet name="Vytápění" sheetId="69" r:id="rId11"/>
    <sheet name="El-silnoproud - rekapitulace" sheetId="64" r:id="rId12"/>
    <sheet name="Silnoproud - položky" sheetId="65" r:id="rId13"/>
    <sheet name="Svítidla" sheetId="76" r:id="rId14"/>
    <sheet name="El-slaboproud - rekapitulace" sheetId="55" r:id="rId15"/>
    <sheet name="EZS" sheetId="56" r:id="rId16"/>
    <sheet name="TEL+data" sheetId="57" r:id="rId17"/>
    <sheet name="STA" sheetId="58" r:id="rId18"/>
    <sheet name="Místní rozhlas" sheetId="59" r:id="rId19"/>
    <sheet name="Domovní telefon" sheetId="60" r:id="rId20"/>
    <sheet name="Audio-video" sheetId="61" r:id="rId21"/>
    <sheet name="WC-IMOBIL" sheetId="62" r:id="rId22"/>
    <sheet name="Spol_" sheetId="63" r:id="rId23"/>
    <sheet name="Hromosvod" sheetId="68" r:id="rId24"/>
    <sheet name="VZT a CHL" sheetId="53" r:id="rId25"/>
    <sheet name="MaR" sheetId="66" r:id="rId26"/>
    <sheet name="Kinotechnika" sheetId="87" r:id="rId27"/>
    <sheet name="SO 702 - Opěrná stěna" sheetId="71" r:id="rId28"/>
    <sheet name="SO 801 - Terénní úpravy a SÚ" sheetId="84" r:id="rId29"/>
    <sheet name="Vedlejší náklady" sheetId="52" r:id="rId30"/>
  </sheets>
  <externalReferences>
    <externalReference r:id="rId31"/>
    <externalReference r:id="rId32"/>
  </externalReferences>
  <definedNames>
    <definedName name="_1Excel_BuiltIn_Print_Area_1_1_1_1">#REF!</definedName>
    <definedName name="aaaa">#N/A</definedName>
    <definedName name="Akce">[1]Formulář!$B$3</definedName>
    <definedName name="Aktuální_nabídka">[1]Formulář!#REF!</definedName>
    <definedName name="cisloobjektu" localSheetId="0">#REF!</definedName>
    <definedName name="cisloobjektu">#REF!</definedName>
    <definedName name="cislostavby" localSheetId="0">#REF!</definedName>
    <definedName name="cislostavby">#REF!</definedName>
    <definedName name="ČÁST_DOKUMENTACE" localSheetId="6">#REF!</definedName>
    <definedName name="ČÁST_DOKUMENTACE" localSheetId="29">#REF!</definedName>
    <definedName name="ČÁST_DOKUMENTACE">#REF!</definedName>
    <definedName name="ČísloNab">[1]Formulář!$B$4</definedName>
    <definedName name="DATUM" localSheetId="6">#REF!</definedName>
    <definedName name="DATUM" localSheetId="29">#REF!</definedName>
    <definedName name="DATUM">#REF!</definedName>
    <definedName name="DatumZprac">[1]Formulář!$B$20</definedName>
    <definedName name="DĚLENÍ_PROFESNÍHO_DILU" localSheetId="6">#REF!</definedName>
    <definedName name="DĚLENÍ_PROFESNÍHO_DILU" localSheetId="29">#REF!</definedName>
    <definedName name="DĚLENÍ_PROFESNÍHO_DILU">#REF!</definedName>
    <definedName name="Dil" localSheetId="0">#REF!</definedName>
    <definedName name="Dil">#REF!</definedName>
    <definedName name="DÍLČÍ_ČLENĚNÍ" localSheetId="6">#REF!</definedName>
    <definedName name="DÍLČÍ_ČLENĚNÍ" localSheetId="29">#REF!</definedName>
    <definedName name="DÍLČÍ_ČLENĚNÍ">#REF!</definedName>
    <definedName name="Dodavka" localSheetId="0">#REF!</definedName>
    <definedName name="Dodavka">#REF!</definedName>
    <definedName name="Dodavka0" localSheetId="0">#REF!</definedName>
    <definedName name="Dodavka0">#REF!</definedName>
    <definedName name="Excel_BuiltIn_Print_Area_1" localSheetId="0">#REF!</definedName>
    <definedName name="Excel_BuiltIn_Print_Area_1">#REF!</definedName>
    <definedName name="Excel_BuiltIn_Print_Area_1_1">#REF!</definedName>
    <definedName name="Excel_BuiltIn_Print_Area_1_1_1">#REF!</definedName>
    <definedName name="Excel_BuiltIn_Print_Titles_1" localSheetId="26">Kinotechnika!$A$2:$IP$2</definedName>
    <definedName name="Excel_BuiltIn_Print_Titles_1">#REF!</definedName>
    <definedName name="Excel_BuiltIn_Print_Titles_1_1">#REF!</definedName>
    <definedName name="FUNKCNI_CLENENI" localSheetId="6">#REF!</definedName>
    <definedName name="FUNKCNI_CLENENI" localSheetId="29">#REF!</definedName>
    <definedName name="FUNKCNI_CLENENI">#REF!</definedName>
    <definedName name="G___P__" localSheetId="0">#REF!</definedName>
    <definedName name="G___P__" localSheetId="29">#REF!</definedName>
    <definedName name="G___P__">#REF!</definedName>
    <definedName name="HSV" localSheetId="0">#REF!</definedName>
    <definedName name="HSV">#REF!</definedName>
    <definedName name="HSV0" localSheetId="0">#REF!</definedName>
    <definedName name="HSV0">#REF!</definedName>
    <definedName name="hydro">#N/A</definedName>
    <definedName name="Hydrotechnické_výpočty">#N/A</definedName>
    <definedName name="HZS" localSheetId="0">#REF!</definedName>
    <definedName name="HZS">#REF!</definedName>
    <definedName name="HZS0" localSheetId="0">#REF!</definedName>
    <definedName name="HZS0">#REF!</definedName>
    <definedName name="JKSO" localSheetId="0">#REF!</definedName>
    <definedName name="JKSO">#REF!</definedName>
    <definedName name="Kusy">#REF!</definedName>
    <definedName name="MJ" localSheetId="0">#REF!</definedName>
    <definedName name="MJ">#REF!</definedName>
    <definedName name="Mont" localSheetId="0">#REF!</definedName>
    <definedName name="Mont">#REF!</definedName>
    <definedName name="Montaz0" localSheetId="0">#REF!</definedName>
    <definedName name="Montaz0">#REF!</definedName>
    <definedName name="NazevDilu" localSheetId="0">#REF!</definedName>
    <definedName name="NazevDilu">#REF!</definedName>
    <definedName name="nazevobjektu" localSheetId="0">#REF!</definedName>
    <definedName name="nazevobjektu">#REF!</definedName>
    <definedName name="nazevstavby" localSheetId="0">#REF!</definedName>
    <definedName name="nazevstavby">#REF!</definedName>
    <definedName name="_xlnm.Print_Titles" localSheetId="7">'Bourání, statika'!$13:$13</definedName>
    <definedName name="_xlnm.Print_Titles" localSheetId="26">Kinotechnika!$2:$2</definedName>
    <definedName name="_xlnm.Print_Titles" localSheetId="25">MaR!$7:$8</definedName>
    <definedName name="_xlnm.Print_Titles" localSheetId="12">'Silnoproud - položky'!$7:$7</definedName>
    <definedName name="_xlnm.Print_Titles" localSheetId="2">'SO 101 - HTÚ, komunikace '!$13:$13</definedName>
    <definedName name="_xlnm.Print_Titles" localSheetId="3">'SO 401 - Ochrana slaboproudu'!$13:$13</definedName>
    <definedName name="_xlnm.Print_Titles" localSheetId="4">'SO 402 - Ochrana metropol. sítě'!$13:$13</definedName>
    <definedName name="_xlnm.Print_Titles" localSheetId="5">'SO 501 - Ochrana plynovodu'!$13:$13</definedName>
    <definedName name="_xlnm.Print_Titles" localSheetId="27">'SO 702 - Opěrná stěna'!$13:$13</definedName>
    <definedName name="_xlnm.Print_Titles" localSheetId="28">'SO 801 - Terénní úpravy a SÚ'!$13:$13</definedName>
    <definedName name="_xlnm.Print_Titles" localSheetId="8">'Stavební část'!$13:$13</definedName>
    <definedName name="_xlnm.Print_Titles" localSheetId="9">ZTI!$13:$13</definedName>
    <definedName name="_xlnm.Print_Titles">#REF!</definedName>
    <definedName name="Objednatel" localSheetId="0">[1]Formulář!$B$5</definedName>
    <definedName name="Objednatel">#REF!</definedName>
    <definedName name="_xlnm.Print_Area" localSheetId="7">'Bourání, statika'!#REF!,'Bourání, statika'!#REF!,'Bourání, statika'!$C$3:$Q$171</definedName>
    <definedName name="_xlnm.Print_Area" localSheetId="15">EZS!$A$1:$H$41</definedName>
    <definedName name="_xlnm.Print_Area" localSheetId="26">Kinotechnika!$A$1:$I$91</definedName>
    <definedName name="_xlnm.Print_Area" localSheetId="25">MaR!$A$1:$H$171</definedName>
    <definedName name="_xlnm.Print_Area" localSheetId="6">'Rekapitulace SO 701'!$A$1:$D$28</definedName>
    <definedName name="_xlnm.Print_Area" localSheetId="2">'SO 101 - HTÚ, komunikace '!#REF!,'SO 101 - HTÚ, komunikace '!#REF!,'SO 101 - HTÚ, komunikace '!$C$3:$Q$38</definedName>
    <definedName name="_xlnm.Print_Area" localSheetId="3">'SO 401 - Ochrana slaboproudu'!#REF!,'SO 401 - Ochrana slaboproudu'!#REF!,'SO 401 - Ochrana slaboproudu'!$C$3:$Q$17</definedName>
    <definedName name="_xlnm.Print_Area" localSheetId="4">'SO 402 - Ochrana metropol. sítě'!#REF!,'SO 402 - Ochrana metropol. sítě'!#REF!,'SO 402 - Ochrana metropol. sítě'!$C$3:$Q$17</definedName>
    <definedName name="_xlnm.Print_Area" localSheetId="5">'SO 501 - Ochrana plynovodu'!#REF!,'SO 501 - Ochrana plynovodu'!#REF!,'SO 501 - Ochrana plynovodu'!$C$3:$Q$17</definedName>
    <definedName name="_xlnm.Print_Area" localSheetId="27">'SO 702 - Opěrná stěna'!#REF!,'SO 702 - Opěrná stěna'!#REF!,'SO 702 - Opěrná stěna'!$C$3:$Q$43</definedName>
    <definedName name="_xlnm.Print_Area" localSheetId="28">'SO 801 - Terénní úpravy a SÚ'!#REF!,'SO 801 - Terénní úpravy a SÚ'!#REF!,'SO 801 - Terénní úpravy a SÚ'!$C$3:$Q$22</definedName>
    <definedName name="_xlnm.Print_Area" localSheetId="1">Souhrn!$B$1:$G$49</definedName>
    <definedName name="_xlnm.Print_Area" localSheetId="17">STA!$A$1:$H$50</definedName>
    <definedName name="_xlnm.Print_Area" localSheetId="8">'Stavební část'!#REF!,'Stavební část'!#REF!,'Stavební část'!$C$3:$Q$397</definedName>
    <definedName name="_xlnm.Print_Area" localSheetId="0">Titul!$A$1:$I$47</definedName>
    <definedName name="_xlnm.Print_Area" localSheetId="10">Vytápění!$A$1:$J$281</definedName>
    <definedName name="_xlnm.Print_Area" localSheetId="24">'VZT a CHL'!$A$1:$H$269</definedName>
    <definedName name="_xlnm.Print_Area" localSheetId="9">ZTI!#REF!,ZTI!#REF!,ZTI!$C$3:$Q$117</definedName>
    <definedName name="_xlnm.Print_Area">#REF!,#REF!</definedName>
    <definedName name="p">#REF!</definedName>
    <definedName name="PocetMJ" localSheetId="0">#REF!</definedName>
    <definedName name="PocetMJ">#REF!</definedName>
    <definedName name="Poznamka" localSheetId="0">#REF!</definedName>
    <definedName name="Poznamka">#REF!</definedName>
    <definedName name="PROFESNI_DIL" localSheetId="6">#REF!</definedName>
    <definedName name="PROFESNI_DIL" localSheetId="29">#REF!</definedName>
    <definedName name="PROFESNI_DIL">#REF!</definedName>
    <definedName name="Projektant" localSheetId="0">#REF!</definedName>
    <definedName name="Projektant">#REF!</definedName>
    <definedName name="PSV" localSheetId="0">#REF!</definedName>
    <definedName name="PSV">#REF!</definedName>
    <definedName name="PSV0" localSheetId="0">#REF!</definedName>
    <definedName name="PSV0">#REF!</definedName>
    <definedName name="Rabat_1">'[2]Výpočet netto cen'!$B$7</definedName>
    <definedName name="RekapitulaceDPH">#REF!,#REF!,#REF!,#REF!,#REF!,#REF!</definedName>
    <definedName name="safdas">#REF!</definedName>
    <definedName name="SazbaDPH1" localSheetId="0">#REF!</definedName>
    <definedName name="SazbaDPH1">#REF!</definedName>
    <definedName name="SazbaDPH2" localSheetId="0">#REF!</definedName>
    <definedName name="SazbaDPH2">#REF!</definedName>
    <definedName name="skonto_1">'[2]Výpočet netto cen'!$B$11</definedName>
    <definedName name="skonto_2">'[2]Výpočet netto cen'!$B$12</definedName>
    <definedName name="skonto_3">'[2]Výpočet netto cen'!$B$13</definedName>
    <definedName name="Skupiny">#REF!</definedName>
    <definedName name="SloupecCC" localSheetId="0">#REF!</definedName>
    <definedName name="SloupecCC">#REF!</definedName>
    <definedName name="SloupecCisloPol" localSheetId="0">#REF!</definedName>
    <definedName name="SloupecCisloPol">#REF!</definedName>
    <definedName name="SloupecJC" localSheetId="0">#REF!</definedName>
    <definedName name="SloupecJC">#REF!</definedName>
    <definedName name="SloupecMJ" localSheetId="0">#REF!</definedName>
    <definedName name="SloupecMJ">#REF!</definedName>
    <definedName name="SloupecMnozstvi" localSheetId="0">#REF!</definedName>
    <definedName name="SloupecMnozstvi">#REF!</definedName>
    <definedName name="SloupecNazPol" localSheetId="0">#REF!</definedName>
    <definedName name="SloupecNazPol">#REF!</definedName>
    <definedName name="SloupecPC" localSheetId="0">#REF!</definedName>
    <definedName name="SloupecPC">#REF!</definedName>
    <definedName name="STAVEBNI_OBJEKT" localSheetId="6">#REF!</definedName>
    <definedName name="STAVEBNI_OBJEKT" localSheetId="29">#REF!</definedName>
    <definedName name="STAVEBNI_OBJEKT">#REF!</definedName>
    <definedName name="test">#N/A</definedName>
    <definedName name="TotalsDPH">#REF!</definedName>
    <definedName name="Typ" localSheetId="0">#REF!</definedName>
    <definedName name="Typ">#REF!</definedName>
    <definedName name="TypNabidky">[1]Formulář!$B$2</definedName>
    <definedName name="UkazatDPH">[1]Formulář!$B$8</definedName>
    <definedName name="V_BezSlevy">"N"&amp;#REF!</definedName>
    <definedName name="V_BruttoCelkem">#REF!*(1+#REF!/100)</definedName>
    <definedName name="V_BruttoCelkemDPH">IF(UPPER(UkazatDPH)="A",V_BruttoCelkem," ")</definedName>
    <definedName name="V_CelkemBezDPH">SUMIF(#REF!,#REF!,#REF!)</definedName>
    <definedName name="V_CelkemBezDPHNakup">SUMIF(#REF!,#REF!,#REF!)</definedName>
    <definedName name="V_CelkemKW">SUMIF(#REF!,"C",#REF!)</definedName>
    <definedName name="V_NabSkupNaz">VLOOKUP(#REF!,#REF!,6,0)</definedName>
    <definedName name="V_NettoCelkem">#REF!*#REF!</definedName>
    <definedName name="V_Plus1">[1]Rekapitulace!A1048576+1</definedName>
    <definedName name="V_Poz">#REF! &amp; "." &amp;#REF! &amp; "." &amp;#REF!</definedName>
    <definedName name="V_PozSkupina">#REF!</definedName>
    <definedName name="V_Prikon">IF(LEFT(#REF!,4)=#REF!,VALUE(RIGHT(#REF!,LEN(#REF!)-5)),0)</definedName>
    <definedName name="V_RekNetto">IF([1]Rekapitulace!$C1=" ", " ",VLOOKUP([1]Rekapitulace!$C1,#REF!,4,0))</definedName>
    <definedName name="V_RekSkup">VLOOKUP([1]Rekapitulace!$A1,#REF!,3,0)</definedName>
    <definedName name="V_RekSkupNaz">IF(ISERROR([1]Rekapitulace!XFD1), " ",[1]Rekapitulace!XFD1)</definedName>
    <definedName name="V_SkupinaCelkem">SUMIF(#REF!,#REF!,#REF!)</definedName>
    <definedName name="V_SkupinaCelkemDPH">IF(UPPER(UkazatDPH)="A",V_SkupinaCelkem," ")</definedName>
    <definedName name="V_SLEVA">-SUMIF(#REF!,"P",#REF!)*#REF!/100</definedName>
    <definedName name="V_Up">#REF!</definedName>
    <definedName name="V_UpPlus1">#REF!+1</definedName>
    <definedName name="VedProjProfese" localSheetId="6">#REF!</definedName>
    <definedName name="VedProjProfese" localSheetId="29">#REF!</definedName>
    <definedName name="VedProjProfese">#REF!</definedName>
    <definedName name="VRN" localSheetId="0">#REF!</definedName>
    <definedName name="VRN">#REF!</definedName>
    <definedName name="VRNKc" localSheetId="0">#REF!</definedName>
    <definedName name="VRNKc">#REF!</definedName>
    <definedName name="VRNnazev" localSheetId="0">#REF!</definedName>
    <definedName name="VRNnazev">#REF!</definedName>
    <definedName name="VRNproc" localSheetId="0">#REF!</definedName>
    <definedName name="VRNproc">#REF!</definedName>
    <definedName name="VRNzakl" localSheetId="0">#REF!</definedName>
    <definedName name="VRNzakl">#REF!</definedName>
    <definedName name="VYPRACOVAL_01" localSheetId="6">#REF!</definedName>
    <definedName name="VYPRACOVAL_01" localSheetId="29">#REF!</definedName>
    <definedName name="VYPRACOVAL_01">#REF!</definedName>
    <definedName name="VYPRACOVAL_02" localSheetId="6">#REF!</definedName>
    <definedName name="VYPRACOVAL_02" localSheetId="29">#REF!</definedName>
    <definedName name="VYPRACOVAL_02">#REF!</definedName>
    <definedName name="VYPRACOVAL_03" localSheetId="6">#REF!</definedName>
    <definedName name="VYPRACOVAL_03" localSheetId="29">#REF!</definedName>
    <definedName name="VYPRACOVAL_03">#REF!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 name="Zpracovatel" localSheetId="6">#REF!</definedName>
    <definedName name="Zpracovatel" localSheetId="29">#REF!</definedName>
    <definedName name="Zpracovatel">#REF!</definedName>
  </definedNames>
  <calcPr calcId="152511"/>
</workbook>
</file>

<file path=xl/calcChain.xml><?xml version="1.0" encoding="utf-8"?>
<calcChain xmlns="http://schemas.openxmlformats.org/spreadsheetml/2006/main">
  <c r="I4" i="87" l="1"/>
  <c r="I5" i="87" l="1"/>
  <c r="I6" i="87"/>
  <c r="I7" i="87"/>
  <c r="I8" i="87"/>
  <c r="I9" i="87"/>
  <c r="I10" i="87"/>
  <c r="I11" i="87"/>
  <c r="I12" i="87"/>
  <c r="I13" i="87"/>
  <c r="I15" i="87"/>
  <c r="I16" i="87"/>
  <c r="I17" i="87"/>
  <c r="I18" i="87"/>
  <c r="I19" i="87"/>
  <c r="I20" i="87"/>
  <c r="I21" i="87"/>
  <c r="I22" i="87"/>
  <c r="I23" i="87"/>
  <c r="I24" i="87"/>
  <c r="I25" i="87"/>
  <c r="I26" i="87"/>
  <c r="I27" i="87"/>
  <c r="I28" i="87"/>
  <c r="I29" i="87"/>
  <c r="I30" i="87"/>
  <c r="I31" i="87"/>
  <c r="I32" i="87"/>
  <c r="I33" i="87"/>
  <c r="I34" i="87"/>
  <c r="I35" i="87"/>
  <c r="I36" i="87"/>
  <c r="I37" i="87"/>
  <c r="I38" i="87"/>
  <c r="I39" i="87"/>
  <c r="I40" i="87"/>
  <c r="I41" i="87"/>
  <c r="I42" i="87"/>
  <c r="I43" i="87"/>
  <c r="I44" i="87"/>
  <c r="I45" i="87"/>
  <c r="I46" i="87"/>
  <c r="I47" i="87"/>
  <c r="I48" i="87"/>
  <c r="I50" i="87"/>
  <c r="I51" i="87"/>
  <c r="I52" i="87"/>
  <c r="I53" i="87"/>
  <c r="I54" i="87"/>
  <c r="I55" i="87"/>
  <c r="I56" i="87"/>
  <c r="I57" i="87"/>
  <c r="I58" i="87"/>
  <c r="I59" i="87"/>
  <c r="I60" i="87"/>
  <c r="I61" i="87"/>
  <c r="I62" i="87"/>
  <c r="I63" i="87"/>
  <c r="I64" i="87"/>
  <c r="I65" i="87"/>
  <c r="I66" i="87"/>
  <c r="I67" i="87"/>
  <c r="I68" i="87"/>
  <c r="I69" i="87"/>
  <c r="I70" i="87"/>
  <c r="I71" i="87"/>
  <c r="I72" i="87"/>
  <c r="I73" i="87"/>
  <c r="I74" i="87"/>
  <c r="I75" i="87"/>
  <c r="I76" i="87"/>
  <c r="I77" i="87"/>
  <c r="I78" i="87"/>
  <c r="I79" i="87"/>
  <c r="I80" i="87"/>
  <c r="I81" i="87"/>
  <c r="I82" i="87"/>
  <c r="I83" i="87"/>
  <c r="I84" i="87"/>
  <c r="I85" i="87"/>
  <c r="I86" i="87"/>
  <c r="I88" i="87"/>
  <c r="I89" i="87"/>
  <c r="J87" i="87" l="1"/>
  <c r="J49" i="87"/>
  <c r="J3" i="87"/>
  <c r="J14" i="87"/>
  <c r="I91" i="87"/>
  <c r="C25" i="10" s="1"/>
  <c r="BK397" i="85"/>
  <c r="BI397" i="85"/>
  <c r="BH397" i="85"/>
  <c r="BG397" i="85"/>
  <c r="BF397" i="85"/>
  <c r="AA397" i="85"/>
  <c r="Y397" i="85"/>
  <c r="W397" i="85"/>
  <c r="N397" i="85"/>
  <c r="BE397" i="85" s="1"/>
  <c r="BK396" i="85"/>
  <c r="BI396" i="85"/>
  <c r="BH396" i="85"/>
  <c r="BG396" i="85"/>
  <c r="BF396" i="85"/>
  <c r="AA396" i="85"/>
  <c r="AA395" i="85" s="1"/>
  <c r="Y396" i="85"/>
  <c r="Y395" i="85" s="1"/>
  <c r="W396" i="85"/>
  <c r="W395" i="85" s="1"/>
  <c r="N396" i="85"/>
  <c r="BE396" i="85" s="1"/>
  <c r="BK394" i="85"/>
  <c r="BI394" i="85"/>
  <c r="BH394" i="85"/>
  <c r="BG394" i="85"/>
  <c r="BF394" i="85"/>
  <c r="AA394" i="85"/>
  <c r="AA393" i="85" s="1"/>
  <c r="Y394" i="85"/>
  <c r="W394" i="85"/>
  <c r="W393" i="85" s="1"/>
  <c r="N394" i="85"/>
  <c r="BE394" i="85" s="1"/>
  <c r="BK393" i="85"/>
  <c r="N393" i="85" s="1"/>
  <c r="Y393" i="85"/>
  <c r="BK392" i="85"/>
  <c r="BI392" i="85"/>
  <c r="BH392" i="85"/>
  <c r="BG392" i="85"/>
  <c r="BF392" i="85"/>
  <c r="AA392" i="85"/>
  <c r="Y392" i="85"/>
  <c r="W392" i="85"/>
  <c r="N392" i="85"/>
  <c r="BE392" i="85" s="1"/>
  <c r="BK391" i="85"/>
  <c r="BI391" i="85"/>
  <c r="BH391" i="85"/>
  <c r="BG391" i="85"/>
  <c r="BF391" i="85"/>
  <c r="AA391" i="85"/>
  <c r="Y391" i="85"/>
  <c r="W391" i="85"/>
  <c r="N391" i="85"/>
  <c r="BE391" i="85" s="1"/>
  <c r="BK390" i="85"/>
  <c r="BI390" i="85"/>
  <c r="BH390" i="85"/>
  <c r="BG390" i="85"/>
  <c r="BF390" i="85"/>
  <c r="AA390" i="85"/>
  <c r="Y390" i="85"/>
  <c r="W390" i="85"/>
  <c r="N390" i="85"/>
  <c r="BE390" i="85" s="1"/>
  <c r="BK389" i="85"/>
  <c r="BI389" i="85"/>
  <c r="BH389" i="85"/>
  <c r="BG389" i="85"/>
  <c r="BF389" i="85"/>
  <c r="AA389" i="85"/>
  <c r="AA388" i="85" s="1"/>
  <c r="Y389" i="85"/>
  <c r="Y388" i="85" s="1"/>
  <c r="W389" i="85"/>
  <c r="N389" i="85"/>
  <c r="BE389" i="85" s="1"/>
  <c r="BK387" i="85"/>
  <c r="BI387" i="85"/>
  <c r="BH387" i="85"/>
  <c r="BG387" i="85"/>
  <c r="BF387" i="85"/>
  <c r="AA387" i="85"/>
  <c r="Y387" i="85"/>
  <c r="W387" i="85"/>
  <c r="N387" i="85"/>
  <c r="BE387" i="85"/>
  <c r="BK386" i="85"/>
  <c r="BI386" i="85"/>
  <c r="BH386" i="85"/>
  <c r="BG386" i="85"/>
  <c r="BF386" i="85"/>
  <c r="AA386" i="85"/>
  <c r="Y386" i="85"/>
  <c r="Y385" i="85" s="1"/>
  <c r="W386" i="85"/>
  <c r="N386" i="85"/>
  <c r="BE386" i="85" s="1"/>
  <c r="BK384" i="85"/>
  <c r="BI384" i="85"/>
  <c r="BH384" i="85"/>
  <c r="BG384" i="85"/>
  <c r="BF384" i="85"/>
  <c r="AA384" i="85"/>
  <c r="Y384" i="85"/>
  <c r="W384" i="85"/>
  <c r="N384" i="85"/>
  <c r="BE384" i="85" s="1"/>
  <c r="BK383" i="85"/>
  <c r="BI383" i="85"/>
  <c r="BH383" i="85"/>
  <c r="BG383" i="85"/>
  <c r="BF383" i="85"/>
  <c r="AA383" i="85"/>
  <c r="Y383" i="85"/>
  <c r="W383" i="85"/>
  <c r="N383" i="85"/>
  <c r="BE383" i="85" s="1"/>
  <c r="BK382" i="85"/>
  <c r="BI382" i="85"/>
  <c r="BH382" i="85"/>
  <c r="BG382" i="85"/>
  <c r="BF382" i="85"/>
  <c r="AA382" i="85"/>
  <c r="Y382" i="85"/>
  <c r="W382" i="85"/>
  <c r="N382" i="85"/>
  <c r="BE382" i="85" s="1"/>
  <c r="BK381" i="85"/>
  <c r="BI381" i="85"/>
  <c r="BH381" i="85"/>
  <c r="BG381" i="85"/>
  <c r="BF381" i="85"/>
  <c r="AA381" i="85"/>
  <c r="Y381" i="85"/>
  <c r="W381" i="85"/>
  <c r="N381" i="85"/>
  <c r="BE381" i="85" s="1"/>
  <c r="BK380" i="85"/>
  <c r="BI380" i="85"/>
  <c r="BH380" i="85"/>
  <c r="BG380" i="85"/>
  <c r="BF380" i="85"/>
  <c r="AA380" i="85"/>
  <c r="Y380" i="85"/>
  <c r="W380" i="85"/>
  <c r="N380" i="85"/>
  <c r="BE380" i="85" s="1"/>
  <c r="BK379" i="85"/>
  <c r="BI379" i="85"/>
  <c r="BH379" i="85"/>
  <c r="BG379" i="85"/>
  <c r="BF379" i="85"/>
  <c r="AA379" i="85"/>
  <c r="Y379" i="85"/>
  <c r="W379" i="85"/>
  <c r="N379" i="85"/>
  <c r="BE379" i="85" s="1"/>
  <c r="BK378" i="85"/>
  <c r="BI378" i="85"/>
  <c r="BH378" i="85"/>
  <c r="BG378" i="85"/>
  <c r="BF378" i="85"/>
  <c r="AA378" i="85"/>
  <c r="Y378" i="85"/>
  <c r="W378" i="85"/>
  <c r="W372" i="85" s="1"/>
  <c r="N378" i="85"/>
  <c r="BE378" i="85" s="1"/>
  <c r="BK377" i="85"/>
  <c r="BI377" i="85"/>
  <c r="BH377" i="85"/>
  <c r="BG377" i="85"/>
  <c r="BF377" i="85"/>
  <c r="AA377" i="85"/>
  <c r="Y377" i="85"/>
  <c r="W377" i="85"/>
  <c r="N377" i="85"/>
  <c r="BE377" i="85" s="1"/>
  <c r="BK376" i="85"/>
  <c r="BI376" i="85"/>
  <c r="BH376" i="85"/>
  <c r="BG376" i="85"/>
  <c r="BF376" i="85"/>
  <c r="AA376" i="85"/>
  <c r="Y376" i="85"/>
  <c r="W376" i="85"/>
  <c r="N376" i="85"/>
  <c r="BE376" i="85" s="1"/>
  <c r="BK375" i="85"/>
  <c r="BI375" i="85"/>
  <c r="BH375" i="85"/>
  <c r="BG375" i="85"/>
  <c r="BF375" i="85"/>
  <c r="AA375" i="85"/>
  <c r="Y375" i="85"/>
  <c r="W375" i="85"/>
  <c r="N375" i="85"/>
  <c r="BE375" i="85" s="1"/>
  <c r="BK374" i="85"/>
  <c r="BI374" i="85"/>
  <c r="BH374" i="85"/>
  <c r="BG374" i="85"/>
  <c r="BF374" i="85"/>
  <c r="AA374" i="85"/>
  <c r="Y374" i="85"/>
  <c r="W374" i="85"/>
  <c r="N374" i="85"/>
  <c r="BE374" i="85" s="1"/>
  <c r="BK373" i="85"/>
  <c r="BI373" i="85"/>
  <c r="BH373" i="85"/>
  <c r="BG373" i="85"/>
  <c r="BF373" i="85"/>
  <c r="AA373" i="85"/>
  <c r="Y373" i="85"/>
  <c r="W373" i="85"/>
  <c r="N373" i="85"/>
  <c r="BE373" i="85" s="1"/>
  <c r="BK371" i="85"/>
  <c r="BK370" i="85" s="1"/>
  <c r="N370" i="85" s="1"/>
  <c r="BI371" i="85"/>
  <c r="BH371" i="85"/>
  <c r="BG371" i="85"/>
  <c r="BF371" i="85"/>
  <c r="AA371" i="85"/>
  <c r="AA370" i="85" s="1"/>
  <c r="Y371" i="85"/>
  <c r="Y370" i="85" s="1"/>
  <c r="W371" i="85"/>
  <c r="W370" i="85" s="1"/>
  <c r="N371" i="85"/>
  <c r="BE371" i="85" s="1"/>
  <c r="BK369" i="85"/>
  <c r="BI369" i="85"/>
  <c r="BH369" i="85"/>
  <c r="BG369" i="85"/>
  <c r="BF369" i="85"/>
  <c r="AA369" i="85"/>
  <c r="Y369" i="85"/>
  <c r="W369" i="85"/>
  <c r="N369" i="85"/>
  <c r="BE369" i="85" s="1"/>
  <c r="BK368" i="85"/>
  <c r="BI368" i="85"/>
  <c r="BH368" i="85"/>
  <c r="BG368" i="85"/>
  <c r="BF368" i="85"/>
  <c r="AA368" i="85"/>
  <c r="Y368" i="85"/>
  <c r="W368" i="85"/>
  <c r="N368" i="85"/>
  <c r="BE368" i="85" s="1"/>
  <c r="BK367" i="85"/>
  <c r="BI367" i="85"/>
  <c r="BH367" i="85"/>
  <c r="BG367" i="85"/>
  <c r="BF367" i="85"/>
  <c r="AA367" i="85"/>
  <c r="Y367" i="85"/>
  <c r="W367" i="85"/>
  <c r="N367" i="85"/>
  <c r="BE367" i="85" s="1"/>
  <c r="BK366" i="85"/>
  <c r="BI366" i="85"/>
  <c r="BH366" i="85"/>
  <c r="BG366" i="85"/>
  <c r="BF366" i="85"/>
  <c r="AA366" i="85"/>
  <c r="Y366" i="85"/>
  <c r="W366" i="85"/>
  <c r="N366" i="85"/>
  <c r="BE366" i="85" s="1"/>
  <c r="BK365" i="85"/>
  <c r="BI365" i="85"/>
  <c r="BH365" i="85"/>
  <c r="BG365" i="85"/>
  <c r="BF365" i="85"/>
  <c r="AA365" i="85"/>
  <c r="Y365" i="85"/>
  <c r="W365" i="85"/>
  <c r="N365" i="85"/>
  <c r="BE365" i="85" s="1"/>
  <c r="BK364" i="85"/>
  <c r="BI364" i="85"/>
  <c r="BH364" i="85"/>
  <c r="BG364" i="85"/>
  <c r="BF364" i="85"/>
  <c r="AA364" i="85"/>
  <c r="Y364" i="85"/>
  <c r="W364" i="85"/>
  <c r="N364" i="85"/>
  <c r="BE364" i="85" s="1"/>
  <c r="BK363" i="85"/>
  <c r="BK362" i="85" s="1"/>
  <c r="N362" i="85" s="1"/>
  <c r="BI363" i="85"/>
  <c r="BH363" i="85"/>
  <c r="BG363" i="85"/>
  <c r="BF363" i="85"/>
  <c r="AA363" i="85"/>
  <c r="Y363" i="85"/>
  <c r="W363" i="85"/>
  <c r="N363" i="85"/>
  <c r="BE363" i="85" s="1"/>
  <c r="BK361" i="85"/>
  <c r="BI361" i="85"/>
  <c r="BH361" i="85"/>
  <c r="BG361" i="85"/>
  <c r="BF361" i="85"/>
  <c r="AA361" i="85"/>
  <c r="Y361" i="85"/>
  <c r="W361" i="85"/>
  <c r="N361" i="85"/>
  <c r="BE361" i="85"/>
  <c r="BK360" i="85"/>
  <c r="BI360" i="85"/>
  <c r="BH360" i="85"/>
  <c r="BG360" i="85"/>
  <c r="BF360" i="85"/>
  <c r="AA360" i="85"/>
  <c r="Y360" i="85"/>
  <c r="W360" i="85"/>
  <c r="N360" i="85"/>
  <c r="BE360" i="85" s="1"/>
  <c r="BK359" i="85"/>
  <c r="BI359" i="85"/>
  <c r="BH359" i="85"/>
  <c r="BG359" i="85"/>
  <c r="BF359" i="85"/>
  <c r="AA359" i="85"/>
  <c r="Y359" i="85"/>
  <c r="W359" i="85"/>
  <c r="N359" i="85"/>
  <c r="BE359" i="85" s="1"/>
  <c r="BK358" i="85"/>
  <c r="BI358" i="85"/>
  <c r="BH358" i="85"/>
  <c r="BG358" i="85"/>
  <c r="BF358" i="85"/>
  <c r="AA358" i="85"/>
  <c r="Y358" i="85"/>
  <c r="W358" i="85"/>
  <c r="N358" i="85"/>
  <c r="BE358" i="85"/>
  <c r="BK357" i="85"/>
  <c r="BI357" i="85"/>
  <c r="BH357" i="85"/>
  <c r="BG357" i="85"/>
  <c r="BF357" i="85"/>
  <c r="AA357" i="85"/>
  <c r="Y357" i="85"/>
  <c r="W357" i="85"/>
  <c r="N357" i="85"/>
  <c r="BE357" i="85" s="1"/>
  <c r="BK356" i="85"/>
  <c r="BI356" i="85"/>
  <c r="BH356" i="85"/>
  <c r="BG356" i="85"/>
  <c r="BF356" i="85"/>
  <c r="AA356" i="85"/>
  <c r="Y356" i="85"/>
  <c r="W356" i="85"/>
  <c r="N356" i="85"/>
  <c r="BE356" i="85" s="1"/>
  <c r="BK355" i="85"/>
  <c r="BI355" i="85"/>
  <c r="BH355" i="85"/>
  <c r="BG355" i="85"/>
  <c r="BF355" i="85"/>
  <c r="AA355" i="85"/>
  <c r="Y355" i="85"/>
  <c r="W355" i="85"/>
  <c r="N355" i="85"/>
  <c r="BE355" i="85" s="1"/>
  <c r="BK354" i="85"/>
  <c r="BI354" i="85"/>
  <c r="BH354" i="85"/>
  <c r="BG354" i="85"/>
  <c r="BF354" i="85"/>
  <c r="AA354" i="85"/>
  <c r="Y354" i="85"/>
  <c r="W354" i="85"/>
  <c r="N354" i="85"/>
  <c r="BE354" i="85" s="1"/>
  <c r="BK353" i="85"/>
  <c r="BI353" i="85"/>
  <c r="BH353" i="85"/>
  <c r="BG353" i="85"/>
  <c r="BF353" i="85"/>
  <c r="AA353" i="85"/>
  <c r="Y353" i="85"/>
  <c r="W353" i="85"/>
  <c r="N353" i="85"/>
  <c r="BE353" i="85"/>
  <c r="BK352" i="85"/>
  <c r="BI352" i="85"/>
  <c r="BH352" i="85"/>
  <c r="BG352" i="85"/>
  <c r="BF352" i="85"/>
  <c r="AA352" i="85"/>
  <c r="Y352" i="85"/>
  <c r="W352" i="85"/>
  <c r="N352" i="85"/>
  <c r="BE352" i="85" s="1"/>
  <c r="BK351" i="85"/>
  <c r="BI351" i="85"/>
  <c r="BH351" i="85"/>
  <c r="BG351" i="85"/>
  <c r="BF351" i="85"/>
  <c r="AA351" i="85"/>
  <c r="Y351" i="85"/>
  <c r="W351" i="85"/>
  <c r="N351" i="85"/>
  <c r="BE351" i="85"/>
  <c r="BK350" i="85"/>
  <c r="BI350" i="85"/>
  <c r="BH350" i="85"/>
  <c r="BG350" i="85"/>
  <c r="BF350" i="85"/>
  <c r="AA350" i="85"/>
  <c r="Y350" i="85"/>
  <c r="W350" i="85"/>
  <c r="N350" i="85"/>
  <c r="BE350" i="85" s="1"/>
  <c r="BK349" i="85"/>
  <c r="BI349" i="85"/>
  <c r="BH349" i="85"/>
  <c r="BG349" i="85"/>
  <c r="BF349" i="85"/>
  <c r="AA349" i="85"/>
  <c r="Y349" i="85"/>
  <c r="W349" i="85"/>
  <c r="N349" i="85"/>
  <c r="BE349" i="85"/>
  <c r="BK348" i="85"/>
  <c r="BI348" i="85"/>
  <c r="BH348" i="85"/>
  <c r="BG348" i="85"/>
  <c r="BF348" i="85"/>
  <c r="AA348" i="85"/>
  <c r="Y348" i="85"/>
  <c r="W348" i="85"/>
  <c r="N348" i="85"/>
  <c r="BE348" i="85" s="1"/>
  <c r="BK347" i="85"/>
  <c r="BI347" i="85"/>
  <c r="BH347" i="85"/>
  <c r="BG347" i="85"/>
  <c r="BF347" i="85"/>
  <c r="AA347" i="85"/>
  <c r="Y347" i="85"/>
  <c r="W347" i="85"/>
  <c r="N347" i="85"/>
  <c r="BE347" i="85"/>
  <c r="BK346" i="85"/>
  <c r="BI346" i="85"/>
  <c r="BH346" i="85"/>
  <c r="BG346" i="85"/>
  <c r="BF346" i="85"/>
  <c r="AA346" i="85"/>
  <c r="Y346" i="85"/>
  <c r="W346" i="85"/>
  <c r="N346" i="85"/>
  <c r="BE346" i="85" s="1"/>
  <c r="BK345" i="85"/>
  <c r="BI345" i="85"/>
  <c r="BH345" i="85"/>
  <c r="BG345" i="85"/>
  <c r="BF345" i="85"/>
  <c r="AA345" i="85"/>
  <c r="Y345" i="85"/>
  <c r="W345" i="85"/>
  <c r="N345" i="85"/>
  <c r="BE345" i="85"/>
  <c r="BK344" i="85"/>
  <c r="BI344" i="85"/>
  <c r="BH344" i="85"/>
  <c r="BG344" i="85"/>
  <c r="BF344" i="85"/>
  <c r="AA344" i="85"/>
  <c r="Y344" i="85"/>
  <c r="W344" i="85"/>
  <c r="N344" i="85"/>
  <c r="BE344" i="85" s="1"/>
  <c r="BK343" i="85"/>
  <c r="BI343" i="85"/>
  <c r="BH343" i="85"/>
  <c r="BG343" i="85"/>
  <c r="BF343" i="85"/>
  <c r="AA343" i="85"/>
  <c r="Y343" i="85"/>
  <c r="W343" i="85"/>
  <c r="N343" i="85"/>
  <c r="BE343" i="85"/>
  <c r="BK342" i="85"/>
  <c r="BI342" i="85"/>
  <c r="BH342" i="85"/>
  <c r="BG342" i="85"/>
  <c r="BF342" i="85"/>
  <c r="AA342" i="85"/>
  <c r="Y342" i="85"/>
  <c r="W342" i="85"/>
  <c r="N342" i="85"/>
  <c r="BE342" i="85" s="1"/>
  <c r="BK341" i="85"/>
  <c r="BI341" i="85"/>
  <c r="BH341" i="85"/>
  <c r="BG341" i="85"/>
  <c r="BF341" i="85"/>
  <c r="AA341" i="85"/>
  <c r="Y341" i="85"/>
  <c r="W341" i="85"/>
  <c r="N341" i="85"/>
  <c r="BE341" i="85"/>
  <c r="BK340" i="85"/>
  <c r="BI340" i="85"/>
  <c r="BH340" i="85"/>
  <c r="BG340" i="85"/>
  <c r="BF340" i="85"/>
  <c r="AA340" i="85"/>
  <c r="Y340" i="85"/>
  <c r="W340" i="85"/>
  <c r="N340" i="85"/>
  <c r="BE340" i="85" s="1"/>
  <c r="BK339" i="85"/>
  <c r="BI339" i="85"/>
  <c r="BH339" i="85"/>
  <c r="BG339" i="85"/>
  <c r="BF339" i="85"/>
  <c r="AA339" i="85"/>
  <c r="Y339" i="85"/>
  <c r="W339" i="85"/>
  <c r="N339" i="85"/>
  <c r="BE339" i="85"/>
  <c r="BK338" i="85"/>
  <c r="BI338" i="85"/>
  <c r="BH338" i="85"/>
  <c r="BG338" i="85"/>
  <c r="BF338" i="85"/>
  <c r="AA338" i="85"/>
  <c r="Y338" i="85"/>
  <c r="W338" i="85"/>
  <c r="N338" i="85"/>
  <c r="BE338" i="85" s="1"/>
  <c r="BK337" i="85"/>
  <c r="BI337" i="85"/>
  <c r="BH337" i="85"/>
  <c r="BG337" i="85"/>
  <c r="BF337" i="85"/>
  <c r="AA337" i="85"/>
  <c r="Y337" i="85"/>
  <c r="W337" i="85"/>
  <c r="N337" i="85"/>
  <c r="BE337" i="85"/>
  <c r="BK336" i="85"/>
  <c r="BI336" i="85"/>
  <c r="BH336" i="85"/>
  <c r="BG336" i="85"/>
  <c r="BF336" i="85"/>
  <c r="AA336" i="85"/>
  <c r="Y336" i="85"/>
  <c r="W336" i="85"/>
  <c r="N336" i="85"/>
  <c r="BE336" i="85" s="1"/>
  <c r="BK335" i="85"/>
  <c r="BI335" i="85"/>
  <c r="BH335" i="85"/>
  <c r="BG335" i="85"/>
  <c r="BF335" i="85"/>
  <c r="AA335" i="85"/>
  <c r="Y335" i="85"/>
  <c r="W335" i="85"/>
  <c r="N335" i="85"/>
  <c r="BE335" i="85"/>
  <c r="BK334" i="85"/>
  <c r="BI334" i="85"/>
  <c r="BH334" i="85"/>
  <c r="BG334" i="85"/>
  <c r="BF334" i="85"/>
  <c r="AA334" i="85"/>
  <c r="Y334" i="85"/>
  <c r="W334" i="85"/>
  <c r="N334" i="85"/>
  <c r="BE334" i="85" s="1"/>
  <c r="BK333" i="85"/>
  <c r="BI333" i="85"/>
  <c r="BH333" i="85"/>
  <c r="BG333" i="85"/>
  <c r="BF333" i="85"/>
  <c r="AA333" i="85"/>
  <c r="Y333" i="85"/>
  <c r="W333" i="85"/>
  <c r="N333" i="85"/>
  <c r="BE333" i="85"/>
  <c r="BK332" i="85"/>
  <c r="BI332" i="85"/>
  <c r="BH332" i="85"/>
  <c r="BG332" i="85"/>
  <c r="BF332" i="85"/>
  <c r="AA332" i="85"/>
  <c r="Y332" i="85"/>
  <c r="W332" i="85"/>
  <c r="N332" i="85"/>
  <c r="BE332" i="85" s="1"/>
  <c r="BK331" i="85"/>
  <c r="BI331" i="85"/>
  <c r="BH331" i="85"/>
  <c r="BG331" i="85"/>
  <c r="BF331" i="85"/>
  <c r="AA331" i="85"/>
  <c r="Y331" i="85"/>
  <c r="W331" i="85"/>
  <c r="N331" i="85"/>
  <c r="BE331" i="85"/>
  <c r="BK330" i="85"/>
  <c r="BI330" i="85"/>
  <c r="BH330" i="85"/>
  <c r="BG330" i="85"/>
  <c r="BF330" i="85"/>
  <c r="AA330" i="85"/>
  <c r="Y330" i="85"/>
  <c r="W330" i="85"/>
  <c r="N330" i="85"/>
  <c r="BE330" i="85" s="1"/>
  <c r="BK329" i="85"/>
  <c r="BI329" i="85"/>
  <c r="BH329" i="85"/>
  <c r="BG329" i="85"/>
  <c r="BF329" i="85"/>
  <c r="AA329" i="85"/>
  <c r="Y329" i="85"/>
  <c r="W329" i="85"/>
  <c r="N329" i="85"/>
  <c r="BE329" i="85"/>
  <c r="BK328" i="85"/>
  <c r="BI328" i="85"/>
  <c r="BH328" i="85"/>
  <c r="BG328" i="85"/>
  <c r="BF328" i="85"/>
  <c r="AA328" i="85"/>
  <c r="Y328" i="85"/>
  <c r="W328" i="85"/>
  <c r="N328" i="85"/>
  <c r="BE328" i="85" s="1"/>
  <c r="BK327" i="85"/>
  <c r="BI327" i="85"/>
  <c r="BH327" i="85"/>
  <c r="BG327" i="85"/>
  <c r="BF327" i="85"/>
  <c r="AA327" i="85"/>
  <c r="Y327" i="85"/>
  <c r="W327" i="85"/>
  <c r="N327" i="85"/>
  <c r="BE327" i="85"/>
  <c r="BK326" i="85"/>
  <c r="BI326" i="85"/>
  <c r="BH326" i="85"/>
  <c r="BG326" i="85"/>
  <c r="BF326" i="85"/>
  <c r="AA326" i="85"/>
  <c r="Y326" i="85"/>
  <c r="W326" i="85"/>
  <c r="N326" i="85"/>
  <c r="BE326" i="85" s="1"/>
  <c r="BK325" i="85"/>
  <c r="BI325" i="85"/>
  <c r="BH325" i="85"/>
  <c r="BG325" i="85"/>
  <c r="BF325" i="85"/>
  <c r="AA325" i="85"/>
  <c r="Y325" i="85"/>
  <c r="W325" i="85"/>
  <c r="N325" i="85"/>
  <c r="BE325" i="85"/>
  <c r="BK324" i="85"/>
  <c r="BI324" i="85"/>
  <c r="BH324" i="85"/>
  <c r="BG324" i="85"/>
  <c r="BF324" i="85"/>
  <c r="AA324" i="85"/>
  <c r="Y324" i="85"/>
  <c r="W324" i="85"/>
  <c r="N324" i="85"/>
  <c r="BE324" i="85" s="1"/>
  <c r="BK323" i="85"/>
  <c r="BI323" i="85"/>
  <c r="BH323" i="85"/>
  <c r="BG323" i="85"/>
  <c r="BF323" i="85"/>
  <c r="AA323" i="85"/>
  <c r="Y323" i="85"/>
  <c r="W323" i="85"/>
  <c r="N323" i="85"/>
  <c r="BE323" i="85"/>
  <c r="BK322" i="85"/>
  <c r="BI322" i="85"/>
  <c r="BH322" i="85"/>
  <c r="BG322" i="85"/>
  <c r="BF322" i="85"/>
  <c r="AA322" i="85"/>
  <c r="Y322" i="85"/>
  <c r="W322" i="85"/>
  <c r="N322" i="85"/>
  <c r="BE322" i="85" s="1"/>
  <c r="BK321" i="85"/>
  <c r="BI321" i="85"/>
  <c r="BH321" i="85"/>
  <c r="BG321" i="85"/>
  <c r="BF321" i="85"/>
  <c r="AA321" i="85"/>
  <c r="Y321" i="85"/>
  <c r="W321" i="85"/>
  <c r="N321" i="85"/>
  <c r="BE321" i="85"/>
  <c r="BK320" i="85"/>
  <c r="BI320" i="85"/>
  <c r="BH320" i="85"/>
  <c r="BG320" i="85"/>
  <c r="BF320" i="85"/>
  <c r="AA320" i="85"/>
  <c r="Y320" i="85"/>
  <c r="W320" i="85"/>
  <c r="N320" i="85"/>
  <c r="BE320" i="85" s="1"/>
  <c r="BK319" i="85"/>
  <c r="BI319" i="85"/>
  <c r="BH319" i="85"/>
  <c r="BG319" i="85"/>
  <c r="BF319" i="85"/>
  <c r="AA319" i="85"/>
  <c r="Y319" i="85"/>
  <c r="W319" i="85"/>
  <c r="N319" i="85"/>
  <c r="BE319" i="85"/>
  <c r="BK318" i="85"/>
  <c r="BI318" i="85"/>
  <c r="BH318" i="85"/>
  <c r="BG318" i="85"/>
  <c r="BF318" i="85"/>
  <c r="AA318" i="85"/>
  <c r="Y318" i="85"/>
  <c r="W318" i="85"/>
  <c r="N318" i="85"/>
  <c r="BE318" i="85" s="1"/>
  <c r="BK317" i="85"/>
  <c r="BI317" i="85"/>
  <c r="BH317" i="85"/>
  <c r="BG317" i="85"/>
  <c r="BF317" i="85"/>
  <c r="AA317" i="85"/>
  <c r="Y317" i="85"/>
  <c r="W317" i="85"/>
  <c r="N317" i="85"/>
  <c r="BE317" i="85"/>
  <c r="BK316" i="85"/>
  <c r="BI316" i="85"/>
  <c r="BH316" i="85"/>
  <c r="BG316" i="85"/>
  <c r="BF316" i="85"/>
  <c r="AA316" i="85"/>
  <c r="Y316" i="85"/>
  <c r="W316" i="85"/>
  <c r="N316" i="85"/>
  <c r="BE316" i="85" s="1"/>
  <c r="BK315" i="85"/>
  <c r="BI315" i="85"/>
  <c r="BH315" i="85"/>
  <c r="BG315" i="85"/>
  <c r="BF315" i="85"/>
  <c r="AA315" i="85"/>
  <c r="Y315" i="85"/>
  <c r="W315" i="85"/>
  <c r="N315" i="85"/>
  <c r="BE315" i="85"/>
  <c r="BK314" i="85"/>
  <c r="BI314" i="85"/>
  <c r="BH314" i="85"/>
  <c r="BG314" i="85"/>
  <c r="BF314" i="85"/>
  <c r="AA314" i="85"/>
  <c r="Y314" i="85"/>
  <c r="W314" i="85"/>
  <c r="N314" i="85"/>
  <c r="BE314" i="85" s="1"/>
  <c r="BK313" i="85"/>
  <c r="BI313" i="85"/>
  <c r="BH313" i="85"/>
  <c r="BG313" i="85"/>
  <c r="BF313" i="85"/>
  <c r="AA313" i="85"/>
  <c r="Y313" i="85"/>
  <c r="W313" i="85"/>
  <c r="N313" i="85"/>
  <c r="BE313" i="85"/>
  <c r="BK312" i="85"/>
  <c r="BI312" i="85"/>
  <c r="BH312" i="85"/>
  <c r="BG312" i="85"/>
  <c r="BF312" i="85"/>
  <c r="AA312" i="85"/>
  <c r="Y312" i="85"/>
  <c r="W312" i="85"/>
  <c r="N312" i="85"/>
  <c r="BE312" i="85" s="1"/>
  <c r="BK311" i="85"/>
  <c r="BI311" i="85"/>
  <c r="BH311" i="85"/>
  <c r="BG311" i="85"/>
  <c r="BF311" i="85"/>
  <c r="AA311" i="85"/>
  <c r="Y311" i="85"/>
  <c r="W311" i="85"/>
  <c r="N311" i="85"/>
  <c r="BE311" i="85"/>
  <c r="BK310" i="85"/>
  <c r="BI310" i="85"/>
  <c r="BH310" i="85"/>
  <c r="BG310" i="85"/>
  <c r="BF310" i="85"/>
  <c r="AA310" i="85"/>
  <c r="Y310" i="85"/>
  <c r="W310" i="85"/>
  <c r="N310" i="85"/>
  <c r="BE310" i="85" s="1"/>
  <c r="BK309" i="85"/>
  <c r="BI309" i="85"/>
  <c r="BH309" i="85"/>
  <c r="BG309" i="85"/>
  <c r="BF309" i="85"/>
  <c r="AA309" i="85"/>
  <c r="Y309" i="85"/>
  <c r="W309" i="85"/>
  <c r="N309" i="85"/>
  <c r="BE309" i="85"/>
  <c r="BK308" i="85"/>
  <c r="BI308" i="85"/>
  <c r="BH308" i="85"/>
  <c r="BG308" i="85"/>
  <c r="BF308" i="85"/>
  <c r="AA308" i="85"/>
  <c r="Y308" i="85"/>
  <c r="W308" i="85"/>
  <c r="N308" i="85"/>
  <c r="BE308" i="85" s="1"/>
  <c r="BK307" i="85"/>
  <c r="BI307" i="85"/>
  <c r="BH307" i="85"/>
  <c r="BG307" i="85"/>
  <c r="BF307" i="85"/>
  <c r="AA307" i="85"/>
  <c r="Y307" i="85"/>
  <c r="W307" i="85"/>
  <c r="N307" i="85"/>
  <c r="BE307" i="85"/>
  <c r="BK306" i="85"/>
  <c r="BI306" i="85"/>
  <c r="BH306" i="85"/>
  <c r="BG306" i="85"/>
  <c r="BF306" i="85"/>
  <c r="AA306" i="85"/>
  <c r="Y306" i="85"/>
  <c r="W306" i="85"/>
  <c r="N306" i="85"/>
  <c r="BE306" i="85" s="1"/>
  <c r="BK305" i="85"/>
  <c r="BI305" i="85"/>
  <c r="BH305" i="85"/>
  <c r="BG305" i="85"/>
  <c r="BF305" i="85"/>
  <c r="AA305" i="85"/>
  <c r="Y305" i="85"/>
  <c r="W305" i="85"/>
  <c r="N305" i="85"/>
  <c r="BE305" i="85"/>
  <c r="BK304" i="85"/>
  <c r="BI304" i="85"/>
  <c r="BH304" i="85"/>
  <c r="BG304" i="85"/>
  <c r="BF304" i="85"/>
  <c r="AA304" i="85"/>
  <c r="Y304" i="85"/>
  <c r="W304" i="85"/>
  <c r="N304" i="85"/>
  <c r="BE304" i="85" s="1"/>
  <c r="BK303" i="85"/>
  <c r="BI303" i="85"/>
  <c r="BH303" i="85"/>
  <c r="BG303" i="85"/>
  <c r="BF303" i="85"/>
  <c r="AA303" i="85"/>
  <c r="Y303" i="85"/>
  <c r="W303" i="85"/>
  <c r="N303" i="85"/>
  <c r="BE303" i="85"/>
  <c r="BK302" i="85"/>
  <c r="BI302" i="85"/>
  <c r="BH302" i="85"/>
  <c r="BG302" i="85"/>
  <c r="BF302" i="85"/>
  <c r="AA302" i="85"/>
  <c r="Y302" i="85"/>
  <c r="W302" i="85"/>
  <c r="N302" i="85"/>
  <c r="BE302" i="85" s="1"/>
  <c r="BK301" i="85"/>
  <c r="BI301" i="85"/>
  <c r="BH301" i="85"/>
  <c r="BG301" i="85"/>
  <c r="BF301" i="85"/>
  <c r="AA301" i="85"/>
  <c r="Y301" i="85"/>
  <c r="W301" i="85"/>
  <c r="N301" i="85"/>
  <c r="BE301" i="85"/>
  <c r="BK300" i="85"/>
  <c r="BI300" i="85"/>
  <c r="BH300" i="85"/>
  <c r="BG300" i="85"/>
  <c r="BF300" i="85"/>
  <c r="AA300" i="85"/>
  <c r="Y300" i="85"/>
  <c r="W300" i="85"/>
  <c r="N300" i="85"/>
  <c r="BE300" i="85" s="1"/>
  <c r="BK299" i="85"/>
  <c r="BI299" i="85"/>
  <c r="BH299" i="85"/>
  <c r="BG299" i="85"/>
  <c r="BF299" i="85"/>
  <c r="AA299" i="85"/>
  <c r="Y299" i="85"/>
  <c r="Y297" i="85" s="1"/>
  <c r="W299" i="85"/>
  <c r="N299" i="85"/>
  <c r="BE299" i="85"/>
  <c r="BK298" i="85"/>
  <c r="BI298" i="85"/>
  <c r="BH298" i="85"/>
  <c r="BG298" i="85"/>
  <c r="BF298" i="85"/>
  <c r="AA298" i="85"/>
  <c r="Y298" i="85"/>
  <c r="W298" i="85"/>
  <c r="N298" i="85"/>
  <c r="BE298" i="85" s="1"/>
  <c r="BK296" i="85"/>
  <c r="BI296" i="85"/>
  <c r="BH296" i="85"/>
  <c r="BG296" i="85"/>
  <c r="BF296" i="85"/>
  <c r="AA296" i="85"/>
  <c r="Y296" i="85"/>
  <c r="W296" i="85"/>
  <c r="N296" i="85"/>
  <c r="BE296" i="85" s="1"/>
  <c r="BK295" i="85"/>
  <c r="BI295" i="85"/>
  <c r="BH295" i="85"/>
  <c r="BG295" i="85"/>
  <c r="BF295" i="85"/>
  <c r="AA295" i="85"/>
  <c r="Y295" i="85"/>
  <c r="W295" i="85"/>
  <c r="N295" i="85"/>
  <c r="BE295" i="85" s="1"/>
  <c r="BK294" i="85"/>
  <c r="BI294" i="85"/>
  <c r="BH294" i="85"/>
  <c r="BG294" i="85"/>
  <c r="BF294" i="85"/>
  <c r="AA294" i="85"/>
  <c r="Y294" i="85"/>
  <c r="W294" i="85"/>
  <c r="N294" i="85"/>
  <c r="BE294" i="85" s="1"/>
  <c r="BK293" i="85"/>
  <c r="BI293" i="85"/>
  <c r="BH293" i="85"/>
  <c r="BG293" i="85"/>
  <c r="BF293" i="85"/>
  <c r="AA293" i="85"/>
  <c r="Y293" i="85"/>
  <c r="W293" i="85"/>
  <c r="N293" i="85"/>
  <c r="BE293" i="85" s="1"/>
  <c r="BK292" i="85"/>
  <c r="BI292" i="85"/>
  <c r="BH292" i="85"/>
  <c r="BG292" i="85"/>
  <c r="BF292" i="85"/>
  <c r="AA292" i="85"/>
  <c r="Y292" i="85"/>
  <c r="W292" i="85"/>
  <c r="N292" i="85"/>
  <c r="BE292" i="85" s="1"/>
  <c r="BK291" i="85"/>
  <c r="BI291" i="85"/>
  <c r="BH291" i="85"/>
  <c r="BG291" i="85"/>
  <c r="BF291" i="85"/>
  <c r="AA291" i="85"/>
  <c r="Y291" i="85"/>
  <c r="W291" i="85"/>
  <c r="N291" i="85"/>
  <c r="BE291" i="85" s="1"/>
  <c r="BK290" i="85"/>
  <c r="BI290" i="85"/>
  <c r="BH290" i="85"/>
  <c r="BG290" i="85"/>
  <c r="BF290" i="85"/>
  <c r="AA290" i="85"/>
  <c r="Y290" i="85"/>
  <c r="W290" i="85"/>
  <c r="N290" i="85"/>
  <c r="BE290" i="85" s="1"/>
  <c r="BK289" i="85"/>
  <c r="BI289" i="85"/>
  <c r="BH289" i="85"/>
  <c r="BG289" i="85"/>
  <c r="BF289" i="85"/>
  <c r="AA289" i="85"/>
  <c r="Y289" i="85"/>
  <c r="W289" i="85"/>
  <c r="N289" i="85"/>
  <c r="BE289" i="85" s="1"/>
  <c r="BK288" i="85"/>
  <c r="BI288" i="85"/>
  <c r="BH288" i="85"/>
  <c r="BG288" i="85"/>
  <c r="BF288" i="85"/>
  <c r="AA288" i="85"/>
  <c r="Y288" i="85"/>
  <c r="W288" i="85"/>
  <c r="N288" i="85"/>
  <c r="BE288" i="85" s="1"/>
  <c r="BK287" i="85"/>
  <c r="BI287" i="85"/>
  <c r="BH287" i="85"/>
  <c r="BG287" i="85"/>
  <c r="BF287" i="85"/>
  <c r="AA287" i="85"/>
  <c r="Y287" i="85"/>
  <c r="W287" i="85"/>
  <c r="N287" i="85"/>
  <c r="BE287" i="85" s="1"/>
  <c r="BK286" i="85"/>
  <c r="BI286" i="85"/>
  <c r="BH286" i="85"/>
  <c r="BG286" i="85"/>
  <c r="BF286" i="85"/>
  <c r="AA286" i="85"/>
  <c r="Y286" i="85"/>
  <c r="W286" i="85"/>
  <c r="N286" i="85"/>
  <c r="BE286" i="85" s="1"/>
  <c r="BK285" i="85"/>
  <c r="BI285" i="85"/>
  <c r="BH285" i="85"/>
  <c r="BG285" i="85"/>
  <c r="BF285" i="85"/>
  <c r="AA285" i="85"/>
  <c r="Y285" i="85"/>
  <c r="W285" i="85"/>
  <c r="N285" i="85"/>
  <c r="BE285" i="85" s="1"/>
  <c r="BK284" i="85"/>
  <c r="BI284" i="85"/>
  <c r="BH284" i="85"/>
  <c r="BG284" i="85"/>
  <c r="BF284" i="85"/>
  <c r="AA284" i="85"/>
  <c r="Y284" i="85"/>
  <c r="W284" i="85"/>
  <c r="N284" i="85"/>
  <c r="BE284" i="85" s="1"/>
  <c r="BK283" i="85"/>
  <c r="BI283" i="85"/>
  <c r="BH283" i="85"/>
  <c r="BG283" i="85"/>
  <c r="BF283" i="85"/>
  <c r="AA283" i="85"/>
  <c r="Y283" i="85"/>
  <c r="W283" i="85"/>
  <c r="N283" i="85"/>
  <c r="BE283" i="85" s="1"/>
  <c r="BK282" i="85"/>
  <c r="BI282" i="85"/>
  <c r="BH282" i="85"/>
  <c r="BG282" i="85"/>
  <c r="BF282" i="85"/>
  <c r="AA282" i="85"/>
  <c r="Y282" i="85"/>
  <c r="W282" i="85"/>
  <c r="N282" i="85"/>
  <c r="BE282" i="85" s="1"/>
  <c r="BK281" i="85"/>
  <c r="BI281" i="85"/>
  <c r="BH281" i="85"/>
  <c r="BG281" i="85"/>
  <c r="BF281" i="85"/>
  <c r="AA281" i="85"/>
  <c r="Y281" i="85"/>
  <c r="W281" i="85"/>
  <c r="N281" i="85"/>
  <c r="BE281" i="85" s="1"/>
  <c r="BK280" i="85"/>
  <c r="BI280" i="85"/>
  <c r="BH280" i="85"/>
  <c r="BG280" i="85"/>
  <c r="BF280" i="85"/>
  <c r="AA280" i="85"/>
  <c r="Y280" i="85"/>
  <c r="W280" i="85"/>
  <c r="N280" i="85"/>
  <c r="BE280" i="85" s="1"/>
  <c r="BK279" i="85"/>
  <c r="BI279" i="85"/>
  <c r="BH279" i="85"/>
  <c r="BG279" i="85"/>
  <c r="BF279" i="85"/>
  <c r="AA279" i="85"/>
  <c r="Y279" i="85"/>
  <c r="W279" i="85"/>
  <c r="N279" i="85"/>
  <c r="BE279" i="85" s="1"/>
  <c r="BK278" i="85"/>
  <c r="BI278" i="85"/>
  <c r="BH278" i="85"/>
  <c r="BG278" i="85"/>
  <c r="BF278" i="85"/>
  <c r="AA278" i="85"/>
  <c r="Y278" i="85"/>
  <c r="W278" i="85"/>
  <c r="N278" i="85"/>
  <c r="BE278" i="85" s="1"/>
  <c r="BK277" i="85"/>
  <c r="BI277" i="85"/>
  <c r="BH277" i="85"/>
  <c r="BG277" i="85"/>
  <c r="BF277" i="85"/>
  <c r="AA277" i="85"/>
  <c r="Y277" i="85"/>
  <c r="W277" i="85"/>
  <c r="N277" i="85"/>
  <c r="BE277" i="85" s="1"/>
  <c r="BK276" i="85"/>
  <c r="BI276" i="85"/>
  <c r="BH276" i="85"/>
  <c r="BG276" i="85"/>
  <c r="BF276" i="85"/>
  <c r="AA276" i="85"/>
  <c r="Y276" i="85"/>
  <c r="W276" i="85"/>
  <c r="N276" i="85"/>
  <c r="BE276" i="85" s="1"/>
  <c r="BK275" i="85"/>
  <c r="BI275" i="85"/>
  <c r="BH275" i="85"/>
  <c r="BG275" i="85"/>
  <c r="BF275" i="85"/>
  <c r="AA275" i="85"/>
  <c r="Y275" i="85"/>
  <c r="W275" i="85"/>
  <c r="N275" i="85"/>
  <c r="BE275" i="85" s="1"/>
  <c r="BK274" i="85"/>
  <c r="BI274" i="85"/>
  <c r="BH274" i="85"/>
  <c r="BG274" i="85"/>
  <c r="BF274" i="85"/>
  <c r="AA274" i="85"/>
  <c r="Y274" i="85"/>
  <c r="W274" i="85"/>
  <c r="N274" i="85"/>
  <c r="BE274" i="85" s="1"/>
  <c r="BK273" i="85"/>
  <c r="BI273" i="85"/>
  <c r="BH273" i="85"/>
  <c r="BG273" i="85"/>
  <c r="BF273" i="85"/>
  <c r="AA273" i="85"/>
  <c r="Y273" i="85"/>
  <c r="W273" i="85"/>
  <c r="N273" i="85"/>
  <c r="BE273" i="85" s="1"/>
  <c r="BK272" i="85"/>
  <c r="BI272" i="85"/>
  <c r="BH272" i="85"/>
  <c r="BG272" i="85"/>
  <c r="BF272" i="85"/>
  <c r="AA272" i="85"/>
  <c r="Y272" i="85"/>
  <c r="W272" i="85"/>
  <c r="N272" i="85"/>
  <c r="BE272" i="85" s="1"/>
  <c r="BK271" i="85"/>
  <c r="BI271" i="85"/>
  <c r="BH271" i="85"/>
  <c r="BG271" i="85"/>
  <c r="BF271" i="85"/>
  <c r="AA271" i="85"/>
  <c r="Y271" i="85"/>
  <c r="W271" i="85"/>
  <c r="N271" i="85"/>
  <c r="BE271" i="85" s="1"/>
  <c r="BK270" i="85"/>
  <c r="BI270" i="85"/>
  <c r="BH270" i="85"/>
  <c r="BG270" i="85"/>
  <c r="BF270" i="85"/>
  <c r="AA270" i="85"/>
  <c r="Y270" i="85"/>
  <c r="W270" i="85"/>
  <c r="N270" i="85"/>
  <c r="BE270" i="85" s="1"/>
  <c r="BK269" i="85"/>
  <c r="BI269" i="85"/>
  <c r="BH269" i="85"/>
  <c r="BG269" i="85"/>
  <c r="BF269" i="85"/>
  <c r="AA269" i="85"/>
  <c r="Y269" i="85"/>
  <c r="W269" i="85"/>
  <c r="N269" i="85"/>
  <c r="BE269" i="85" s="1"/>
  <c r="BK268" i="85"/>
  <c r="BI268" i="85"/>
  <c r="BH268" i="85"/>
  <c r="BG268" i="85"/>
  <c r="BF268" i="85"/>
  <c r="AA268" i="85"/>
  <c r="Y268" i="85"/>
  <c r="W268" i="85"/>
  <c r="N268" i="85"/>
  <c r="BE268" i="85" s="1"/>
  <c r="BK267" i="85"/>
  <c r="BI267" i="85"/>
  <c r="BH267" i="85"/>
  <c r="BG267" i="85"/>
  <c r="BF267" i="85"/>
  <c r="AA267" i="85"/>
  <c r="Y267" i="85"/>
  <c r="W267" i="85"/>
  <c r="N267" i="85"/>
  <c r="BE267" i="85" s="1"/>
  <c r="BK266" i="85"/>
  <c r="BI266" i="85"/>
  <c r="BH266" i="85"/>
  <c r="BG266" i="85"/>
  <c r="BF266" i="85"/>
  <c r="AA266" i="85"/>
  <c r="Y266" i="85"/>
  <c r="W266" i="85"/>
  <c r="N266" i="85"/>
  <c r="BE266" i="85" s="1"/>
  <c r="BK265" i="85"/>
  <c r="BI265" i="85"/>
  <c r="BH265" i="85"/>
  <c r="BG265" i="85"/>
  <c r="BF265" i="85"/>
  <c r="AA265" i="85"/>
  <c r="Y265" i="85"/>
  <c r="W265" i="85"/>
  <c r="N265" i="85"/>
  <c r="BE265" i="85" s="1"/>
  <c r="BK264" i="85"/>
  <c r="BI264" i="85"/>
  <c r="BH264" i="85"/>
  <c r="BG264" i="85"/>
  <c r="BF264" i="85"/>
  <c r="AA264" i="85"/>
  <c r="Y264" i="85"/>
  <c r="W264" i="85"/>
  <c r="N264" i="85"/>
  <c r="BE264" i="85" s="1"/>
  <c r="BK263" i="85"/>
  <c r="BI263" i="85"/>
  <c r="BH263" i="85"/>
  <c r="BG263" i="85"/>
  <c r="BF263" i="85"/>
  <c r="AA263" i="85"/>
  <c r="Y263" i="85"/>
  <c r="W263" i="85"/>
  <c r="N263" i="85"/>
  <c r="BE263" i="85" s="1"/>
  <c r="BK262" i="85"/>
  <c r="BI262" i="85"/>
  <c r="BH262" i="85"/>
  <c r="BG262" i="85"/>
  <c r="BF262" i="85"/>
  <c r="AA262" i="85"/>
  <c r="Y262" i="85"/>
  <c r="W262" i="85"/>
  <c r="N262" i="85"/>
  <c r="BE262" i="85" s="1"/>
  <c r="BK261" i="85"/>
  <c r="BI261" i="85"/>
  <c r="BH261" i="85"/>
  <c r="BG261" i="85"/>
  <c r="BF261" i="85"/>
  <c r="AA261" i="85"/>
  <c r="Y261" i="85"/>
  <c r="W261" i="85"/>
  <c r="N261" i="85"/>
  <c r="BE261" i="85" s="1"/>
  <c r="BK260" i="85"/>
  <c r="BI260" i="85"/>
  <c r="BH260" i="85"/>
  <c r="BG260" i="85"/>
  <c r="BF260" i="85"/>
  <c r="AA260" i="85"/>
  <c r="Y260" i="85"/>
  <c r="W260" i="85"/>
  <c r="N260" i="85"/>
  <c r="BE260" i="85" s="1"/>
  <c r="BK259" i="85"/>
  <c r="BI259" i="85"/>
  <c r="BH259" i="85"/>
  <c r="BG259" i="85"/>
  <c r="BF259" i="85"/>
  <c r="AA259" i="85"/>
  <c r="Y259" i="85"/>
  <c r="W259" i="85"/>
  <c r="N259" i="85"/>
  <c r="BE259" i="85" s="1"/>
  <c r="BK258" i="85"/>
  <c r="BI258" i="85"/>
  <c r="BH258" i="85"/>
  <c r="BG258" i="85"/>
  <c r="BF258" i="85"/>
  <c r="AA258" i="85"/>
  <c r="Y258" i="85"/>
  <c r="W258" i="85"/>
  <c r="N258" i="85"/>
  <c r="BE258" i="85" s="1"/>
  <c r="BK257" i="85"/>
  <c r="BI257" i="85"/>
  <c r="BH257" i="85"/>
  <c r="BG257" i="85"/>
  <c r="BF257" i="85"/>
  <c r="AA257" i="85"/>
  <c r="Y257" i="85"/>
  <c r="W257" i="85"/>
  <c r="W256" i="85" s="1"/>
  <c r="N257" i="85"/>
  <c r="BE257" i="85" s="1"/>
  <c r="BK255" i="85"/>
  <c r="BI255" i="85"/>
  <c r="BH255" i="85"/>
  <c r="BG255" i="85"/>
  <c r="BF255" i="85"/>
  <c r="AA255" i="85"/>
  <c r="Y255" i="85"/>
  <c r="W255" i="85"/>
  <c r="N255" i="85"/>
  <c r="BE255" i="85" s="1"/>
  <c r="BK254" i="85"/>
  <c r="BI254" i="85"/>
  <c r="BH254" i="85"/>
  <c r="BG254" i="85"/>
  <c r="BF254" i="85"/>
  <c r="AA254" i="85"/>
  <c r="Y254" i="85"/>
  <c r="W254" i="85"/>
  <c r="N254" i="85"/>
  <c r="BE254" i="85" s="1"/>
  <c r="BK253" i="85"/>
  <c r="BI253" i="85"/>
  <c r="BH253" i="85"/>
  <c r="BG253" i="85"/>
  <c r="BF253" i="85"/>
  <c r="AA253" i="85"/>
  <c r="Y253" i="85"/>
  <c r="W253" i="85"/>
  <c r="N253" i="85"/>
  <c r="BE253" i="85" s="1"/>
  <c r="BK252" i="85"/>
  <c r="BI252" i="85"/>
  <c r="BH252" i="85"/>
  <c r="BG252" i="85"/>
  <c r="BF252" i="85"/>
  <c r="AA252" i="85"/>
  <c r="Y252" i="85"/>
  <c r="W252" i="85"/>
  <c r="N252" i="85"/>
  <c r="BE252" i="85" s="1"/>
  <c r="BK251" i="85"/>
  <c r="BI251" i="85"/>
  <c r="BH251" i="85"/>
  <c r="BG251" i="85"/>
  <c r="BF251" i="85"/>
  <c r="AA251" i="85"/>
  <c r="Y251" i="85"/>
  <c r="W251" i="85"/>
  <c r="N251" i="85"/>
  <c r="BE251" i="85" s="1"/>
  <c r="BK250" i="85"/>
  <c r="BI250" i="85"/>
  <c r="BH250" i="85"/>
  <c r="BG250" i="85"/>
  <c r="BF250" i="85"/>
  <c r="AA250" i="85"/>
  <c r="Y250" i="85"/>
  <c r="W250" i="85"/>
  <c r="N250" i="85"/>
  <c r="BE250" i="85" s="1"/>
  <c r="BK249" i="85"/>
  <c r="BI249" i="85"/>
  <c r="BH249" i="85"/>
  <c r="BG249" i="85"/>
  <c r="BF249" i="85"/>
  <c r="AA249" i="85"/>
  <c r="Y249" i="85"/>
  <c r="W249" i="85"/>
  <c r="N249" i="85"/>
  <c r="BE249" i="85" s="1"/>
  <c r="BK248" i="85"/>
  <c r="BI248" i="85"/>
  <c r="BH248" i="85"/>
  <c r="BG248" i="85"/>
  <c r="BF248" i="85"/>
  <c r="AA248" i="85"/>
  <c r="Y248" i="85"/>
  <c r="W248" i="85"/>
  <c r="N248" i="85"/>
  <c r="BE248" i="85" s="1"/>
  <c r="BK247" i="85"/>
  <c r="BI247" i="85"/>
  <c r="BH247" i="85"/>
  <c r="BG247" i="85"/>
  <c r="BF247" i="85"/>
  <c r="AA247" i="85"/>
  <c r="Y247" i="85"/>
  <c r="W247" i="85"/>
  <c r="N247" i="85"/>
  <c r="BE247" i="85" s="1"/>
  <c r="BK246" i="85"/>
  <c r="BI246" i="85"/>
  <c r="BH246" i="85"/>
  <c r="BG246" i="85"/>
  <c r="BF246" i="85"/>
  <c r="AA246" i="85"/>
  <c r="Y246" i="85"/>
  <c r="W246" i="85"/>
  <c r="N246" i="85"/>
  <c r="BE246" i="85" s="1"/>
  <c r="BK245" i="85"/>
  <c r="BI245" i="85"/>
  <c r="BH245" i="85"/>
  <c r="BG245" i="85"/>
  <c r="BF245" i="85"/>
  <c r="AA245" i="85"/>
  <c r="Y245" i="85"/>
  <c r="W245" i="85"/>
  <c r="N245" i="85"/>
  <c r="BE245" i="85" s="1"/>
  <c r="BK244" i="85"/>
  <c r="BI244" i="85"/>
  <c r="BH244" i="85"/>
  <c r="BG244" i="85"/>
  <c r="BF244" i="85"/>
  <c r="AA244" i="85"/>
  <c r="Y244" i="85"/>
  <c r="W244" i="85"/>
  <c r="N244" i="85"/>
  <c r="BE244" i="85" s="1"/>
  <c r="BK243" i="85"/>
  <c r="BI243" i="85"/>
  <c r="BH243" i="85"/>
  <c r="BG243" i="85"/>
  <c r="BF243" i="85"/>
  <c r="AA243" i="85"/>
  <c r="Y243" i="85"/>
  <c r="W243" i="85"/>
  <c r="N243" i="85"/>
  <c r="BE243" i="85" s="1"/>
  <c r="BK242" i="85"/>
  <c r="BI242" i="85"/>
  <c r="BH242" i="85"/>
  <c r="BG242" i="85"/>
  <c r="BF242" i="85"/>
  <c r="AA242" i="85"/>
  <c r="Y242" i="85"/>
  <c r="W242" i="85"/>
  <c r="N242" i="85"/>
  <c r="BE242" i="85" s="1"/>
  <c r="BK240" i="85"/>
  <c r="BI240" i="85"/>
  <c r="BH240" i="85"/>
  <c r="BG240" i="85"/>
  <c r="BF240" i="85"/>
  <c r="AA240" i="85"/>
  <c r="Y240" i="85"/>
  <c r="W240" i="85"/>
  <c r="N240" i="85"/>
  <c r="BE240" i="85" s="1"/>
  <c r="BK239" i="85"/>
  <c r="BI239" i="85"/>
  <c r="BH239" i="85"/>
  <c r="BG239" i="85"/>
  <c r="BF239" i="85"/>
  <c r="AA239" i="85"/>
  <c r="Y239" i="85"/>
  <c r="W239" i="85"/>
  <c r="N239" i="85"/>
  <c r="BE239" i="85" s="1"/>
  <c r="BK238" i="85"/>
  <c r="BI238" i="85"/>
  <c r="BH238" i="85"/>
  <c r="BG238" i="85"/>
  <c r="BF238" i="85"/>
  <c r="AA238" i="85"/>
  <c r="Y238" i="85"/>
  <c r="W238" i="85"/>
  <c r="N238" i="85"/>
  <c r="BE238" i="85" s="1"/>
  <c r="BK237" i="85"/>
  <c r="BI237" i="85"/>
  <c r="BH237" i="85"/>
  <c r="BG237" i="85"/>
  <c r="BF237" i="85"/>
  <c r="AA237" i="85"/>
  <c r="Y237" i="85"/>
  <c r="W237" i="85"/>
  <c r="N237" i="85"/>
  <c r="BE237" i="85" s="1"/>
  <c r="BK236" i="85"/>
  <c r="BI236" i="85"/>
  <c r="BH236" i="85"/>
  <c r="BG236" i="85"/>
  <c r="BF236" i="85"/>
  <c r="AA236" i="85"/>
  <c r="Y236" i="85"/>
  <c r="W236" i="85"/>
  <c r="N236" i="85"/>
  <c r="BE236" i="85" s="1"/>
  <c r="BK235" i="85"/>
  <c r="BI235" i="85"/>
  <c r="BH235" i="85"/>
  <c r="BG235" i="85"/>
  <c r="BF235" i="85"/>
  <c r="AA235" i="85"/>
  <c r="Y235" i="85"/>
  <c r="W235" i="85"/>
  <c r="N235" i="85"/>
  <c r="BE235" i="85" s="1"/>
  <c r="BK234" i="85"/>
  <c r="BI234" i="85"/>
  <c r="BH234" i="85"/>
  <c r="BG234" i="85"/>
  <c r="BF234" i="85"/>
  <c r="AA234" i="85"/>
  <c r="Y234" i="85"/>
  <c r="W234" i="85"/>
  <c r="N234" i="85"/>
  <c r="BE234" i="85" s="1"/>
  <c r="BK233" i="85"/>
  <c r="BI233" i="85"/>
  <c r="BH233" i="85"/>
  <c r="BG233" i="85"/>
  <c r="BF233" i="85"/>
  <c r="AA233" i="85"/>
  <c r="Y233" i="85"/>
  <c r="W233" i="85"/>
  <c r="N233" i="85"/>
  <c r="BE233" i="85" s="1"/>
  <c r="BK232" i="85"/>
  <c r="BI232" i="85"/>
  <c r="BH232" i="85"/>
  <c r="BG232" i="85"/>
  <c r="BF232" i="85"/>
  <c r="AA232" i="85"/>
  <c r="Y232" i="85"/>
  <c r="W232" i="85"/>
  <c r="N232" i="85"/>
  <c r="BE232" i="85" s="1"/>
  <c r="BK231" i="85"/>
  <c r="BI231" i="85"/>
  <c r="BH231" i="85"/>
  <c r="BG231" i="85"/>
  <c r="BF231" i="85"/>
  <c r="AA231" i="85"/>
  <c r="Y231" i="85"/>
  <c r="W231" i="85"/>
  <c r="N231" i="85"/>
  <c r="BE231" i="85" s="1"/>
  <c r="BK230" i="85"/>
  <c r="BI230" i="85"/>
  <c r="BH230" i="85"/>
  <c r="BG230" i="85"/>
  <c r="BF230" i="85"/>
  <c r="AA230" i="85"/>
  <c r="Y230" i="85"/>
  <c r="W230" i="85"/>
  <c r="N230" i="85"/>
  <c r="BE230" i="85" s="1"/>
  <c r="BK229" i="85"/>
  <c r="BI229" i="85"/>
  <c r="BH229" i="85"/>
  <c r="BG229" i="85"/>
  <c r="BF229" i="85"/>
  <c r="AA229" i="85"/>
  <c r="Y229" i="85"/>
  <c r="W229" i="85"/>
  <c r="N229" i="85"/>
  <c r="BE229" i="85" s="1"/>
  <c r="BK228" i="85"/>
  <c r="BI228" i="85"/>
  <c r="BH228" i="85"/>
  <c r="BG228" i="85"/>
  <c r="BF228" i="85"/>
  <c r="AA228" i="85"/>
  <c r="Y228" i="85"/>
  <c r="W228" i="85"/>
  <c r="N228" i="85"/>
  <c r="BE228" i="85" s="1"/>
  <c r="BK227" i="85"/>
  <c r="BI227" i="85"/>
  <c r="BH227" i="85"/>
  <c r="BG227" i="85"/>
  <c r="BF227" i="85"/>
  <c r="AA227" i="85"/>
  <c r="Y227" i="85"/>
  <c r="W227" i="85"/>
  <c r="N227" i="85"/>
  <c r="BE227" i="85" s="1"/>
  <c r="BK226" i="85"/>
  <c r="BI226" i="85"/>
  <c r="BH226" i="85"/>
  <c r="BG226" i="85"/>
  <c r="BF226" i="85"/>
  <c r="AA226" i="85"/>
  <c r="Y226" i="85"/>
  <c r="W226" i="85"/>
  <c r="N226" i="85"/>
  <c r="BE226" i="85" s="1"/>
  <c r="BK225" i="85"/>
  <c r="BI225" i="85"/>
  <c r="BH225" i="85"/>
  <c r="BG225" i="85"/>
  <c r="BF225" i="85"/>
  <c r="AA225" i="85"/>
  <c r="Y225" i="85"/>
  <c r="W225" i="85"/>
  <c r="N225" i="85"/>
  <c r="BE225" i="85" s="1"/>
  <c r="BK224" i="85"/>
  <c r="BI224" i="85"/>
  <c r="BH224" i="85"/>
  <c r="BG224" i="85"/>
  <c r="BF224" i="85"/>
  <c r="AA224" i="85"/>
  <c r="Y224" i="85"/>
  <c r="W224" i="85"/>
  <c r="N224" i="85"/>
  <c r="BE224" i="85" s="1"/>
  <c r="BK223" i="85"/>
  <c r="BI223" i="85"/>
  <c r="BH223" i="85"/>
  <c r="BG223" i="85"/>
  <c r="BF223" i="85"/>
  <c r="AA223" i="85"/>
  <c r="Y223" i="85"/>
  <c r="W223" i="85"/>
  <c r="N223" i="85"/>
  <c r="BE223" i="85" s="1"/>
  <c r="BK222" i="85"/>
  <c r="BI222" i="85"/>
  <c r="BH222" i="85"/>
  <c r="BG222" i="85"/>
  <c r="BF222" i="85"/>
  <c r="AA222" i="85"/>
  <c r="Y222" i="85"/>
  <c r="W222" i="85"/>
  <c r="N222" i="85"/>
  <c r="BE222" i="85" s="1"/>
  <c r="BK221" i="85"/>
  <c r="BI221" i="85"/>
  <c r="BH221" i="85"/>
  <c r="BG221" i="85"/>
  <c r="BF221" i="85"/>
  <c r="AA221" i="85"/>
  <c r="Y221" i="85"/>
  <c r="W221" i="85"/>
  <c r="N221" i="85"/>
  <c r="BE221" i="85" s="1"/>
  <c r="BK220" i="85"/>
  <c r="BI220" i="85"/>
  <c r="BH220" i="85"/>
  <c r="BG220" i="85"/>
  <c r="BF220" i="85"/>
  <c r="AA220" i="85"/>
  <c r="Y220" i="85"/>
  <c r="W220" i="85"/>
  <c r="N220" i="85"/>
  <c r="BE220" i="85" s="1"/>
  <c r="BK219" i="85"/>
  <c r="BI219" i="85"/>
  <c r="BH219" i="85"/>
  <c r="BG219" i="85"/>
  <c r="BF219" i="85"/>
  <c r="AA219" i="85"/>
  <c r="Y219" i="85"/>
  <c r="W219" i="85"/>
  <c r="N219" i="85"/>
  <c r="BE219" i="85" s="1"/>
  <c r="BK218" i="85"/>
  <c r="BI218" i="85"/>
  <c r="BH218" i="85"/>
  <c r="BG218" i="85"/>
  <c r="BF218" i="85"/>
  <c r="AA218" i="85"/>
  <c r="Y218" i="85"/>
  <c r="W218" i="85"/>
  <c r="N218" i="85"/>
  <c r="BE218" i="85" s="1"/>
  <c r="BK217" i="85"/>
  <c r="BI217" i="85"/>
  <c r="BH217" i="85"/>
  <c r="BG217" i="85"/>
  <c r="BF217" i="85"/>
  <c r="AA217" i="85"/>
  <c r="Y217" i="85"/>
  <c r="W217" i="85"/>
  <c r="N217" i="85"/>
  <c r="BE217" i="85" s="1"/>
  <c r="BK216" i="85"/>
  <c r="BI216" i="85"/>
  <c r="BH216" i="85"/>
  <c r="BG216" i="85"/>
  <c r="BF216" i="85"/>
  <c r="AA216" i="85"/>
  <c r="Y216" i="85"/>
  <c r="W216" i="85"/>
  <c r="N216" i="85"/>
  <c r="BE216" i="85" s="1"/>
  <c r="BK215" i="85"/>
  <c r="BI215" i="85"/>
  <c r="BH215" i="85"/>
  <c r="BG215" i="85"/>
  <c r="BF215" i="85"/>
  <c r="AA215" i="85"/>
  <c r="Y215" i="85"/>
  <c r="W215" i="85"/>
  <c r="N215" i="85"/>
  <c r="BE215" i="85" s="1"/>
  <c r="BK214" i="85"/>
  <c r="BI214" i="85"/>
  <c r="BH214" i="85"/>
  <c r="BG214" i="85"/>
  <c r="BF214" i="85"/>
  <c r="AA214" i="85"/>
  <c r="Y214" i="85"/>
  <c r="W214" i="85"/>
  <c r="N214" i="85"/>
  <c r="BE214" i="85" s="1"/>
  <c r="BK213" i="85"/>
  <c r="BI213" i="85"/>
  <c r="BH213" i="85"/>
  <c r="BG213" i="85"/>
  <c r="BF213" i="85"/>
  <c r="AA213" i="85"/>
  <c r="Y213" i="85"/>
  <c r="W213" i="85"/>
  <c r="N213" i="85"/>
  <c r="BE213" i="85" s="1"/>
  <c r="BK212" i="85"/>
  <c r="BI212" i="85"/>
  <c r="BH212" i="85"/>
  <c r="BG212" i="85"/>
  <c r="BF212" i="85"/>
  <c r="AA212" i="85"/>
  <c r="Y212" i="85"/>
  <c r="W212" i="85"/>
  <c r="N212" i="85"/>
  <c r="BE212" i="85" s="1"/>
  <c r="BK211" i="85"/>
  <c r="BI211" i="85"/>
  <c r="BH211" i="85"/>
  <c r="BG211" i="85"/>
  <c r="BF211" i="85"/>
  <c r="AA211" i="85"/>
  <c r="Y211" i="85"/>
  <c r="W211" i="85"/>
  <c r="N211" i="85"/>
  <c r="BE211" i="85" s="1"/>
  <c r="BK210" i="85"/>
  <c r="BI210" i="85"/>
  <c r="BH210" i="85"/>
  <c r="BG210" i="85"/>
  <c r="BF210" i="85"/>
  <c r="AA210" i="85"/>
  <c r="Y210" i="85"/>
  <c r="W210" i="85"/>
  <c r="N210" i="85"/>
  <c r="BE210" i="85" s="1"/>
  <c r="BK209" i="85"/>
  <c r="BI209" i="85"/>
  <c r="BH209" i="85"/>
  <c r="BG209" i="85"/>
  <c r="BF209" i="85"/>
  <c r="AA209" i="85"/>
  <c r="Y209" i="85"/>
  <c r="W209" i="85"/>
  <c r="N209" i="85"/>
  <c r="BE209" i="85" s="1"/>
  <c r="BK208" i="85"/>
  <c r="BI208" i="85"/>
  <c r="BH208" i="85"/>
  <c r="BG208" i="85"/>
  <c r="BF208" i="85"/>
  <c r="AA208" i="85"/>
  <c r="Y208" i="85"/>
  <c r="W208" i="85"/>
  <c r="N208" i="85"/>
  <c r="BE208" i="85" s="1"/>
  <c r="BK207" i="85"/>
  <c r="BI207" i="85"/>
  <c r="BH207" i="85"/>
  <c r="BG207" i="85"/>
  <c r="BF207" i="85"/>
  <c r="AA207" i="85"/>
  <c r="Y207" i="85"/>
  <c r="W207" i="85"/>
  <c r="N207" i="85"/>
  <c r="BE207" i="85" s="1"/>
  <c r="BK206" i="85"/>
  <c r="BI206" i="85"/>
  <c r="BH206" i="85"/>
  <c r="BG206" i="85"/>
  <c r="BF206" i="85"/>
  <c r="AA206" i="85"/>
  <c r="Y206" i="85"/>
  <c r="W206" i="85"/>
  <c r="N206" i="85"/>
  <c r="BE206" i="85" s="1"/>
  <c r="BK205" i="85"/>
  <c r="BI205" i="85"/>
  <c r="BH205" i="85"/>
  <c r="BG205" i="85"/>
  <c r="BF205" i="85"/>
  <c r="AA205" i="85"/>
  <c r="Y205" i="85"/>
  <c r="W205" i="85"/>
  <c r="N205" i="85"/>
  <c r="BE205" i="85" s="1"/>
  <c r="BK204" i="85"/>
  <c r="BI204" i="85"/>
  <c r="BH204" i="85"/>
  <c r="BG204" i="85"/>
  <c r="BF204" i="85"/>
  <c r="AA204" i="85"/>
  <c r="Y204" i="85"/>
  <c r="W204" i="85"/>
  <c r="N204" i="85"/>
  <c r="BE204" i="85" s="1"/>
  <c r="BK203" i="85"/>
  <c r="BI203" i="85"/>
  <c r="BH203" i="85"/>
  <c r="BG203" i="85"/>
  <c r="BF203" i="85"/>
  <c r="AA203" i="85"/>
  <c r="Y203" i="85"/>
  <c r="W203" i="85"/>
  <c r="N203" i="85"/>
  <c r="BE203" i="85" s="1"/>
  <c r="BK202" i="85"/>
  <c r="BI202" i="85"/>
  <c r="BH202" i="85"/>
  <c r="BG202" i="85"/>
  <c r="BF202" i="85"/>
  <c r="AA202" i="85"/>
  <c r="Y202" i="85"/>
  <c r="W202" i="85"/>
  <c r="N202" i="85"/>
  <c r="BE202" i="85" s="1"/>
  <c r="BK201" i="85"/>
  <c r="BI201" i="85"/>
  <c r="BH201" i="85"/>
  <c r="BG201" i="85"/>
  <c r="BF201" i="85"/>
  <c r="AA201" i="85"/>
  <c r="Y201" i="85"/>
  <c r="W201" i="85"/>
  <c r="N201" i="85"/>
  <c r="BE201" i="85" s="1"/>
  <c r="BK200" i="85"/>
  <c r="BI200" i="85"/>
  <c r="BH200" i="85"/>
  <c r="BG200" i="85"/>
  <c r="BF200" i="85"/>
  <c r="AA200" i="85"/>
  <c r="Y200" i="85"/>
  <c r="W200" i="85"/>
  <c r="N200" i="85"/>
  <c r="BE200" i="85" s="1"/>
  <c r="BK199" i="85"/>
  <c r="BI199" i="85"/>
  <c r="BH199" i="85"/>
  <c r="BG199" i="85"/>
  <c r="BF199" i="85"/>
  <c r="AA199" i="85"/>
  <c r="Y199" i="85"/>
  <c r="W199" i="85"/>
  <c r="N199" i="85"/>
  <c r="BE199" i="85" s="1"/>
  <c r="BK198" i="85"/>
  <c r="BI198" i="85"/>
  <c r="BH198" i="85"/>
  <c r="BG198" i="85"/>
  <c r="BF198" i="85"/>
  <c r="AA198" i="85"/>
  <c r="Y198" i="85"/>
  <c r="W198" i="85"/>
  <c r="N198" i="85"/>
  <c r="BE198" i="85" s="1"/>
  <c r="BK197" i="85"/>
  <c r="BI197" i="85"/>
  <c r="BH197" i="85"/>
  <c r="BG197" i="85"/>
  <c r="BF197" i="85"/>
  <c r="AA197" i="85"/>
  <c r="Y197" i="85"/>
  <c r="W197" i="85"/>
  <c r="N197" i="85"/>
  <c r="BE197" i="85" s="1"/>
  <c r="BK196" i="85"/>
  <c r="BI196" i="85"/>
  <c r="BH196" i="85"/>
  <c r="BG196" i="85"/>
  <c r="BF196" i="85"/>
  <c r="AA196" i="85"/>
  <c r="Y196" i="85"/>
  <c r="W196" i="85"/>
  <c r="N196" i="85"/>
  <c r="BE196" i="85" s="1"/>
  <c r="BK195" i="85"/>
  <c r="BI195" i="85"/>
  <c r="BH195" i="85"/>
  <c r="BG195" i="85"/>
  <c r="BF195" i="85"/>
  <c r="AA195" i="85"/>
  <c r="Y195" i="85"/>
  <c r="W195" i="85"/>
  <c r="N195" i="85"/>
  <c r="BE195" i="85"/>
  <c r="BK194" i="85"/>
  <c r="BI194" i="85"/>
  <c r="BH194" i="85"/>
  <c r="BG194" i="85"/>
  <c r="BF194" i="85"/>
  <c r="AA194" i="85"/>
  <c r="Y194" i="85"/>
  <c r="W194" i="85"/>
  <c r="N194" i="85"/>
  <c r="BE194" i="85" s="1"/>
  <c r="BK193" i="85"/>
  <c r="BI193" i="85"/>
  <c r="BH193" i="85"/>
  <c r="BG193" i="85"/>
  <c r="BF193" i="85"/>
  <c r="AA193" i="85"/>
  <c r="Y193" i="85"/>
  <c r="W193" i="85"/>
  <c r="N193" i="85"/>
  <c r="BE193" i="85" s="1"/>
  <c r="BK192" i="85"/>
  <c r="BI192" i="85"/>
  <c r="BH192" i="85"/>
  <c r="BG192" i="85"/>
  <c r="BF192" i="85"/>
  <c r="AA192" i="85"/>
  <c r="Y192" i="85"/>
  <c r="W192" i="85"/>
  <c r="N192" i="85"/>
  <c r="BE192" i="85" s="1"/>
  <c r="BK191" i="85"/>
  <c r="BI191" i="85"/>
  <c r="BH191" i="85"/>
  <c r="BG191" i="85"/>
  <c r="BF191" i="85"/>
  <c r="AA191" i="85"/>
  <c r="Y191" i="85"/>
  <c r="W191" i="85"/>
  <c r="N191" i="85"/>
  <c r="BE191" i="85"/>
  <c r="BK190" i="85"/>
  <c r="BI190" i="85"/>
  <c r="BH190" i="85"/>
  <c r="BG190" i="85"/>
  <c r="BF190" i="85"/>
  <c r="AA190" i="85"/>
  <c r="Y190" i="85"/>
  <c r="W190" i="85"/>
  <c r="N190" i="85"/>
  <c r="BE190" i="85" s="1"/>
  <c r="BK189" i="85"/>
  <c r="BI189" i="85"/>
  <c r="BH189" i="85"/>
  <c r="BG189" i="85"/>
  <c r="BF189" i="85"/>
  <c r="AA189" i="85"/>
  <c r="Y189" i="85"/>
  <c r="W189" i="85"/>
  <c r="N189" i="85"/>
  <c r="BE189" i="85" s="1"/>
  <c r="BK188" i="85"/>
  <c r="BI188" i="85"/>
  <c r="BH188" i="85"/>
  <c r="BG188" i="85"/>
  <c r="BF188" i="85"/>
  <c r="AA188" i="85"/>
  <c r="Y188" i="85"/>
  <c r="W188" i="85"/>
  <c r="N188" i="85"/>
  <c r="BE188" i="85" s="1"/>
  <c r="BK187" i="85"/>
  <c r="BI187" i="85"/>
  <c r="BH187" i="85"/>
  <c r="BG187" i="85"/>
  <c r="BF187" i="85"/>
  <c r="AA187" i="85"/>
  <c r="Y187" i="85"/>
  <c r="W187" i="85"/>
  <c r="N187" i="85"/>
  <c r="BE187" i="85"/>
  <c r="BK186" i="85"/>
  <c r="BI186" i="85"/>
  <c r="BH186" i="85"/>
  <c r="BG186" i="85"/>
  <c r="BF186" i="85"/>
  <c r="AA186" i="85"/>
  <c r="Y186" i="85"/>
  <c r="W186" i="85"/>
  <c r="N186" i="85"/>
  <c r="BE186" i="85" s="1"/>
  <c r="BK185" i="85"/>
  <c r="BI185" i="85"/>
  <c r="BH185" i="85"/>
  <c r="BG185" i="85"/>
  <c r="BF185" i="85"/>
  <c r="AA185" i="85"/>
  <c r="Y185" i="85"/>
  <c r="W185" i="85"/>
  <c r="N185" i="85"/>
  <c r="BE185" i="85" s="1"/>
  <c r="BK184" i="85"/>
  <c r="BI184" i="85"/>
  <c r="BH184" i="85"/>
  <c r="BG184" i="85"/>
  <c r="BF184" i="85"/>
  <c r="AA184" i="85"/>
  <c r="Y184" i="85"/>
  <c r="W184" i="85"/>
  <c r="N184" i="85"/>
  <c r="BE184" i="85" s="1"/>
  <c r="BK183" i="85"/>
  <c r="BI183" i="85"/>
  <c r="BH183" i="85"/>
  <c r="BG183" i="85"/>
  <c r="BF183" i="85"/>
  <c r="AA183" i="85"/>
  <c r="Y183" i="85"/>
  <c r="W183" i="85"/>
  <c r="N183" i="85"/>
  <c r="BE183" i="85" s="1"/>
  <c r="BK182" i="85"/>
  <c r="BI182" i="85"/>
  <c r="BH182" i="85"/>
  <c r="BG182" i="85"/>
  <c r="BF182" i="85"/>
  <c r="AA182" i="85"/>
  <c r="Y182" i="85"/>
  <c r="W182" i="85"/>
  <c r="N182" i="85"/>
  <c r="BE182" i="85" s="1"/>
  <c r="BK181" i="85"/>
  <c r="BI181" i="85"/>
  <c r="BH181" i="85"/>
  <c r="BG181" i="85"/>
  <c r="BF181" i="85"/>
  <c r="AA181" i="85"/>
  <c r="Y181" i="85"/>
  <c r="W181" i="85"/>
  <c r="N181" i="85"/>
  <c r="BE181" i="85" s="1"/>
  <c r="BK179" i="85"/>
  <c r="BI179" i="85"/>
  <c r="BH179" i="85"/>
  <c r="BG179" i="85"/>
  <c r="BF179" i="85"/>
  <c r="AA179" i="85"/>
  <c r="Y179" i="85"/>
  <c r="W179" i="85"/>
  <c r="BE179" i="85"/>
  <c r="BK178" i="85"/>
  <c r="BI178" i="85"/>
  <c r="BH178" i="85"/>
  <c r="BG178" i="85"/>
  <c r="BF178" i="85"/>
  <c r="AA178" i="85"/>
  <c r="Y178" i="85"/>
  <c r="W178" i="85"/>
  <c r="N178" i="85"/>
  <c r="BE178" i="85"/>
  <c r="BK177" i="85"/>
  <c r="BI177" i="85"/>
  <c r="BH177" i="85"/>
  <c r="BG177" i="85"/>
  <c r="BF177" i="85"/>
  <c r="AA177" i="85"/>
  <c r="Y177" i="85"/>
  <c r="W177" i="85"/>
  <c r="N177" i="85"/>
  <c r="BE177" i="85"/>
  <c r="BK176" i="85"/>
  <c r="BI176" i="85"/>
  <c r="BH176" i="85"/>
  <c r="BG176" i="85"/>
  <c r="BF176" i="85"/>
  <c r="AA176" i="85"/>
  <c r="Y176" i="85"/>
  <c r="W176" i="85"/>
  <c r="N176" i="85"/>
  <c r="BE176" i="85"/>
  <c r="BK175" i="85"/>
  <c r="BI175" i="85"/>
  <c r="BH175" i="85"/>
  <c r="BG175" i="85"/>
  <c r="BF175" i="85"/>
  <c r="AA175" i="85"/>
  <c r="Y175" i="85"/>
  <c r="W175" i="85"/>
  <c r="N175" i="85"/>
  <c r="BE175" i="85"/>
  <c r="BK174" i="85"/>
  <c r="BI174" i="85"/>
  <c r="BH174" i="85"/>
  <c r="BG174" i="85"/>
  <c r="BF174" i="85"/>
  <c r="AA174" i="85"/>
  <c r="Y174" i="85"/>
  <c r="W174" i="85"/>
  <c r="N174" i="85"/>
  <c r="BE174" i="85" s="1"/>
  <c r="BK173" i="85"/>
  <c r="BI173" i="85"/>
  <c r="BH173" i="85"/>
  <c r="BG173" i="85"/>
  <c r="BF173" i="85"/>
  <c r="AA173" i="85"/>
  <c r="Y173" i="85"/>
  <c r="Y172" i="85" s="1"/>
  <c r="W173" i="85"/>
  <c r="N173" i="85"/>
  <c r="BE173" i="85" s="1"/>
  <c r="BK171" i="85"/>
  <c r="BI171" i="85"/>
  <c r="BH171" i="85"/>
  <c r="BG171" i="85"/>
  <c r="BF171" i="85"/>
  <c r="AA171" i="85"/>
  <c r="Y171" i="85"/>
  <c r="W171" i="85"/>
  <c r="N171" i="85"/>
  <c r="BE171" i="85" s="1"/>
  <c r="BK170" i="85"/>
  <c r="BI170" i="85"/>
  <c r="BH170" i="85"/>
  <c r="BG170" i="85"/>
  <c r="BF170" i="85"/>
  <c r="AA170" i="85"/>
  <c r="Y170" i="85"/>
  <c r="W170" i="85"/>
  <c r="N170" i="85"/>
  <c r="BE170" i="85" s="1"/>
  <c r="BK169" i="85"/>
  <c r="BI169" i="85"/>
  <c r="BH169" i="85"/>
  <c r="BG169" i="85"/>
  <c r="BF169" i="85"/>
  <c r="AA169" i="85"/>
  <c r="Y169" i="85"/>
  <c r="W169" i="85"/>
  <c r="N169" i="85"/>
  <c r="BE169" i="85" s="1"/>
  <c r="BK168" i="85"/>
  <c r="BI168" i="85"/>
  <c r="BH168" i="85"/>
  <c r="BG168" i="85"/>
  <c r="BF168" i="85"/>
  <c r="AA168" i="85"/>
  <c r="Y168" i="85"/>
  <c r="W168" i="85"/>
  <c r="N168" i="85"/>
  <c r="BE168" i="85" s="1"/>
  <c r="BK167" i="85"/>
  <c r="BI167" i="85"/>
  <c r="BH167" i="85"/>
  <c r="BG167" i="85"/>
  <c r="BF167" i="85"/>
  <c r="AA167" i="85"/>
  <c r="Y167" i="85"/>
  <c r="W167" i="85"/>
  <c r="N167" i="85"/>
  <c r="BE167" i="85" s="1"/>
  <c r="BK166" i="85"/>
  <c r="BI166" i="85"/>
  <c r="BH166" i="85"/>
  <c r="BG166" i="85"/>
  <c r="BF166" i="85"/>
  <c r="AA166" i="85"/>
  <c r="Y166" i="85"/>
  <c r="W166" i="85"/>
  <c r="N166" i="85"/>
  <c r="BE166" i="85" s="1"/>
  <c r="BK165" i="85"/>
  <c r="BI165" i="85"/>
  <c r="BH165" i="85"/>
  <c r="BG165" i="85"/>
  <c r="BF165" i="85"/>
  <c r="AA165" i="85"/>
  <c r="Y165" i="85"/>
  <c r="W165" i="85"/>
  <c r="N165" i="85"/>
  <c r="BE165" i="85" s="1"/>
  <c r="BK164" i="85"/>
  <c r="BI164" i="85"/>
  <c r="BH164" i="85"/>
  <c r="BG164" i="85"/>
  <c r="BF164" i="85"/>
  <c r="AA164" i="85"/>
  <c r="Y164" i="85"/>
  <c r="W164" i="85"/>
  <c r="N164" i="85"/>
  <c r="BE164" i="85" s="1"/>
  <c r="BK163" i="85"/>
  <c r="BI163" i="85"/>
  <c r="BH163" i="85"/>
  <c r="BG163" i="85"/>
  <c r="BF163" i="85"/>
  <c r="AA163" i="85"/>
  <c r="Y163" i="85"/>
  <c r="W163" i="85"/>
  <c r="N163" i="85"/>
  <c r="BE163" i="85" s="1"/>
  <c r="BK162" i="85"/>
  <c r="BI162" i="85"/>
  <c r="BH162" i="85"/>
  <c r="BG162" i="85"/>
  <c r="BF162" i="85"/>
  <c r="AA162" i="85"/>
  <c r="Y162" i="85"/>
  <c r="W162" i="85"/>
  <c r="N162" i="85"/>
  <c r="BE162" i="85" s="1"/>
  <c r="BK161" i="85"/>
  <c r="BI161" i="85"/>
  <c r="BH161" i="85"/>
  <c r="BG161" i="85"/>
  <c r="BF161" i="85"/>
  <c r="AA161" i="85"/>
  <c r="Y161" i="85"/>
  <c r="W161" i="85"/>
  <c r="N161" i="85"/>
  <c r="BE161" i="85" s="1"/>
  <c r="BK160" i="85"/>
  <c r="BI160" i="85"/>
  <c r="BH160" i="85"/>
  <c r="BG160" i="85"/>
  <c r="BF160" i="85"/>
  <c r="AA160" i="85"/>
  <c r="Y160" i="85"/>
  <c r="W160" i="85"/>
  <c r="N160" i="85"/>
  <c r="BE160" i="85" s="1"/>
  <c r="BK159" i="85"/>
  <c r="BI159" i="85"/>
  <c r="BH159" i="85"/>
  <c r="BG159" i="85"/>
  <c r="BF159" i="85"/>
  <c r="AA159" i="85"/>
  <c r="Y159" i="85"/>
  <c r="W159" i="85"/>
  <c r="N159" i="85"/>
  <c r="BE159" i="85"/>
  <c r="BK158" i="85"/>
  <c r="BI158" i="85"/>
  <c r="BH158" i="85"/>
  <c r="BG158" i="85"/>
  <c r="BF158" i="85"/>
  <c r="AA158" i="85"/>
  <c r="Y158" i="85"/>
  <c r="W158" i="85"/>
  <c r="N158" i="85"/>
  <c r="BE158" i="85" s="1"/>
  <c r="BK157" i="85"/>
  <c r="BI157" i="85"/>
  <c r="BH157" i="85"/>
  <c r="BG157" i="85"/>
  <c r="BF157" i="85"/>
  <c r="AA157" i="85"/>
  <c r="Y157" i="85"/>
  <c r="W157" i="85"/>
  <c r="N157" i="85"/>
  <c r="BE157" i="85" s="1"/>
  <c r="BK156" i="85"/>
  <c r="BI156" i="85"/>
  <c r="BH156" i="85"/>
  <c r="BG156" i="85"/>
  <c r="BF156" i="85"/>
  <c r="AA156" i="85"/>
  <c r="Y156" i="85"/>
  <c r="W156" i="85"/>
  <c r="N156" i="85"/>
  <c r="BE156" i="85" s="1"/>
  <c r="BK155" i="85"/>
  <c r="BI155" i="85"/>
  <c r="BH155" i="85"/>
  <c r="BG155" i="85"/>
  <c r="BF155" i="85"/>
  <c r="AA155" i="85"/>
  <c r="Y155" i="85"/>
  <c r="W155" i="85"/>
  <c r="N155" i="85"/>
  <c r="BE155" i="85"/>
  <c r="BK154" i="85"/>
  <c r="BI154" i="85"/>
  <c r="BH154" i="85"/>
  <c r="BG154" i="85"/>
  <c r="BF154" i="85"/>
  <c r="AA154" i="85"/>
  <c r="Y154" i="85"/>
  <c r="W154" i="85"/>
  <c r="N154" i="85"/>
  <c r="BE154" i="85" s="1"/>
  <c r="BK153" i="85"/>
  <c r="BI153" i="85"/>
  <c r="BH153" i="85"/>
  <c r="BG153" i="85"/>
  <c r="BF153" i="85"/>
  <c r="AA153" i="85"/>
  <c r="Y153" i="85"/>
  <c r="W153" i="85"/>
  <c r="N153" i="85"/>
  <c r="BE153" i="85" s="1"/>
  <c r="BK152" i="85"/>
  <c r="BI152" i="85"/>
  <c r="BH152" i="85"/>
  <c r="BG152" i="85"/>
  <c r="BF152" i="85"/>
  <c r="AA152" i="85"/>
  <c r="Y152" i="85"/>
  <c r="W152" i="85"/>
  <c r="N152" i="85"/>
  <c r="BE152" i="85" s="1"/>
  <c r="BK151" i="85"/>
  <c r="BI151" i="85"/>
  <c r="BH151" i="85"/>
  <c r="BG151" i="85"/>
  <c r="BF151" i="85"/>
  <c r="AA151" i="85"/>
  <c r="Y151" i="85"/>
  <c r="W151" i="85"/>
  <c r="N151" i="85"/>
  <c r="BE151" i="85"/>
  <c r="BK150" i="85"/>
  <c r="BI150" i="85"/>
  <c r="BH150" i="85"/>
  <c r="BG150" i="85"/>
  <c r="BF150" i="85"/>
  <c r="AA150" i="85"/>
  <c r="Y150" i="85"/>
  <c r="W150" i="85"/>
  <c r="N150" i="85"/>
  <c r="BE150" i="85" s="1"/>
  <c r="BK149" i="85"/>
  <c r="BI149" i="85"/>
  <c r="BH149" i="85"/>
  <c r="BG149" i="85"/>
  <c r="BF149" i="85"/>
  <c r="AA149" i="85"/>
  <c r="Y149" i="85"/>
  <c r="W149" i="85"/>
  <c r="N149" i="85"/>
  <c r="BE149" i="85" s="1"/>
  <c r="BK148" i="85"/>
  <c r="BI148" i="85"/>
  <c r="BH148" i="85"/>
  <c r="BG148" i="85"/>
  <c r="BF148" i="85"/>
  <c r="AA148" i="85"/>
  <c r="Y148" i="85"/>
  <c r="W148" i="85"/>
  <c r="N148" i="85"/>
  <c r="BE148" i="85" s="1"/>
  <c r="BK147" i="85"/>
  <c r="BI147" i="85"/>
  <c r="BH147" i="85"/>
  <c r="BG147" i="85"/>
  <c r="BF147" i="85"/>
  <c r="AA147" i="85"/>
  <c r="Y147" i="85"/>
  <c r="W147" i="85"/>
  <c r="N147" i="85"/>
  <c r="BE147" i="85" s="1"/>
  <c r="BK146" i="85"/>
  <c r="BI146" i="85"/>
  <c r="BH146" i="85"/>
  <c r="BG146" i="85"/>
  <c r="BF146" i="85"/>
  <c r="AA146" i="85"/>
  <c r="Y146" i="85"/>
  <c r="W146" i="85"/>
  <c r="N146" i="85"/>
  <c r="BE146" i="85" s="1"/>
  <c r="BK145" i="85"/>
  <c r="BI145" i="85"/>
  <c r="BH145" i="85"/>
  <c r="BG145" i="85"/>
  <c r="BF145" i="85"/>
  <c r="AA145" i="85"/>
  <c r="Y145" i="85"/>
  <c r="W145" i="85"/>
  <c r="N145" i="85"/>
  <c r="BE145" i="85" s="1"/>
  <c r="BK144" i="85"/>
  <c r="BI144" i="85"/>
  <c r="BH144" i="85"/>
  <c r="BG144" i="85"/>
  <c r="BF144" i="85"/>
  <c r="AA144" i="85"/>
  <c r="Y144" i="85"/>
  <c r="W144" i="85"/>
  <c r="N144" i="85"/>
  <c r="BE144" i="85" s="1"/>
  <c r="BK142" i="85"/>
  <c r="BI142" i="85"/>
  <c r="BH142" i="85"/>
  <c r="BG142" i="85"/>
  <c r="BF142" i="85"/>
  <c r="AA142" i="85"/>
  <c r="Y142" i="85"/>
  <c r="W142" i="85"/>
  <c r="N142" i="85"/>
  <c r="BE142" i="85" s="1"/>
  <c r="BK141" i="85"/>
  <c r="BI141" i="85"/>
  <c r="BH141" i="85"/>
  <c r="BG141" i="85"/>
  <c r="BF141" i="85"/>
  <c r="AA141" i="85"/>
  <c r="Y141" i="85"/>
  <c r="W141" i="85"/>
  <c r="N141" i="85"/>
  <c r="BE141" i="85" s="1"/>
  <c r="BK140" i="85"/>
  <c r="BI140" i="85"/>
  <c r="BH140" i="85"/>
  <c r="BG140" i="85"/>
  <c r="BF140" i="85"/>
  <c r="AA140" i="85"/>
  <c r="Y140" i="85"/>
  <c r="W140" i="85"/>
  <c r="N140" i="85"/>
  <c r="BE140" i="85" s="1"/>
  <c r="BK139" i="85"/>
  <c r="BI139" i="85"/>
  <c r="BH139" i="85"/>
  <c r="BG139" i="85"/>
  <c r="BF139" i="85"/>
  <c r="AA139" i="85"/>
  <c r="Y139" i="85"/>
  <c r="W139" i="85"/>
  <c r="N139" i="85"/>
  <c r="BE139" i="85" s="1"/>
  <c r="BK138" i="85"/>
  <c r="BI138" i="85"/>
  <c r="BH138" i="85"/>
  <c r="BG138" i="85"/>
  <c r="BF138" i="85"/>
  <c r="AA138" i="85"/>
  <c r="Y138" i="85"/>
  <c r="W138" i="85"/>
  <c r="N138" i="85"/>
  <c r="BE138" i="85" s="1"/>
  <c r="BK137" i="85"/>
  <c r="BI137" i="85"/>
  <c r="BH137" i="85"/>
  <c r="BG137" i="85"/>
  <c r="BF137" i="85"/>
  <c r="AA137" i="85"/>
  <c r="Y137" i="85"/>
  <c r="W137" i="85"/>
  <c r="N137" i="85"/>
  <c r="BE137" i="85" s="1"/>
  <c r="BK136" i="85"/>
  <c r="BI136" i="85"/>
  <c r="BH136" i="85"/>
  <c r="BG136" i="85"/>
  <c r="BF136" i="85"/>
  <c r="AA136" i="85"/>
  <c r="Y136" i="85"/>
  <c r="W136" i="85"/>
  <c r="N136" i="85"/>
  <c r="BE136" i="85" s="1"/>
  <c r="BK135" i="85"/>
  <c r="BI135" i="85"/>
  <c r="BH135" i="85"/>
  <c r="BG135" i="85"/>
  <c r="BF135" i="85"/>
  <c r="AA135" i="85"/>
  <c r="Y135" i="85"/>
  <c r="W135" i="85"/>
  <c r="N135" i="85"/>
  <c r="BE135" i="85"/>
  <c r="BK134" i="85"/>
  <c r="BI134" i="85"/>
  <c r="BH134" i="85"/>
  <c r="BG134" i="85"/>
  <c r="BF134" i="85"/>
  <c r="AA134" i="85"/>
  <c r="Y134" i="85"/>
  <c r="W134" i="85"/>
  <c r="N134" i="85"/>
  <c r="BE134" i="85" s="1"/>
  <c r="BK132" i="85"/>
  <c r="BI132" i="85"/>
  <c r="BH132" i="85"/>
  <c r="BG132" i="85"/>
  <c r="BF132" i="85"/>
  <c r="AA132" i="85"/>
  <c r="Y132" i="85"/>
  <c r="W132" i="85"/>
  <c r="N132" i="85"/>
  <c r="BE132" i="85" s="1"/>
  <c r="BK131" i="85"/>
  <c r="BI131" i="85"/>
  <c r="BH131" i="85"/>
  <c r="BG131" i="85"/>
  <c r="BF131" i="85"/>
  <c r="AA131" i="85"/>
  <c r="Y131" i="85"/>
  <c r="W131" i="85"/>
  <c r="N131" i="85"/>
  <c r="BE131" i="85" s="1"/>
  <c r="BK130" i="85"/>
  <c r="BI130" i="85"/>
  <c r="BH130" i="85"/>
  <c r="BG130" i="85"/>
  <c r="BF130" i="85"/>
  <c r="AA130" i="85"/>
  <c r="Y130" i="85"/>
  <c r="W130" i="85"/>
  <c r="N130" i="85"/>
  <c r="BE130" i="85" s="1"/>
  <c r="BK129" i="85"/>
  <c r="BI129" i="85"/>
  <c r="BH129" i="85"/>
  <c r="BG129" i="85"/>
  <c r="BF129" i="85"/>
  <c r="AA129" i="85"/>
  <c r="Y129" i="85"/>
  <c r="W129" i="85"/>
  <c r="N129" i="85"/>
  <c r="BE129" i="85" s="1"/>
  <c r="BK128" i="85"/>
  <c r="BI128" i="85"/>
  <c r="BH128" i="85"/>
  <c r="BG128" i="85"/>
  <c r="BF128" i="85"/>
  <c r="AA128" i="85"/>
  <c r="Y128" i="85"/>
  <c r="W128" i="85"/>
  <c r="N128" i="85"/>
  <c r="BE128" i="85" s="1"/>
  <c r="BK127" i="85"/>
  <c r="BI127" i="85"/>
  <c r="BH127" i="85"/>
  <c r="BG127" i="85"/>
  <c r="BF127" i="85"/>
  <c r="AA127" i="85"/>
  <c r="Y127" i="85"/>
  <c r="W127" i="85"/>
  <c r="N127" i="85"/>
  <c r="BE127" i="85" s="1"/>
  <c r="BK126" i="85"/>
  <c r="BI126" i="85"/>
  <c r="BH126" i="85"/>
  <c r="BG126" i="85"/>
  <c r="BF126" i="85"/>
  <c r="AA126" i="85"/>
  <c r="Y126" i="85"/>
  <c r="W126" i="85"/>
  <c r="N126" i="85"/>
  <c r="BE126" i="85" s="1"/>
  <c r="BK125" i="85"/>
  <c r="BI125" i="85"/>
  <c r="BH125" i="85"/>
  <c r="BG125" i="85"/>
  <c r="BF125" i="85"/>
  <c r="AA125" i="85"/>
  <c r="Y125" i="85"/>
  <c r="W125" i="85"/>
  <c r="N125" i="85"/>
  <c r="BE125" i="85" s="1"/>
  <c r="BK124" i="85"/>
  <c r="BI124" i="85"/>
  <c r="BH124" i="85"/>
  <c r="BG124" i="85"/>
  <c r="BF124" i="85"/>
  <c r="AA124" i="85"/>
  <c r="Y124" i="85"/>
  <c r="W124" i="85"/>
  <c r="N124" i="85"/>
  <c r="BE124" i="85" s="1"/>
  <c r="BK123" i="85"/>
  <c r="BI123" i="85"/>
  <c r="BH123" i="85"/>
  <c r="BG123" i="85"/>
  <c r="BF123" i="85"/>
  <c r="AA123" i="85"/>
  <c r="Y123" i="85"/>
  <c r="W123" i="85"/>
  <c r="N123" i="85"/>
  <c r="BE123" i="85" s="1"/>
  <c r="BK122" i="85"/>
  <c r="BI122" i="85"/>
  <c r="BH122" i="85"/>
  <c r="BG122" i="85"/>
  <c r="BF122" i="85"/>
  <c r="AA122" i="85"/>
  <c r="Y122" i="85"/>
  <c r="W122" i="85"/>
  <c r="N122" i="85"/>
  <c r="BE122" i="85" s="1"/>
  <c r="BK121" i="85"/>
  <c r="BI121" i="85"/>
  <c r="BH121" i="85"/>
  <c r="BG121" i="85"/>
  <c r="BF121" i="85"/>
  <c r="AA121" i="85"/>
  <c r="Y121" i="85"/>
  <c r="W121" i="85"/>
  <c r="N121" i="85"/>
  <c r="BE121" i="85" s="1"/>
  <c r="BK120" i="85"/>
  <c r="BI120" i="85"/>
  <c r="BH120" i="85"/>
  <c r="BG120" i="85"/>
  <c r="BF120" i="85"/>
  <c r="AA120" i="85"/>
  <c r="Y120" i="85"/>
  <c r="W120" i="85"/>
  <c r="N120" i="85"/>
  <c r="BE120" i="85" s="1"/>
  <c r="BK119" i="85"/>
  <c r="BI119" i="85"/>
  <c r="BH119" i="85"/>
  <c r="BG119" i="85"/>
  <c r="BF119" i="85"/>
  <c r="AA119" i="85"/>
  <c r="AA116" i="85" s="1"/>
  <c r="Y119" i="85"/>
  <c r="W119" i="85"/>
  <c r="N119" i="85"/>
  <c r="BE119" i="85" s="1"/>
  <c r="BK118" i="85"/>
  <c r="BI118" i="85"/>
  <c r="BH118" i="85"/>
  <c r="BG118" i="85"/>
  <c r="BF118" i="85"/>
  <c r="AA118" i="85"/>
  <c r="Y118" i="85"/>
  <c r="W118" i="85"/>
  <c r="N118" i="85"/>
  <c r="BE118" i="85" s="1"/>
  <c r="BK117" i="85"/>
  <c r="BI117" i="85"/>
  <c r="BH117" i="85"/>
  <c r="BG117" i="85"/>
  <c r="BF117" i="85"/>
  <c r="AA117" i="85"/>
  <c r="Y117" i="85"/>
  <c r="W117" i="85"/>
  <c r="N117" i="85"/>
  <c r="BE117" i="85" s="1"/>
  <c r="BK115" i="85"/>
  <c r="BI115" i="85"/>
  <c r="BH115" i="85"/>
  <c r="BG115" i="85"/>
  <c r="BF115" i="85"/>
  <c r="AA115" i="85"/>
  <c r="Y115" i="85"/>
  <c r="W115" i="85"/>
  <c r="N115" i="85"/>
  <c r="BE115" i="85" s="1"/>
  <c r="BK114" i="85"/>
  <c r="BI114" i="85"/>
  <c r="BH114" i="85"/>
  <c r="BG114" i="85"/>
  <c r="BF114" i="85"/>
  <c r="AA114" i="85"/>
  <c r="Y114" i="85"/>
  <c r="W114" i="85"/>
  <c r="N114" i="85"/>
  <c r="BE114" i="85" s="1"/>
  <c r="BK113" i="85"/>
  <c r="BI113" i="85"/>
  <c r="BH113" i="85"/>
  <c r="BG113" i="85"/>
  <c r="BF113" i="85"/>
  <c r="AA113" i="85"/>
  <c r="Y113" i="85"/>
  <c r="W113" i="85"/>
  <c r="N113" i="85"/>
  <c r="BE113" i="85" s="1"/>
  <c r="BK112" i="85"/>
  <c r="BI112" i="85"/>
  <c r="BH112" i="85"/>
  <c r="BG112" i="85"/>
  <c r="BF112" i="85"/>
  <c r="AA112" i="85"/>
  <c r="Y112" i="85"/>
  <c r="W112" i="85"/>
  <c r="N112" i="85"/>
  <c r="BE112" i="85" s="1"/>
  <c r="BK111" i="85"/>
  <c r="BI111" i="85"/>
  <c r="BH111" i="85"/>
  <c r="BG111" i="85"/>
  <c r="BF111" i="85"/>
  <c r="AA111" i="85"/>
  <c r="Y111" i="85"/>
  <c r="W111" i="85"/>
  <c r="N111" i="85"/>
  <c r="BE111" i="85" s="1"/>
  <c r="BK110" i="85"/>
  <c r="BI110" i="85"/>
  <c r="BH110" i="85"/>
  <c r="BG110" i="85"/>
  <c r="BF110" i="85"/>
  <c r="AA110" i="85"/>
  <c r="Y110" i="85"/>
  <c r="W110" i="85"/>
  <c r="N110" i="85"/>
  <c r="BE110" i="85" s="1"/>
  <c r="BK109" i="85"/>
  <c r="BI109" i="85"/>
  <c r="BH109" i="85"/>
  <c r="BG109" i="85"/>
  <c r="BF109" i="85"/>
  <c r="AA109" i="85"/>
  <c r="Y109" i="85"/>
  <c r="W109" i="85"/>
  <c r="N109" i="85"/>
  <c r="BE109" i="85" s="1"/>
  <c r="BK108" i="85"/>
  <c r="BI108" i="85"/>
  <c r="BH108" i="85"/>
  <c r="BG108" i="85"/>
  <c r="BF108" i="85"/>
  <c r="AA108" i="85"/>
  <c r="Y108" i="85"/>
  <c r="W108" i="85"/>
  <c r="N108" i="85"/>
  <c r="BE108" i="85" s="1"/>
  <c r="BK107" i="85"/>
  <c r="BI107" i="85"/>
  <c r="BH107" i="85"/>
  <c r="BG107" i="85"/>
  <c r="BF107" i="85"/>
  <c r="AA107" i="85"/>
  <c r="Y107" i="85"/>
  <c r="W107" i="85"/>
  <c r="N107" i="85"/>
  <c r="BE107" i="85" s="1"/>
  <c r="BK106" i="85"/>
  <c r="BI106" i="85"/>
  <c r="BH106" i="85"/>
  <c r="BG106" i="85"/>
  <c r="BF106" i="85"/>
  <c r="AA106" i="85"/>
  <c r="Y106" i="85"/>
  <c r="W106" i="85"/>
  <c r="N106" i="85"/>
  <c r="BE106" i="85" s="1"/>
  <c r="BK105" i="85"/>
  <c r="BI105" i="85"/>
  <c r="BH105" i="85"/>
  <c r="BG105" i="85"/>
  <c r="BF105" i="85"/>
  <c r="AA105" i="85"/>
  <c r="Y105" i="85"/>
  <c r="W105" i="85"/>
  <c r="N105" i="85"/>
  <c r="BE105" i="85" s="1"/>
  <c r="BK104" i="85"/>
  <c r="BI104" i="85"/>
  <c r="BH104" i="85"/>
  <c r="BG104" i="85"/>
  <c r="BF104" i="85"/>
  <c r="AA104" i="85"/>
  <c r="Y104" i="85"/>
  <c r="W104" i="85"/>
  <c r="N104" i="85"/>
  <c r="BE104" i="85" s="1"/>
  <c r="BK102" i="85"/>
  <c r="BI102" i="85"/>
  <c r="BH102" i="85"/>
  <c r="BG102" i="85"/>
  <c r="BF102" i="85"/>
  <c r="AA102" i="85"/>
  <c r="Y102" i="85"/>
  <c r="W102" i="85"/>
  <c r="N102" i="85"/>
  <c r="BE102" i="85"/>
  <c r="BK101" i="85"/>
  <c r="BI101" i="85"/>
  <c r="BH101" i="85"/>
  <c r="BG101" i="85"/>
  <c r="BF101" i="85"/>
  <c r="AA101" i="85"/>
  <c r="Y101" i="85"/>
  <c r="W101" i="85"/>
  <c r="N101" i="85"/>
  <c r="BE101" i="85" s="1"/>
  <c r="BK100" i="85"/>
  <c r="BI100" i="85"/>
  <c r="BH100" i="85"/>
  <c r="BG100" i="85"/>
  <c r="BF100" i="85"/>
  <c r="AA100" i="85"/>
  <c r="Y100" i="85"/>
  <c r="W100" i="85"/>
  <c r="N100" i="85"/>
  <c r="BE100" i="85" s="1"/>
  <c r="BK99" i="85"/>
  <c r="BI99" i="85"/>
  <c r="BH99" i="85"/>
  <c r="BG99" i="85"/>
  <c r="BF99" i="85"/>
  <c r="AA99" i="85"/>
  <c r="Y99" i="85"/>
  <c r="W99" i="85"/>
  <c r="N99" i="85"/>
  <c r="BE99" i="85" s="1"/>
  <c r="BK98" i="85"/>
  <c r="BI98" i="85"/>
  <c r="BH98" i="85"/>
  <c r="BG98" i="85"/>
  <c r="BF98" i="85"/>
  <c r="AA98" i="85"/>
  <c r="Y98" i="85"/>
  <c r="W98" i="85"/>
  <c r="N98" i="85"/>
  <c r="BE98" i="85"/>
  <c r="BK97" i="85"/>
  <c r="BI97" i="85"/>
  <c r="BH97" i="85"/>
  <c r="BG97" i="85"/>
  <c r="BF97" i="85"/>
  <c r="AA97" i="85"/>
  <c r="Y97" i="85"/>
  <c r="W97" i="85"/>
  <c r="N97" i="85"/>
  <c r="BE97" i="85" s="1"/>
  <c r="BK96" i="85"/>
  <c r="BI96" i="85"/>
  <c r="BH96" i="85"/>
  <c r="BG96" i="85"/>
  <c r="BF96" i="85"/>
  <c r="AA96" i="85"/>
  <c r="Y96" i="85"/>
  <c r="W96" i="85"/>
  <c r="N96" i="85"/>
  <c r="BE96" i="85" s="1"/>
  <c r="BK95" i="85"/>
  <c r="BI95" i="85"/>
  <c r="BH95" i="85"/>
  <c r="BG95" i="85"/>
  <c r="BF95" i="85"/>
  <c r="AA95" i="85"/>
  <c r="Y95" i="85"/>
  <c r="W95" i="85"/>
  <c r="N95" i="85"/>
  <c r="BE95" i="85" s="1"/>
  <c r="BK94" i="85"/>
  <c r="BI94" i="85"/>
  <c r="BH94" i="85"/>
  <c r="BG94" i="85"/>
  <c r="BF94" i="85"/>
  <c r="AA94" i="85"/>
  <c r="Y94" i="85"/>
  <c r="W94" i="85"/>
  <c r="N94" i="85"/>
  <c r="BE94" i="85" s="1"/>
  <c r="BK91" i="85"/>
  <c r="BK90" i="85" s="1"/>
  <c r="N90" i="85" s="1"/>
  <c r="BI91" i="85"/>
  <c r="BH91" i="85"/>
  <c r="BG91" i="85"/>
  <c r="BF91" i="85"/>
  <c r="AA91" i="85"/>
  <c r="AA90" i="85" s="1"/>
  <c r="Y91" i="85"/>
  <c r="Y90" i="85" s="1"/>
  <c r="W91" i="85"/>
  <c r="W90" i="85" s="1"/>
  <c r="N91" i="85"/>
  <c r="BE91" i="85"/>
  <c r="BK89" i="85"/>
  <c r="BI89" i="85"/>
  <c r="BH89" i="85"/>
  <c r="BG89" i="85"/>
  <c r="BF89" i="85"/>
  <c r="AA89" i="85"/>
  <c r="Y89" i="85"/>
  <c r="W89" i="85"/>
  <c r="N89" i="85"/>
  <c r="BE89" i="85" s="1"/>
  <c r="BK88" i="85"/>
  <c r="BI88" i="85"/>
  <c r="BH88" i="85"/>
  <c r="BG88" i="85"/>
  <c r="BF88" i="85"/>
  <c r="AA88" i="85"/>
  <c r="Y88" i="85"/>
  <c r="W88" i="85"/>
  <c r="N88" i="85"/>
  <c r="BE88" i="85" s="1"/>
  <c r="BK87" i="85"/>
  <c r="BI87" i="85"/>
  <c r="BH87" i="85"/>
  <c r="BG87" i="85"/>
  <c r="BF87" i="85"/>
  <c r="AA87" i="85"/>
  <c r="Y87" i="85"/>
  <c r="W87" i="85"/>
  <c r="N87" i="85"/>
  <c r="BE87" i="85" s="1"/>
  <c r="BK86" i="85"/>
  <c r="BI86" i="85"/>
  <c r="BH86" i="85"/>
  <c r="BG86" i="85"/>
  <c r="BF86" i="85"/>
  <c r="AA86" i="85"/>
  <c r="Y86" i="85"/>
  <c r="W86" i="85"/>
  <c r="N86" i="85"/>
  <c r="BE86" i="85"/>
  <c r="BK85" i="85"/>
  <c r="BI85" i="85"/>
  <c r="BH85" i="85"/>
  <c r="BG85" i="85"/>
  <c r="BF85" i="85"/>
  <c r="AA85" i="85"/>
  <c r="Y85" i="85"/>
  <c r="W85" i="85"/>
  <c r="N85" i="85"/>
  <c r="BE85" i="85" s="1"/>
  <c r="BK84" i="85"/>
  <c r="BI84" i="85"/>
  <c r="BH84" i="85"/>
  <c r="BG84" i="85"/>
  <c r="BF84" i="85"/>
  <c r="AA84" i="85"/>
  <c r="Y84" i="85"/>
  <c r="W84" i="85"/>
  <c r="N84" i="85"/>
  <c r="BE84" i="85" s="1"/>
  <c r="BK83" i="85"/>
  <c r="BI83" i="85"/>
  <c r="BH83" i="85"/>
  <c r="BG83" i="85"/>
  <c r="BF83" i="85"/>
  <c r="AA83" i="85"/>
  <c r="Y83" i="85"/>
  <c r="W83" i="85"/>
  <c r="N83" i="85"/>
  <c r="BE83" i="85" s="1"/>
  <c r="BK82" i="85"/>
  <c r="BI82" i="85"/>
  <c r="BH82" i="85"/>
  <c r="BG82" i="85"/>
  <c r="BF82" i="85"/>
  <c r="AA82" i="85"/>
  <c r="Y82" i="85"/>
  <c r="W82" i="85"/>
  <c r="N82" i="85"/>
  <c r="BE82" i="85" s="1"/>
  <c r="BK81" i="85"/>
  <c r="BI81" i="85"/>
  <c r="BH81" i="85"/>
  <c r="BG81" i="85"/>
  <c r="BF81" i="85"/>
  <c r="AA81" i="85"/>
  <c r="Y81" i="85"/>
  <c r="W81" i="85"/>
  <c r="N81" i="85"/>
  <c r="BE81" i="85" s="1"/>
  <c r="BK80" i="85"/>
  <c r="BI80" i="85"/>
  <c r="BH80" i="85"/>
  <c r="BG80" i="85"/>
  <c r="BF80" i="85"/>
  <c r="AA80" i="85"/>
  <c r="Y80" i="85"/>
  <c r="W80" i="85"/>
  <c r="N80" i="85"/>
  <c r="BE80" i="85" s="1"/>
  <c r="BK79" i="85"/>
  <c r="BI79" i="85"/>
  <c r="BH79" i="85"/>
  <c r="BG79" i="85"/>
  <c r="BF79" i="85"/>
  <c r="AA79" i="85"/>
  <c r="Y79" i="85"/>
  <c r="W79" i="85"/>
  <c r="N79" i="85"/>
  <c r="BE79" i="85" s="1"/>
  <c r="BK78" i="85"/>
  <c r="BI78" i="85"/>
  <c r="BH78" i="85"/>
  <c r="BG78" i="85"/>
  <c r="BF78" i="85"/>
  <c r="AA78" i="85"/>
  <c r="Y78" i="85"/>
  <c r="W78" i="85"/>
  <c r="N78" i="85"/>
  <c r="BE78" i="85" s="1"/>
  <c r="BK77" i="85"/>
  <c r="BI77" i="85"/>
  <c r="BH77" i="85"/>
  <c r="BG77" i="85"/>
  <c r="BF77" i="85"/>
  <c r="AA77" i="85"/>
  <c r="Y77" i="85"/>
  <c r="W77" i="85"/>
  <c r="N77" i="85"/>
  <c r="BE77" i="85" s="1"/>
  <c r="BK76" i="85"/>
  <c r="BI76" i="85"/>
  <c r="BH76" i="85"/>
  <c r="BG76" i="85"/>
  <c r="BF76" i="85"/>
  <c r="AA76" i="85"/>
  <c r="Y76" i="85"/>
  <c r="W76" i="85"/>
  <c r="N76" i="85"/>
  <c r="BE76" i="85" s="1"/>
  <c r="BK75" i="85"/>
  <c r="BI75" i="85"/>
  <c r="BH75" i="85"/>
  <c r="BG75" i="85"/>
  <c r="BF75" i="85"/>
  <c r="AA75" i="85"/>
  <c r="Y75" i="85"/>
  <c r="W75" i="85"/>
  <c r="N75" i="85"/>
  <c r="BE75" i="85" s="1"/>
  <c r="BK73" i="85"/>
  <c r="BI73" i="85"/>
  <c r="BH73" i="85"/>
  <c r="BG73" i="85"/>
  <c r="BF73" i="85"/>
  <c r="AA73" i="85"/>
  <c r="Y73" i="85"/>
  <c r="W73" i="85"/>
  <c r="N73" i="85"/>
  <c r="BE73" i="85" s="1"/>
  <c r="BK72" i="85"/>
  <c r="BI72" i="85"/>
  <c r="BH72" i="85"/>
  <c r="BG72" i="85"/>
  <c r="BF72" i="85"/>
  <c r="AA72" i="85"/>
  <c r="Y72" i="85"/>
  <c r="W72" i="85"/>
  <c r="N72" i="85"/>
  <c r="BE72" i="85" s="1"/>
  <c r="BK71" i="85"/>
  <c r="BI71" i="85"/>
  <c r="BH71" i="85"/>
  <c r="BG71" i="85"/>
  <c r="BF71" i="85"/>
  <c r="AA71" i="85"/>
  <c r="Y71" i="85"/>
  <c r="W71" i="85"/>
  <c r="N71" i="85"/>
  <c r="BE71" i="85" s="1"/>
  <c r="BK70" i="85"/>
  <c r="BI70" i="85"/>
  <c r="BH70" i="85"/>
  <c r="BG70" i="85"/>
  <c r="BF70" i="85"/>
  <c r="AA70" i="85"/>
  <c r="Y70" i="85"/>
  <c r="W70" i="85"/>
  <c r="N70" i="85"/>
  <c r="BE70" i="85" s="1"/>
  <c r="BK69" i="85"/>
  <c r="BI69" i="85"/>
  <c r="BH69" i="85"/>
  <c r="BG69" i="85"/>
  <c r="BF69" i="85"/>
  <c r="AA69" i="85"/>
  <c r="Y69" i="85"/>
  <c r="W69" i="85"/>
  <c r="N69" i="85"/>
  <c r="BE69" i="85" s="1"/>
  <c r="BK68" i="85"/>
  <c r="BI68" i="85"/>
  <c r="BH68" i="85"/>
  <c r="BG68" i="85"/>
  <c r="BF68" i="85"/>
  <c r="AA68" i="85"/>
  <c r="Y68" i="85"/>
  <c r="W68" i="85"/>
  <c r="N68" i="85"/>
  <c r="BE68" i="85" s="1"/>
  <c r="BK67" i="85"/>
  <c r="BI67" i="85"/>
  <c r="BH67" i="85"/>
  <c r="BG67" i="85"/>
  <c r="BF67" i="85"/>
  <c r="AA67" i="85"/>
  <c r="Y67" i="85"/>
  <c r="W67" i="85"/>
  <c r="N67" i="85"/>
  <c r="BE67" i="85" s="1"/>
  <c r="BK66" i="85"/>
  <c r="BI66" i="85"/>
  <c r="BH66" i="85"/>
  <c r="BG66" i="85"/>
  <c r="BF66" i="85"/>
  <c r="AA66" i="85"/>
  <c r="Y66" i="85"/>
  <c r="W66" i="85"/>
  <c r="N66" i="85"/>
  <c r="BE66" i="85" s="1"/>
  <c r="BK65" i="85"/>
  <c r="BI65" i="85"/>
  <c r="BH65" i="85"/>
  <c r="BG65" i="85"/>
  <c r="BF65" i="85"/>
  <c r="AA65" i="85"/>
  <c r="Y65" i="85"/>
  <c r="W65" i="85"/>
  <c r="N65" i="85"/>
  <c r="BE65" i="85" s="1"/>
  <c r="BK64" i="85"/>
  <c r="BI64" i="85"/>
  <c r="BH64" i="85"/>
  <c r="BG64" i="85"/>
  <c r="BF64" i="85"/>
  <c r="AA64" i="85"/>
  <c r="Y64" i="85"/>
  <c r="W64" i="85"/>
  <c r="N64" i="85"/>
  <c r="BE64" i="85" s="1"/>
  <c r="BK63" i="85"/>
  <c r="BI63" i="85"/>
  <c r="BH63" i="85"/>
  <c r="BG63" i="85"/>
  <c r="BF63" i="85"/>
  <c r="AA63" i="85"/>
  <c r="Y63" i="85"/>
  <c r="W63" i="85"/>
  <c r="N63" i="85"/>
  <c r="BE63" i="85" s="1"/>
  <c r="BK62" i="85"/>
  <c r="BI62" i="85"/>
  <c r="BH62" i="85"/>
  <c r="BG62" i="85"/>
  <c r="BF62" i="85"/>
  <c r="AA62" i="85"/>
  <c r="Y62" i="85"/>
  <c r="W62" i="85"/>
  <c r="N62" i="85"/>
  <c r="BE62" i="85" s="1"/>
  <c r="BK61" i="85"/>
  <c r="BI61" i="85"/>
  <c r="BH61" i="85"/>
  <c r="BG61" i="85"/>
  <c r="BF61" i="85"/>
  <c r="AA61" i="85"/>
  <c r="Y61" i="85"/>
  <c r="W61" i="85"/>
  <c r="N61" i="85"/>
  <c r="BE61" i="85" s="1"/>
  <c r="BK60" i="85"/>
  <c r="BI60" i="85"/>
  <c r="BH60" i="85"/>
  <c r="BG60" i="85"/>
  <c r="BF60" i="85"/>
  <c r="AA60" i="85"/>
  <c r="Y60" i="85"/>
  <c r="W60" i="85"/>
  <c r="N60" i="85"/>
  <c r="BE60" i="85" s="1"/>
  <c r="BK59" i="85"/>
  <c r="BI59" i="85"/>
  <c r="BH59" i="85"/>
  <c r="BG59" i="85"/>
  <c r="BF59" i="85"/>
  <c r="AA59" i="85"/>
  <c r="Y59" i="85"/>
  <c r="W59" i="85"/>
  <c r="N59" i="85"/>
  <c r="BE59" i="85" s="1"/>
  <c r="BK58" i="85"/>
  <c r="BI58" i="85"/>
  <c r="BH58" i="85"/>
  <c r="BG58" i="85"/>
  <c r="BF58" i="85"/>
  <c r="AA58" i="85"/>
  <c r="Y58" i="85"/>
  <c r="W58" i="85"/>
  <c r="N58" i="85"/>
  <c r="BE58" i="85" s="1"/>
  <c r="BK57" i="85"/>
  <c r="BI57" i="85"/>
  <c r="BH57" i="85"/>
  <c r="BG57" i="85"/>
  <c r="BF57" i="85"/>
  <c r="AA57" i="85"/>
  <c r="Y57" i="85"/>
  <c r="W57" i="85"/>
  <c r="N57" i="85"/>
  <c r="BE57" i="85" s="1"/>
  <c r="BK56" i="85"/>
  <c r="BI56" i="85"/>
  <c r="BH56" i="85"/>
  <c r="BG56" i="85"/>
  <c r="BF56" i="85"/>
  <c r="AA56" i="85"/>
  <c r="Y56" i="85"/>
  <c r="W56" i="85"/>
  <c r="N56" i="85"/>
  <c r="BE56" i="85" s="1"/>
  <c r="BK55" i="85"/>
  <c r="BI55" i="85"/>
  <c r="BH55" i="85"/>
  <c r="BG55" i="85"/>
  <c r="BF55" i="85"/>
  <c r="AA55" i="85"/>
  <c r="Y55" i="85"/>
  <c r="W55" i="85"/>
  <c r="N55" i="85"/>
  <c r="BE55" i="85" s="1"/>
  <c r="BK54" i="85"/>
  <c r="BI54" i="85"/>
  <c r="BH54" i="85"/>
  <c r="BG54" i="85"/>
  <c r="BF54" i="85"/>
  <c r="AA54" i="85"/>
  <c r="Y54" i="85"/>
  <c r="W54" i="85"/>
  <c r="N54" i="85"/>
  <c r="BE54" i="85" s="1"/>
  <c r="BK53" i="85"/>
  <c r="BI53" i="85"/>
  <c r="BH53" i="85"/>
  <c r="BG53" i="85"/>
  <c r="BF53" i="85"/>
  <c r="AA53" i="85"/>
  <c r="Y53" i="85"/>
  <c r="W53" i="85"/>
  <c r="N53" i="85"/>
  <c r="BE53" i="85" s="1"/>
  <c r="BK52" i="85"/>
  <c r="BI52" i="85"/>
  <c r="BH52" i="85"/>
  <c r="BG52" i="85"/>
  <c r="BF52" i="85"/>
  <c r="AA52" i="85"/>
  <c r="Y52" i="85"/>
  <c r="W52" i="85"/>
  <c r="N52" i="85"/>
  <c r="BE52" i="85" s="1"/>
  <c r="BK50" i="85"/>
  <c r="BI50" i="85"/>
  <c r="BH50" i="85"/>
  <c r="BG50" i="85"/>
  <c r="BF50" i="85"/>
  <c r="AA50" i="85"/>
  <c r="Y50" i="85"/>
  <c r="W50" i="85"/>
  <c r="N50" i="85"/>
  <c r="BE50" i="85" s="1"/>
  <c r="BK49" i="85"/>
  <c r="BI49" i="85"/>
  <c r="BH49" i="85"/>
  <c r="BG49" i="85"/>
  <c r="BF49" i="85"/>
  <c r="AA49" i="85"/>
  <c r="Y49" i="85"/>
  <c r="W49" i="85"/>
  <c r="N49" i="85"/>
  <c r="BE49" i="85" s="1"/>
  <c r="BK48" i="85"/>
  <c r="BI48" i="85"/>
  <c r="BH48" i="85"/>
  <c r="BG48" i="85"/>
  <c r="BF48" i="85"/>
  <c r="AA48" i="85"/>
  <c r="Y48" i="85"/>
  <c r="W48" i="85"/>
  <c r="N48" i="85"/>
  <c r="BE48" i="85" s="1"/>
  <c r="BK46" i="85"/>
  <c r="BI46" i="85"/>
  <c r="BH46" i="85"/>
  <c r="BG46" i="85"/>
  <c r="BF46" i="85"/>
  <c r="AA46" i="85"/>
  <c r="Y46" i="85"/>
  <c r="W46" i="85"/>
  <c r="N46" i="85"/>
  <c r="BE46" i="85" s="1"/>
  <c r="BK45" i="85"/>
  <c r="BI45" i="85"/>
  <c r="BH45" i="85"/>
  <c r="BG45" i="85"/>
  <c r="BF45" i="85"/>
  <c r="AA45" i="85"/>
  <c r="Y45" i="85"/>
  <c r="W45" i="85"/>
  <c r="N45" i="85"/>
  <c r="BE45" i="85" s="1"/>
  <c r="BK44" i="85"/>
  <c r="BI44" i="85"/>
  <c r="BH44" i="85"/>
  <c r="BG44" i="85"/>
  <c r="BF44" i="85"/>
  <c r="AA44" i="85"/>
  <c r="Y44" i="85"/>
  <c r="W44" i="85"/>
  <c r="N44" i="85"/>
  <c r="BE44" i="85" s="1"/>
  <c r="BK42" i="85"/>
  <c r="BI42" i="85"/>
  <c r="BH42" i="85"/>
  <c r="BG42" i="85"/>
  <c r="BF42" i="85"/>
  <c r="AA42" i="85"/>
  <c r="Y42" i="85"/>
  <c r="W42" i="85"/>
  <c r="N42" i="85"/>
  <c r="BE42" i="85" s="1"/>
  <c r="BK41" i="85"/>
  <c r="BI41" i="85"/>
  <c r="BH41" i="85"/>
  <c r="BG41" i="85"/>
  <c r="BF41" i="85"/>
  <c r="AA41" i="85"/>
  <c r="Y41" i="85"/>
  <c r="W41" i="85"/>
  <c r="N41" i="85"/>
  <c r="BE41" i="85" s="1"/>
  <c r="BK40" i="85"/>
  <c r="BI40" i="85"/>
  <c r="BH40" i="85"/>
  <c r="BG40" i="85"/>
  <c r="BF40" i="85"/>
  <c r="AA40" i="85"/>
  <c r="Y40" i="85"/>
  <c r="W40" i="85"/>
  <c r="N40" i="85"/>
  <c r="BE40" i="85" s="1"/>
  <c r="BK39" i="85"/>
  <c r="BI39" i="85"/>
  <c r="BH39" i="85"/>
  <c r="BG39" i="85"/>
  <c r="BF39" i="85"/>
  <c r="AA39" i="85"/>
  <c r="Y39" i="85"/>
  <c r="Y38" i="85" s="1"/>
  <c r="W39" i="85"/>
  <c r="N39" i="85"/>
  <c r="BE39" i="85" s="1"/>
  <c r="BK37" i="85"/>
  <c r="BI37" i="85"/>
  <c r="BH37" i="85"/>
  <c r="BG37" i="85"/>
  <c r="BF37" i="85"/>
  <c r="AA37" i="85"/>
  <c r="Y37" i="85"/>
  <c r="W37" i="85"/>
  <c r="N37" i="85"/>
  <c r="BE37" i="85" s="1"/>
  <c r="BK36" i="85"/>
  <c r="BI36" i="85"/>
  <c r="BH36" i="85"/>
  <c r="BG36" i="85"/>
  <c r="BF36" i="85"/>
  <c r="AA36" i="85"/>
  <c r="Y36" i="85"/>
  <c r="W36" i="85"/>
  <c r="N36" i="85"/>
  <c r="BE36" i="85" s="1"/>
  <c r="BK35" i="85"/>
  <c r="BI35" i="85"/>
  <c r="BH35" i="85"/>
  <c r="BG35" i="85"/>
  <c r="BF35" i="85"/>
  <c r="AA35" i="85"/>
  <c r="Y35" i="85"/>
  <c r="W35" i="85"/>
  <c r="N35" i="85"/>
  <c r="BE35" i="85"/>
  <c r="BK34" i="85"/>
  <c r="BI34" i="85"/>
  <c r="BH34" i="85"/>
  <c r="BG34" i="85"/>
  <c r="BF34" i="85"/>
  <c r="AA34" i="85"/>
  <c r="Y34" i="85"/>
  <c r="W34" i="85"/>
  <c r="N34" i="85"/>
  <c r="BE34" i="85" s="1"/>
  <c r="BK33" i="85"/>
  <c r="BI33" i="85"/>
  <c r="BH33" i="85"/>
  <c r="BG33" i="85"/>
  <c r="BF33" i="85"/>
  <c r="AA33" i="85"/>
  <c r="Y33" i="85"/>
  <c r="W33" i="85"/>
  <c r="N33" i="85"/>
  <c r="BE33" i="85" s="1"/>
  <c r="BK32" i="85"/>
  <c r="BI32" i="85"/>
  <c r="BH32" i="85"/>
  <c r="BG32" i="85"/>
  <c r="BF32" i="85"/>
  <c r="AA32" i="85"/>
  <c r="Y32" i="85"/>
  <c r="W32" i="85"/>
  <c r="N32" i="85"/>
  <c r="BE32" i="85" s="1"/>
  <c r="BK31" i="85"/>
  <c r="BI31" i="85"/>
  <c r="BH31" i="85"/>
  <c r="BG31" i="85"/>
  <c r="BF31" i="85"/>
  <c r="AA31" i="85"/>
  <c r="Y31" i="85"/>
  <c r="W31" i="85"/>
  <c r="N31" i="85"/>
  <c r="BE31" i="85"/>
  <c r="BK30" i="85"/>
  <c r="BI30" i="85"/>
  <c r="BH30" i="85"/>
  <c r="BG30" i="85"/>
  <c r="BF30" i="85"/>
  <c r="AA30" i="85"/>
  <c r="Y30" i="85"/>
  <c r="W30" i="85"/>
  <c r="N30" i="85"/>
  <c r="BE30" i="85"/>
  <c r="BK29" i="85"/>
  <c r="BI29" i="85"/>
  <c r="BH29" i="85"/>
  <c r="BG29" i="85"/>
  <c r="BF29" i="85"/>
  <c r="AA29" i="85"/>
  <c r="Y29" i="85"/>
  <c r="W29" i="85"/>
  <c r="N29" i="85"/>
  <c r="BE29" i="85"/>
  <c r="BK28" i="85"/>
  <c r="BI28" i="85"/>
  <c r="BH28" i="85"/>
  <c r="BG28" i="85"/>
  <c r="BF28" i="85"/>
  <c r="AA28" i="85"/>
  <c r="Y28" i="85"/>
  <c r="W28" i="85"/>
  <c r="N28" i="85"/>
  <c r="BE28" i="85"/>
  <c r="BK27" i="85"/>
  <c r="BK26" i="85"/>
  <c r="N26" i="85" s="1"/>
  <c r="BI27" i="85"/>
  <c r="BH27" i="85"/>
  <c r="BG27" i="85"/>
  <c r="BF27" i="85"/>
  <c r="AA27" i="85"/>
  <c r="Y27" i="85"/>
  <c r="W27" i="85"/>
  <c r="N27" i="85"/>
  <c r="BE27" i="85" s="1"/>
  <c r="BK25" i="85"/>
  <c r="BI25" i="85"/>
  <c r="BH25" i="85"/>
  <c r="BG25" i="85"/>
  <c r="BF25" i="85"/>
  <c r="AA25" i="85"/>
  <c r="Y25" i="85"/>
  <c r="W25" i="85"/>
  <c r="N25" i="85"/>
  <c r="BE25" i="85"/>
  <c r="BK24" i="85"/>
  <c r="BI24" i="85"/>
  <c r="BH24" i="85"/>
  <c r="BG24" i="85"/>
  <c r="BF24" i="85"/>
  <c r="AA24" i="85"/>
  <c r="Y24" i="85"/>
  <c r="W24" i="85"/>
  <c r="N24" i="85"/>
  <c r="BE24" i="85" s="1"/>
  <c r="BK23" i="85"/>
  <c r="BI23" i="85"/>
  <c r="BH23" i="85"/>
  <c r="BG23" i="85"/>
  <c r="BF23" i="85"/>
  <c r="AA23" i="85"/>
  <c r="Y23" i="85"/>
  <c r="W23" i="85"/>
  <c r="N23" i="85"/>
  <c r="BE23" i="85" s="1"/>
  <c r="BK22" i="85"/>
  <c r="BI22" i="85"/>
  <c r="BH22" i="85"/>
  <c r="BG22" i="85"/>
  <c r="BF22" i="85"/>
  <c r="AA22" i="85"/>
  <c r="Y22" i="85"/>
  <c r="W22" i="85"/>
  <c r="N22" i="85"/>
  <c r="BE22" i="85" s="1"/>
  <c r="BK21" i="85"/>
  <c r="BI21" i="85"/>
  <c r="BH21" i="85"/>
  <c r="BG21" i="85"/>
  <c r="BF21" i="85"/>
  <c r="AA21" i="85"/>
  <c r="Y21" i="85"/>
  <c r="W21" i="85"/>
  <c r="N21" i="85"/>
  <c r="BE21" i="85"/>
  <c r="BK20" i="85"/>
  <c r="BI20" i="85"/>
  <c r="BH20" i="85"/>
  <c r="BG20" i="85"/>
  <c r="BF20" i="85"/>
  <c r="AA20" i="85"/>
  <c r="Y20" i="85"/>
  <c r="W20" i="85"/>
  <c r="N20" i="85"/>
  <c r="BE20" i="85" s="1"/>
  <c r="BK19" i="85"/>
  <c r="BI19" i="85"/>
  <c r="BH19" i="85"/>
  <c r="BG19" i="85"/>
  <c r="BF19" i="85"/>
  <c r="AA19" i="85"/>
  <c r="Y19" i="85"/>
  <c r="W19" i="85"/>
  <c r="N19" i="85"/>
  <c r="BE19" i="85" s="1"/>
  <c r="BK18" i="85"/>
  <c r="BI18" i="85"/>
  <c r="BH18" i="85"/>
  <c r="BG18" i="85"/>
  <c r="BF18" i="85"/>
  <c r="AA18" i="85"/>
  <c r="Y18" i="85"/>
  <c r="W18" i="85"/>
  <c r="N18" i="85"/>
  <c r="BE18" i="85" s="1"/>
  <c r="BK17" i="85"/>
  <c r="BI17" i="85"/>
  <c r="BH17" i="85"/>
  <c r="BG17" i="85"/>
  <c r="BF17" i="85"/>
  <c r="AA17" i="85"/>
  <c r="Y17" i="85"/>
  <c r="W17" i="85"/>
  <c r="W16" i="85"/>
  <c r="N17" i="85"/>
  <c r="BE17" i="85" s="1"/>
  <c r="BK22" i="84"/>
  <c r="BI22" i="84"/>
  <c r="BH22" i="84"/>
  <c r="BG22" i="84"/>
  <c r="BF22" i="84"/>
  <c r="AA22" i="84"/>
  <c r="Y22" i="84"/>
  <c r="W22" i="84"/>
  <c r="N22" i="84"/>
  <c r="BE22" i="84" s="1"/>
  <c r="BK21" i="84"/>
  <c r="BI21" i="84"/>
  <c r="BH21" i="84"/>
  <c r="BG21" i="84"/>
  <c r="BF21" i="84"/>
  <c r="AA21" i="84"/>
  <c r="Y21" i="84"/>
  <c r="W21" i="84"/>
  <c r="N21" i="84"/>
  <c r="BE21" i="84" s="1"/>
  <c r="BK20" i="84"/>
  <c r="BI20" i="84"/>
  <c r="BH20" i="84"/>
  <c r="BG20" i="84"/>
  <c r="BF20" i="84"/>
  <c r="AA20" i="84"/>
  <c r="Y20" i="84"/>
  <c r="W20" i="84"/>
  <c r="N20" i="84"/>
  <c r="BE20" i="84"/>
  <c r="BK19" i="84"/>
  <c r="BI19" i="84"/>
  <c r="BH19" i="84"/>
  <c r="BG19" i="84"/>
  <c r="BF19" i="84"/>
  <c r="AA19" i="84"/>
  <c r="Y19" i="84"/>
  <c r="W19" i="84"/>
  <c r="N19" i="84"/>
  <c r="BE19" i="84" s="1"/>
  <c r="BK18" i="84"/>
  <c r="BI18" i="84"/>
  <c r="BH18" i="84"/>
  <c r="BG18" i="84"/>
  <c r="BF18" i="84"/>
  <c r="AA18" i="84"/>
  <c r="Y18" i="84"/>
  <c r="W18" i="84"/>
  <c r="N18" i="84"/>
  <c r="BE18" i="84" s="1"/>
  <c r="BK17" i="84"/>
  <c r="BI17" i="84"/>
  <c r="BH17" i="84"/>
  <c r="BG17" i="84"/>
  <c r="BF17" i="84"/>
  <c r="AA17" i="84"/>
  <c r="Y17" i="84"/>
  <c r="Y16" i="84" s="1"/>
  <c r="Y15" i="84" s="1"/>
  <c r="Y14" i="84" s="1"/>
  <c r="W17" i="84"/>
  <c r="N17" i="84"/>
  <c r="BE17" i="84" s="1"/>
  <c r="BK171" i="83"/>
  <c r="BI171" i="83"/>
  <c r="BH171" i="83"/>
  <c r="BG171" i="83"/>
  <c r="BF171" i="83"/>
  <c r="AA171" i="83"/>
  <c r="AA170" i="83" s="1"/>
  <c r="Y171" i="83"/>
  <c r="Y170" i="83" s="1"/>
  <c r="W171" i="83"/>
  <c r="W170" i="83" s="1"/>
  <c r="N171" i="83"/>
  <c r="BE171" i="83" s="1"/>
  <c r="BK170" i="83"/>
  <c r="N170" i="83" s="1"/>
  <c r="BK169" i="83"/>
  <c r="BK168" i="83" s="1"/>
  <c r="N168" i="83" s="1"/>
  <c r="BI169" i="83"/>
  <c r="BH169" i="83"/>
  <c r="BG169" i="83"/>
  <c r="BF169" i="83"/>
  <c r="AA169" i="83"/>
  <c r="AA168" i="83" s="1"/>
  <c r="Y169" i="83"/>
  <c r="Y168" i="83" s="1"/>
  <c r="W169" i="83"/>
  <c r="W168" i="83" s="1"/>
  <c r="N169" i="83"/>
  <c r="BE169" i="83" s="1"/>
  <c r="BK167" i="83"/>
  <c r="BI167" i="83"/>
  <c r="BH167" i="83"/>
  <c r="BG167" i="83"/>
  <c r="BF167" i="83"/>
  <c r="AA167" i="83"/>
  <c r="Y167" i="83"/>
  <c r="W167" i="83"/>
  <c r="N167" i="83"/>
  <c r="BE167" i="83" s="1"/>
  <c r="BK166" i="83"/>
  <c r="BI166" i="83"/>
  <c r="BH166" i="83"/>
  <c r="BG166" i="83"/>
  <c r="BF166" i="83"/>
  <c r="AA166" i="83"/>
  <c r="Y166" i="83"/>
  <c r="W166" i="83"/>
  <c r="W165" i="83" s="1"/>
  <c r="N166" i="83"/>
  <c r="BE166" i="83"/>
  <c r="BK164" i="83"/>
  <c r="BI164" i="83"/>
  <c r="BH164" i="83"/>
  <c r="BG164" i="83"/>
  <c r="BF164" i="83"/>
  <c r="AA164" i="83"/>
  <c r="Y164" i="83"/>
  <c r="W164" i="83"/>
  <c r="N164" i="83"/>
  <c r="BE164" i="83"/>
  <c r="BK163" i="83"/>
  <c r="BI163" i="83"/>
  <c r="BH163" i="83"/>
  <c r="BG163" i="83"/>
  <c r="BF163" i="83"/>
  <c r="AA163" i="83"/>
  <c r="Y163" i="83"/>
  <c r="W163" i="83"/>
  <c r="N163" i="83"/>
  <c r="BE163" i="83" s="1"/>
  <c r="BK162" i="83"/>
  <c r="BI162" i="83"/>
  <c r="BH162" i="83"/>
  <c r="BG162" i="83"/>
  <c r="BF162" i="83"/>
  <c r="AA162" i="83"/>
  <c r="Y162" i="83"/>
  <c r="W162" i="83"/>
  <c r="N162" i="83"/>
  <c r="BE162" i="83" s="1"/>
  <c r="BK161" i="83"/>
  <c r="BI161" i="83"/>
  <c r="BH161" i="83"/>
  <c r="BG161" i="83"/>
  <c r="BF161" i="83"/>
  <c r="AA161" i="83"/>
  <c r="Y161" i="83"/>
  <c r="Y160" i="83" s="1"/>
  <c r="W161" i="83"/>
  <c r="N161" i="83"/>
  <c r="BE161" i="83" s="1"/>
  <c r="BK159" i="83"/>
  <c r="BI159" i="83"/>
  <c r="BH159" i="83"/>
  <c r="BG159" i="83"/>
  <c r="BF159" i="83"/>
  <c r="AA159" i="83"/>
  <c r="Y159" i="83"/>
  <c r="W159" i="83"/>
  <c r="N159" i="83"/>
  <c r="BE159" i="83" s="1"/>
  <c r="BK158" i="83"/>
  <c r="BI158" i="83"/>
  <c r="BH158" i="83"/>
  <c r="BG158" i="83"/>
  <c r="BF158" i="83"/>
  <c r="AA158" i="83"/>
  <c r="Y158" i="83"/>
  <c r="W158" i="83"/>
  <c r="N158" i="83"/>
  <c r="BE158" i="83" s="1"/>
  <c r="BK157" i="83"/>
  <c r="BI157" i="83"/>
  <c r="BH157" i="83"/>
  <c r="BG157" i="83"/>
  <c r="BF157" i="83"/>
  <c r="AA157" i="83"/>
  <c r="Y157" i="83"/>
  <c r="W157" i="83"/>
  <c r="N157" i="83"/>
  <c r="BE157" i="83" s="1"/>
  <c r="BK156" i="83"/>
  <c r="BI156" i="83"/>
  <c r="BH156" i="83"/>
  <c r="BG156" i="83"/>
  <c r="BF156" i="83"/>
  <c r="AA156" i="83"/>
  <c r="Y156" i="83"/>
  <c r="W156" i="83"/>
  <c r="N156" i="83"/>
  <c r="BE156" i="83" s="1"/>
  <c r="BK155" i="83"/>
  <c r="BI155" i="83"/>
  <c r="BH155" i="83"/>
  <c r="BG155" i="83"/>
  <c r="BF155" i="83"/>
  <c r="AA155" i="83"/>
  <c r="Y155" i="83"/>
  <c r="W155" i="83"/>
  <c r="N155" i="83"/>
  <c r="BE155" i="83" s="1"/>
  <c r="BK154" i="83"/>
  <c r="BI154" i="83"/>
  <c r="BH154" i="83"/>
  <c r="BG154" i="83"/>
  <c r="BF154" i="83"/>
  <c r="AA154" i="83"/>
  <c r="Y154" i="83"/>
  <c r="W154" i="83"/>
  <c r="N154" i="83"/>
  <c r="BE154" i="83" s="1"/>
  <c r="BK153" i="83"/>
  <c r="BI153" i="83"/>
  <c r="BH153" i="83"/>
  <c r="BG153" i="83"/>
  <c r="BF153" i="83"/>
  <c r="AA153" i="83"/>
  <c r="Y153" i="83"/>
  <c r="W153" i="83"/>
  <c r="N153" i="83"/>
  <c r="BE153" i="83" s="1"/>
  <c r="BK152" i="83"/>
  <c r="BI152" i="83"/>
  <c r="BH152" i="83"/>
  <c r="BG152" i="83"/>
  <c r="BF152" i="83"/>
  <c r="AA152" i="83"/>
  <c r="Y152" i="83"/>
  <c r="W152" i="83"/>
  <c r="N152" i="83"/>
  <c r="BE152" i="83" s="1"/>
  <c r="BK150" i="83"/>
  <c r="BI150" i="83"/>
  <c r="BH150" i="83"/>
  <c r="BG150" i="83"/>
  <c r="BF150" i="83"/>
  <c r="AA150" i="83"/>
  <c r="Y150" i="83"/>
  <c r="W150" i="83"/>
  <c r="N150" i="83"/>
  <c r="BE150" i="83" s="1"/>
  <c r="BK149" i="83"/>
  <c r="BK148" i="83" s="1"/>
  <c r="N148" i="83" s="1"/>
  <c r="BI149" i="83"/>
  <c r="BH149" i="83"/>
  <c r="BG149" i="83"/>
  <c r="BF149" i="83"/>
  <c r="AA149" i="83"/>
  <c r="Y149" i="83"/>
  <c r="W149" i="83"/>
  <c r="N149" i="83"/>
  <c r="BE149" i="83" s="1"/>
  <c r="BK147" i="83"/>
  <c r="BI147" i="83"/>
  <c r="BH147" i="83"/>
  <c r="BG147" i="83"/>
  <c r="BF147" i="83"/>
  <c r="AA147" i="83"/>
  <c r="Y147" i="83"/>
  <c r="W147" i="83"/>
  <c r="N147" i="83"/>
  <c r="BE147" i="83" s="1"/>
  <c r="BK146" i="83"/>
  <c r="BI146" i="83"/>
  <c r="BH146" i="83"/>
  <c r="BG146" i="83"/>
  <c r="BF146" i="83"/>
  <c r="AA146" i="83"/>
  <c r="Y146" i="83"/>
  <c r="W146" i="83"/>
  <c r="N146" i="83"/>
  <c r="BE146" i="83" s="1"/>
  <c r="BK145" i="83"/>
  <c r="BI145" i="83"/>
  <c r="BH145" i="83"/>
  <c r="BG145" i="83"/>
  <c r="BF145" i="83"/>
  <c r="AA145" i="83"/>
  <c r="Y145" i="83"/>
  <c r="W145" i="83"/>
  <c r="N145" i="83"/>
  <c r="BE145" i="83" s="1"/>
  <c r="BK144" i="83"/>
  <c r="BI144" i="83"/>
  <c r="BH144" i="83"/>
  <c r="BG144" i="83"/>
  <c r="BF144" i="83"/>
  <c r="AA144" i="83"/>
  <c r="Y144" i="83"/>
  <c r="W144" i="83"/>
  <c r="W143" i="83" s="1"/>
  <c r="N144" i="83"/>
  <c r="BE144" i="83" s="1"/>
  <c r="BK142" i="83"/>
  <c r="BK141" i="83" s="1"/>
  <c r="N141" i="83" s="1"/>
  <c r="BI142" i="83"/>
  <c r="BH142" i="83"/>
  <c r="BG142" i="83"/>
  <c r="BF142" i="83"/>
  <c r="AA142" i="83"/>
  <c r="AA141" i="83" s="1"/>
  <c r="Y142" i="83"/>
  <c r="Y141" i="83" s="1"/>
  <c r="W142" i="83"/>
  <c r="W141" i="83" s="1"/>
  <c r="N142" i="83"/>
  <c r="BE142" i="83" s="1"/>
  <c r="BK139" i="83"/>
  <c r="BK138" i="83" s="1"/>
  <c r="N138" i="83" s="1"/>
  <c r="BI139" i="83"/>
  <c r="BH139" i="83"/>
  <c r="BG139" i="83"/>
  <c r="BF139" i="83"/>
  <c r="AA139" i="83"/>
  <c r="AA138" i="83" s="1"/>
  <c r="Y139" i="83"/>
  <c r="Y138" i="83" s="1"/>
  <c r="W139" i="83"/>
  <c r="W138" i="83" s="1"/>
  <c r="N139" i="83"/>
  <c r="BE139" i="83" s="1"/>
  <c r="BK137" i="83"/>
  <c r="BI137" i="83"/>
  <c r="BH137" i="83"/>
  <c r="BG137" i="83"/>
  <c r="BF137" i="83"/>
  <c r="AA137" i="83"/>
  <c r="Y137" i="83"/>
  <c r="W137" i="83"/>
  <c r="N137" i="83"/>
  <c r="BE137" i="83" s="1"/>
  <c r="BK136" i="83"/>
  <c r="BI136" i="83"/>
  <c r="BH136" i="83"/>
  <c r="BG136" i="83"/>
  <c r="BF136" i="83"/>
  <c r="AA136" i="83"/>
  <c r="Y136" i="83"/>
  <c r="W136" i="83"/>
  <c r="N136" i="83"/>
  <c r="BE136" i="83"/>
  <c r="BK135" i="83"/>
  <c r="BI135" i="83"/>
  <c r="BH135" i="83"/>
  <c r="BG135" i="83"/>
  <c r="BF135" i="83"/>
  <c r="AA135" i="83"/>
  <c r="Y135" i="83"/>
  <c r="W135" i="83"/>
  <c r="N135" i="83"/>
  <c r="BE135" i="83"/>
  <c r="BK134" i="83"/>
  <c r="BI134" i="83"/>
  <c r="BH134" i="83"/>
  <c r="BG134" i="83"/>
  <c r="BF134" i="83"/>
  <c r="AA134" i="83"/>
  <c r="Y134" i="83"/>
  <c r="W134" i="83"/>
  <c r="N134" i="83"/>
  <c r="BE134" i="83"/>
  <c r="BK133" i="83"/>
  <c r="BI133" i="83"/>
  <c r="BH133" i="83"/>
  <c r="BG133" i="83"/>
  <c r="BF133" i="83"/>
  <c r="AA133" i="83"/>
  <c r="AA132" i="83" s="1"/>
  <c r="Y133" i="83"/>
  <c r="Y132" i="83"/>
  <c r="W133" i="83"/>
  <c r="N133" i="83"/>
  <c r="BE133" i="83" s="1"/>
  <c r="BK131" i="83"/>
  <c r="BI131" i="83"/>
  <c r="BH131" i="83"/>
  <c r="BG131" i="83"/>
  <c r="BF131" i="83"/>
  <c r="AA131" i="83"/>
  <c r="Y131" i="83"/>
  <c r="W131" i="83"/>
  <c r="N131" i="83"/>
  <c r="BE131" i="83" s="1"/>
  <c r="BK130" i="83"/>
  <c r="BI130" i="83"/>
  <c r="BH130" i="83"/>
  <c r="BG130" i="83"/>
  <c r="BF130" i="83"/>
  <c r="AA130" i="83"/>
  <c r="Y130" i="83"/>
  <c r="W130" i="83"/>
  <c r="N130" i="83"/>
  <c r="BE130" i="83" s="1"/>
  <c r="BK129" i="83"/>
  <c r="BI129" i="83"/>
  <c r="BH129" i="83"/>
  <c r="BG129" i="83"/>
  <c r="BF129" i="83"/>
  <c r="AA129" i="83"/>
  <c r="Y129" i="83"/>
  <c r="W129" i="83"/>
  <c r="N129" i="83"/>
  <c r="BE129" i="83" s="1"/>
  <c r="BK128" i="83"/>
  <c r="BI128" i="83"/>
  <c r="BH128" i="83"/>
  <c r="BG128" i="83"/>
  <c r="BF128" i="83"/>
  <c r="AA128" i="83"/>
  <c r="Y128" i="83"/>
  <c r="W128" i="83"/>
  <c r="N128" i="83"/>
  <c r="BE128" i="83" s="1"/>
  <c r="BK127" i="83"/>
  <c r="BI127" i="83"/>
  <c r="BH127" i="83"/>
  <c r="BG127" i="83"/>
  <c r="BF127" i="83"/>
  <c r="AA127" i="83"/>
  <c r="Y127" i="83"/>
  <c r="W127" i="83"/>
  <c r="N127" i="83"/>
  <c r="BE127" i="83" s="1"/>
  <c r="BK126" i="83"/>
  <c r="BI126" i="83"/>
  <c r="BH126" i="83"/>
  <c r="BG126" i="83"/>
  <c r="BF126" i="83"/>
  <c r="AA126" i="83"/>
  <c r="Y126" i="83"/>
  <c r="W126" i="83"/>
  <c r="N126" i="83"/>
  <c r="BE126" i="83" s="1"/>
  <c r="BK125" i="83"/>
  <c r="BI125" i="83"/>
  <c r="BH125" i="83"/>
  <c r="BG125" i="83"/>
  <c r="BF125" i="83"/>
  <c r="AA125" i="83"/>
  <c r="Y125" i="83"/>
  <c r="W125" i="83"/>
  <c r="N125" i="83"/>
  <c r="BE125" i="83" s="1"/>
  <c r="BK124" i="83"/>
  <c r="BI124" i="83"/>
  <c r="BH124" i="83"/>
  <c r="BG124" i="83"/>
  <c r="BF124" i="83"/>
  <c r="AA124" i="83"/>
  <c r="Y124" i="83"/>
  <c r="W124" i="83"/>
  <c r="N124" i="83"/>
  <c r="BE124" i="83" s="1"/>
  <c r="BK123" i="83"/>
  <c r="BI123" i="83"/>
  <c r="BH123" i="83"/>
  <c r="BG123" i="83"/>
  <c r="BF123" i="83"/>
  <c r="AA123" i="83"/>
  <c r="Y123" i="83"/>
  <c r="W123" i="83"/>
  <c r="N123" i="83"/>
  <c r="BE123" i="83" s="1"/>
  <c r="BK122" i="83"/>
  <c r="BI122" i="83"/>
  <c r="BH122" i="83"/>
  <c r="BG122" i="83"/>
  <c r="BF122" i="83"/>
  <c r="AA122" i="83"/>
  <c r="Y122" i="83"/>
  <c r="W122" i="83"/>
  <c r="N122" i="83"/>
  <c r="BE122" i="83" s="1"/>
  <c r="BK121" i="83"/>
  <c r="BI121" i="83"/>
  <c r="BH121" i="83"/>
  <c r="BG121" i="83"/>
  <c r="BF121" i="83"/>
  <c r="AA121" i="83"/>
  <c r="Y121" i="83"/>
  <c r="W121" i="83"/>
  <c r="N121" i="83"/>
  <c r="BE121" i="83" s="1"/>
  <c r="BK120" i="83"/>
  <c r="BI120" i="83"/>
  <c r="BH120" i="83"/>
  <c r="BG120" i="83"/>
  <c r="BF120" i="83"/>
  <c r="AA120" i="83"/>
  <c r="Y120" i="83"/>
  <c r="W120" i="83"/>
  <c r="N120" i="83"/>
  <c r="BE120" i="83" s="1"/>
  <c r="BK119" i="83"/>
  <c r="BI119" i="83"/>
  <c r="BH119" i="83"/>
  <c r="BG119" i="83"/>
  <c r="BF119" i="83"/>
  <c r="AA119" i="83"/>
  <c r="Y119" i="83"/>
  <c r="W119" i="83"/>
  <c r="N119" i="83"/>
  <c r="BE119" i="83" s="1"/>
  <c r="BK118" i="83"/>
  <c r="BI118" i="83"/>
  <c r="BH118" i="83"/>
  <c r="BG118" i="83"/>
  <c r="BF118" i="83"/>
  <c r="AA118" i="83"/>
  <c r="Y118" i="83"/>
  <c r="W118" i="83"/>
  <c r="N118" i="83"/>
  <c r="BE118" i="83" s="1"/>
  <c r="BK117" i="83"/>
  <c r="BI117" i="83"/>
  <c r="BH117" i="83"/>
  <c r="BG117" i="83"/>
  <c r="BF117" i="83"/>
  <c r="AA117" i="83"/>
  <c r="Y117" i="83"/>
  <c r="W117" i="83"/>
  <c r="N117" i="83"/>
  <c r="BE117" i="83" s="1"/>
  <c r="BK116" i="83"/>
  <c r="BI116" i="83"/>
  <c r="BH116" i="83"/>
  <c r="BG116" i="83"/>
  <c r="BF116" i="83"/>
  <c r="AA116" i="83"/>
  <c r="Y116" i="83"/>
  <c r="W116" i="83"/>
  <c r="N116" i="83"/>
  <c r="BE116" i="83" s="1"/>
  <c r="BK115" i="83"/>
  <c r="BI115" i="83"/>
  <c r="BH115" i="83"/>
  <c r="BG115" i="83"/>
  <c r="BF115" i="83"/>
  <c r="AA115" i="83"/>
  <c r="Y115" i="83"/>
  <c r="W115" i="83"/>
  <c r="N115" i="83"/>
  <c r="BE115" i="83" s="1"/>
  <c r="BK114" i="83"/>
  <c r="BI114" i="83"/>
  <c r="BH114" i="83"/>
  <c r="BG114" i="83"/>
  <c r="BF114" i="83"/>
  <c r="AA114" i="83"/>
  <c r="Y114" i="83"/>
  <c r="W114" i="83"/>
  <c r="N114" i="83"/>
  <c r="BE114" i="83" s="1"/>
  <c r="BK113" i="83"/>
  <c r="BI113" i="83"/>
  <c r="BH113" i="83"/>
  <c r="BG113" i="83"/>
  <c r="BF113" i="83"/>
  <c r="AA113" i="83"/>
  <c r="Y113" i="83"/>
  <c r="W113" i="83"/>
  <c r="N113" i="83"/>
  <c r="BE113" i="83" s="1"/>
  <c r="BK112" i="83"/>
  <c r="BI112" i="83"/>
  <c r="BH112" i="83"/>
  <c r="BG112" i="83"/>
  <c r="BF112" i="83"/>
  <c r="AA112" i="83"/>
  <c r="Y112" i="83"/>
  <c r="W112" i="83"/>
  <c r="N112" i="83"/>
  <c r="BE112" i="83" s="1"/>
  <c r="BK111" i="83"/>
  <c r="BI111" i="83"/>
  <c r="BH111" i="83"/>
  <c r="BG111" i="83"/>
  <c r="BF111" i="83"/>
  <c r="AA111" i="83"/>
  <c r="Y111" i="83"/>
  <c r="W111" i="83"/>
  <c r="N111" i="83"/>
  <c r="BE111" i="83" s="1"/>
  <c r="BK110" i="83"/>
  <c r="BI110" i="83"/>
  <c r="BH110" i="83"/>
  <c r="BG110" i="83"/>
  <c r="BF110" i="83"/>
  <c r="AA110" i="83"/>
  <c r="Y110" i="83"/>
  <c r="W110" i="83"/>
  <c r="N110" i="83"/>
  <c r="BE110" i="83" s="1"/>
  <c r="BK109" i="83"/>
  <c r="BI109" i="83"/>
  <c r="BH109" i="83"/>
  <c r="BG109" i="83"/>
  <c r="BF109" i="83"/>
  <c r="AA109" i="83"/>
  <c r="Y109" i="83"/>
  <c r="W109" i="83"/>
  <c r="N109" i="83"/>
  <c r="BE109" i="83" s="1"/>
  <c r="BK108" i="83"/>
  <c r="BI108" i="83"/>
  <c r="BH108" i="83"/>
  <c r="BG108" i="83"/>
  <c r="BF108" i="83"/>
  <c r="AA108" i="83"/>
  <c r="Y108" i="83"/>
  <c r="W108" i="83"/>
  <c r="N108" i="83"/>
  <c r="BE108" i="83" s="1"/>
  <c r="BK107" i="83"/>
  <c r="BI107" i="83"/>
  <c r="BH107" i="83"/>
  <c r="BG107" i="83"/>
  <c r="BF107" i="83"/>
  <c r="AA107" i="83"/>
  <c r="Y107" i="83"/>
  <c r="W107" i="83"/>
  <c r="N107" i="83"/>
  <c r="BE107" i="83" s="1"/>
  <c r="BK106" i="83"/>
  <c r="BI106" i="83"/>
  <c r="BH106" i="83"/>
  <c r="BG106" i="83"/>
  <c r="BF106" i="83"/>
  <c r="AA106" i="83"/>
  <c r="Y106" i="83"/>
  <c r="W106" i="83"/>
  <c r="N106" i="83"/>
  <c r="BE106" i="83" s="1"/>
  <c r="BK105" i="83"/>
  <c r="BI105" i="83"/>
  <c r="BH105" i="83"/>
  <c r="BG105" i="83"/>
  <c r="BF105" i="83"/>
  <c r="AA105" i="83"/>
  <c r="Y105" i="83"/>
  <c r="W105" i="83"/>
  <c r="N105" i="83"/>
  <c r="BE105" i="83" s="1"/>
  <c r="BK104" i="83"/>
  <c r="BI104" i="83"/>
  <c r="BH104" i="83"/>
  <c r="BG104" i="83"/>
  <c r="BF104" i="83"/>
  <c r="AA104" i="83"/>
  <c r="Y104" i="83"/>
  <c r="W104" i="83"/>
  <c r="N104" i="83"/>
  <c r="BE104" i="83"/>
  <c r="BK103" i="83"/>
  <c r="BI103" i="83"/>
  <c r="BH103" i="83"/>
  <c r="BG103" i="83"/>
  <c r="BF103" i="83"/>
  <c r="AA103" i="83"/>
  <c r="Y103" i="83"/>
  <c r="W103" i="83"/>
  <c r="N103" i="83"/>
  <c r="BE103" i="83" s="1"/>
  <c r="BK102" i="83"/>
  <c r="BI102" i="83"/>
  <c r="BH102" i="83"/>
  <c r="BG102" i="83"/>
  <c r="BF102" i="83"/>
  <c r="AA102" i="83"/>
  <c r="Y102" i="83"/>
  <c r="W102" i="83"/>
  <c r="N102" i="83"/>
  <c r="BE102" i="83" s="1"/>
  <c r="BK101" i="83"/>
  <c r="BI101" i="83"/>
  <c r="BH101" i="83"/>
  <c r="BG101" i="83"/>
  <c r="BF101" i="83"/>
  <c r="AA101" i="83"/>
  <c r="Y101" i="83"/>
  <c r="W101" i="83"/>
  <c r="N101" i="83"/>
  <c r="BE101" i="83" s="1"/>
  <c r="BK100" i="83"/>
  <c r="BI100" i="83"/>
  <c r="BH100" i="83"/>
  <c r="BG100" i="83"/>
  <c r="BF100" i="83"/>
  <c r="AA100" i="83"/>
  <c r="Y100" i="83"/>
  <c r="W100" i="83"/>
  <c r="N100" i="83"/>
  <c r="BE100" i="83" s="1"/>
  <c r="BK99" i="83"/>
  <c r="BI99" i="83"/>
  <c r="BH99" i="83"/>
  <c r="BG99" i="83"/>
  <c r="BF99" i="83"/>
  <c r="AA99" i="83"/>
  <c r="Y99" i="83"/>
  <c r="W99" i="83"/>
  <c r="N99" i="83"/>
  <c r="BE99" i="83" s="1"/>
  <c r="BK98" i="83"/>
  <c r="BI98" i="83"/>
  <c r="BH98" i="83"/>
  <c r="BG98" i="83"/>
  <c r="BF98" i="83"/>
  <c r="AA98" i="83"/>
  <c r="Y98" i="83"/>
  <c r="W98" i="83"/>
  <c r="N98" i="83"/>
  <c r="BE98" i="83" s="1"/>
  <c r="BK97" i="83"/>
  <c r="BI97" i="83"/>
  <c r="BH97" i="83"/>
  <c r="BG97" i="83"/>
  <c r="BF97" i="83"/>
  <c r="AA97" i="83"/>
  <c r="Y97" i="83"/>
  <c r="W97" i="83"/>
  <c r="N97" i="83"/>
  <c r="BE97" i="83" s="1"/>
  <c r="BK96" i="83"/>
  <c r="BI96" i="83"/>
  <c r="BH96" i="83"/>
  <c r="BG96" i="83"/>
  <c r="BF96" i="83"/>
  <c r="AA96" i="83"/>
  <c r="Y96" i="83"/>
  <c r="W96" i="83"/>
  <c r="N96" i="83"/>
  <c r="BE96" i="83" s="1"/>
  <c r="BK95" i="83"/>
  <c r="BI95" i="83"/>
  <c r="BH95" i="83"/>
  <c r="BG95" i="83"/>
  <c r="BF95" i="83"/>
  <c r="AA95" i="83"/>
  <c r="Y95" i="83"/>
  <c r="W95" i="83"/>
  <c r="N95" i="83"/>
  <c r="BE95" i="83" s="1"/>
  <c r="BK94" i="83"/>
  <c r="BI94" i="83"/>
  <c r="BH94" i="83"/>
  <c r="BG94" i="83"/>
  <c r="BF94" i="83"/>
  <c r="AA94" i="83"/>
  <c r="Y94" i="83"/>
  <c r="W94" i="83"/>
  <c r="N94" i="83"/>
  <c r="BE94" i="83" s="1"/>
  <c r="BK93" i="83"/>
  <c r="BI93" i="83"/>
  <c r="BH93" i="83"/>
  <c r="BG93" i="83"/>
  <c r="BF93" i="83"/>
  <c r="AA93" i="83"/>
  <c r="Y93" i="83"/>
  <c r="W93" i="83"/>
  <c r="N93" i="83"/>
  <c r="BE93" i="83" s="1"/>
  <c r="BK92" i="83"/>
  <c r="BI92" i="83"/>
  <c r="BH92" i="83"/>
  <c r="BG92" i="83"/>
  <c r="BF92" i="83"/>
  <c r="AA92" i="83"/>
  <c r="Y92" i="83"/>
  <c r="W92" i="83"/>
  <c r="N92" i="83"/>
  <c r="BE92" i="83" s="1"/>
  <c r="BK91" i="83"/>
  <c r="BI91" i="83"/>
  <c r="BH91" i="83"/>
  <c r="BG91" i="83"/>
  <c r="BF91" i="83"/>
  <c r="AA91" i="83"/>
  <c r="Y91" i="83"/>
  <c r="W91" i="83"/>
  <c r="N91" i="83"/>
  <c r="BE91" i="83" s="1"/>
  <c r="BK90" i="83"/>
  <c r="BI90" i="83"/>
  <c r="BH90" i="83"/>
  <c r="BG90" i="83"/>
  <c r="BF90" i="83"/>
  <c r="AA90" i="83"/>
  <c r="Y90" i="83"/>
  <c r="W90" i="83"/>
  <c r="N90" i="83"/>
  <c r="BE90" i="83" s="1"/>
  <c r="BK89" i="83"/>
  <c r="BI89" i="83"/>
  <c r="BH89" i="83"/>
  <c r="BG89" i="83"/>
  <c r="BF89" i="83"/>
  <c r="AA89" i="83"/>
  <c r="Y89" i="83"/>
  <c r="W89" i="83"/>
  <c r="N89" i="83"/>
  <c r="BE89" i="83" s="1"/>
  <c r="BK88" i="83"/>
  <c r="BI88" i="83"/>
  <c r="BH88" i="83"/>
  <c r="BG88" i="83"/>
  <c r="BF88" i="83"/>
  <c r="AA88" i="83"/>
  <c r="Y88" i="83"/>
  <c r="W88" i="83"/>
  <c r="N88" i="83"/>
  <c r="BE88" i="83" s="1"/>
  <c r="BK87" i="83"/>
  <c r="BI87" i="83"/>
  <c r="BH87" i="83"/>
  <c r="BG87" i="83"/>
  <c r="BF87" i="83"/>
  <c r="AA87" i="83"/>
  <c r="Y87" i="83"/>
  <c r="W87" i="83"/>
  <c r="N87" i="83"/>
  <c r="BE87" i="83" s="1"/>
  <c r="BK86" i="83"/>
  <c r="BI86" i="83"/>
  <c r="BH86" i="83"/>
  <c r="BG86" i="83"/>
  <c r="BF86" i="83"/>
  <c r="AA86" i="83"/>
  <c r="Y86" i="83"/>
  <c r="W86" i="83"/>
  <c r="N86" i="83"/>
  <c r="BE86" i="83" s="1"/>
  <c r="BK85" i="83"/>
  <c r="BI85" i="83"/>
  <c r="BH85" i="83"/>
  <c r="BG85" i="83"/>
  <c r="BF85" i="83"/>
  <c r="AA85" i="83"/>
  <c r="Y85" i="83"/>
  <c r="W85" i="83"/>
  <c r="N85" i="83"/>
  <c r="BE85" i="83" s="1"/>
  <c r="BK84" i="83"/>
  <c r="BI84" i="83"/>
  <c r="BH84" i="83"/>
  <c r="BG84" i="83"/>
  <c r="BF84" i="83"/>
  <c r="AA84" i="83"/>
  <c r="Y84" i="83"/>
  <c r="W84" i="83"/>
  <c r="N84" i="83"/>
  <c r="BE84" i="83" s="1"/>
  <c r="BK83" i="83"/>
  <c r="BI83" i="83"/>
  <c r="BH83" i="83"/>
  <c r="BG83" i="83"/>
  <c r="BF83" i="83"/>
  <c r="AA83" i="83"/>
  <c r="Y83" i="83"/>
  <c r="W83" i="83"/>
  <c r="N83" i="83"/>
  <c r="BE83" i="83" s="1"/>
  <c r="BK82" i="83"/>
  <c r="BI82" i="83"/>
  <c r="BH82" i="83"/>
  <c r="BG82" i="83"/>
  <c r="BF82" i="83"/>
  <c r="AA82" i="83"/>
  <c r="Y82" i="83"/>
  <c r="W82" i="83"/>
  <c r="N82" i="83"/>
  <c r="BE82" i="83" s="1"/>
  <c r="BK81" i="83"/>
  <c r="BI81" i="83"/>
  <c r="BH81" i="83"/>
  <c r="BG81" i="83"/>
  <c r="BF81" i="83"/>
  <c r="AA81" i="83"/>
  <c r="Y81" i="83"/>
  <c r="W81" i="83"/>
  <c r="N81" i="83"/>
  <c r="BE81" i="83" s="1"/>
  <c r="BK80" i="83"/>
  <c r="BI80" i="83"/>
  <c r="BH80" i="83"/>
  <c r="BG80" i="83"/>
  <c r="BF80" i="83"/>
  <c r="AA80" i="83"/>
  <c r="Y80" i="83"/>
  <c r="W80" i="83"/>
  <c r="N80" i="83"/>
  <c r="BE80" i="83" s="1"/>
  <c r="BK79" i="83"/>
  <c r="BI79" i="83"/>
  <c r="BH79" i="83"/>
  <c r="BG79" i="83"/>
  <c r="BF79" i="83"/>
  <c r="AA79" i="83"/>
  <c r="Y79" i="83"/>
  <c r="W79" i="83"/>
  <c r="N79" i="83"/>
  <c r="BE79" i="83"/>
  <c r="BK78" i="83"/>
  <c r="BI78" i="83"/>
  <c r="BH78" i="83"/>
  <c r="BG78" i="83"/>
  <c r="BF78" i="83"/>
  <c r="AA78" i="83"/>
  <c r="Y78" i="83"/>
  <c r="W78" i="83"/>
  <c r="N78" i="83"/>
  <c r="BE78" i="83" s="1"/>
  <c r="BK77" i="83"/>
  <c r="BI77" i="83"/>
  <c r="BH77" i="83"/>
  <c r="BG77" i="83"/>
  <c r="BF77" i="83"/>
  <c r="AA77" i="83"/>
  <c r="Y77" i="83"/>
  <c r="W77" i="83"/>
  <c r="N77" i="83"/>
  <c r="BE77" i="83" s="1"/>
  <c r="BK76" i="83"/>
  <c r="BI76" i="83"/>
  <c r="BH76" i="83"/>
  <c r="BG76" i="83"/>
  <c r="BF76" i="83"/>
  <c r="AA76" i="83"/>
  <c r="Y76" i="83"/>
  <c r="W76" i="83"/>
  <c r="N76" i="83"/>
  <c r="BE76" i="83" s="1"/>
  <c r="BK75" i="83"/>
  <c r="BI75" i="83"/>
  <c r="BH75" i="83"/>
  <c r="BG75" i="83"/>
  <c r="BF75" i="83"/>
  <c r="AA75" i="83"/>
  <c r="Y75" i="83"/>
  <c r="W75" i="83"/>
  <c r="N75" i="83"/>
  <c r="BE75" i="83" s="1"/>
  <c r="BK74" i="83"/>
  <c r="BI74" i="83"/>
  <c r="BH74" i="83"/>
  <c r="BG74" i="83"/>
  <c r="BF74" i="83"/>
  <c r="AA74" i="83"/>
  <c r="Y74" i="83"/>
  <c r="W74" i="83"/>
  <c r="N74" i="83"/>
  <c r="BE74" i="83" s="1"/>
  <c r="BK73" i="83"/>
  <c r="BI73" i="83"/>
  <c r="BH73" i="83"/>
  <c r="BG73" i="83"/>
  <c r="BF73" i="83"/>
  <c r="AA73" i="83"/>
  <c r="Y73" i="83"/>
  <c r="W73" i="83"/>
  <c r="N73" i="83"/>
  <c r="BE73" i="83" s="1"/>
  <c r="BK72" i="83"/>
  <c r="BI72" i="83"/>
  <c r="BH72" i="83"/>
  <c r="BG72" i="83"/>
  <c r="BF72" i="83"/>
  <c r="AA72" i="83"/>
  <c r="Y72" i="83"/>
  <c r="W72" i="83"/>
  <c r="N72" i="83"/>
  <c r="BE72" i="83"/>
  <c r="BK71" i="83"/>
  <c r="BI71" i="83"/>
  <c r="BH71" i="83"/>
  <c r="BG71" i="83"/>
  <c r="BF71" i="83"/>
  <c r="AA71" i="83"/>
  <c r="Y71" i="83"/>
  <c r="W71" i="83"/>
  <c r="N71" i="83"/>
  <c r="BE71" i="83"/>
  <c r="BK69" i="83"/>
  <c r="BI69" i="83"/>
  <c r="BH69" i="83"/>
  <c r="BG69" i="83"/>
  <c r="BF69" i="83"/>
  <c r="AA69" i="83"/>
  <c r="AA68" i="83" s="1"/>
  <c r="Y69" i="83"/>
  <c r="Y68" i="83" s="1"/>
  <c r="W69" i="83"/>
  <c r="W68" i="83" s="1"/>
  <c r="N69" i="83"/>
  <c r="BE69" i="83" s="1"/>
  <c r="BK68" i="83"/>
  <c r="N68" i="83" s="1"/>
  <c r="BK67" i="83"/>
  <c r="BI67" i="83"/>
  <c r="BH67" i="83"/>
  <c r="BG67" i="83"/>
  <c r="BF67" i="83"/>
  <c r="AA67" i="83"/>
  <c r="Y67" i="83"/>
  <c r="W67" i="83"/>
  <c r="N67" i="83"/>
  <c r="BE67" i="83" s="1"/>
  <c r="BK66" i="83"/>
  <c r="BI66" i="83"/>
  <c r="BH66" i="83"/>
  <c r="BG66" i="83"/>
  <c r="BF66" i="83"/>
  <c r="AA66" i="83"/>
  <c r="Y66" i="83"/>
  <c r="W66" i="83"/>
  <c r="N66" i="83"/>
  <c r="BE66" i="83" s="1"/>
  <c r="BK65" i="83"/>
  <c r="BI65" i="83"/>
  <c r="BH65" i="83"/>
  <c r="BG65" i="83"/>
  <c r="BF65" i="83"/>
  <c r="AA65" i="83"/>
  <c r="Y65" i="83"/>
  <c r="W65" i="83"/>
  <c r="N65" i="83"/>
  <c r="BE65" i="83" s="1"/>
  <c r="BK64" i="83"/>
  <c r="BI64" i="83"/>
  <c r="BH64" i="83"/>
  <c r="BG64" i="83"/>
  <c r="BF64" i="83"/>
  <c r="AA64" i="83"/>
  <c r="Y64" i="83"/>
  <c r="W64" i="83"/>
  <c r="N64" i="83"/>
  <c r="BE64" i="83" s="1"/>
  <c r="BK63" i="83"/>
  <c r="BI63" i="83"/>
  <c r="BH63" i="83"/>
  <c r="BG63" i="83"/>
  <c r="BF63" i="83"/>
  <c r="AA63" i="83"/>
  <c r="Y63" i="83"/>
  <c r="W63" i="83"/>
  <c r="N63" i="83"/>
  <c r="BE63" i="83" s="1"/>
  <c r="BK62" i="83"/>
  <c r="BI62" i="83"/>
  <c r="BH62" i="83"/>
  <c r="BG62" i="83"/>
  <c r="BF62" i="83"/>
  <c r="AA62" i="83"/>
  <c r="Y62" i="83"/>
  <c r="W62" i="83"/>
  <c r="N62" i="83"/>
  <c r="BE62" i="83" s="1"/>
  <c r="BK61" i="83"/>
  <c r="BI61" i="83"/>
  <c r="BH61" i="83"/>
  <c r="BG61" i="83"/>
  <c r="BF61" i="83"/>
  <c r="AA61" i="83"/>
  <c r="Y61" i="83"/>
  <c r="W61" i="83"/>
  <c r="N61" i="83"/>
  <c r="BE61" i="83" s="1"/>
  <c r="BK60" i="83"/>
  <c r="BI60" i="83"/>
  <c r="BH60" i="83"/>
  <c r="BG60" i="83"/>
  <c r="BF60" i="83"/>
  <c r="AA60" i="83"/>
  <c r="Y60" i="83"/>
  <c r="W60" i="83"/>
  <c r="N60" i="83"/>
  <c r="BE60" i="83" s="1"/>
  <c r="BK59" i="83"/>
  <c r="BI59" i="83"/>
  <c r="BH59" i="83"/>
  <c r="BG59" i="83"/>
  <c r="BF59" i="83"/>
  <c r="AA59" i="83"/>
  <c r="Y59" i="83"/>
  <c r="W59" i="83"/>
  <c r="N59" i="83"/>
  <c r="BE59" i="83" s="1"/>
  <c r="BK58" i="83"/>
  <c r="BI58" i="83"/>
  <c r="BH58" i="83"/>
  <c r="BG58" i="83"/>
  <c r="BF58" i="83"/>
  <c r="AA58" i="83"/>
  <c r="Y58" i="83"/>
  <c r="W58" i="83"/>
  <c r="N58" i="83"/>
  <c r="BE58" i="83" s="1"/>
  <c r="BK57" i="83"/>
  <c r="BI57" i="83"/>
  <c r="BH57" i="83"/>
  <c r="BG57" i="83"/>
  <c r="BF57" i="83"/>
  <c r="AA57" i="83"/>
  <c r="Y57" i="83"/>
  <c r="W57" i="83"/>
  <c r="N57" i="83"/>
  <c r="BE57" i="83"/>
  <c r="BK56" i="83"/>
  <c r="BI56" i="83"/>
  <c r="BH56" i="83"/>
  <c r="BG56" i="83"/>
  <c r="BF56" i="83"/>
  <c r="AA56" i="83"/>
  <c r="Y56" i="83"/>
  <c r="W56" i="83"/>
  <c r="N56" i="83"/>
  <c r="BE56" i="83" s="1"/>
  <c r="BK55" i="83"/>
  <c r="BI55" i="83"/>
  <c r="BH55" i="83"/>
  <c r="BG55" i="83"/>
  <c r="BF55" i="83"/>
  <c r="AA55" i="83"/>
  <c r="Y55" i="83"/>
  <c r="W55" i="83"/>
  <c r="N55" i="83"/>
  <c r="BE55" i="83"/>
  <c r="BK54" i="83"/>
  <c r="BI54" i="83"/>
  <c r="BH54" i="83"/>
  <c r="BG54" i="83"/>
  <c r="BF54" i="83"/>
  <c r="AA54" i="83"/>
  <c r="Y54" i="83"/>
  <c r="W54" i="83"/>
  <c r="N54" i="83"/>
  <c r="BE54" i="83" s="1"/>
  <c r="BK53" i="83"/>
  <c r="BI53" i="83"/>
  <c r="BH53" i="83"/>
  <c r="BG53" i="83"/>
  <c r="BF53" i="83"/>
  <c r="AA53" i="83"/>
  <c r="Y53" i="83"/>
  <c r="W53" i="83"/>
  <c r="N53" i="83"/>
  <c r="BE53" i="83"/>
  <c r="BK52" i="83"/>
  <c r="BI52" i="83"/>
  <c r="BH52" i="83"/>
  <c r="BG52" i="83"/>
  <c r="BF52" i="83"/>
  <c r="AA52" i="83"/>
  <c r="Y52" i="83"/>
  <c r="W52" i="83"/>
  <c r="N52" i="83"/>
  <c r="BE52" i="83" s="1"/>
  <c r="BK51" i="83"/>
  <c r="BI51" i="83"/>
  <c r="BH51" i="83"/>
  <c r="BG51" i="83"/>
  <c r="BF51" i="83"/>
  <c r="AA51" i="83"/>
  <c r="Y51" i="83"/>
  <c r="W51" i="83"/>
  <c r="N51" i="83"/>
  <c r="BE51" i="83"/>
  <c r="BK50" i="83"/>
  <c r="BI50" i="83"/>
  <c r="BH50" i="83"/>
  <c r="BG50" i="83"/>
  <c r="BF50" i="83"/>
  <c r="AA50" i="83"/>
  <c r="Y50" i="83"/>
  <c r="W50" i="83"/>
  <c r="N50" i="83"/>
  <c r="BE50" i="83" s="1"/>
  <c r="BK49" i="83"/>
  <c r="BI49" i="83"/>
  <c r="BH49" i="83"/>
  <c r="BG49" i="83"/>
  <c r="BF49" i="83"/>
  <c r="AA49" i="83"/>
  <c r="Y49" i="83"/>
  <c r="W49" i="83"/>
  <c r="N49" i="83"/>
  <c r="BE49" i="83"/>
  <c r="BK48" i="83"/>
  <c r="BI48" i="83"/>
  <c r="BH48" i="83"/>
  <c r="BG48" i="83"/>
  <c r="BF48" i="83"/>
  <c r="AA48" i="83"/>
  <c r="Y48" i="83"/>
  <c r="W48" i="83"/>
  <c r="N48" i="83"/>
  <c r="BE48" i="83" s="1"/>
  <c r="BK47" i="83"/>
  <c r="BI47" i="83"/>
  <c r="BH47" i="83"/>
  <c r="BG47" i="83"/>
  <c r="BF47" i="83"/>
  <c r="AA47" i="83"/>
  <c r="Y47" i="83"/>
  <c r="W47" i="83"/>
  <c r="N47" i="83"/>
  <c r="BE47" i="83"/>
  <c r="BK46" i="83"/>
  <c r="BI46" i="83"/>
  <c r="BH46" i="83"/>
  <c r="BG46" i="83"/>
  <c r="BF46" i="83"/>
  <c r="AA46" i="83"/>
  <c r="Y46" i="83"/>
  <c r="W46" i="83"/>
  <c r="N46" i="83"/>
  <c r="BE46" i="83" s="1"/>
  <c r="BK45" i="83"/>
  <c r="BI45" i="83"/>
  <c r="BH45" i="83"/>
  <c r="BG45" i="83"/>
  <c r="BF45" i="83"/>
  <c r="AA45" i="83"/>
  <c r="Y45" i="83"/>
  <c r="W45" i="83"/>
  <c r="N45" i="83"/>
  <c r="BE45" i="83"/>
  <c r="BK43" i="83"/>
  <c r="BI43" i="83"/>
  <c r="BH43" i="83"/>
  <c r="BG43" i="83"/>
  <c r="BF43" i="83"/>
  <c r="AA43" i="83"/>
  <c r="Y43" i="83"/>
  <c r="W43" i="83"/>
  <c r="N43" i="83"/>
  <c r="BE43" i="83" s="1"/>
  <c r="BK42" i="83"/>
  <c r="BI42" i="83"/>
  <c r="BH42" i="83"/>
  <c r="BG42" i="83"/>
  <c r="BF42" i="83"/>
  <c r="AA42" i="83"/>
  <c r="Y42" i="83"/>
  <c r="W42" i="83"/>
  <c r="N42" i="83"/>
  <c r="BE42" i="83" s="1"/>
  <c r="BK41" i="83"/>
  <c r="BI41" i="83"/>
  <c r="BH41" i="83"/>
  <c r="BG41" i="83"/>
  <c r="BF41" i="83"/>
  <c r="AA41" i="83"/>
  <c r="Y41" i="83"/>
  <c r="W41" i="83"/>
  <c r="N41" i="83"/>
  <c r="BE41" i="83" s="1"/>
  <c r="BK40" i="83"/>
  <c r="BI40" i="83"/>
  <c r="BH40" i="83"/>
  <c r="BG40" i="83"/>
  <c r="BF40" i="83"/>
  <c r="AA40" i="83"/>
  <c r="Y40" i="83"/>
  <c r="W40" i="83"/>
  <c r="W39" i="83" s="1"/>
  <c r="N40" i="83"/>
  <c r="BE40" i="83" s="1"/>
  <c r="BK38" i="83"/>
  <c r="BI38" i="83"/>
  <c r="BH38" i="83"/>
  <c r="BG38" i="83"/>
  <c r="BF38" i="83"/>
  <c r="AA38" i="83"/>
  <c r="Y38" i="83"/>
  <c r="W38" i="83"/>
  <c r="N38" i="83"/>
  <c r="BE38" i="83"/>
  <c r="BK37" i="83"/>
  <c r="BI37" i="83"/>
  <c r="BH37" i="83"/>
  <c r="BG37" i="83"/>
  <c r="BF37" i="83"/>
  <c r="AA37" i="83"/>
  <c r="Y37" i="83"/>
  <c r="W37" i="83"/>
  <c r="N37" i="83"/>
  <c r="BE37" i="83" s="1"/>
  <c r="BK36" i="83"/>
  <c r="BI36" i="83"/>
  <c r="BH36" i="83"/>
  <c r="BG36" i="83"/>
  <c r="BF36" i="83"/>
  <c r="AA36" i="83"/>
  <c r="Y36" i="83"/>
  <c r="W36" i="83"/>
  <c r="N36" i="83"/>
  <c r="BE36" i="83"/>
  <c r="BK35" i="83"/>
  <c r="BI35" i="83"/>
  <c r="BH35" i="83"/>
  <c r="BG35" i="83"/>
  <c r="BF35" i="83"/>
  <c r="AA35" i="83"/>
  <c r="Y35" i="83"/>
  <c r="W35" i="83"/>
  <c r="N35" i="83"/>
  <c r="BE35" i="83" s="1"/>
  <c r="BK34" i="83"/>
  <c r="BI34" i="83"/>
  <c r="BH34" i="83"/>
  <c r="BG34" i="83"/>
  <c r="BF34" i="83"/>
  <c r="AA34" i="83"/>
  <c r="Y34" i="83"/>
  <c r="W34" i="83"/>
  <c r="N34" i="83"/>
  <c r="BE34" i="83"/>
  <c r="BK33" i="83"/>
  <c r="BI33" i="83"/>
  <c r="BH33" i="83"/>
  <c r="BG33" i="83"/>
  <c r="BF33" i="83"/>
  <c r="AA33" i="83"/>
  <c r="Y33" i="83"/>
  <c r="W33" i="83"/>
  <c r="N33" i="83"/>
  <c r="BE33" i="83" s="1"/>
  <c r="BK32" i="83"/>
  <c r="BI32" i="83"/>
  <c r="BH32" i="83"/>
  <c r="BG32" i="83"/>
  <c r="BF32" i="83"/>
  <c r="AA32" i="83"/>
  <c r="Y32" i="83"/>
  <c r="W32" i="83"/>
  <c r="N32" i="83"/>
  <c r="BE32" i="83"/>
  <c r="BK31" i="83"/>
  <c r="BI31" i="83"/>
  <c r="BH31" i="83"/>
  <c r="BG31" i="83"/>
  <c r="BF31" i="83"/>
  <c r="AA31" i="83"/>
  <c r="Y31" i="83"/>
  <c r="W31" i="83"/>
  <c r="N31" i="83"/>
  <c r="BE31" i="83" s="1"/>
  <c r="BK30" i="83"/>
  <c r="BI30" i="83"/>
  <c r="BH30" i="83"/>
  <c r="BG30" i="83"/>
  <c r="BF30" i="83"/>
  <c r="AA30" i="83"/>
  <c r="Y30" i="83"/>
  <c r="W30" i="83"/>
  <c r="N30" i="83"/>
  <c r="BE30" i="83"/>
  <c r="BK29" i="83"/>
  <c r="BK28" i="83"/>
  <c r="N28" i="83" s="1"/>
  <c r="BI29" i="83"/>
  <c r="BH29" i="83"/>
  <c r="BG29" i="83"/>
  <c r="BF29" i="83"/>
  <c r="AA29" i="83"/>
  <c r="Y29" i="83"/>
  <c r="Y28" i="83" s="1"/>
  <c r="W29" i="83"/>
  <c r="N29" i="83"/>
  <c r="BE29" i="83" s="1"/>
  <c r="BK27" i="83"/>
  <c r="BI27" i="83"/>
  <c r="BH27" i="83"/>
  <c r="BG27" i="83"/>
  <c r="BF27" i="83"/>
  <c r="AA27" i="83"/>
  <c r="Y27" i="83"/>
  <c r="W27" i="83"/>
  <c r="N27" i="83"/>
  <c r="BE27" i="83" s="1"/>
  <c r="BK26" i="83"/>
  <c r="BI26" i="83"/>
  <c r="BH26" i="83"/>
  <c r="BG26" i="83"/>
  <c r="BF26" i="83"/>
  <c r="AA26" i="83"/>
  <c r="Y26" i="83"/>
  <c r="W26" i="83"/>
  <c r="N26" i="83"/>
  <c r="BE26" i="83" s="1"/>
  <c r="BK25" i="83"/>
  <c r="BI25" i="83"/>
  <c r="BH25" i="83"/>
  <c r="BG25" i="83"/>
  <c r="BF25" i="83"/>
  <c r="AA25" i="83"/>
  <c r="Y25" i="83"/>
  <c r="W25" i="83"/>
  <c r="N25" i="83"/>
  <c r="BE25" i="83" s="1"/>
  <c r="BK24" i="83"/>
  <c r="BI24" i="83"/>
  <c r="BH24" i="83"/>
  <c r="BG24" i="83"/>
  <c r="BF24" i="83"/>
  <c r="AA24" i="83"/>
  <c r="Y24" i="83"/>
  <c r="W24" i="83"/>
  <c r="N24" i="83"/>
  <c r="BE24" i="83" s="1"/>
  <c r="BK23" i="83"/>
  <c r="BI23" i="83"/>
  <c r="BH23" i="83"/>
  <c r="BG23" i="83"/>
  <c r="BF23" i="83"/>
  <c r="AA23" i="83"/>
  <c r="Y23" i="83"/>
  <c r="W23" i="83"/>
  <c r="N23" i="83"/>
  <c r="BE23" i="83" s="1"/>
  <c r="BK22" i="83"/>
  <c r="BI22" i="83"/>
  <c r="BH22" i="83"/>
  <c r="BG22" i="83"/>
  <c r="BF22" i="83"/>
  <c r="AA22" i="83"/>
  <c r="Y22" i="83"/>
  <c r="W22" i="83"/>
  <c r="N22" i="83"/>
  <c r="BE22" i="83" s="1"/>
  <c r="BK21" i="83"/>
  <c r="BI21" i="83"/>
  <c r="BH21" i="83"/>
  <c r="BG21" i="83"/>
  <c r="BF21" i="83"/>
  <c r="AA21" i="83"/>
  <c r="Y21" i="83"/>
  <c r="W21" i="83"/>
  <c r="N21" i="83"/>
  <c r="BE21" i="83" s="1"/>
  <c r="BK20" i="83"/>
  <c r="BI20" i="83"/>
  <c r="BH20" i="83"/>
  <c r="BG20" i="83"/>
  <c r="BF20" i="83"/>
  <c r="AA20" i="83"/>
  <c r="Y20" i="83"/>
  <c r="W20" i="83"/>
  <c r="N20" i="83"/>
  <c r="BE20" i="83" s="1"/>
  <c r="BK19" i="83"/>
  <c r="BI19" i="83"/>
  <c r="BH19" i="83"/>
  <c r="BG19" i="83"/>
  <c r="BF19" i="83"/>
  <c r="AA19" i="83"/>
  <c r="Y19" i="83"/>
  <c r="W19" i="83"/>
  <c r="N19" i="83"/>
  <c r="BE19" i="83" s="1"/>
  <c r="BK18" i="83"/>
  <c r="BI18" i="83"/>
  <c r="BH18" i="83"/>
  <c r="BG18" i="83"/>
  <c r="BF18" i="83"/>
  <c r="AA18" i="83"/>
  <c r="Y18" i="83"/>
  <c r="W18" i="83"/>
  <c r="N18" i="83"/>
  <c r="BE18" i="83" s="1"/>
  <c r="BK17" i="83"/>
  <c r="BI17" i="83"/>
  <c r="BH17" i="83"/>
  <c r="BG17" i="83"/>
  <c r="BF17" i="83"/>
  <c r="AA17" i="83"/>
  <c r="Y17" i="83"/>
  <c r="W17" i="83"/>
  <c r="N17" i="83"/>
  <c r="BE17" i="83"/>
  <c r="BK38" i="82"/>
  <c r="BI38" i="82"/>
  <c r="BH38" i="82"/>
  <c r="BG38" i="82"/>
  <c r="BF38" i="82"/>
  <c r="AA38" i="82"/>
  <c r="Y38" i="82"/>
  <c r="W38" i="82"/>
  <c r="N38" i="82"/>
  <c r="BE38" i="82"/>
  <c r="BK37" i="82"/>
  <c r="BI37" i="82"/>
  <c r="BH37" i="82"/>
  <c r="BG37" i="82"/>
  <c r="BF37" i="82"/>
  <c r="AA37" i="82"/>
  <c r="Y37" i="82"/>
  <c r="W37" i="82"/>
  <c r="N37" i="82"/>
  <c r="BE37" i="82"/>
  <c r="BK36" i="82"/>
  <c r="BI36" i="82"/>
  <c r="BH36" i="82"/>
  <c r="BG36" i="82"/>
  <c r="BF36" i="82"/>
  <c r="AA36" i="82"/>
  <c r="Y36" i="82"/>
  <c r="W36" i="82"/>
  <c r="N36" i="82"/>
  <c r="BE36" i="82"/>
  <c r="BK35" i="82"/>
  <c r="BI35" i="82"/>
  <c r="BH35" i="82"/>
  <c r="BG35" i="82"/>
  <c r="BF35" i="82"/>
  <c r="AA35" i="82"/>
  <c r="Y35" i="82"/>
  <c r="W35" i="82"/>
  <c r="W34" i="82" s="1"/>
  <c r="N35" i="82"/>
  <c r="BE35" i="82" s="1"/>
  <c r="BK33" i="82"/>
  <c r="BI33" i="82"/>
  <c r="BH33" i="82"/>
  <c r="BG33" i="82"/>
  <c r="BF33" i="82"/>
  <c r="AA33" i="82"/>
  <c r="Y33" i="82"/>
  <c r="W33" i="82"/>
  <c r="N33" i="82"/>
  <c r="BE33" i="82" s="1"/>
  <c r="BK32" i="82"/>
  <c r="BI32" i="82"/>
  <c r="BH32" i="82"/>
  <c r="BG32" i="82"/>
  <c r="BF32" i="82"/>
  <c r="AA32" i="82"/>
  <c r="Y32" i="82"/>
  <c r="W32" i="82"/>
  <c r="N32" i="82"/>
  <c r="BE32" i="82"/>
  <c r="BK30" i="82"/>
  <c r="BI30" i="82"/>
  <c r="BH30" i="82"/>
  <c r="BG30" i="82"/>
  <c r="BF30" i="82"/>
  <c r="AA30" i="82"/>
  <c r="Y30" i="82"/>
  <c r="W30" i="82"/>
  <c r="N30" i="82"/>
  <c r="BE30" i="82"/>
  <c r="BK29" i="82"/>
  <c r="BI29" i="82"/>
  <c r="BH29" i="82"/>
  <c r="BG29" i="82"/>
  <c r="BF29" i="82"/>
  <c r="AA29" i="82"/>
  <c r="Y29" i="82"/>
  <c r="W29" i="82"/>
  <c r="N29" i="82"/>
  <c r="BE29" i="82"/>
  <c r="BK28" i="82"/>
  <c r="BI28" i="82"/>
  <c r="BH28" i="82"/>
  <c r="BG28" i="82"/>
  <c r="BF28" i="82"/>
  <c r="AA28" i="82"/>
  <c r="Y28" i="82"/>
  <c r="W28" i="82"/>
  <c r="N28" i="82"/>
  <c r="BE28" i="82"/>
  <c r="BK27" i="82"/>
  <c r="BI27" i="82"/>
  <c r="BH27" i="82"/>
  <c r="BG27" i="82"/>
  <c r="BF27" i="82"/>
  <c r="AA27" i="82"/>
  <c r="Y27" i="82"/>
  <c r="W27" i="82"/>
  <c r="N27" i="82"/>
  <c r="BE27" i="82"/>
  <c r="BK26" i="82"/>
  <c r="BI26" i="82"/>
  <c r="BH26" i="82"/>
  <c r="BG26" i="82"/>
  <c r="BF26" i="82"/>
  <c r="AA26" i="82"/>
  <c r="Y26" i="82"/>
  <c r="W26" i="82"/>
  <c r="N26" i="82"/>
  <c r="BE26" i="82"/>
  <c r="BK25" i="82"/>
  <c r="BI25" i="82"/>
  <c r="BH25" i="82"/>
  <c r="BG25" i="82"/>
  <c r="BF25" i="82"/>
  <c r="AA25" i="82"/>
  <c r="Y25" i="82"/>
  <c r="W25" i="82"/>
  <c r="N25" i="82"/>
  <c r="BE25" i="82"/>
  <c r="BK24" i="82"/>
  <c r="BI24" i="82"/>
  <c r="BH24" i="82"/>
  <c r="BG24" i="82"/>
  <c r="BF24" i="82"/>
  <c r="AA24" i="82"/>
  <c r="Y24" i="82"/>
  <c r="W24" i="82"/>
  <c r="W23" i="82" s="1"/>
  <c r="N24" i="82"/>
  <c r="BE24" i="82"/>
  <c r="BK22" i="82"/>
  <c r="BI22" i="82"/>
  <c r="BH22" i="82"/>
  <c r="BG22" i="82"/>
  <c r="BF22" i="82"/>
  <c r="AA22" i="82"/>
  <c r="Y22" i="82"/>
  <c r="W22" i="82"/>
  <c r="N22" i="82"/>
  <c r="BE22" i="82" s="1"/>
  <c r="BK21" i="82"/>
  <c r="BI21" i="82"/>
  <c r="BH21" i="82"/>
  <c r="BG21" i="82"/>
  <c r="BF21" i="82"/>
  <c r="AA21" i="82"/>
  <c r="Y21" i="82"/>
  <c r="W21" i="82"/>
  <c r="N21" i="82"/>
  <c r="BE21" i="82" s="1"/>
  <c r="BK20" i="82"/>
  <c r="BI20" i="82"/>
  <c r="BH20" i="82"/>
  <c r="BG20" i="82"/>
  <c r="BF20" i="82"/>
  <c r="AA20" i="82"/>
  <c r="Y20" i="82"/>
  <c r="W20" i="82"/>
  <c r="N20" i="82"/>
  <c r="BE20" i="82" s="1"/>
  <c r="BK19" i="82"/>
  <c r="BI19" i="82"/>
  <c r="BH19" i="82"/>
  <c r="BG19" i="82"/>
  <c r="BF19" i="82"/>
  <c r="AA19" i="82"/>
  <c r="Y19" i="82"/>
  <c r="W19" i="82"/>
  <c r="N19" i="82"/>
  <c r="BE19" i="82" s="1"/>
  <c r="BK18" i="82"/>
  <c r="BI18" i="82"/>
  <c r="BH18" i="82"/>
  <c r="BG18" i="82"/>
  <c r="BF18" i="82"/>
  <c r="AA18" i="82"/>
  <c r="Y18" i="82"/>
  <c r="W18" i="82"/>
  <c r="N18" i="82"/>
  <c r="BE18" i="82" s="1"/>
  <c r="BK17" i="82"/>
  <c r="BI17" i="82"/>
  <c r="BH17" i="82"/>
  <c r="BG17" i="82"/>
  <c r="BF17" i="82"/>
  <c r="AA17" i="82"/>
  <c r="Y17" i="82"/>
  <c r="Y16" i="82" s="1"/>
  <c r="W17" i="82"/>
  <c r="N17" i="82"/>
  <c r="BE17" i="82" s="1"/>
  <c r="E41" i="9"/>
  <c r="E8" i="9" s="1"/>
  <c r="E25" i="9"/>
  <c r="E6" i="9" s="1"/>
  <c r="F15" i="52"/>
  <c r="F14" i="52"/>
  <c r="F68" i="76"/>
  <c r="F66" i="76"/>
  <c r="F64" i="76"/>
  <c r="F62" i="76"/>
  <c r="F60" i="76"/>
  <c r="F58" i="76"/>
  <c r="F56" i="76"/>
  <c r="F54" i="76"/>
  <c r="F52" i="76"/>
  <c r="F50" i="76"/>
  <c r="F48" i="76"/>
  <c r="F46" i="76"/>
  <c r="F44" i="76"/>
  <c r="F42" i="76"/>
  <c r="F40" i="76"/>
  <c r="F38" i="76"/>
  <c r="F36" i="76"/>
  <c r="F34" i="76"/>
  <c r="F32" i="76"/>
  <c r="F30" i="76"/>
  <c r="F28" i="76"/>
  <c r="F26" i="76"/>
  <c r="F24" i="76"/>
  <c r="F22" i="76"/>
  <c r="F20" i="76"/>
  <c r="F18" i="76"/>
  <c r="F16" i="76"/>
  <c r="F14" i="76"/>
  <c r="F12" i="76"/>
  <c r="F10" i="76"/>
  <c r="F8" i="76"/>
  <c r="BK17" i="74"/>
  <c r="BK16" i="74" s="1"/>
  <c r="BK15" i="74" s="1"/>
  <c r="BI17" i="74"/>
  <c r="BH17" i="74"/>
  <c r="BG17" i="74"/>
  <c r="BF17" i="74"/>
  <c r="AA17" i="74"/>
  <c r="AA16" i="74" s="1"/>
  <c r="AA15" i="74" s="1"/>
  <c r="AA14" i="74" s="1"/>
  <c r="Y17" i="74"/>
  <c r="Y16" i="74" s="1"/>
  <c r="Y15" i="74" s="1"/>
  <c r="Y14" i="74" s="1"/>
  <c r="W17" i="74"/>
  <c r="W16" i="74"/>
  <c r="W15" i="74" s="1"/>
  <c r="W14" i="74" s="1"/>
  <c r="N17" i="74"/>
  <c r="BE17" i="74"/>
  <c r="BK17" i="73"/>
  <c r="BK16" i="73" s="1"/>
  <c r="BI17" i="73"/>
  <c r="BH17" i="73"/>
  <c r="BG17" i="73"/>
  <c r="BF17" i="73"/>
  <c r="AA17" i="73"/>
  <c r="AA16" i="73" s="1"/>
  <c r="AA15" i="73" s="1"/>
  <c r="AA14" i="73" s="1"/>
  <c r="Y17" i="73"/>
  <c r="Y16" i="73" s="1"/>
  <c r="Y15" i="73" s="1"/>
  <c r="Y14" i="73" s="1"/>
  <c r="W17" i="73"/>
  <c r="W16" i="73" s="1"/>
  <c r="W15" i="73" s="1"/>
  <c r="W14" i="73" s="1"/>
  <c r="N17" i="73"/>
  <c r="BE17" i="73"/>
  <c r="BK17" i="72"/>
  <c r="BK16" i="72" s="1"/>
  <c r="BI17" i="72"/>
  <c r="BH17" i="72"/>
  <c r="BG17" i="72"/>
  <c r="BF17" i="72"/>
  <c r="AA17" i="72"/>
  <c r="Y17" i="72"/>
  <c r="Y16" i="72" s="1"/>
  <c r="Y15" i="72" s="1"/>
  <c r="Y14" i="72" s="1"/>
  <c r="W17" i="72"/>
  <c r="W16" i="72" s="1"/>
  <c r="W15" i="72" s="1"/>
  <c r="W14" i="72" s="1"/>
  <c r="N17" i="72"/>
  <c r="BE17" i="72" s="1"/>
  <c r="AA16" i="72"/>
  <c r="AA15" i="72" s="1"/>
  <c r="AA14" i="72" s="1"/>
  <c r="BK43" i="71"/>
  <c r="BK42" i="71" s="1"/>
  <c r="N42" i="71" s="1"/>
  <c r="BI43" i="71"/>
  <c r="BH43" i="71"/>
  <c r="BG43" i="71"/>
  <c r="BF43" i="71"/>
  <c r="AA43" i="71"/>
  <c r="AA42" i="71" s="1"/>
  <c r="Y43" i="71"/>
  <c r="Y42" i="71" s="1"/>
  <c r="W43" i="71"/>
  <c r="W42" i="71" s="1"/>
  <c r="N43" i="71"/>
  <c r="BE43" i="71"/>
  <c r="BK41" i="71"/>
  <c r="BI41" i="71"/>
  <c r="BH41" i="71"/>
  <c r="BG41" i="71"/>
  <c r="BF41" i="71"/>
  <c r="AA41" i="71"/>
  <c r="Y41" i="71"/>
  <c r="W41" i="71"/>
  <c r="N41" i="71"/>
  <c r="BE41" i="71" s="1"/>
  <c r="BK40" i="71"/>
  <c r="BK39" i="71" s="1"/>
  <c r="N39" i="71" s="1"/>
  <c r="BI40" i="71"/>
  <c r="BH40" i="71"/>
  <c r="BG40" i="71"/>
  <c r="BF40" i="71"/>
  <c r="AA40" i="71"/>
  <c r="Y40" i="71"/>
  <c r="W40" i="71"/>
  <c r="W39" i="71"/>
  <c r="N40" i="71"/>
  <c r="BE40" i="71"/>
  <c r="BK38" i="71"/>
  <c r="BK37" i="71" s="1"/>
  <c r="N37" i="71" s="1"/>
  <c r="BI38" i="71"/>
  <c r="BH38" i="71"/>
  <c r="BG38" i="71"/>
  <c r="BF38" i="71"/>
  <c r="AA38" i="71"/>
  <c r="AA37" i="71" s="1"/>
  <c r="Y38" i="71"/>
  <c r="Y37" i="71" s="1"/>
  <c r="W38" i="71"/>
  <c r="W37" i="71" s="1"/>
  <c r="N38" i="71"/>
  <c r="BE38" i="71"/>
  <c r="BK36" i="71"/>
  <c r="BI36" i="71"/>
  <c r="BH36" i="71"/>
  <c r="BG36" i="71"/>
  <c r="BF36" i="71"/>
  <c r="AA36" i="71"/>
  <c r="Y36" i="71"/>
  <c r="W36" i="71"/>
  <c r="N36" i="71"/>
  <c r="BE36" i="71" s="1"/>
  <c r="BK35" i="71"/>
  <c r="BI35" i="71"/>
  <c r="BH35" i="71"/>
  <c r="BG35" i="71"/>
  <c r="BF35" i="71"/>
  <c r="AA35" i="71"/>
  <c r="Y35" i="71"/>
  <c r="W35" i="71"/>
  <c r="N35" i="71"/>
  <c r="BE35" i="71" s="1"/>
  <c r="BK34" i="71"/>
  <c r="BI34" i="71"/>
  <c r="BH34" i="71"/>
  <c r="BG34" i="71"/>
  <c r="BF34" i="71"/>
  <c r="AA34" i="71"/>
  <c r="Y34" i="71"/>
  <c r="W34" i="71"/>
  <c r="N34" i="71"/>
  <c r="BE34" i="71" s="1"/>
  <c r="BK33" i="71"/>
  <c r="BK32" i="71" s="1"/>
  <c r="N32" i="71" s="1"/>
  <c r="BI33" i="71"/>
  <c r="BH33" i="71"/>
  <c r="BG33" i="71"/>
  <c r="BF33" i="71"/>
  <c r="AA33" i="71"/>
  <c r="AA32" i="71" s="1"/>
  <c r="Y33" i="71"/>
  <c r="Y32" i="71" s="1"/>
  <c r="W33" i="71"/>
  <c r="N33" i="71"/>
  <c r="BE33" i="71" s="1"/>
  <c r="BK31" i="71"/>
  <c r="BI31" i="71"/>
  <c r="BH31" i="71"/>
  <c r="BG31" i="71"/>
  <c r="BF31" i="71"/>
  <c r="AA31" i="71"/>
  <c r="Y31" i="71"/>
  <c r="W31" i="71"/>
  <c r="N31" i="71"/>
  <c r="BE31" i="71" s="1"/>
  <c r="BK30" i="71"/>
  <c r="BI30" i="71"/>
  <c r="BH30" i="71"/>
  <c r="BG30" i="71"/>
  <c r="BF30" i="71"/>
  <c r="AA30" i="71"/>
  <c r="Y30" i="71"/>
  <c r="W30" i="71"/>
  <c r="N30" i="71"/>
  <c r="BE30" i="71" s="1"/>
  <c r="BK29" i="71"/>
  <c r="BI29" i="71"/>
  <c r="BH29" i="71"/>
  <c r="BG29" i="71"/>
  <c r="BF29" i="71"/>
  <c r="AA29" i="71"/>
  <c r="Y29" i="71"/>
  <c r="W29" i="71"/>
  <c r="N29" i="71"/>
  <c r="BE29" i="71" s="1"/>
  <c r="BK28" i="71"/>
  <c r="BI28" i="71"/>
  <c r="BH28" i="71"/>
  <c r="BG28" i="71"/>
  <c r="BF28" i="71"/>
  <c r="AA28" i="71"/>
  <c r="Y28" i="71"/>
  <c r="W28" i="71"/>
  <c r="N28" i="71"/>
  <c r="BE28" i="71" s="1"/>
  <c r="BK27" i="71"/>
  <c r="BI27" i="71"/>
  <c r="BH27" i="71"/>
  <c r="BG27" i="71"/>
  <c r="BF27" i="71"/>
  <c r="AA27" i="71"/>
  <c r="AA26" i="71" s="1"/>
  <c r="Y27" i="71"/>
  <c r="Y26" i="71" s="1"/>
  <c r="W27" i="71"/>
  <c r="W26" i="71" s="1"/>
  <c r="N27" i="71"/>
  <c r="BE27" i="71" s="1"/>
  <c r="BK26" i="71"/>
  <c r="N26" i="71" s="1"/>
  <c r="BK25" i="71"/>
  <c r="BI25" i="71"/>
  <c r="BH25" i="71"/>
  <c r="BG25" i="71"/>
  <c r="BF25" i="71"/>
  <c r="AA25" i="71"/>
  <c r="Y25" i="71"/>
  <c r="W25" i="71"/>
  <c r="N25" i="71"/>
  <c r="BE25" i="71" s="1"/>
  <c r="BK24" i="71"/>
  <c r="BI24" i="71"/>
  <c r="BH24" i="71"/>
  <c r="BG24" i="71"/>
  <c r="BF24" i="71"/>
  <c r="AA24" i="71"/>
  <c r="Y24" i="71"/>
  <c r="W24" i="71"/>
  <c r="N24" i="71"/>
  <c r="BE24" i="71" s="1"/>
  <c r="BK23" i="71"/>
  <c r="BI23" i="71"/>
  <c r="BH23" i="71"/>
  <c r="BG23" i="71"/>
  <c r="BF23" i="71"/>
  <c r="AA23" i="71"/>
  <c r="Y23" i="71"/>
  <c r="W23" i="71"/>
  <c r="N23" i="71"/>
  <c r="BE23" i="71" s="1"/>
  <c r="BK22" i="71"/>
  <c r="BI22" i="71"/>
  <c r="BH22" i="71"/>
  <c r="BG22" i="71"/>
  <c r="BF22" i="71"/>
  <c r="AA22" i="71"/>
  <c r="Y22" i="71"/>
  <c r="W22" i="71"/>
  <c r="N22" i="71"/>
  <c r="BE22" i="71" s="1"/>
  <c r="BK21" i="71"/>
  <c r="BI21" i="71"/>
  <c r="BH21" i="71"/>
  <c r="BG21" i="71"/>
  <c r="BF21" i="71"/>
  <c r="AA21" i="71"/>
  <c r="Y21" i="71"/>
  <c r="W21" i="71"/>
  <c r="N21" i="71"/>
  <c r="BE21" i="71" s="1"/>
  <c r="BK20" i="71"/>
  <c r="BI20" i="71"/>
  <c r="BH20" i="71"/>
  <c r="BG20" i="71"/>
  <c r="BF20" i="71"/>
  <c r="AA20" i="71"/>
  <c r="Y20" i="71"/>
  <c r="W20" i="71"/>
  <c r="N20" i="71"/>
  <c r="BE20" i="71" s="1"/>
  <c r="BK19" i="71"/>
  <c r="BI19" i="71"/>
  <c r="BH19" i="71"/>
  <c r="BG19" i="71"/>
  <c r="BF19" i="71"/>
  <c r="AA19" i="71"/>
  <c r="Y19" i="71"/>
  <c r="W19" i="71"/>
  <c r="N19" i="71"/>
  <c r="BE19" i="71" s="1"/>
  <c r="BK18" i="71"/>
  <c r="BI18" i="71"/>
  <c r="BH18" i="71"/>
  <c r="BG18" i="71"/>
  <c r="BF18" i="71"/>
  <c r="AA18" i="71"/>
  <c r="Y18" i="71"/>
  <c r="W18" i="71"/>
  <c r="N18" i="71"/>
  <c r="BE18" i="71" s="1"/>
  <c r="BK17" i="71"/>
  <c r="BI17" i="71"/>
  <c r="BH17" i="71"/>
  <c r="BG17" i="71"/>
  <c r="BF17" i="71"/>
  <c r="AA17" i="71"/>
  <c r="Y17" i="71"/>
  <c r="W17" i="71"/>
  <c r="N17" i="71"/>
  <c r="BE17" i="71" s="1"/>
  <c r="M280" i="69"/>
  <c r="K280" i="69"/>
  <c r="I280" i="69"/>
  <c r="M279" i="69"/>
  <c r="K279" i="69"/>
  <c r="I279" i="69"/>
  <c r="M276" i="69"/>
  <c r="K276" i="69"/>
  <c r="M275" i="69"/>
  <c r="K275" i="69"/>
  <c r="M273" i="69"/>
  <c r="K273" i="69"/>
  <c r="M272" i="69"/>
  <c r="K272" i="69"/>
  <c r="M271" i="69"/>
  <c r="K271" i="69"/>
  <c r="M270" i="69"/>
  <c r="K270" i="69"/>
  <c r="M269" i="69"/>
  <c r="K269" i="69"/>
  <c r="M268" i="69"/>
  <c r="K268" i="69"/>
  <c r="M267" i="69"/>
  <c r="K267" i="69"/>
  <c r="M266" i="69"/>
  <c r="K266" i="69"/>
  <c r="M265" i="69"/>
  <c r="M264" i="69" s="1"/>
  <c r="K265" i="69"/>
  <c r="K264" i="69" s="1"/>
  <c r="M262" i="69"/>
  <c r="K262" i="69"/>
  <c r="I262" i="69"/>
  <c r="I261" i="69" s="1"/>
  <c r="M261" i="69"/>
  <c r="K261" i="69"/>
  <c r="M259" i="69"/>
  <c r="K259" i="69"/>
  <c r="I259" i="69"/>
  <c r="M258" i="69"/>
  <c r="K258" i="69"/>
  <c r="I258" i="69"/>
  <c r="M257" i="69"/>
  <c r="K257" i="69"/>
  <c r="I257" i="69"/>
  <c r="M256" i="69"/>
  <c r="K256" i="69"/>
  <c r="I256" i="69"/>
  <c r="M253" i="69"/>
  <c r="K253" i="69"/>
  <c r="I253" i="69"/>
  <c r="M250" i="69"/>
  <c r="K250" i="69"/>
  <c r="I250" i="69"/>
  <c r="M247" i="69"/>
  <c r="K247" i="69"/>
  <c r="I247" i="69"/>
  <c r="M244" i="69"/>
  <c r="K244" i="69"/>
  <c r="I244" i="69"/>
  <c r="M241" i="69"/>
  <c r="K241" i="69"/>
  <c r="I241" i="69"/>
  <c r="M238" i="69"/>
  <c r="K238" i="69"/>
  <c r="I238" i="69"/>
  <c r="M234" i="69"/>
  <c r="K234" i="69"/>
  <c r="I234" i="69"/>
  <c r="M231" i="69"/>
  <c r="K231" i="69"/>
  <c r="I231" i="69"/>
  <c r="M228" i="69"/>
  <c r="K228" i="69"/>
  <c r="I228" i="69"/>
  <c r="M225" i="69"/>
  <c r="K225" i="69"/>
  <c r="I225" i="69"/>
  <c r="M222" i="69"/>
  <c r="K222" i="69"/>
  <c r="I222" i="69"/>
  <c r="M219" i="69"/>
  <c r="K219" i="69"/>
  <c r="I219" i="69"/>
  <c r="M216" i="69"/>
  <c r="K216" i="69"/>
  <c r="I216" i="69"/>
  <c r="M213" i="69"/>
  <c r="K213" i="69"/>
  <c r="I213" i="69"/>
  <c r="M210" i="69"/>
  <c r="K210" i="69"/>
  <c r="I210" i="69"/>
  <c r="M207" i="69"/>
  <c r="K207" i="69"/>
  <c r="I207" i="69"/>
  <c r="M204" i="69"/>
  <c r="K204" i="69"/>
  <c r="I204" i="69"/>
  <c r="M201" i="69"/>
  <c r="K201" i="69"/>
  <c r="I201" i="69"/>
  <c r="M198" i="69"/>
  <c r="K198" i="69"/>
  <c r="I198" i="69"/>
  <c r="M195" i="69"/>
  <c r="K195" i="69"/>
  <c r="I195" i="69"/>
  <c r="M192" i="69"/>
  <c r="K192" i="69"/>
  <c r="I192" i="69"/>
  <c r="M189" i="69"/>
  <c r="K189" i="69"/>
  <c r="I189" i="69"/>
  <c r="M186" i="69"/>
  <c r="K186" i="69"/>
  <c r="I186" i="69"/>
  <c r="M183" i="69"/>
  <c r="K183" i="69"/>
  <c r="I183" i="69"/>
  <c r="M180" i="69"/>
  <c r="K180" i="69"/>
  <c r="I180" i="69"/>
  <c r="M179" i="69"/>
  <c r="K179" i="69"/>
  <c r="I179" i="69"/>
  <c r="M178" i="69"/>
  <c r="K178" i="69"/>
  <c r="I178" i="69"/>
  <c r="M175" i="69"/>
  <c r="K175" i="69"/>
  <c r="I175" i="69"/>
  <c r="M174" i="69"/>
  <c r="K174" i="69"/>
  <c r="I174" i="69"/>
  <c r="M171" i="69"/>
  <c r="K171" i="69"/>
  <c r="I171" i="69"/>
  <c r="M168" i="69"/>
  <c r="K168" i="69"/>
  <c r="I168" i="69"/>
  <c r="M167" i="69"/>
  <c r="K167" i="69"/>
  <c r="I167" i="69"/>
  <c r="M166" i="69"/>
  <c r="K166" i="69"/>
  <c r="I166" i="69"/>
  <c r="M165" i="69"/>
  <c r="K165" i="69"/>
  <c r="I165" i="69"/>
  <c r="M164" i="69"/>
  <c r="K164" i="69"/>
  <c r="I164" i="69"/>
  <c r="M163" i="69"/>
  <c r="K163" i="69"/>
  <c r="I163" i="69"/>
  <c r="M162" i="69"/>
  <c r="K162" i="69"/>
  <c r="I162" i="69"/>
  <c r="M161" i="69"/>
  <c r="K161" i="69"/>
  <c r="I161" i="69"/>
  <c r="M160" i="69"/>
  <c r="K160" i="69"/>
  <c r="I160" i="69"/>
  <c r="M159" i="69"/>
  <c r="K159" i="69"/>
  <c r="I159" i="69"/>
  <c r="M158" i="69"/>
  <c r="K158" i="69"/>
  <c r="I158" i="69"/>
  <c r="M157" i="69"/>
  <c r="K157" i="69"/>
  <c r="I157" i="69"/>
  <c r="M156" i="69"/>
  <c r="K156" i="69"/>
  <c r="I156" i="69"/>
  <c r="M155" i="69"/>
  <c r="K155" i="69"/>
  <c r="I155" i="69"/>
  <c r="M154" i="69"/>
  <c r="K154" i="69"/>
  <c r="I154" i="69"/>
  <c r="M151" i="69"/>
  <c r="K151" i="69"/>
  <c r="I151" i="69"/>
  <c r="M148" i="69"/>
  <c r="K148" i="69"/>
  <c r="I148" i="69"/>
  <c r="M144" i="69"/>
  <c r="K144" i="69"/>
  <c r="I144" i="69"/>
  <c r="M140" i="69"/>
  <c r="K140" i="69"/>
  <c r="I140" i="69"/>
  <c r="M138" i="69"/>
  <c r="K138" i="69"/>
  <c r="I138" i="69"/>
  <c r="M137" i="69"/>
  <c r="K137" i="69"/>
  <c r="I137" i="69"/>
  <c r="M136" i="69"/>
  <c r="K136" i="69"/>
  <c r="I136" i="69"/>
  <c r="M135" i="69"/>
  <c r="K135" i="69"/>
  <c r="I135" i="69"/>
  <c r="M134" i="69"/>
  <c r="K134" i="69"/>
  <c r="I134" i="69"/>
  <c r="M133" i="69"/>
  <c r="K133" i="69"/>
  <c r="I133" i="69"/>
  <c r="M132" i="69"/>
  <c r="K132" i="69"/>
  <c r="I132" i="69"/>
  <c r="M131" i="69"/>
  <c r="K131" i="69"/>
  <c r="I131" i="69"/>
  <c r="M128" i="69"/>
  <c r="K128" i="69"/>
  <c r="I128" i="69"/>
  <c r="M124" i="69"/>
  <c r="K124" i="69"/>
  <c r="I124" i="69"/>
  <c r="M120" i="69"/>
  <c r="K120" i="69"/>
  <c r="I120" i="69"/>
  <c r="M119" i="69"/>
  <c r="K119" i="69"/>
  <c r="I119" i="69"/>
  <c r="M118" i="69"/>
  <c r="K118" i="69"/>
  <c r="I118" i="69"/>
  <c r="M117" i="69"/>
  <c r="K117" i="69"/>
  <c r="I117" i="69"/>
  <c r="M116" i="69"/>
  <c r="K116" i="69"/>
  <c r="I116" i="69"/>
  <c r="M113" i="69"/>
  <c r="K113" i="69"/>
  <c r="I113" i="69"/>
  <c r="M112" i="69"/>
  <c r="K112" i="69"/>
  <c r="I112" i="69"/>
  <c r="M111" i="69"/>
  <c r="K111" i="69"/>
  <c r="I111" i="69"/>
  <c r="M110" i="69"/>
  <c r="K110" i="69"/>
  <c r="I110" i="69"/>
  <c r="M109" i="69"/>
  <c r="K109" i="69"/>
  <c r="I109" i="69"/>
  <c r="M108" i="69"/>
  <c r="K108" i="69"/>
  <c r="I108" i="69"/>
  <c r="M107" i="69"/>
  <c r="K107" i="69"/>
  <c r="I107" i="69"/>
  <c r="M106" i="69"/>
  <c r="K106" i="69"/>
  <c r="I106" i="69"/>
  <c r="M105" i="69"/>
  <c r="K105" i="69"/>
  <c r="I105" i="69"/>
  <c r="M104" i="69"/>
  <c r="K104" i="69"/>
  <c r="I104" i="69"/>
  <c r="M103" i="69"/>
  <c r="K103" i="69"/>
  <c r="I103" i="69"/>
  <c r="M102" i="69"/>
  <c r="K102" i="69"/>
  <c r="I102" i="69"/>
  <c r="M101" i="69"/>
  <c r="K101" i="69"/>
  <c r="I101" i="69"/>
  <c r="M99" i="69"/>
  <c r="K99" i="69"/>
  <c r="I99" i="69"/>
  <c r="M97" i="69"/>
  <c r="K97" i="69"/>
  <c r="I97" i="69"/>
  <c r="M93" i="69"/>
  <c r="K93" i="69"/>
  <c r="I93" i="69"/>
  <c r="M88" i="69"/>
  <c r="K88" i="69"/>
  <c r="I88" i="69"/>
  <c r="M81" i="69"/>
  <c r="K81" i="69"/>
  <c r="I81" i="69"/>
  <c r="M74" i="69"/>
  <c r="K74" i="69"/>
  <c r="I74" i="69"/>
  <c r="M69" i="69"/>
  <c r="K69" i="69"/>
  <c r="I69" i="69"/>
  <c r="M65" i="69"/>
  <c r="K65" i="69"/>
  <c r="I65" i="69"/>
  <c r="M63" i="69"/>
  <c r="K63" i="69"/>
  <c r="I63" i="69"/>
  <c r="M62" i="69"/>
  <c r="K62" i="69"/>
  <c r="I62" i="69"/>
  <c r="M60" i="69"/>
  <c r="K60" i="69"/>
  <c r="I60" i="69"/>
  <c r="M59" i="69"/>
  <c r="K59" i="69"/>
  <c r="I59" i="69"/>
  <c r="M56" i="69"/>
  <c r="K56" i="69"/>
  <c r="I56" i="69"/>
  <c r="M55" i="69"/>
  <c r="K55" i="69"/>
  <c r="I55" i="69"/>
  <c r="M54" i="69"/>
  <c r="K54" i="69"/>
  <c r="I54" i="69"/>
  <c r="M53" i="69"/>
  <c r="K53" i="69"/>
  <c r="I53" i="69"/>
  <c r="M52" i="69"/>
  <c r="K52" i="69"/>
  <c r="I52" i="69"/>
  <c r="M50" i="69"/>
  <c r="K50" i="69"/>
  <c r="I50" i="69"/>
  <c r="M48" i="69"/>
  <c r="K48" i="69"/>
  <c r="I48" i="69"/>
  <c r="M46" i="69"/>
  <c r="K46" i="69"/>
  <c r="I46" i="69"/>
  <c r="M45" i="69"/>
  <c r="K45" i="69"/>
  <c r="I45" i="69"/>
  <c r="M44" i="69"/>
  <c r="K44" i="69"/>
  <c r="I44" i="69"/>
  <c r="M43" i="69"/>
  <c r="K43" i="69"/>
  <c r="I43" i="69"/>
  <c r="M42" i="69"/>
  <c r="K42" i="69"/>
  <c r="I42" i="69"/>
  <c r="M41" i="69"/>
  <c r="K41" i="69"/>
  <c r="I41" i="69"/>
  <c r="M40" i="69"/>
  <c r="K40" i="69"/>
  <c r="I40" i="69"/>
  <c r="M39" i="69"/>
  <c r="K39" i="69"/>
  <c r="I39" i="69"/>
  <c r="M38" i="69"/>
  <c r="K38" i="69"/>
  <c r="I38" i="69"/>
  <c r="M36" i="69"/>
  <c r="K36" i="69"/>
  <c r="I36" i="69"/>
  <c r="M33" i="69"/>
  <c r="K33" i="69"/>
  <c r="I33" i="69"/>
  <c r="M31" i="69"/>
  <c r="K31" i="69"/>
  <c r="I31" i="69"/>
  <c r="M29" i="69"/>
  <c r="K29" i="69"/>
  <c r="I29" i="69"/>
  <c r="M28" i="69"/>
  <c r="K28" i="69"/>
  <c r="I28" i="69"/>
  <c r="M27" i="69"/>
  <c r="K27" i="69"/>
  <c r="I27" i="69"/>
  <c r="M25" i="69"/>
  <c r="K25" i="69"/>
  <c r="I25" i="69"/>
  <c r="M23" i="69"/>
  <c r="K23" i="69"/>
  <c r="I23" i="69"/>
  <c r="M22" i="69"/>
  <c r="K22" i="69"/>
  <c r="I22" i="69"/>
  <c r="M18" i="69"/>
  <c r="K18" i="69"/>
  <c r="I18" i="69"/>
  <c r="M16" i="69"/>
  <c r="K16" i="69"/>
  <c r="I16" i="69"/>
  <c r="G20" i="69" s="1"/>
  <c r="F10" i="52"/>
  <c r="F11" i="52"/>
  <c r="F12" i="52"/>
  <c r="F13" i="52"/>
  <c r="F16" i="52"/>
  <c r="D8" i="68"/>
  <c r="D9" i="68"/>
  <c r="D10" i="68"/>
  <c r="D11" i="68"/>
  <c r="D12" i="68"/>
  <c r="D13" i="68"/>
  <c r="D14" i="68"/>
  <c r="D15" i="68"/>
  <c r="D16" i="68"/>
  <c r="D17" i="68"/>
  <c r="D21" i="68"/>
  <c r="D22" i="68"/>
  <c r="D23" i="68"/>
  <c r="D24" i="68"/>
  <c r="D25" i="68"/>
  <c r="D26" i="68"/>
  <c r="D27" i="68"/>
  <c r="D28" i="68"/>
  <c r="D29" i="68"/>
  <c r="D33" i="68"/>
  <c r="D34" i="68"/>
  <c r="D35" i="68"/>
  <c r="D36" i="68"/>
  <c r="D37" i="68"/>
  <c r="D38" i="68"/>
  <c r="D7" i="68"/>
  <c r="D18" i="68" s="1"/>
  <c r="G171" i="66"/>
  <c r="G170" i="66"/>
  <c r="G169" i="66"/>
  <c r="G168" i="66"/>
  <c r="G167" i="66"/>
  <c r="G166" i="66"/>
  <c r="G165" i="66"/>
  <c r="G164" i="66"/>
  <c r="G163" i="66"/>
  <c r="G162" i="66"/>
  <c r="G161" i="66"/>
  <c r="G160" i="66"/>
  <c r="G159" i="66"/>
  <c r="G158" i="66"/>
  <c r="G157" i="66"/>
  <c r="G156" i="66"/>
  <c r="G155" i="66"/>
  <c r="G154" i="66"/>
  <c r="G153" i="66"/>
  <c r="G151" i="66"/>
  <c r="G150" i="66"/>
  <c r="G149" i="66"/>
  <c r="G148" i="66"/>
  <c r="G147" i="66"/>
  <c r="G146" i="66"/>
  <c r="G145" i="66"/>
  <c r="G144" i="66"/>
  <c r="G142" i="66"/>
  <c r="G141" i="66"/>
  <c r="G140" i="66"/>
  <c r="G138" i="66"/>
  <c r="G137" i="66"/>
  <c r="G136" i="66"/>
  <c r="G135" i="66"/>
  <c r="G134" i="66"/>
  <c r="G133" i="66"/>
  <c r="G132" i="66"/>
  <c r="G131" i="66"/>
  <c r="G130" i="66"/>
  <c r="G129" i="66"/>
  <c r="G128" i="66"/>
  <c r="G127" i="66"/>
  <c r="G126" i="66"/>
  <c r="G125" i="66"/>
  <c r="G124" i="66"/>
  <c r="G123" i="66"/>
  <c r="G122" i="66"/>
  <c r="G121" i="66"/>
  <c r="G120" i="66"/>
  <c r="G119" i="66"/>
  <c r="G118" i="66"/>
  <c r="G117" i="66"/>
  <c r="G116" i="66"/>
  <c r="G115" i="66"/>
  <c r="G114" i="66"/>
  <c r="G113" i="66"/>
  <c r="G112" i="66"/>
  <c r="G111" i="66"/>
  <c r="G110" i="66"/>
  <c r="G109" i="66"/>
  <c r="G108" i="66"/>
  <c r="G107" i="66"/>
  <c r="G106" i="66"/>
  <c r="G105" i="66"/>
  <c r="G104" i="66"/>
  <c r="G101" i="66" s="1"/>
  <c r="G103" i="66"/>
  <c r="G102" i="66"/>
  <c r="G100" i="66"/>
  <c r="G99" i="66"/>
  <c r="G98" i="66"/>
  <c r="G97" i="66"/>
  <c r="G96" i="66"/>
  <c r="G95" i="66"/>
  <c r="G94" i="66"/>
  <c r="G93" i="66"/>
  <c r="G92" i="66"/>
  <c r="G91" i="66"/>
  <c r="G90" i="66"/>
  <c r="G89" i="66"/>
  <c r="G88" i="66"/>
  <c r="G87" i="66"/>
  <c r="G86" i="66"/>
  <c r="G85" i="66"/>
  <c r="G84" i="66"/>
  <c r="G83" i="66"/>
  <c r="G82" i="66"/>
  <c r="G81" i="66"/>
  <c r="G80" i="66"/>
  <c r="G79" i="66"/>
  <c r="G78" i="66"/>
  <c r="G76" i="66"/>
  <c r="G75" i="66"/>
  <c r="G74" i="66"/>
  <c r="G73" i="66"/>
  <c r="G72" i="66"/>
  <c r="G71" i="66"/>
  <c r="G70" i="66"/>
  <c r="G69" i="66"/>
  <c r="G68" i="66"/>
  <c r="G67" i="66"/>
  <c r="G66" i="66"/>
  <c r="G65" i="66"/>
  <c r="G64" i="66"/>
  <c r="G63" i="66"/>
  <c r="G62" i="66"/>
  <c r="G61" i="66"/>
  <c r="G60" i="66"/>
  <c r="G59" i="66"/>
  <c r="G57" i="66"/>
  <c r="G56" i="66"/>
  <c r="G55" i="66"/>
  <c r="G54" i="66"/>
  <c r="G53" i="66"/>
  <c r="G52" i="66"/>
  <c r="G51" i="66"/>
  <c r="G50" i="66"/>
  <c r="G49" i="66"/>
  <c r="G48" i="66"/>
  <c r="G47" i="66"/>
  <c r="G46" i="66"/>
  <c r="G45" i="66"/>
  <c r="G44" i="66"/>
  <c r="G43" i="66"/>
  <c r="G42" i="66"/>
  <c r="G41" i="66"/>
  <c r="G40" i="66"/>
  <c r="G39" i="66"/>
  <c r="G38" i="66"/>
  <c r="G37" i="66"/>
  <c r="G36" i="66"/>
  <c r="G35" i="66"/>
  <c r="G34" i="66"/>
  <c r="G33" i="66"/>
  <c r="G32" i="66"/>
  <c r="G31" i="66"/>
  <c r="G30" i="66"/>
  <c r="G28" i="66"/>
  <c r="G27" i="66"/>
  <c r="G26" i="66"/>
  <c r="G25" i="66"/>
  <c r="G24" i="66"/>
  <c r="G23" i="66"/>
  <c r="G22" i="66"/>
  <c r="G21" i="66"/>
  <c r="G20" i="66"/>
  <c r="G19" i="66"/>
  <c r="G18" i="66"/>
  <c r="G17" i="66"/>
  <c r="G16" i="66"/>
  <c r="G15" i="66"/>
  <c r="G14" i="66"/>
  <c r="G13" i="66"/>
  <c r="G12" i="66"/>
  <c r="G10" i="66" s="1"/>
  <c r="G11" i="66"/>
  <c r="G264" i="65"/>
  <c r="G263" i="65"/>
  <c r="G262" i="65"/>
  <c r="G261" i="65"/>
  <c r="G260" i="65"/>
  <c r="G257" i="65"/>
  <c r="G256" i="65"/>
  <c r="G255" i="65"/>
  <c r="G254" i="65"/>
  <c r="G253" i="65"/>
  <c r="G252" i="65"/>
  <c r="G249" i="65"/>
  <c r="G250" i="65" s="1"/>
  <c r="C12" i="64" s="1"/>
  <c r="G246" i="65"/>
  <c r="G245" i="65"/>
  <c r="G244" i="65"/>
  <c r="G243" i="65"/>
  <c r="G242" i="65"/>
  <c r="G241" i="65"/>
  <c r="G240" i="65"/>
  <c r="G239" i="65"/>
  <c r="G238" i="65"/>
  <c r="G237" i="65"/>
  <c r="G236" i="65"/>
  <c r="G235" i="65"/>
  <c r="G234" i="65"/>
  <c r="G233" i="65"/>
  <c r="G232" i="65"/>
  <c r="G231" i="65"/>
  <c r="G230" i="65"/>
  <c r="G229" i="65"/>
  <c r="G228" i="65"/>
  <c r="G227" i="65"/>
  <c r="G226" i="65"/>
  <c r="G225" i="65"/>
  <c r="G224" i="65"/>
  <c r="G223" i="65"/>
  <c r="G222" i="65"/>
  <c r="G221" i="65"/>
  <c r="G220" i="65"/>
  <c r="G219" i="65"/>
  <c r="G218" i="65"/>
  <c r="G217" i="65"/>
  <c r="G216" i="65"/>
  <c r="G215" i="65"/>
  <c r="G214" i="65"/>
  <c r="G213" i="65"/>
  <c r="G212" i="65"/>
  <c r="G211" i="65"/>
  <c r="G210" i="65"/>
  <c r="G209" i="65"/>
  <c r="G208" i="65"/>
  <c r="G207" i="65"/>
  <c r="G206" i="65"/>
  <c r="G205" i="65"/>
  <c r="G204" i="65"/>
  <c r="G203" i="65"/>
  <c r="G202" i="65"/>
  <c r="G201" i="65"/>
  <c r="G200" i="65"/>
  <c r="G199" i="65"/>
  <c r="G198" i="65"/>
  <c r="G197" i="65"/>
  <c r="G196" i="65"/>
  <c r="G195" i="65"/>
  <c r="G194" i="65"/>
  <c r="G193" i="65"/>
  <c r="G192" i="65"/>
  <c r="G191" i="65"/>
  <c r="G190" i="65"/>
  <c r="G189" i="65"/>
  <c r="G188" i="65"/>
  <c r="G187" i="65"/>
  <c r="G186" i="65"/>
  <c r="G185" i="65"/>
  <c r="G184" i="65"/>
  <c r="G183" i="65"/>
  <c r="G182" i="65"/>
  <c r="G181" i="65"/>
  <c r="G180" i="65"/>
  <c r="G179" i="65"/>
  <c r="G178" i="65"/>
  <c r="G177" i="65"/>
  <c r="G176" i="65"/>
  <c r="G175" i="65"/>
  <c r="G174" i="65"/>
  <c r="G173" i="65"/>
  <c r="G172" i="65"/>
  <c r="G171" i="65"/>
  <c r="G170" i="65"/>
  <c r="G169" i="65"/>
  <c r="G168" i="65"/>
  <c r="G167" i="65"/>
  <c r="G166" i="65"/>
  <c r="G165" i="65"/>
  <c r="G164" i="65"/>
  <c r="G163" i="65"/>
  <c r="G162" i="65"/>
  <c r="G161" i="65"/>
  <c r="G160" i="65"/>
  <c r="G159" i="65"/>
  <c r="G158" i="65"/>
  <c r="G157" i="65"/>
  <c r="G156" i="65"/>
  <c r="G155" i="65"/>
  <c r="G154" i="65"/>
  <c r="G153" i="65"/>
  <c r="G152" i="65"/>
  <c r="G151" i="65"/>
  <c r="G150" i="65"/>
  <c r="G149" i="65"/>
  <c r="G148" i="65"/>
  <c r="G147" i="65"/>
  <c r="G146" i="65"/>
  <c r="G145" i="65"/>
  <c r="G144" i="65"/>
  <c r="G143" i="65"/>
  <c r="G142" i="65"/>
  <c r="G141" i="65"/>
  <c r="G140" i="65"/>
  <c r="G139" i="65"/>
  <c r="G138" i="65"/>
  <c r="G137" i="65"/>
  <c r="G136" i="65"/>
  <c r="G135" i="65"/>
  <c r="G134" i="65"/>
  <c r="G133" i="65"/>
  <c r="G130" i="65"/>
  <c r="G129" i="65"/>
  <c r="G128" i="65"/>
  <c r="G127" i="65"/>
  <c r="G124" i="65"/>
  <c r="G123" i="65"/>
  <c r="G122" i="65"/>
  <c r="G121" i="65"/>
  <c r="G120" i="65"/>
  <c r="G119" i="65"/>
  <c r="G118" i="65"/>
  <c r="G117" i="65"/>
  <c r="G116" i="65"/>
  <c r="G115" i="65"/>
  <c r="G114" i="65"/>
  <c r="G113" i="65"/>
  <c r="G112" i="65"/>
  <c r="G111" i="65"/>
  <c r="G110" i="65"/>
  <c r="G109" i="65"/>
  <c r="G108" i="65"/>
  <c r="G107" i="65"/>
  <c r="G106" i="65"/>
  <c r="G105" i="65"/>
  <c r="G104" i="65"/>
  <c r="G103" i="65"/>
  <c r="G102" i="65"/>
  <c r="G101" i="65"/>
  <c r="G100" i="65"/>
  <c r="G99" i="65"/>
  <c r="G98" i="65"/>
  <c r="G97" i="65"/>
  <c r="G96" i="65"/>
  <c r="G95" i="65"/>
  <c r="G94" i="65"/>
  <c r="G93" i="65"/>
  <c r="G92" i="65"/>
  <c r="G91" i="65"/>
  <c r="G90" i="65"/>
  <c r="G89" i="65"/>
  <c r="G88" i="65"/>
  <c r="G87" i="65"/>
  <c r="G86" i="65"/>
  <c r="G85" i="65"/>
  <c r="G84" i="65"/>
  <c r="G83" i="65"/>
  <c r="G82" i="65"/>
  <c r="G81" i="65"/>
  <c r="G80" i="65"/>
  <c r="G79" i="65"/>
  <c r="G78" i="65"/>
  <c r="G77" i="65"/>
  <c r="G76" i="65"/>
  <c r="G75" i="65"/>
  <c r="G74" i="65"/>
  <c r="G73" i="65"/>
  <c r="G72" i="65"/>
  <c r="G71" i="65"/>
  <c r="G70" i="65"/>
  <c r="G69" i="65"/>
  <c r="G68" i="65"/>
  <c r="G67" i="65"/>
  <c r="G66" i="65"/>
  <c r="G65" i="65"/>
  <c r="G64" i="65"/>
  <c r="G63" i="65"/>
  <c r="G62" i="65"/>
  <c r="G61" i="65"/>
  <c r="G60" i="65"/>
  <c r="G59" i="65"/>
  <c r="G58" i="65"/>
  <c r="G57" i="65"/>
  <c r="G56" i="65"/>
  <c r="G55" i="65"/>
  <c r="G54" i="65"/>
  <c r="G53" i="65"/>
  <c r="G52" i="65"/>
  <c r="G51" i="65"/>
  <c r="G50" i="65"/>
  <c r="G49" i="65"/>
  <c r="G48" i="65"/>
  <c r="G47" i="65"/>
  <c r="G46" i="65"/>
  <c r="G45" i="65"/>
  <c r="G44" i="65"/>
  <c r="G43" i="65"/>
  <c r="G42" i="65"/>
  <c r="G41" i="65"/>
  <c r="G40" i="65"/>
  <c r="G39" i="65"/>
  <c r="G38" i="65"/>
  <c r="G37" i="65"/>
  <c r="G36" i="65"/>
  <c r="G35" i="65"/>
  <c r="G34" i="65"/>
  <c r="G33" i="65"/>
  <c r="G32" i="65"/>
  <c r="G31" i="65"/>
  <c r="G30" i="65"/>
  <c r="G27" i="65"/>
  <c r="G26" i="65"/>
  <c r="G25" i="65"/>
  <c r="G24" i="65"/>
  <c r="G23" i="65"/>
  <c r="G22" i="65"/>
  <c r="G21" i="65"/>
  <c r="G20" i="65"/>
  <c r="G19" i="65"/>
  <c r="G18" i="65"/>
  <c r="G17" i="65"/>
  <c r="G16" i="65"/>
  <c r="G15" i="65"/>
  <c r="G14" i="65"/>
  <c r="G13" i="65"/>
  <c r="G12" i="65"/>
  <c r="G11" i="65"/>
  <c r="G10" i="65"/>
  <c r="H22" i="63"/>
  <c r="F22" i="63"/>
  <c r="H21" i="63"/>
  <c r="F21" i="63"/>
  <c r="H20" i="63"/>
  <c r="F20" i="63"/>
  <c r="H19" i="63"/>
  <c r="F19" i="63"/>
  <c r="F23" i="63" s="1"/>
  <c r="H18" i="63"/>
  <c r="F18" i="63"/>
  <c r="H15" i="63"/>
  <c r="F15" i="63"/>
  <c r="H14" i="63"/>
  <c r="F14" i="63"/>
  <c r="H13" i="63"/>
  <c r="F13" i="63"/>
  <c r="H12" i="63"/>
  <c r="H16" i="63" s="1"/>
  <c r="F12" i="63"/>
  <c r="H9" i="63"/>
  <c r="F9" i="63"/>
  <c r="H8" i="63"/>
  <c r="F8" i="63"/>
  <c r="H7" i="63"/>
  <c r="F7" i="63"/>
  <c r="H6" i="63"/>
  <c r="H10" i="63" s="1"/>
  <c r="F6" i="63"/>
  <c r="H32" i="62"/>
  <c r="F32" i="62"/>
  <c r="H31" i="62"/>
  <c r="F31" i="62"/>
  <c r="H30" i="62"/>
  <c r="F30" i="62"/>
  <c r="H29" i="62"/>
  <c r="F29" i="62"/>
  <c r="H28" i="62"/>
  <c r="F28" i="62"/>
  <c r="F33" i="62" s="1"/>
  <c r="H25" i="62"/>
  <c r="F25" i="62"/>
  <c r="H24" i="62"/>
  <c r="F24" i="62"/>
  <c r="H23" i="62"/>
  <c r="F23" i="62"/>
  <c r="H22" i="62"/>
  <c r="F22" i="62"/>
  <c r="H21" i="62"/>
  <c r="F21" i="62"/>
  <c r="H20" i="62"/>
  <c r="F20" i="62"/>
  <c r="F26" i="62" s="1"/>
  <c r="H17" i="62"/>
  <c r="F17" i="62"/>
  <c r="H16" i="62"/>
  <c r="F16" i="62"/>
  <c r="F18" i="62" s="1"/>
  <c r="H13" i="62"/>
  <c r="H14" i="62" s="1"/>
  <c r="F13" i="62"/>
  <c r="F14" i="62" s="1"/>
  <c r="H10" i="62"/>
  <c r="F10" i="62"/>
  <c r="H9" i="62"/>
  <c r="H11" i="62" s="1"/>
  <c r="F9" i="62"/>
  <c r="H6" i="62"/>
  <c r="H7" i="62" s="1"/>
  <c r="F6" i="62"/>
  <c r="F7" i="62" s="1"/>
  <c r="H14" i="61"/>
  <c r="F14" i="61"/>
  <c r="H13" i="61"/>
  <c r="F13" i="61"/>
  <c r="H12" i="61"/>
  <c r="F12" i="61"/>
  <c r="H11" i="61"/>
  <c r="F11" i="61"/>
  <c r="H10" i="61"/>
  <c r="F10" i="61"/>
  <c r="H9" i="61"/>
  <c r="F9" i="61"/>
  <c r="H8" i="61"/>
  <c r="F8" i="61"/>
  <c r="H7" i="61"/>
  <c r="F7" i="61"/>
  <c r="H6" i="61"/>
  <c r="F6" i="61"/>
  <c r="H5" i="61"/>
  <c r="F5" i="61"/>
  <c r="F15" i="61"/>
  <c r="C41" i="55" s="1"/>
  <c r="H32" i="60"/>
  <c r="F32" i="60"/>
  <c r="H31" i="60"/>
  <c r="F31" i="60"/>
  <c r="H30" i="60"/>
  <c r="F30" i="60"/>
  <c r="H29" i="60"/>
  <c r="F29" i="60"/>
  <c r="F33" i="60" s="1"/>
  <c r="H28" i="60"/>
  <c r="F28" i="60"/>
  <c r="H25" i="60"/>
  <c r="F25" i="60"/>
  <c r="H24" i="60"/>
  <c r="F24" i="60"/>
  <c r="H23" i="60"/>
  <c r="F23" i="60"/>
  <c r="H22" i="60"/>
  <c r="F22" i="60"/>
  <c r="H21" i="60"/>
  <c r="F21" i="60"/>
  <c r="D20" i="60"/>
  <c r="F20" i="60" s="1"/>
  <c r="H19" i="60"/>
  <c r="F19" i="60"/>
  <c r="H16" i="60"/>
  <c r="F16" i="60"/>
  <c r="H15" i="60"/>
  <c r="F15" i="60"/>
  <c r="F17" i="60" s="1"/>
  <c r="H12" i="60"/>
  <c r="H13" i="60" s="1"/>
  <c r="F12" i="60"/>
  <c r="F13" i="60" s="1"/>
  <c r="H9" i="60"/>
  <c r="H10" i="60" s="1"/>
  <c r="F9" i="60"/>
  <c r="F10" i="60" s="1"/>
  <c r="H6" i="60"/>
  <c r="H7" i="60" s="1"/>
  <c r="F6" i="60"/>
  <c r="F7" i="60" s="1"/>
  <c r="H30" i="59"/>
  <c r="F30" i="59"/>
  <c r="H29" i="59"/>
  <c r="F29" i="59"/>
  <c r="H28" i="59"/>
  <c r="F28" i="59"/>
  <c r="H27" i="59"/>
  <c r="F27" i="59"/>
  <c r="H26" i="59"/>
  <c r="F26" i="59"/>
  <c r="H25" i="59"/>
  <c r="F25" i="59"/>
  <c r="H24" i="59"/>
  <c r="F24" i="59"/>
  <c r="H21" i="59"/>
  <c r="F21" i="59"/>
  <c r="H20" i="59"/>
  <c r="F20" i="59"/>
  <c r="H19" i="59"/>
  <c r="F19" i="59"/>
  <c r="H18" i="59"/>
  <c r="F18" i="59"/>
  <c r="F22" i="59" s="1"/>
  <c r="H15" i="59"/>
  <c r="F15" i="59"/>
  <c r="H14" i="59"/>
  <c r="F14" i="59"/>
  <c r="F16" i="59" s="1"/>
  <c r="H11" i="59"/>
  <c r="F11" i="59"/>
  <c r="H10" i="59"/>
  <c r="F10" i="59"/>
  <c r="H9" i="59"/>
  <c r="F9" i="59"/>
  <c r="H8" i="59"/>
  <c r="F8" i="59"/>
  <c r="H7" i="59"/>
  <c r="F7" i="59"/>
  <c r="H6" i="59"/>
  <c r="H12" i="59" s="1"/>
  <c r="F6" i="59"/>
  <c r="H46" i="58"/>
  <c r="F46" i="58"/>
  <c r="H45" i="58"/>
  <c r="F45" i="58"/>
  <c r="H44" i="58"/>
  <c r="F44" i="58"/>
  <c r="H43" i="58"/>
  <c r="F43" i="58"/>
  <c r="H42" i="58"/>
  <c r="F42" i="58"/>
  <c r="D41" i="58"/>
  <c r="H41" i="58" s="1"/>
  <c r="H47" i="58" s="1"/>
  <c r="H50" i="58" s="1"/>
  <c r="C36" i="55" s="1"/>
  <c r="H40" i="58"/>
  <c r="F40" i="58"/>
  <c r="H39" i="58"/>
  <c r="F39" i="58"/>
  <c r="H38" i="58"/>
  <c r="F38" i="58"/>
  <c r="H35" i="58"/>
  <c r="F35" i="58"/>
  <c r="H34" i="58"/>
  <c r="F34" i="58"/>
  <c r="H33" i="58"/>
  <c r="F33" i="58"/>
  <c r="H32" i="58"/>
  <c r="F32" i="58"/>
  <c r="H31" i="58"/>
  <c r="F31" i="58"/>
  <c r="H30" i="58"/>
  <c r="F30" i="58"/>
  <c r="H29" i="58"/>
  <c r="F29" i="58"/>
  <c r="H28" i="58"/>
  <c r="F28" i="58"/>
  <c r="H27" i="58"/>
  <c r="H36" i="58"/>
  <c r="F27" i="58"/>
  <c r="H24" i="58"/>
  <c r="F24" i="58"/>
  <c r="H23" i="58"/>
  <c r="H25" i="58" s="1"/>
  <c r="F23" i="58"/>
  <c r="H20" i="58"/>
  <c r="H21" i="58" s="1"/>
  <c r="F20" i="58"/>
  <c r="F21" i="58" s="1"/>
  <c r="H17" i="58"/>
  <c r="F17" i="58"/>
  <c r="H16" i="58"/>
  <c r="F16" i="58"/>
  <c r="H15" i="58"/>
  <c r="F15" i="58"/>
  <c r="H14" i="58"/>
  <c r="H18" i="58" s="1"/>
  <c r="F14" i="58"/>
  <c r="F18" i="58" s="1"/>
  <c r="H11" i="58"/>
  <c r="F11" i="58"/>
  <c r="H10" i="58"/>
  <c r="F10" i="58"/>
  <c r="H9" i="58"/>
  <c r="F9" i="58"/>
  <c r="H8" i="58"/>
  <c r="F8" i="58"/>
  <c r="H7" i="58"/>
  <c r="F7" i="58"/>
  <c r="H6" i="58"/>
  <c r="H12" i="58" s="1"/>
  <c r="F6" i="58"/>
  <c r="H58" i="57"/>
  <c r="F58" i="57"/>
  <c r="H57" i="57"/>
  <c r="F57" i="57"/>
  <c r="H56" i="57"/>
  <c r="F56" i="57"/>
  <c r="H55" i="57"/>
  <c r="F55" i="57"/>
  <c r="H54" i="57"/>
  <c r="F54" i="57"/>
  <c r="H53" i="57"/>
  <c r="F53" i="57"/>
  <c r="H52" i="57"/>
  <c r="F52" i="57"/>
  <c r="H51" i="57"/>
  <c r="F51" i="57"/>
  <c r="H50" i="57"/>
  <c r="F50" i="57"/>
  <c r="H49" i="57"/>
  <c r="F49" i="57"/>
  <c r="H48" i="57"/>
  <c r="F48" i="57"/>
  <c r="H47" i="57"/>
  <c r="F47" i="57"/>
  <c r="H46" i="57"/>
  <c r="F46" i="57"/>
  <c r="F59" i="57" s="1"/>
  <c r="H43" i="57"/>
  <c r="F43" i="57"/>
  <c r="H42" i="57"/>
  <c r="F42" i="57"/>
  <c r="H41" i="57"/>
  <c r="F41" i="57"/>
  <c r="H40" i="57"/>
  <c r="F40" i="57"/>
  <c r="H39" i="57"/>
  <c r="F39" i="57"/>
  <c r="H38" i="57"/>
  <c r="F38" i="57"/>
  <c r="H37" i="57"/>
  <c r="F37" i="57"/>
  <c r="H36" i="57"/>
  <c r="H44" i="57" s="1"/>
  <c r="F36" i="57"/>
  <c r="F44" i="57" s="1"/>
  <c r="H33" i="57"/>
  <c r="F33" i="57"/>
  <c r="H32" i="57"/>
  <c r="F32" i="57"/>
  <c r="H31" i="57"/>
  <c r="F31" i="57"/>
  <c r="H30" i="57"/>
  <c r="F30" i="57"/>
  <c r="H29" i="57"/>
  <c r="F29" i="57"/>
  <c r="H28" i="57"/>
  <c r="F28" i="57"/>
  <c r="H27" i="57"/>
  <c r="H34" i="57" s="1"/>
  <c r="F27" i="57"/>
  <c r="F34" i="57" s="1"/>
  <c r="H24" i="57"/>
  <c r="F24" i="57"/>
  <c r="H23" i="57"/>
  <c r="F23" i="57"/>
  <c r="H22" i="57"/>
  <c r="H25" i="57" s="1"/>
  <c r="F22" i="57"/>
  <c r="F25" i="57" s="1"/>
  <c r="H19" i="57"/>
  <c r="F19" i="57"/>
  <c r="H18" i="57"/>
  <c r="F18" i="57"/>
  <c r="H17" i="57"/>
  <c r="F17" i="57"/>
  <c r="H16" i="57"/>
  <c r="F16" i="57"/>
  <c r="H15" i="57"/>
  <c r="F15" i="57"/>
  <c r="H14" i="57"/>
  <c r="F14" i="57"/>
  <c r="H13" i="57"/>
  <c r="F13" i="57"/>
  <c r="H12" i="57"/>
  <c r="F12" i="57"/>
  <c r="H11" i="57"/>
  <c r="F11" i="57"/>
  <c r="H10" i="57"/>
  <c r="F10" i="57"/>
  <c r="H9" i="57"/>
  <c r="F9" i="57"/>
  <c r="H8" i="57"/>
  <c r="F8" i="57"/>
  <c r="H7" i="57"/>
  <c r="F7" i="57"/>
  <c r="H6" i="57"/>
  <c r="H20" i="57" s="1"/>
  <c r="F6" i="57"/>
  <c r="H37" i="56"/>
  <c r="F37" i="56"/>
  <c r="H36" i="56"/>
  <c r="F36" i="56"/>
  <c r="H35" i="56"/>
  <c r="F35" i="56"/>
  <c r="H34" i="56"/>
  <c r="F34" i="56"/>
  <c r="H33" i="56"/>
  <c r="F33" i="56"/>
  <c r="H32" i="56"/>
  <c r="F32" i="56"/>
  <c r="H31" i="56"/>
  <c r="F31" i="56"/>
  <c r="F38" i="56" s="1"/>
  <c r="H28" i="56"/>
  <c r="F28" i="56"/>
  <c r="H27" i="56"/>
  <c r="F27" i="56"/>
  <c r="H26" i="56"/>
  <c r="F26" i="56"/>
  <c r="H25" i="56"/>
  <c r="F25" i="56"/>
  <c r="H24" i="56"/>
  <c r="F24" i="56"/>
  <c r="H23" i="56"/>
  <c r="H29" i="56" s="1"/>
  <c r="F23" i="56"/>
  <c r="H20" i="56"/>
  <c r="F20" i="56"/>
  <c r="H19" i="56"/>
  <c r="H21" i="56" s="1"/>
  <c r="F19" i="56"/>
  <c r="F21" i="56" s="1"/>
  <c r="H16" i="56"/>
  <c r="F16" i="56"/>
  <c r="H15" i="56"/>
  <c r="F15" i="56"/>
  <c r="H14" i="56"/>
  <c r="H17" i="56" s="1"/>
  <c r="F14" i="56"/>
  <c r="H11" i="56"/>
  <c r="F11" i="56"/>
  <c r="H10" i="56"/>
  <c r="F10" i="56"/>
  <c r="H9" i="56"/>
  <c r="F9" i="56"/>
  <c r="H8" i="56"/>
  <c r="F8" i="56"/>
  <c r="H7" i="56"/>
  <c r="F7" i="56"/>
  <c r="F12" i="56" s="1"/>
  <c r="BK117" i="54"/>
  <c r="BK116" i="54" s="1"/>
  <c r="N116" i="54" s="1"/>
  <c r="BI117" i="54"/>
  <c r="BH117" i="54"/>
  <c r="BG117" i="54"/>
  <c r="BF117" i="54"/>
  <c r="AA117" i="54"/>
  <c r="AA116" i="54"/>
  <c r="Y117" i="54"/>
  <c r="Y116" i="54" s="1"/>
  <c r="W117" i="54"/>
  <c r="W116" i="54" s="1"/>
  <c r="N117" i="54"/>
  <c r="BE117" i="54" s="1"/>
  <c r="BK115" i="54"/>
  <c r="BI115" i="54"/>
  <c r="BH115" i="54"/>
  <c r="BG115" i="54"/>
  <c r="BF115" i="54"/>
  <c r="AA115" i="54"/>
  <c r="Y115" i="54"/>
  <c r="W115" i="54"/>
  <c r="N115" i="54"/>
  <c r="BE115" i="54" s="1"/>
  <c r="BK114" i="54"/>
  <c r="BI114" i="54"/>
  <c r="BH114" i="54"/>
  <c r="BG114" i="54"/>
  <c r="BF114" i="54"/>
  <c r="AA114" i="54"/>
  <c r="AA113" i="54" s="1"/>
  <c r="Y114" i="54"/>
  <c r="Y113" i="54" s="1"/>
  <c r="W114" i="54"/>
  <c r="W113" i="54" s="1"/>
  <c r="N114" i="54"/>
  <c r="BE114" i="54" s="1"/>
  <c r="BK113" i="54"/>
  <c r="N113" i="54" s="1"/>
  <c r="BK112" i="54"/>
  <c r="BI112" i="54"/>
  <c r="BH112" i="54"/>
  <c r="BG112" i="54"/>
  <c r="BF112" i="54"/>
  <c r="AA112" i="54"/>
  <c r="Y112" i="54"/>
  <c r="W112" i="54"/>
  <c r="N112" i="54"/>
  <c r="BE112" i="54" s="1"/>
  <c r="BK111" i="54"/>
  <c r="BI111" i="54"/>
  <c r="BH111" i="54"/>
  <c r="BG111" i="54"/>
  <c r="BF111" i="54"/>
  <c r="AA111" i="54"/>
  <c r="Y111" i="54"/>
  <c r="W111" i="54"/>
  <c r="N111" i="54"/>
  <c r="BE111" i="54" s="1"/>
  <c r="BK110" i="54"/>
  <c r="BI110" i="54"/>
  <c r="BH110" i="54"/>
  <c r="BG110" i="54"/>
  <c r="BF110" i="54"/>
  <c r="AA110" i="54"/>
  <c r="Y110" i="54"/>
  <c r="W110" i="54"/>
  <c r="N110" i="54"/>
  <c r="BE110" i="54" s="1"/>
  <c r="BK109" i="54"/>
  <c r="BI109" i="54"/>
  <c r="BH109" i="54"/>
  <c r="BG109" i="54"/>
  <c r="BF109" i="54"/>
  <c r="AA109" i="54"/>
  <c r="Y109" i="54"/>
  <c r="W109" i="54"/>
  <c r="N109" i="54"/>
  <c r="BE109" i="54" s="1"/>
  <c r="BK108" i="54"/>
  <c r="BI108" i="54"/>
  <c r="BH108" i="54"/>
  <c r="BG108" i="54"/>
  <c r="BF108" i="54"/>
  <c r="AA108" i="54"/>
  <c r="Y108" i="54"/>
  <c r="W108" i="54"/>
  <c r="N108" i="54"/>
  <c r="BE108" i="54" s="1"/>
  <c r="BK107" i="54"/>
  <c r="BI107" i="54"/>
  <c r="BH107" i="54"/>
  <c r="BG107" i="54"/>
  <c r="BF107" i="54"/>
  <c r="AA107" i="54"/>
  <c r="Y107" i="54"/>
  <c r="W107" i="54"/>
  <c r="N107" i="54"/>
  <c r="BE107" i="54" s="1"/>
  <c r="BK106" i="54"/>
  <c r="BI106" i="54"/>
  <c r="BH106" i="54"/>
  <c r="BG106" i="54"/>
  <c r="BF106" i="54"/>
  <c r="AA106" i="54"/>
  <c r="Y106" i="54"/>
  <c r="W106" i="54"/>
  <c r="N106" i="54"/>
  <c r="BE106" i="54" s="1"/>
  <c r="BK105" i="54"/>
  <c r="BI105" i="54"/>
  <c r="BH105" i="54"/>
  <c r="BG105" i="54"/>
  <c r="BF105" i="54"/>
  <c r="AA105" i="54"/>
  <c r="Y105" i="54"/>
  <c r="W105" i="54"/>
  <c r="N105" i="54"/>
  <c r="BE105" i="54" s="1"/>
  <c r="BK104" i="54"/>
  <c r="BI104" i="54"/>
  <c r="BH104" i="54"/>
  <c r="BG104" i="54"/>
  <c r="BF104" i="54"/>
  <c r="AA104" i="54"/>
  <c r="Y104" i="54"/>
  <c r="W104" i="54"/>
  <c r="N104" i="54"/>
  <c r="BE104" i="54" s="1"/>
  <c r="BK103" i="54"/>
  <c r="BI103" i="54"/>
  <c r="BH103" i="54"/>
  <c r="BG103" i="54"/>
  <c r="BF103" i="54"/>
  <c r="AA103" i="54"/>
  <c r="Y103" i="54"/>
  <c r="W103" i="54"/>
  <c r="N103" i="54"/>
  <c r="BE103" i="54" s="1"/>
  <c r="BK102" i="54"/>
  <c r="BI102" i="54"/>
  <c r="BH102" i="54"/>
  <c r="BG102" i="54"/>
  <c r="BF102" i="54"/>
  <c r="AA102" i="54"/>
  <c r="Y102" i="54"/>
  <c r="W102" i="54"/>
  <c r="N102" i="54"/>
  <c r="BE102" i="54" s="1"/>
  <c r="BK101" i="54"/>
  <c r="BI101" i="54"/>
  <c r="BH101" i="54"/>
  <c r="BG101" i="54"/>
  <c r="BF101" i="54"/>
  <c r="AA101" i="54"/>
  <c r="Y101" i="54"/>
  <c r="W101" i="54"/>
  <c r="N101" i="54"/>
  <c r="BE101" i="54" s="1"/>
  <c r="BK100" i="54"/>
  <c r="BI100" i="54"/>
  <c r="BH100" i="54"/>
  <c r="BG100" i="54"/>
  <c r="BF100" i="54"/>
  <c r="AA100" i="54"/>
  <c r="Y100" i="54"/>
  <c r="W100" i="54"/>
  <c r="N100" i="54"/>
  <c r="BE100" i="54" s="1"/>
  <c r="BK99" i="54"/>
  <c r="BI99" i="54"/>
  <c r="BH99" i="54"/>
  <c r="BG99" i="54"/>
  <c r="BF99" i="54"/>
  <c r="AA99" i="54"/>
  <c r="Y99" i="54"/>
  <c r="W99" i="54"/>
  <c r="N99" i="54"/>
  <c r="BE99" i="54" s="1"/>
  <c r="BK98" i="54"/>
  <c r="BI98" i="54"/>
  <c r="BH98" i="54"/>
  <c r="BG98" i="54"/>
  <c r="BF98" i="54"/>
  <c r="AA98" i="54"/>
  <c r="Y98" i="54"/>
  <c r="W98" i="54"/>
  <c r="N98" i="54"/>
  <c r="BE98" i="54" s="1"/>
  <c r="BK97" i="54"/>
  <c r="BI97" i="54"/>
  <c r="BH97" i="54"/>
  <c r="BG97" i="54"/>
  <c r="BF97" i="54"/>
  <c r="AA97" i="54"/>
  <c r="Y97" i="54"/>
  <c r="W97" i="54"/>
  <c r="N97" i="54"/>
  <c r="BE97" i="54" s="1"/>
  <c r="BK96" i="54"/>
  <c r="BI96" i="54"/>
  <c r="BH96" i="54"/>
  <c r="BG96" i="54"/>
  <c r="BF96" i="54"/>
  <c r="AA96" i="54"/>
  <c r="AA95" i="54"/>
  <c r="Y96" i="54"/>
  <c r="W96" i="54"/>
  <c r="N96" i="54"/>
  <c r="BE96" i="54" s="1"/>
  <c r="BK94" i="54"/>
  <c r="BK93" i="54" s="1"/>
  <c r="N93" i="54" s="1"/>
  <c r="BI94" i="54"/>
  <c r="BH94" i="54"/>
  <c r="BG94" i="54"/>
  <c r="BF94" i="54"/>
  <c r="AA94" i="54"/>
  <c r="AA93" i="54" s="1"/>
  <c r="Y94" i="54"/>
  <c r="Y93" i="54"/>
  <c r="W94" i="54"/>
  <c r="W93" i="54" s="1"/>
  <c r="N94" i="54"/>
  <c r="BE94" i="54" s="1"/>
  <c r="BK92" i="54"/>
  <c r="BI92" i="54"/>
  <c r="BH92" i="54"/>
  <c r="BG92" i="54"/>
  <c r="BF92" i="54"/>
  <c r="AA92" i="54"/>
  <c r="Y92" i="54"/>
  <c r="W92" i="54"/>
  <c r="N92" i="54"/>
  <c r="BE92" i="54" s="1"/>
  <c r="BK91" i="54"/>
  <c r="BK90" i="54"/>
  <c r="BI90" i="54"/>
  <c r="BH90" i="54"/>
  <c r="BG90" i="54"/>
  <c r="BF90" i="54"/>
  <c r="AA90" i="54"/>
  <c r="Y90" i="54"/>
  <c r="W90" i="54"/>
  <c r="N90" i="54"/>
  <c r="BE90" i="54"/>
  <c r="BK89" i="54"/>
  <c r="BI89" i="54"/>
  <c r="BH89" i="54"/>
  <c r="BG89" i="54"/>
  <c r="BF89" i="54"/>
  <c r="AA89" i="54"/>
  <c r="Y89" i="54"/>
  <c r="W89" i="54"/>
  <c r="N89" i="54"/>
  <c r="BE89" i="54" s="1"/>
  <c r="BK88" i="54"/>
  <c r="BI88" i="54"/>
  <c r="BH88" i="54"/>
  <c r="BG88" i="54"/>
  <c r="BF88" i="54"/>
  <c r="AA88" i="54"/>
  <c r="Y88" i="54"/>
  <c r="W88" i="54"/>
  <c r="N88" i="54"/>
  <c r="BE88" i="54"/>
  <c r="BK87" i="54"/>
  <c r="BI87" i="54"/>
  <c r="BH87" i="54"/>
  <c r="BG87" i="54"/>
  <c r="BF87" i="54"/>
  <c r="AA87" i="54"/>
  <c r="Y87" i="54"/>
  <c r="W87" i="54"/>
  <c r="N87" i="54"/>
  <c r="BE87" i="54" s="1"/>
  <c r="BK86" i="54"/>
  <c r="BI86" i="54"/>
  <c r="BH86" i="54"/>
  <c r="BG86" i="54"/>
  <c r="BF86" i="54"/>
  <c r="AA86" i="54"/>
  <c r="Y86" i="54"/>
  <c r="W86" i="54"/>
  <c r="N86" i="54"/>
  <c r="BE86" i="54" s="1"/>
  <c r="BK85" i="54"/>
  <c r="BI85" i="54"/>
  <c r="BH85" i="54"/>
  <c r="BG85" i="54"/>
  <c r="BF85" i="54"/>
  <c r="AA85" i="54"/>
  <c r="Y85" i="54"/>
  <c r="W85" i="54"/>
  <c r="N85" i="54"/>
  <c r="BE85" i="54" s="1"/>
  <c r="BK84" i="54"/>
  <c r="BI84" i="54"/>
  <c r="BH84" i="54"/>
  <c r="BG84" i="54"/>
  <c r="BF84" i="54"/>
  <c r="AA84" i="54"/>
  <c r="Y84" i="54"/>
  <c r="W84" i="54"/>
  <c r="N84" i="54"/>
  <c r="BE84" i="54" s="1"/>
  <c r="BK83" i="54"/>
  <c r="BI83" i="54"/>
  <c r="BH83" i="54"/>
  <c r="BG83" i="54"/>
  <c r="BF83" i="54"/>
  <c r="AA83" i="54"/>
  <c r="Y83" i="54"/>
  <c r="W83" i="54"/>
  <c r="N83" i="54"/>
  <c r="BE83" i="54" s="1"/>
  <c r="BK82" i="54"/>
  <c r="BI82" i="54"/>
  <c r="BH82" i="54"/>
  <c r="BG82" i="54"/>
  <c r="BF82" i="54"/>
  <c r="AA82" i="54"/>
  <c r="Y82" i="54"/>
  <c r="W82" i="54"/>
  <c r="N82" i="54"/>
  <c r="BE82" i="54"/>
  <c r="BK81" i="54"/>
  <c r="BI81" i="54"/>
  <c r="BH81" i="54"/>
  <c r="BG81" i="54"/>
  <c r="BF81" i="54"/>
  <c r="AA81" i="54"/>
  <c r="Y81" i="54"/>
  <c r="W81" i="54"/>
  <c r="N81" i="54"/>
  <c r="BE81" i="54" s="1"/>
  <c r="BK80" i="54"/>
  <c r="BI80" i="54"/>
  <c r="BH80" i="54"/>
  <c r="BG80" i="54"/>
  <c r="BF80" i="54"/>
  <c r="AA80" i="54"/>
  <c r="Y80" i="54"/>
  <c r="W80" i="54"/>
  <c r="N80" i="54"/>
  <c r="BE80" i="54" s="1"/>
  <c r="BK79" i="54"/>
  <c r="BI79" i="54"/>
  <c r="BH79" i="54"/>
  <c r="BG79" i="54"/>
  <c r="BF79" i="54"/>
  <c r="AA79" i="54"/>
  <c r="Y79" i="54"/>
  <c r="W79" i="54"/>
  <c r="N79" i="54"/>
  <c r="BE79" i="54" s="1"/>
  <c r="BK78" i="54"/>
  <c r="BI78" i="54"/>
  <c r="BH78" i="54"/>
  <c r="BG78" i="54"/>
  <c r="BF78" i="54"/>
  <c r="AA78" i="54"/>
  <c r="Y78" i="54"/>
  <c r="W78" i="54"/>
  <c r="N78" i="54"/>
  <c r="BE78" i="54"/>
  <c r="BK77" i="54"/>
  <c r="BI77" i="54"/>
  <c r="BH77" i="54"/>
  <c r="BG77" i="54"/>
  <c r="BF77" i="54"/>
  <c r="AA77" i="54"/>
  <c r="Y77" i="54"/>
  <c r="W77" i="54"/>
  <c r="N77" i="54"/>
  <c r="BE77" i="54" s="1"/>
  <c r="BK76" i="54"/>
  <c r="BI76" i="54"/>
  <c r="BH76" i="54"/>
  <c r="BG76" i="54"/>
  <c r="BF76" i="54"/>
  <c r="AA76" i="54"/>
  <c r="Y76" i="54"/>
  <c r="W76" i="54"/>
  <c r="N76" i="54"/>
  <c r="BE76" i="54" s="1"/>
  <c r="BK75" i="54"/>
  <c r="BI75" i="54"/>
  <c r="BH75" i="54"/>
  <c r="BG75" i="54"/>
  <c r="BF75" i="54"/>
  <c r="AA75" i="54"/>
  <c r="Y75" i="54"/>
  <c r="W75" i="54"/>
  <c r="N75" i="54"/>
  <c r="BE75" i="54" s="1"/>
  <c r="BK74" i="54"/>
  <c r="BI74" i="54"/>
  <c r="BH74" i="54"/>
  <c r="BG74" i="54"/>
  <c r="BF74" i="54"/>
  <c r="AA74" i="54"/>
  <c r="Y74" i="54"/>
  <c r="W74" i="54"/>
  <c r="N74" i="54"/>
  <c r="BE74" i="54"/>
  <c r="BK73" i="54"/>
  <c r="BI73" i="54"/>
  <c r="BH73" i="54"/>
  <c r="BG73" i="54"/>
  <c r="BF73" i="54"/>
  <c r="AA73" i="54"/>
  <c r="Y73" i="54"/>
  <c r="W73" i="54"/>
  <c r="N73" i="54"/>
  <c r="BE73" i="54" s="1"/>
  <c r="BK72" i="54"/>
  <c r="BI72" i="54"/>
  <c r="BH72" i="54"/>
  <c r="BG72" i="54"/>
  <c r="BF72" i="54"/>
  <c r="AA72" i="54"/>
  <c r="Y72" i="54"/>
  <c r="W72" i="54"/>
  <c r="N72" i="54"/>
  <c r="BE72" i="54"/>
  <c r="BK71" i="54"/>
  <c r="BI71" i="54"/>
  <c r="BH71" i="54"/>
  <c r="BG71" i="54"/>
  <c r="BF71" i="54"/>
  <c r="AA71" i="54"/>
  <c r="Y71" i="54"/>
  <c r="W71" i="54"/>
  <c r="N71" i="54"/>
  <c r="BE71" i="54" s="1"/>
  <c r="BK70" i="54"/>
  <c r="BI70" i="54"/>
  <c r="BH70" i="54"/>
  <c r="BG70" i="54"/>
  <c r="BF70" i="54"/>
  <c r="AA70" i="54"/>
  <c r="Y70" i="54"/>
  <c r="W70" i="54"/>
  <c r="N70" i="54"/>
  <c r="BE70" i="54"/>
  <c r="BK69" i="54"/>
  <c r="BI69" i="54"/>
  <c r="BH69" i="54"/>
  <c r="BG69" i="54"/>
  <c r="BF69" i="54"/>
  <c r="AA69" i="54"/>
  <c r="AA67" i="54" s="1"/>
  <c r="Y69" i="54"/>
  <c r="W69" i="54"/>
  <c r="N69" i="54"/>
  <c r="BE69" i="54" s="1"/>
  <c r="BK68" i="54"/>
  <c r="BK67" i="54" s="1"/>
  <c r="N67" i="54" s="1"/>
  <c r="BI68" i="54"/>
  <c r="BH68" i="54"/>
  <c r="BG68" i="54"/>
  <c r="BF68" i="54"/>
  <c r="AA68" i="54"/>
  <c r="Y68" i="54"/>
  <c r="Y67" i="54" s="1"/>
  <c r="W68" i="54"/>
  <c r="N68" i="54"/>
  <c r="BE68" i="54" s="1"/>
  <c r="BK66" i="54"/>
  <c r="BI66" i="54"/>
  <c r="BH66" i="54"/>
  <c r="BG66" i="54"/>
  <c r="BF66" i="54"/>
  <c r="AA66" i="54"/>
  <c r="Y66" i="54"/>
  <c r="W66" i="54"/>
  <c r="N66" i="54"/>
  <c r="BE66" i="54" s="1"/>
  <c r="BK65" i="54"/>
  <c r="BI65" i="54"/>
  <c r="BH65" i="54"/>
  <c r="BG65" i="54"/>
  <c r="BF65" i="54"/>
  <c r="AA65" i="54"/>
  <c r="Y65" i="54"/>
  <c r="W65" i="54"/>
  <c r="N65" i="54"/>
  <c r="BE65" i="54" s="1"/>
  <c r="BK64" i="54"/>
  <c r="BI64" i="54"/>
  <c r="BH64" i="54"/>
  <c r="BG64" i="54"/>
  <c r="BF64" i="54"/>
  <c r="AA64" i="54"/>
  <c r="Y64" i="54"/>
  <c r="W64" i="54"/>
  <c r="N64" i="54"/>
  <c r="BE64" i="54" s="1"/>
  <c r="BK63" i="54"/>
  <c r="BI63" i="54"/>
  <c r="BH63" i="54"/>
  <c r="BG63" i="54"/>
  <c r="BF63" i="54"/>
  <c r="AA63" i="54"/>
  <c r="Y63" i="54"/>
  <c r="W63" i="54"/>
  <c r="N63" i="54"/>
  <c r="BE63" i="54" s="1"/>
  <c r="BK62" i="54"/>
  <c r="BI62" i="54"/>
  <c r="BH62" i="54"/>
  <c r="BG62" i="54"/>
  <c r="BF62" i="54"/>
  <c r="AA62" i="54"/>
  <c r="Y62" i="54"/>
  <c r="W62" i="54"/>
  <c r="N62" i="54"/>
  <c r="BE62" i="54" s="1"/>
  <c r="BK61" i="54"/>
  <c r="BI61" i="54"/>
  <c r="BH61" i="54"/>
  <c r="BG61" i="54"/>
  <c r="BF61" i="54"/>
  <c r="AA61" i="54"/>
  <c r="Y61" i="54"/>
  <c r="W61" i="54"/>
  <c r="N61" i="54"/>
  <c r="BE61" i="54" s="1"/>
  <c r="BK60" i="54"/>
  <c r="BI60" i="54"/>
  <c r="BH60" i="54"/>
  <c r="BG60" i="54"/>
  <c r="BF60" i="54"/>
  <c r="AA60" i="54"/>
  <c r="Y60" i="54"/>
  <c r="W60" i="54"/>
  <c r="N60" i="54"/>
  <c r="BE60" i="54" s="1"/>
  <c r="BK59" i="54"/>
  <c r="BI59" i="54"/>
  <c r="BH59" i="54"/>
  <c r="BG59" i="54"/>
  <c r="BF59" i="54"/>
  <c r="AA59" i="54"/>
  <c r="Y59" i="54"/>
  <c r="W59" i="54"/>
  <c r="N59" i="54"/>
  <c r="BE59" i="54" s="1"/>
  <c r="BK58" i="54"/>
  <c r="BI58" i="54"/>
  <c r="BH58" i="54"/>
  <c r="BG58" i="54"/>
  <c r="BF58" i="54"/>
  <c r="AA58" i="54"/>
  <c r="Y58" i="54"/>
  <c r="W58" i="54"/>
  <c r="N58" i="54"/>
  <c r="BE58" i="54" s="1"/>
  <c r="BK57" i="54"/>
  <c r="BI57" i="54"/>
  <c r="BH57" i="54"/>
  <c r="BG57" i="54"/>
  <c r="BF57" i="54"/>
  <c r="AA57" i="54"/>
  <c r="Y57" i="54"/>
  <c r="W57" i="54"/>
  <c r="N57" i="54"/>
  <c r="BE57" i="54"/>
  <c r="BK56" i="54"/>
  <c r="BI56" i="54"/>
  <c r="BH56" i="54"/>
  <c r="BG56" i="54"/>
  <c r="BF56" i="54"/>
  <c r="AA56" i="54"/>
  <c r="Y56" i="54"/>
  <c r="W56" i="54"/>
  <c r="N56" i="54"/>
  <c r="BE56" i="54" s="1"/>
  <c r="BK55" i="54"/>
  <c r="BI55" i="54"/>
  <c r="BH55" i="54"/>
  <c r="BG55" i="54"/>
  <c r="BF55" i="54"/>
  <c r="AA55" i="54"/>
  <c r="Y55" i="54"/>
  <c r="W55" i="54"/>
  <c r="N55" i="54"/>
  <c r="BE55" i="54" s="1"/>
  <c r="BK54" i="54"/>
  <c r="BI54" i="54"/>
  <c r="BH54" i="54"/>
  <c r="BG54" i="54"/>
  <c r="BF54" i="54"/>
  <c r="AA54" i="54"/>
  <c r="Y54" i="54"/>
  <c r="W54" i="54"/>
  <c r="N54" i="54"/>
  <c r="BE54" i="54" s="1"/>
  <c r="BK53" i="54"/>
  <c r="BI53" i="54"/>
  <c r="BH53" i="54"/>
  <c r="BG53" i="54"/>
  <c r="BF53" i="54"/>
  <c r="AA53" i="54"/>
  <c r="Y53" i="54"/>
  <c r="W53" i="54"/>
  <c r="N53" i="54"/>
  <c r="BE53" i="54"/>
  <c r="BK52" i="54"/>
  <c r="BI52" i="54"/>
  <c r="BH52" i="54"/>
  <c r="BG52" i="54"/>
  <c r="BF52" i="54"/>
  <c r="AA52" i="54"/>
  <c r="Y52" i="54"/>
  <c r="W52" i="54"/>
  <c r="N52" i="54"/>
  <c r="BE52" i="54" s="1"/>
  <c r="BK51" i="54"/>
  <c r="BI51" i="54"/>
  <c r="BH51" i="54"/>
  <c r="BG51" i="54"/>
  <c r="BF51" i="54"/>
  <c r="AA51" i="54"/>
  <c r="Y51" i="54"/>
  <c r="W51" i="54"/>
  <c r="N51" i="54"/>
  <c r="BE51" i="54" s="1"/>
  <c r="BK50" i="54"/>
  <c r="BI50" i="54"/>
  <c r="BH50" i="54"/>
  <c r="BG50" i="54"/>
  <c r="BF50" i="54"/>
  <c r="AA50" i="54"/>
  <c r="Y50" i="54"/>
  <c r="W50" i="54"/>
  <c r="N50" i="54"/>
  <c r="BE50" i="54" s="1"/>
  <c r="BK49" i="54"/>
  <c r="BI49" i="54"/>
  <c r="BH49" i="54"/>
  <c r="BG49" i="54"/>
  <c r="BF49" i="54"/>
  <c r="AA49" i="54"/>
  <c r="Y49" i="54"/>
  <c r="W49" i="54"/>
  <c r="N49" i="54"/>
  <c r="BE49" i="54"/>
  <c r="BK48" i="54"/>
  <c r="BI48" i="54"/>
  <c r="BH48" i="54"/>
  <c r="BG48" i="54"/>
  <c r="BF48" i="54"/>
  <c r="AA48" i="54"/>
  <c r="Y48" i="54"/>
  <c r="W48" i="54"/>
  <c r="N48" i="54"/>
  <c r="BE48" i="54" s="1"/>
  <c r="BK47" i="54"/>
  <c r="BI47" i="54"/>
  <c r="BH47" i="54"/>
  <c r="BG47" i="54"/>
  <c r="BF47" i="54"/>
  <c r="AA47" i="54"/>
  <c r="Y47" i="54"/>
  <c r="W47" i="54"/>
  <c r="N47" i="54"/>
  <c r="BE47" i="54" s="1"/>
  <c r="BK46" i="54"/>
  <c r="BI46" i="54"/>
  <c r="BH46" i="54"/>
  <c r="BG46" i="54"/>
  <c r="BF46" i="54"/>
  <c r="AA46" i="54"/>
  <c r="Y46" i="54"/>
  <c r="W46" i="54"/>
  <c r="N46" i="54"/>
  <c r="BE46" i="54" s="1"/>
  <c r="BK45" i="54"/>
  <c r="BI45" i="54"/>
  <c r="BH45" i="54"/>
  <c r="BG45" i="54"/>
  <c r="BF45" i="54"/>
  <c r="AA45" i="54"/>
  <c r="Y45" i="54"/>
  <c r="W45" i="54"/>
  <c r="N45" i="54"/>
  <c r="BE45" i="54"/>
  <c r="BK44" i="54"/>
  <c r="BI44" i="54"/>
  <c r="BH44" i="54"/>
  <c r="BG44" i="54"/>
  <c r="BF44" i="54"/>
  <c r="AA44" i="54"/>
  <c r="Y44" i="54"/>
  <c r="W44" i="54"/>
  <c r="N44" i="54"/>
  <c r="BE44" i="54" s="1"/>
  <c r="BK43" i="54"/>
  <c r="BI43" i="54"/>
  <c r="BH43" i="54"/>
  <c r="BG43" i="54"/>
  <c r="BF43" i="54"/>
  <c r="AA43" i="54"/>
  <c r="Y43" i="54"/>
  <c r="W43" i="54"/>
  <c r="N43" i="54"/>
  <c r="BE43" i="54" s="1"/>
  <c r="BK42" i="54"/>
  <c r="BI42" i="54"/>
  <c r="BH42" i="54"/>
  <c r="BG42" i="54"/>
  <c r="BF42" i="54"/>
  <c r="AA42" i="54"/>
  <c r="Y42" i="54"/>
  <c r="W42" i="54"/>
  <c r="N42" i="54"/>
  <c r="BE42" i="54" s="1"/>
  <c r="BK41" i="54"/>
  <c r="BI41" i="54"/>
  <c r="BH41" i="54"/>
  <c r="BG41" i="54"/>
  <c r="BF41" i="54"/>
  <c r="AA41" i="54"/>
  <c r="Y41" i="54"/>
  <c r="W41" i="54"/>
  <c r="N41" i="54"/>
  <c r="BE41" i="54"/>
  <c r="BK40" i="54"/>
  <c r="BI40" i="54"/>
  <c r="BH40" i="54"/>
  <c r="BG40" i="54"/>
  <c r="BF40" i="54"/>
  <c r="AA40" i="54"/>
  <c r="Y40" i="54"/>
  <c r="W40" i="54"/>
  <c r="N40" i="54"/>
  <c r="BE40" i="54" s="1"/>
  <c r="BK39" i="54"/>
  <c r="BI39" i="54"/>
  <c r="BH39" i="54"/>
  <c r="BG39" i="54"/>
  <c r="BF39" i="54"/>
  <c r="AA39" i="54"/>
  <c r="Y39" i="54"/>
  <c r="W39" i="54"/>
  <c r="N39" i="54"/>
  <c r="BE39" i="54" s="1"/>
  <c r="BK38" i="54"/>
  <c r="BK37" i="54" s="1"/>
  <c r="N37" i="54" s="1"/>
  <c r="BI38" i="54"/>
  <c r="BH38" i="54"/>
  <c r="BG38" i="54"/>
  <c r="BF38" i="54"/>
  <c r="AA38" i="54"/>
  <c r="Y38" i="54"/>
  <c r="Y37" i="54" s="1"/>
  <c r="W38" i="54"/>
  <c r="W37" i="54" s="1"/>
  <c r="N38" i="54"/>
  <c r="BE38" i="54" s="1"/>
  <c r="BK36" i="54"/>
  <c r="BI36" i="54"/>
  <c r="BH36" i="54"/>
  <c r="BG36" i="54"/>
  <c r="BF36" i="54"/>
  <c r="AA36" i="54"/>
  <c r="Y36" i="54"/>
  <c r="W36" i="54"/>
  <c r="N36" i="54"/>
  <c r="BE36" i="54" s="1"/>
  <c r="BK35" i="54"/>
  <c r="BI35" i="54"/>
  <c r="BH35" i="54"/>
  <c r="BG35" i="54"/>
  <c r="BF35" i="54"/>
  <c r="AA35" i="54"/>
  <c r="Y35" i="54"/>
  <c r="W35" i="54"/>
  <c r="N35" i="54"/>
  <c r="BE35" i="54"/>
  <c r="BK34" i="54"/>
  <c r="BI34" i="54"/>
  <c r="BH34" i="54"/>
  <c r="BG34" i="54"/>
  <c r="BF34" i="54"/>
  <c r="AA34" i="54"/>
  <c r="Y34" i="54"/>
  <c r="W34" i="54"/>
  <c r="N34" i="54"/>
  <c r="BE34" i="54" s="1"/>
  <c r="BK33" i="54"/>
  <c r="BI33" i="54"/>
  <c r="BH33" i="54"/>
  <c r="BG33" i="54"/>
  <c r="BF33" i="54"/>
  <c r="AA33" i="54"/>
  <c r="Y33" i="54"/>
  <c r="W33" i="54"/>
  <c r="N33" i="54"/>
  <c r="BE33" i="54" s="1"/>
  <c r="BK32" i="54"/>
  <c r="BI32" i="54"/>
  <c r="BH32" i="54"/>
  <c r="BG32" i="54"/>
  <c r="BF32" i="54"/>
  <c r="AA32" i="54"/>
  <c r="Y32" i="54"/>
  <c r="W32" i="54"/>
  <c r="N32" i="54"/>
  <c r="BE32" i="54" s="1"/>
  <c r="BK31" i="54"/>
  <c r="BI31" i="54"/>
  <c r="BH31" i="54"/>
  <c r="BG31" i="54"/>
  <c r="BF31" i="54"/>
  <c r="AA31" i="54"/>
  <c r="Y31" i="54"/>
  <c r="W31" i="54"/>
  <c r="N31" i="54"/>
  <c r="BE31" i="54"/>
  <c r="BK30" i="54"/>
  <c r="BI30" i="54"/>
  <c r="BH30" i="54"/>
  <c r="BG30" i="54"/>
  <c r="BF30" i="54"/>
  <c r="AA30" i="54"/>
  <c r="Y30" i="54"/>
  <c r="W30" i="54"/>
  <c r="N30" i="54"/>
  <c r="BE30" i="54" s="1"/>
  <c r="BK29" i="54"/>
  <c r="BI29" i="54"/>
  <c r="BH29" i="54"/>
  <c r="BG29" i="54"/>
  <c r="BF29" i="54"/>
  <c r="AA29" i="54"/>
  <c r="Y29" i="54"/>
  <c r="W29" i="54"/>
  <c r="N29" i="54"/>
  <c r="BE29" i="54" s="1"/>
  <c r="BK28" i="54"/>
  <c r="BI28" i="54"/>
  <c r="BH28" i="54"/>
  <c r="BG28" i="54"/>
  <c r="BF28" i="54"/>
  <c r="AA28" i="54"/>
  <c r="Y28" i="54"/>
  <c r="W28" i="54"/>
  <c r="N28" i="54"/>
  <c r="BE28" i="54" s="1"/>
  <c r="BK27" i="54"/>
  <c r="BI27" i="54"/>
  <c r="BH27" i="54"/>
  <c r="BG27" i="54"/>
  <c r="BF27" i="54"/>
  <c r="AA27" i="54"/>
  <c r="Y27" i="54"/>
  <c r="W27" i="54"/>
  <c r="N27" i="54"/>
  <c r="BE27" i="54"/>
  <c r="BK26" i="54"/>
  <c r="BI26" i="54"/>
  <c r="BH26" i="54"/>
  <c r="BG26" i="54"/>
  <c r="BF26" i="54"/>
  <c r="AA26" i="54"/>
  <c r="Y26" i="54"/>
  <c r="W26" i="54"/>
  <c r="N26" i="54"/>
  <c r="BE26" i="54" s="1"/>
  <c r="BK25" i="54"/>
  <c r="BI25" i="54"/>
  <c r="BH25" i="54"/>
  <c r="BG25" i="54"/>
  <c r="BF25" i="54"/>
  <c r="AA25" i="54"/>
  <c r="Y25" i="54"/>
  <c r="W25" i="54"/>
  <c r="N25" i="54"/>
  <c r="BE25" i="54" s="1"/>
  <c r="BK24" i="54"/>
  <c r="BI24" i="54"/>
  <c r="BH24" i="54"/>
  <c r="BG24" i="54"/>
  <c r="BF24" i="54"/>
  <c r="AA24" i="54"/>
  <c r="Y24" i="54"/>
  <c r="W24" i="54"/>
  <c r="N24" i="54"/>
  <c r="BE24" i="54" s="1"/>
  <c r="BK23" i="54"/>
  <c r="BI23" i="54"/>
  <c r="BH23" i="54"/>
  <c r="BG23" i="54"/>
  <c r="BF23" i="54"/>
  <c r="AA23" i="54"/>
  <c r="Y23" i="54"/>
  <c r="W23" i="54"/>
  <c r="N23" i="54"/>
  <c r="BE23" i="54"/>
  <c r="BK22" i="54"/>
  <c r="BI22" i="54"/>
  <c r="BH22" i="54"/>
  <c r="BG22" i="54"/>
  <c r="BF22" i="54"/>
  <c r="AA22" i="54"/>
  <c r="Y22" i="54"/>
  <c r="W22" i="54"/>
  <c r="N22" i="54"/>
  <c r="BE22" i="54"/>
  <c r="BK21" i="54"/>
  <c r="BI21" i="54"/>
  <c r="BH21" i="54"/>
  <c r="BG21" i="54"/>
  <c r="BF21" i="54"/>
  <c r="AA21" i="54"/>
  <c r="Y21" i="54"/>
  <c r="W21" i="54"/>
  <c r="N21" i="54"/>
  <c r="BE21" i="54"/>
  <c r="BK20" i="54"/>
  <c r="BI20" i="54"/>
  <c r="BH20" i="54"/>
  <c r="BG20" i="54"/>
  <c r="BF20" i="54"/>
  <c r="AA20" i="54"/>
  <c r="Y20" i="54"/>
  <c r="W20" i="54"/>
  <c r="N20" i="54"/>
  <c r="BE20" i="54"/>
  <c r="BK19" i="54"/>
  <c r="BI19" i="54"/>
  <c r="BH19" i="54"/>
  <c r="BG19" i="54"/>
  <c r="BF19" i="54"/>
  <c r="AA19" i="54"/>
  <c r="Y19" i="54"/>
  <c r="W19" i="54"/>
  <c r="N19" i="54"/>
  <c r="BE19" i="54"/>
  <c r="BK18" i="54"/>
  <c r="BI18" i="54"/>
  <c r="BH18" i="54"/>
  <c r="BG18" i="54"/>
  <c r="BF18" i="54"/>
  <c r="AA18" i="54"/>
  <c r="Y18" i="54"/>
  <c r="W18" i="54"/>
  <c r="N18" i="54"/>
  <c r="BE18" i="54"/>
  <c r="BK17" i="54"/>
  <c r="BI17" i="54"/>
  <c r="BH17" i="54"/>
  <c r="BG17" i="54"/>
  <c r="BF17" i="54"/>
  <c r="AA17" i="54"/>
  <c r="Y17" i="54"/>
  <c r="W17" i="54"/>
  <c r="N17" i="54"/>
  <c r="BE17" i="54"/>
  <c r="BK16" i="54"/>
  <c r="BI16" i="54"/>
  <c r="BH16" i="54"/>
  <c r="BG16" i="54"/>
  <c r="BF16" i="54"/>
  <c r="AA16" i="54"/>
  <c r="Y16" i="54"/>
  <c r="Y15" i="54"/>
  <c r="W16" i="54"/>
  <c r="N16" i="54"/>
  <c r="BE16" i="54" s="1"/>
  <c r="BK15" i="54"/>
  <c r="N15" i="54" s="1"/>
  <c r="G267" i="53"/>
  <c r="G266" i="53"/>
  <c r="G265" i="53"/>
  <c r="G264" i="53"/>
  <c r="G263" i="53"/>
  <c r="G262" i="53"/>
  <c r="G261" i="53"/>
  <c r="G260" i="53"/>
  <c r="G259" i="53"/>
  <c r="G258" i="53"/>
  <c r="G257" i="53"/>
  <c r="G256" i="53"/>
  <c r="G255" i="53"/>
  <c r="G251" i="53"/>
  <c r="G248" i="53"/>
  <c r="G245" i="53"/>
  <c r="G242" i="53"/>
  <c r="G239" i="53"/>
  <c r="G236" i="53"/>
  <c r="G233" i="53"/>
  <c r="G229" i="53"/>
  <c r="G226" i="53"/>
  <c r="G223" i="53"/>
  <c r="G220" i="53"/>
  <c r="G217" i="53"/>
  <c r="G216" i="53" s="1"/>
  <c r="G213" i="53"/>
  <c r="G210" i="53"/>
  <c r="G207" i="53"/>
  <c r="G204" i="53"/>
  <c r="G201" i="53"/>
  <c r="G198" i="53"/>
  <c r="G195" i="53"/>
  <c r="G192" i="53"/>
  <c r="G188" i="53" s="1"/>
  <c r="G189" i="53"/>
  <c r="G185" i="53"/>
  <c r="G182" i="53"/>
  <c r="G179" i="53"/>
  <c r="G174" i="53"/>
  <c r="G171" i="53"/>
  <c r="G168" i="53"/>
  <c r="G163" i="53"/>
  <c r="G160" i="53"/>
  <c r="G157" i="53"/>
  <c r="G154" i="53"/>
  <c r="G151" i="53"/>
  <c r="G148" i="53"/>
  <c r="G145" i="53"/>
  <c r="G142" i="53"/>
  <c r="G138" i="53"/>
  <c r="G133" i="53"/>
  <c r="G130" i="53"/>
  <c r="G127" i="53"/>
  <c r="G124" i="53"/>
  <c r="G121" i="53"/>
  <c r="G118" i="53"/>
  <c r="G115" i="53"/>
  <c r="G112" i="53"/>
  <c r="G109" i="53"/>
  <c r="G106" i="53"/>
  <c r="G103" i="53"/>
  <c r="G100" i="53"/>
  <c r="G97" i="53"/>
  <c r="G94" i="53"/>
  <c r="G91" i="53"/>
  <c r="G88" i="53"/>
  <c r="G84" i="53"/>
  <c r="G81" i="53"/>
  <c r="G74" i="53"/>
  <c r="G71" i="53"/>
  <c r="G68" i="53"/>
  <c r="G61" i="53"/>
  <c r="G58" i="53"/>
  <c r="G53" i="53"/>
  <c r="G50" i="53"/>
  <c r="G47" i="53"/>
  <c r="G44" i="53"/>
  <c r="G41" i="53"/>
  <c r="G38" i="53"/>
  <c r="G35" i="53"/>
  <c r="G32" i="53"/>
  <c r="G29" i="53"/>
  <c r="G26" i="53"/>
  <c r="G23" i="53"/>
  <c r="G20" i="53"/>
  <c r="G17" i="53"/>
  <c r="G14" i="53"/>
  <c r="G125" i="65"/>
  <c r="C9" i="64" s="1"/>
  <c r="G265" i="65"/>
  <c r="C14" i="64" s="1"/>
  <c r="G131" i="65"/>
  <c r="C10" i="64" s="1"/>
  <c r="G247" i="65"/>
  <c r="C11" i="64" s="1"/>
  <c r="G28" i="65"/>
  <c r="C8" i="64" s="1"/>
  <c r="G258" i="65"/>
  <c r="C13" i="64" s="1"/>
  <c r="F41" i="58"/>
  <c r="F47" i="58" s="1"/>
  <c r="H20" i="60"/>
  <c r="H26" i="60" s="1"/>
  <c r="F17" i="52"/>
  <c r="F9" i="52"/>
  <c r="AA16" i="71"/>
  <c r="W32" i="71"/>
  <c r="I278" i="69"/>
  <c r="BK38" i="85"/>
  <c r="N38" i="85" s="1"/>
  <c r="BK47" i="85"/>
  <c r="N47" i="85" s="1"/>
  <c r="BK103" i="85"/>
  <c r="N103" i="85" s="1"/>
  <c r="BK116" i="85"/>
  <c r="N116" i="85" s="1"/>
  <c r="BK372" i="85"/>
  <c r="N372" i="85" s="1"/>
  <c r="BK93" i="85"/>
  <c r="N93" i="85" s="1"/>
  <c r="BK241" i="85"/>
  <c r="N241" i="85" s="1"/>
  <c r="BK74" i="85"/>
  <c r="N74" i="85" s="1"/>
  <c r="BK180" i="85"/>
  <c r="N180" i="85" s="1"/>
  <c r="BK143" i="83"/>
  <c r="N143" i="83" s="1"/>
  <c r="BK160" i="83"/>
  <c r="N160" i="83" s="1"/>
  <c r="BK44" i="83"/>
  <c r="N44" i="83" s="1"/>
  <c r="N15" i="74"/>
  <c r="BK14" i="74"/>
  <c r="N14" i="74" s="1"/>
  <c r="E33" i="9" s="1"/>
  <c r="N16" i="74"/>
  <c r="BK23" i="82"/>
  <c r="N23" i="82" s="1"/>
  <c r="BK34" i="82"/>
  <c r="N34" i="82" s="1"/>
  <c r="BK16" i="85"/>
  <c r="N16" i="85" s="1"/>
  <c r="W38" i="85"/>
  <c r="AA47" i="85"/>
  <c r="AA74" i="85"/>
  <c r="AA103" i="85"/>
  <c r="Y256" i="85"/>
  <c r="W297" i="85"/>
  <c r="AA385" i="85"/>
  <c r="AA16" i="85"/>
  <c r="Y26" i="85"/>
  <c r="Y116" i="85"/>
  <c r="AA133" i="85"/>
  <c r="BK143" i="85"/>
  <c r="N143" i="85" s="1"/>
  <c r="W172" i="85"/>
  <c r="Y180" i="85"/>
  <c r="AA241" i="85"/>
  <c r="BK297" i="85"/>
  <c r="N297" i="85" s="1"/>
  <c r="AA297" i="85"/>
  <c r="AA38" i="85"/>
  <c r="W47" i="85"/>
  <c r="Y51" i="85"/>
  <c r="W74" i="85"/>
  <c r="W103" i="85"/>
  <c r="Y372" i="85"/>
  <c r="W385" i="85"/>
  <c r="W31" i="82"/>
  <c r="W16" i="82"/>
  <c r="AA31" i="82"/>
  <c r="AA34" i="82"/>
  <c r="Y34" i="82"/>
  <c r="BK16" i="82"/>
  <c r="N16" i="82" s="1"/>
  <c r="AA16" i="82"/>
  <c r="AA23" i="82"/>
  <c r="Y23" i="82"/>
  <c r="BK70" i="83"/>
  <c r="N70" i="83" s="1"/>
  <c r="AA16" i="83"/>
  <c r="Y16" i="83"/>
  <c r="Y39" i="83"/>
  <c r="W132" i="83"/>
  <c r="AA148" i="83"/>
  <c r="BK151" i="83"/>
  <c r="N151" i="83" s="1"/>
  <c r="AA44" i="83"/>
  <c r="BK132" i="83"/>
  <c r="N132" i="83" s="1"/>
  <c r="Y148" i="83"/>
  <c r="W148" i="83"/>
  <c r="Y165" i="83"/>
  <c r="W28" i="83"/>
  <c r="Y44" i="83"/>
  <c r="W44" i="83"/>
  <c r="W70" i="83"/>
  <c r="AA143" i="83"/>
  <c r="Y143" i="83"/>
  <c r="Y151" i="83"/>
  <c r="W160" i="83"/>
  <c r="I20" i="69" l="1"/>
  <c r="I15" i="69" s="1"/>
  <c r="M20" i="69"/>
  <c r="M15" i="69" s="1"/>
  <c r="K20" i="69"/>
  <c r="K15" i="69" s="1"/>
  <c r="AA37" i="54"/>
  <c r="W16" i="71"/>
  <c r="W15" i="71" s="1"/>
  <c r="W14" i="71" s="1"/>
  <c r="AA39" i="71"/>
  <c r="AA15" i="71"/>
  <c r="AA14" i="71" s="1"/>
  <c r="G254" i="53"/>
  <c r="G141" i="53"/>
  <c r="G232" i="53"/>
  <c r="F36" i="58"/>
  <c r="H16" i="59"/>
  <c r="G152" i="66"/>
  <c r="G57" i="69"/>
  <c r="BK16" i="83"/>
  <c r="N16" i="83" s="1"/>
  <c r="AA70" i="83"/>
  <c r="BK16" i="84"/>
  <c r="BK43" i="85"/>
  <c r="N43" i="85" s="1"/>
  <c r="W93" i="85"/>
  <c r="AA256" i="85"/>
  <c r="Y362" i="85"/>
  <c r="BK388" i="85"/>
  <c r="N388" i="85" s="1"/>
  <c r="BK395" i="85"/>
  <c r="N395" i="85" s="1"/>
  <c r="Y70" i="83"/>
  <c r="Y15" i="83" s="1"/>
  <c r="AA151" i="83"/>
  <c r="W16" i="84"/>
  <c r="W15" i="84" s="1"/>
  <c r="W14" i="84" s="1"/>
  <c r="AA16" i="84"/>
  <c r="AA15" i="84" s="1"/>
  <c r="AA14" i="84" s="1"/>
  <c r="W43" i="85"/>
  <c r="AA51" i="85"/>
  <c r="Y93" i="85"/>
  <c r="Y143" i="85"/>
  <c r="W180" i="85"/>
  <c r="BK256" i="85"/>
  <c r="N256" i="85" s="1"/>
  <c r="AA362" i="85"/>
  <c r="AA39" i="83"/>
  <c r="W151" i="83"/>
  <c r="W140" i="83" s="1"/>
  <c r="AA160" i="83"/>
  <c r="BK165" i="83"/>
  <c r="N165" i="83" s="1"/>
  <c r="W51" i="85"/>
  <c r="AA93" i="85"/>
  <c r="AA172" i="85"/>
  <c r="AA180" i="85"/>
  <c r="W241" i="85"/>
  <c r="AA372" i="85"/>
  <c r="BK172" i="85"/>
  <c r="N172" i="85" s="1"/>
  <c r="BK140" i="83"/>
  <c r="N140" i="83" s="1"/>
  <c r="W67" i="54"/>
  <c r="Y95" i="54"/>
  <c r="Y14" i="54" s="1"/>
  <c r="Y140" i="83"/>
  <c r="G13" i="53"/>
  <c r="AA15" i="54"/>
  <c r="W95" i="54"/>
  <c r="BK95" i="54"/>
  <c r="N95" i="54" s="1"/>
  <c r="H12" i="56"/>
  <c r="AA15" i="82"/>
  <c r="AA14" i="82" s="1"/>
  <c r="W15" i="82"/>
  <c r="W14" i="82" s="1"/>
  <c r="BK14" i="54"/>
  <c r="N14" i="54" s="1"/>
  <c r="C9" i="10" s="1"/>
  <c r="G87" i="53"/>
  <c r="W15" i="54"/>
  <c r="W14" i="54" s="1"/>
  <c r="F17" i="56"/>
  <c r="H38" i="56"/>
  <c r="H59" i="57"/>
  <c r="H62" i="57" s="1"/>
  <c r="C9" i="55" s="1"/>
  <c r="H22" i="59"/>
  <c r="H31" i="59"/>
  <c r="H17" i="60"/>
  <c r="H15" i="61"/>
  <c r="C42" i="55" s="1"/>
  <c r="C43" i="55" s="1"/>
  <c r="H18" i="62"/>
  <c r="H26" i="62"/>
  <c r="H33" i="62"/>
  <c r="F29" i="56"/>
  <c r="F20" i="57"/>
  <c r="F62" i="57" s="1"/>
  <c r="C8" i="55" s="1"/>
  <c r="C10" i="55" s="1"/>
  <c r="F12" i="58"/>
  <c r="F25" i="58"/>
  <c r="F50" i="58" s="1"/>
  <c r="C35" i="55" s="1"/>
  <c r="C37" i="55" s="1"/>
  <c r="F12" i="59"/>
  <c r="F31" i="59"/>
  <c r="H23" i="63"/>
  <c r="G29" i="66"/>
  <c r="G139" i="66"/>
  <c r="G114" i="69"/>
  <c r="K278" i="69"/>
  <c r="BK16" i="71"/>
  <c r="Y16" i="71"/>
  <c r="Y31" i="82"/>
  <c r="Y15" i="82" s="1"/>
  <c r="Y14" i="82" s="1"/>
  <c r="BK39" i="83"/>
  <c r="Y16" i="85"/>
  <c r="AA26" i="85"/>
  <c r="AA43" i="85"/>
  <c r="Y47" i="85"/>
  <c r="Y133" i="85"/>
  <c r="AA143" i="85"/>
  <c r="AA92" i="85" s="1"/>
  <c r="BK51" i="85"/>
  <c r="Y74" i="85"/>
  <c r="F26" i="60"/>
  <c r="F36" i="60" s="1"/>
  <c r="C29" i="55" s="1"/>
  <c r="H33" i="60"/>
  <c r="H36" i="60" s="1"/>
  <c r="C30" i="55" s="1"/>
  <c r="F11" i="62"/>
  <c r="F10" i="63"/>
  <c r="F16" i="63"/>
  <c r="G77" i="66"/>
  <c r="D30" i="68"/>
  <c r="M278" i="69"/>
  <c r="F71" i="76"/>
  <c r="C15" i="10" s="1"/>
  <c r="BK31" i="82"/>
  <c r="N31" i="82" s="1"/>
  <c r="W16" i="83"/>
  <c r="W15" i="83" s="1"/>
  <c r="AA28" i="83"/>
  <c r="AA15" i="83" s="1"/>
  <c r="W26" i="85"/>
  <c r="W15" i="85" s="1"/>
  <c r="W116" i="85"/>
  <c r="BK133" i="85"/>
  <c r="N133" i="85" s="1"/>
  <c r="W143" i="85"/>
  <c r="Y241" i="85"/>
  <c r="G58" i="66"/>
  <c r="G143" i="66"/>
  <c r="G176" i="69"/>
  <c r="Y39" i="71"/>
  <c r="AA165" i="83"/>
  <c r="AA140" i="83" s="1"/>
  <c r="Y43" i="85"/>
  <c r="Y103" i="85"/>
  <c r="W133" i="85"/>
  <c r="W362" i="85"/>
  <c r="BK385" i="85"/>
  <c r="N385" i="85" s="1"/>
  <c r="W388" i="85"/>
  <c r="C15" i="64"/>
  <c r="C13" i="10" s="1"/>
  <c r="G12" i="53"/>
  <c r="G269" i="53"/>
  <c r="C21" i="10" s="1"/>
  <c r="AA14" i="54"/>
  <c r="BK15" i="82"/>
  <c r="BK92" i="85"/>
  <c r="N92" i="85" s="1"/>
  <c r="F18" i="52"/>
  <c r="E47" i="9" s="1"/>
  <c r="E45" i="9" s="1"/>
  <c r="E10" i="9" s="1"/>
  <c r="F34" i="59"/>
  <c r="C23" i="55" s="1"/>
  <c r="F36" i="62"/>
  <c r="C13" i="55" s="1"/>
  <c r="N16" i="73"/>
  <c r="BK15" i="73"/>
  <c r="F41" i="56"/>
  <c r="C18" i="55" s="1"/>
  <c r="N16" i="72"/>
  <c r="BK15" i="72"/>
  <c r="H41" i="56"/>
  <c r="C19" i="55" s="1"/>
  <c r="H34" i="59"/>
  <c r="C24" i="55" s="1"/>
  <c r="F24" i="63"/>
  <c r="C47" i="55" s="1"/>
  <c r="H24" i="63"/>
  <c r="C48" i="55" s="1"/>
  <c r="G34" i="69"/>
  <c r="G260" i="69"/>
  <c r="Y14" i="83" l="1"/>
  <c r="BK15" i="84"/>
  <c r="N16" i="84"/>
  <c r="Y92" i="85"/>
  <c r="AA14" i="83"/>
  <c r="W14" i="83"/>
  <c r="W92" i="85"/>
  <c r="AA15" i="85"/>
  <c r="AA14" i="85" s="1"/>
  <c r="K57" i="69"/>
  <c r="K35" i="69" s="1"/>
  <c r="M57" i="69"/>
  <c r="M35" i="69" s="1"/>
  <c r="I57" i="69"/>
  <c r="I35" i="69" s="1"/>
  <c r="W14" i="85"/>
  <c r="C20" i="55"/>
  <c r="N39" i="83"/>
  <c r="BK15" i="83"/>
  <c r="G9" i="66"/>
  <c r="C23" i="10" s="1"/>
  <c r="H36" i="62"/>
  <c r="C14" i="55" s="1"/>
  <c r="N51" i="85"/>
  <c r="BK15" i="85"/>
  <c r="M114" i="69"/>
  <c r="M58" i="69" s="1"/>
  <c r="I114" i="69"/>
  <c r="I58" i="69" s="1"/>
  <c r="K114" i="69"/>
  <c r="K58" i="69" s="1"/>
  <c r="C56" i="55"/>
  <c r="Y15" i="71"/>
  <c r="Y14" i="71" s="1"/>
  <c r="D32" i="68"/>
  <c r="D42" i="68" s="1"/>
  <c r="C19" i="10" s="1"/>
  <c r="C15" i="55"/>
  <c r="K176" i="69"/>
  <c r="K115" i="69" s="1"/>
  <c r="M176" i="69"/>
  <c r="M115" i="69" s="1"/>
  <c r="I176" i="69"/>
  <c r="I115" i="69" s="1"/>
  <c r="C31" i="55"/>
  <c r="Y15" i="85"/>
  <c r="Y14" i="85" s="1"/>
  <c r="N16" i="71"/>
  <c r="BK15" i="71"/>
  <c r="C25" i="55"/>
  <c r="BK14" i="73"/>
  <c r="N14" i="73" s="1"/>
  <c r="E35" i="9" s="1"/>
  <c r="N15" i="73"/>
  <c r="I260" i="69"/>
  <c r="I177" i="69" s="1"/>
  <c r="K260" i="69"/>
  <c r="K177" i="69" s="1"/>
  <c r="M260" i="69"/>
  <c r="M177" i="69" s="1"/>
  <c r="N15" i="72"/>
  <c r="BK14" i="72"/>
  <c r="N14" i="72" s="1"/>
  <c r="E34" i="9" s="1"/>
  <c r="C49" i="55"/>
  <c r="C55" i="55"/>
  <c r="C58" i="55" s="1"/>
  <c r="C17" i="10" s="1"/>
  <c r="N15" i="82"/>
  <c r="BK14" i="82"/>
  <c r="N14" i="82" s="1"/>
  <c r="E32" i="9" s="1"/>
  <c r="M34" i="69"/>
  <c r="M21" i="69" s="1"/>
  <c r="K34" i="69"/>
  <c r="K21" i="69" s="1"/>
  <c r="K14" i="69" s="1"/>
  <c r="K281" i="69" s="1"/>
  <c r="I34" i="69"/>
  <c r="I21" i="69" s="1"/>
  <c r="I14" i="69" s="1"/>
  <c r="I281" i="69" s="1"/>
  <c r="C11" i="10" s="1"/>
  <c r="N15" i="84" l="1"/>
  <c r="BK14" i="84"/>
  <c r="N14" i="84" s="1"/>
  <c r="E38" i="9" s="1"/>
  <c r="N15" i="85"/>
  <c r="BK14" i="85"/>
  <c r="N14" i="85" s="1"/>
  <c r="C7" i="10" s="1"/>
  <c r="BK14" i="83"/>
  <c r="N14" i="83" s="1"/>
  <c r="C5" i="10" s="1"/>
  <c r="N15" i="83"/>
  <c r="BK14" i="71"/>
  <c r="N14" i="71" s="1"/>
  <c r="E37" i="9" s="1"/>
  <c r="N15" i="71"/>
  <c r="M14" i="69"/>
  <c r="M281" i="69" s="1"/>
  <c r="C27" i="10"/>
  <c r="E36" i="9" s="1"/>
  <c r="E30" i="9" s="1"/>
  <c r="E7" i="9" s="1"/>
  <c r="E17" i="9" s="1"/>
  <c r="E19" i="9" l="1"/>
  <c r="E21" i="9" s="1"/>
</calcChain>
</file>

<file path=xl/sharedStrings.xml><?xml version="1.0" encoding="utf-8"?>
<sst xmlns="http://schemas.openxmlformats.org/spreadsheetml/2006/main" count="13141" uniqueCount="3245">
  <si>
    <t>Stavba:</t>
  </si>
  <si>
    <t>ROZPOČET</t>
  </si>
  <si>
    <t>PČ</t>
  </si>
  <si>
    <t>Typ</t>
  </si>
  <si>
    <t>Kód</t>
  </si>
  <si>
    <t>Popis</t>
  </si>
  <si>
    <t>Poznámka</t>
  </si>
  <si>
    <t>J. Nh [h]</t>
  </si>
  <si>
    <t>J. suť [t]</t>
  </si>
  <si>
    <t>Suť Celkem [t]</t>
  </si>
  <si>
    <t>D</t>
  </si>
  <si>
    <t>ROZPOCET</t>
  </si>
  <si>
    <t>K</t>
  </si>
  <si>
    <t>základní</t>
  </si>
  <si>
    <t>m3</t>
  </si>
  <si>
    <t>16</t>
  </si>
  <si>
    <t>17</t>
  </si>
  <si>
    <t>M</t>
  </si>
  <si>
    <t>t</t>
  </si>
  <si>
    <t>18</t>
  </si>
  <si>
    <t>19</t>
  </si>
  <si>
    <t>20</t>
  </si>
  <si>
    <t>21</t>
  </si>
  <si>
    <t>22</t>
  </si>
  <si>
    <t>24</t>
  </si>
  <si>
    <t>25</t>
  </si>
  <si>
    <t>26</t>
  </si>
  <si>
    <t>27</t>
  </si>
  <si>
    <t>28</t>
  </si>
  <si>
    <t>29</t>
  </si>
  <si>
    <t>30</t>
  </si>
  <si>
    <t>31</t>
  </si>
  <si>
    <t>37</t>
  </si>
  <si>
    <t>41</t>
  </si>
  <si>
    <t>42</t>
  </si>
  <si>
    <t>Množství celkem</t>
  </si>
  <si>
    <t>32</t>
  </si>
  <si>
    <t>33</t>
  </si>
  <si>
    <t>34</t>
  </si>
  <si>
    <t>35</t>
  </si>
  <si>
    <t>36</t>
  </si>
  <si>
    <t>38</t>
  </si>
  <si>
    <t>39</t>
  </si>
  <si>
    <t>40</t>
  </si>
  <si>
    <t>43</t>
  </si>
  <si>
    <t>44</t>
  </si>
  <si>
    <t>45</t>
  </si>
  <si>
    <t>Zpracovatel:</t>
  </si>
  <si>
    <t>Náklady z rozpočtu</t>
  </si>
  <si>
    <t>23</t>
  </si>
  <si>
    <t>HLAVA  II</t>
  </si>
  <si>
    <t>HLAVA  IV</t>
  </si>
  <si>
    <t>HLAVA  VII</t>
  </si>
  <si>
    <t>HLAVA  VIII</t>
  </si>
  <si>
    <t>HLAVA IX</t>
  </si>
  <si>
    <t>HLAVA X</t>
  </si>
  <si>
    <t>HLAVA  XI</t>
  </si>
  <si>
    <t xml:space="preserve">PROVOZNÍ SOUBORY </t>
  </si>
  <si>
    <t>INVENTÁŘ INVESTIČNÍ POVAHY</t>
  </si>
  <si>
    <t>OSTATNÍ INVESTIČNÍ NÁKLADY INVESTORA</t>
  </si>
  <si>
    <t>ROZPOČTOVÁ REZERVA INVESTORA</t>
  </si>
  <si>
    <t>JINÉ INVESTICE</t>
  </si>
  <si>
    <t>INVESTICE NEZAHRNOVANÉ DO ZP</t>
  </si>
  <si>
    <t xml:space="preserve">NÁKLADY HRAZENÉ Z PROVOZNÍCH PROSTŘEDKŮ </t>
  </si>
  <si>
    <t>---</t>
  </si>
  <si>
    <t>NÁKLADY SPOJENÉ S UMÍSTĚNÍM STAVBY</t>
  </si>
  <si>
    <t>KČ</t>
  </si>
  <si>
    <t>HLAVA  V</t>
  </si>
  <si>
    <t>UMĚLECKÁ DÍLA A NÁPISY</t>
  </si>
  <si>
    <t>PROJEKTOVÉ A PRŮZKUMNÉ PRÁCE</t>
  </si>
  <si>
    <t>HLAVA  I</t>
  </si>
  <si>
    <t>PŘEHLED JEDNOTLIVÝCH HLAV</t>
  </si>
  <si>
    <t>HLAVA  III</t>
  </si>
  <si>
    <t>STAVEBNÍ OBJEKTY</t>
  </si>
  <si>
    <t>HLAVA VI</t>
  </si>
  <si>
    <t>OSTATNÍ NÁKLADY DODAVATELE</t>
  </si>
  <si>
    <t>CELKEM</t>
  </si>
  <si>
    <t>HLAVA III</t>
  </si>
  <si>
    <t xml:space="preserve">STAVEBNÍ OBJEKTY </t>
  </si>
  <si>
    <t>SOUHRNNÁ REKAPITULACE NÁKLADŮ</t>
  </si>
  <si>
    <t>ZDRAVOTNÍ TECHNIKA</t>
  </si>
  <si>
    <t>ZÁKLADNÍ NÁKLADY OBJEKTU CELKEM</t>
  </si>
  <si>
    <t>DAŇ Z PŘIDANÉ HODNOTY 21%</t>
  </si>
  <si>
    <t>OPĚRNÁ STĚNA</t>
  </si>
  <si>
    <t>REKAPITULACE</t>
  </si>
  <si>
    <t>VYTÁPĚNÍ</t>
  </si>
  <si>
    <t>MĚŘENÍ A REGULACE</t>
  </si>
  <si>
    <t>MJ</t>
  </si>
  <si>
    <t>Množství</t>
  </si>
  <si>
    <t>Cena jednotková</t>
  </si>
  <si>
    <t>Cena celkem</t>
  </si>
  <si>
    <t>ks</t>
  </si>
  <si>
    <t>kus</t>
  </si>
  <si>
    <t>kpl</t>
  </si>
  <si>
    <t>m</t>
  </si>
  <si>
    <t>DPH</t>
  </si>
  <si>
    <t>celkem</t>
  </si>
  <si>
    <t>1</t>
  </si>
  <si>
    <t>2</t>
  </si>
  <si>
    <t>3</t>
  </si>
  <si>
    <t>4</t>
  </si>
  <si>
    <t>5</t>
  </si>
  <si>
    <t>6</t>
  </si>
  <si>
    <t>7</t>
  </si>
  <si>
    <t>8</t>
  </si>
  <si>
    <t/>
  </si>
  <si>
    <t>Zemní práce</t>
  </si>
  <si>
    <t>9</t>
  </si>
  <si>
    <t>P.Č.</t>
  </si>
  <si>
    <t>m2</t>
  </si>
  <si>
    <t>10</t>
  </si>
  <si>
    <t>11</t>
  </si>
  <si>
    <t>12</t>
  </si>
  <si>
    <t>13</t>
  </si>
  <si>
    <t>14</t>
  </si>
  <si>
    <t>15</t>
  </si>
  <si>
    <t>hod</t>
  </si>
  <si>
    <t>Objekt:</t>
  </si>
  <si>
    <t>Místo:</t>
  </si>
  <si>
    <t xml:space="preserve"> </t>
  </si>
  <si>
    <t>Datum:</t>
  </si>
  <si>
    <t>Zhotovitel:</t>
  </si>
  <si>
    <t>Projektant:</t>
  </si>
  <si>
    <t>OSTATNÍ (VEDLEJŠÍ) NÁKLADY DODAVATELE</t>
  </si>
  <si>
    <t>INVESTOR: MĚSTO JIČÍN, ŽIŽKOVO NÁMĚSTÍ 18, 506 01 JIČÍN</t>
  </si>
  <si>
    <t>VEDLEJŠÍ ROZPOČTOVÉ NÁKLADY</t>
  </si>
  <si>
    <t>Vedlejší rozpočtové náklady</t>
  </si>
  <si>
    <t>Geodetická činnost v průběhu provádění stavebních prací</t>
  </si>
  <si>
    <t>Dokumentace skutečného provedení stavby</t>
  </si>
  <si>
    <t>Náklady na zajištění bezpečnosti a ochrany zdraví pracovníků a ostatních osob (BOZP) v průběhu stavby</t>
  </si>
  <si>
    <t>Celkem</t>
  </si>
  <si>
    <t>AKCE: REKONSTRUKCE BIOGRAFU ČESKÝ RÁJ, JIČÍN</t>
  </si>
  <si>
    <t>STAVBA: REKONSTRUKCE BIOGRAFU ČESKÝ RÁJ, JIČÍN</t>
  </si>
  <si>
    <t>PŘELOŽKA PLYNOVOD</t>
  </si>
  <si>
    <t>SO 701</t>
  </si>
  <si>
    <t>BIOGRAF ČESKÝ RÁJ</t>
  </si>
  <si>
    <t>SO 701 - BIOGRAF ČESKÝ RÁJ</t>
  </si>
  <si>
    <t>ELEKTROINSTALACE - HROMOSVODY</t>
  </si>
  <si>
    <t>ELEKTROINSTALACE - SILNOPROUD</t>
  </si>
  <si>
    <t>ELEKTROINSTALACE - SVÍTIDLA</t>
  </si>
  <si>
    <t>ELEKTROINSTALACE - SLABOPROUD</t>
  </si>
  <si>
    <t>KINOTECHNIKA</t>
  </si>
  <si>
    <t>VZDUCHOTECHNIKA A CHLAZENÍ</t>
  </si>
  <si>
    <t xml:space="preserve">ROZPOČET  </t>
  </si>
  <si>
    <t xml:space="preserve">Stavba:   </t>
  </si>
  <si>
    <t>z.č.</t>
  </si>
  <si>
    <t>z.č. D/14-033-RDS</t>
  </si>
  <si>
    <t>JIČÍN</t>
  </si>
  <si>
    <t xml:space="preserve">Objekt:   </t>
  </si>
  <si>
    <t xml:space="preserve">JKSO:   </t>
  </si>
  <si>
    <t>Část:</t>
  </si>
  <si>
    <t>D4.5 - Vzduchotechnika a chlazení</t>
  </si>
  <si>
    <t xml:space="preserve">IČO:   </t>
  </si>
  <si>
    <t xml:space="preserve">Objednatel:   </t>
  </si>
  <si>
    <t>Město Jičín</t>
  </si>
  <si>
    <t xml:space="preserve">Zpracoval:   </t>
  </si>
  <si>
    <t>J.Kovář</t>
  </si>
  <si>
    <t xml:space="preserve">Zhotovitel:   </t>
  </si>
  <si>
    <t>TOPKLIMA spol. s r.o.</t>
  </si>
  <si>
    <t xml:space="preserve">Datum:   </t>
  </si>
  <si>
    <t>01.2015</t>
  </si>
  <si>
    <t>Kód položky</t>
  </si>
  <si>
    <t>Vzduchotechnika a chlazení</t>
  </si>
  <si>
    <t>zař.č.1 kinosál</t>
  </si>
  <si>
    <t>1-1 kompletní vzduchotechnická jednotka vnitřní provedení, akustický plášť 50mm - manžety, klapky, směšovací komory, rotační výměník s účinností min.80%, regulace otáček, kapsové filtry G4 a F5, vodní ohřívač 30kW, přímý výparník 2x19kW, R410a, ventilátorové komory V=6720m3/hod., dpext=300Pa, frekvenční měniče IP54, opravné spínače, akustický výkon vně jednotky Lwa do 60dB(A), do výtlaku max.83dB(A)- max. rozměry zařízení 3,2x1,5x1,97m</t>
  </si>
  <si>
    <t>"1PP"</t>
  </si>
  <si>
    <t>1-2 protidešťová žaluzie 560x1500 barva RAL 7016 matná</t>
  </si>
  <si>
    <t>1-3 tlumič hluku deskový 100x745x1500.3</t>
  </si>
  <si>
    <t>1-4 tlumič hluku deskový 100x705x1500.1</t>
  </si>
  <si>
    <t>1-5 tlumič hluku deskový 100x705x1500.1</t>
  </si>
  <si>
    <t xml:space="preserve">1-6 tlumič hluku deskový 100x625x1500.1 </t>
  </si>
  <si>
    <t>1-7 tlumič hluku deskový 100x705x1500.1</t>
  </si>
  <si>
    <t>1-8 tlumič hluku deskový 100x745x1500.1</t>
  </si>
  <si>
    <t>1-9 komfortní podlahová vyústka 425x225 s regulací barva RAL 9004 matná, akustický výkon max. 20dB(A) pro 370m3/hod.</t>
  </si>
  <si>
    <t>"1NP"</t>
  </si>
  <si>
    <t>1-10 vířivý anemostat pro výšku místnosti nad 3,8m, vel.630 včetně natáčení listů a se servopohonem /24V, barva RAL 9004, matná, montáž ve výšce 7m</t>
  </si>
  <si>
    <t>"2NP"</t>
  </si>
  <si>
    <t>1-11 regulační klapka ruční 800x710</t>
  </si>
  <si>
    <t>1-12 regulační klapka ruční 315x315</t>
  </si>
  <si>
    <t>"podkroví"</t>
  </si>
  <si>
    <t>1-13 kondenzační jednotka chlazení pro chlazení vzduchotechnické jednotky, chladící výkon 16,3kW, chladivo R410a, invertor, 230V, sada elektronického expanzního ventilu, komunikační řidící box, konzole pro zavěšení, montáž ve výšce 5m</t>
  </si>
  <si>
    <t>Cu potrubí chladiva 10/16, chladírenská izolace 13mm, chladivo R410a, čištění, tlakování</t>
  </si>
  <si>
    <t>bm</t>
  </si>
  <si>
    <t>vzduchotechnické potrubí z pozink.plechu sk.I, těsné dle ON120405/ 100% tvarovek, opatřeno nátěrem RAL 9004 matná, montáž ve výšce 8m</t>
  </si>
  <si>
    <t>vzduchotechnické potrubí z pozink.plechu sk.I, těsné dle ON120405/ 30% tvarovek</t>
  </si>
  <si>
    <t>vzduchotechnické potrubí z AlP/ 20% tvarovek</t>
  </si>
  <si>
    <t xml:space="preserve">požární izolace tl.40mm z minerální plsti s Al folií a s požární odolností 30 minut </t>
  </si>
  <si>
    <t xml:space="preserve">hluková a tepelná izolace tl.40mm z minerální plsti s Al folií </t>
  </si>
  <si>
    <t>čistící a kontrolní otvor 400x400</t>
  </si>
  <si>
    <t>spojovací, těsnící a montážní materiál</t>
  </si>
  <si>
    <t>kg</t>
  </si>
  <si>
    <t>"1.PP-podkroví"</t>
  </si>
  <si>
    <t>zař.č.2 promítárna</t>
  </si>
  <si>
    <t>2-1 kompletní vzduchotechnická jednotka vnitřní podstropní provedení, přístup spodem, manžety, klapka, vodní ohřívací komora 12kW, chladící komora 6kW s přímým výparem chladiva, ventilátorová komora V=1020m3/hod., dpext=200Pa, frekvenční měnič IP54, opravný spínač, akustický výkon vně jednotky Lwa do 50dB(A), do výtlaku max.72dB(A)</t>
  </si>
  <si>
    <t>2-2 protidešťová žaluzie 400x400 barva RAL 7016 matná</t>
  </si>
  <si>
    <t>2-3 tlumič hluku deskový 100x395x1000.1</t>
  </si>
  <si>
    <t>2-4 regulační klapka ruční 400x400</t>
  </si>
  <si>
    <t>2-5 vířivý anemostat pro přívod vzduchu 600x48 vč. plenumboxu s regulací, barva desky bílá</t>
  </si>
  <si>
    <t xml:space="preserve">2-6 radiální ventilátor /230V v akustickém opláštění V=1020m3/hod., dpext=160Pa, akustický výkon do okolí 55dB(A), akustický výkon do sání 63dB(A) </t>
  </si>
  <si>
    <t>2-7 přetlaková klapka samočinná kovová, DN250, barva RAL 7016 matná</t>
  </si>
  <si>
    <t>2-8 regulační klapka ruční DN250</t>
  </si>
  <si>
    <t>2-9 tlumič hluku kruhový DN250/900</t>
  </si>
  <si>
    <t>2-10 kondenzační jednotka chlazení pro chlazení vzduchotechnické jednotky, chladící výkon 5,5kW, chladivo R410a, invertor, 230V, sada elektronického expanzního ventilu, komunikační řidící box, konzole pro zavěšení, montáž ve výšce 5m</t>
  </si>
  <si>
    <t>Cu potrubí chladiva 6/12, chladírenská izolace 13mm, chladivo R410a, čištění, tlakování</t>
  </si>
  <si>
    <t>akustická hadice Sono DN250</t>
  </si>
  <si>
    <t>ohebná hadice ze dvou vrstev PVC, DN200 s teplotní odolností 75st.C</t>
  </si>
  <si>
    <t xml:space="preserve">vzduchotechnické potrubí z pozink.plechu sk.I SPIRO DN200-DN250/30% tvarovek </t>
  </si>
  <si>
    <t>"2NP-podkroví"</t>
  </si>
  <si>
    <t>zař.č.3 foyer</t>
  </si>
  <si>
    <t>3-1 vzduchotechnická jednotka  vnitřní akustické stojaté provedení, tloušťka pláště 50mm, rychlost v průřezu jednotky max.2,5m/s ve složení rotační rekuperátor s účinností 75-85%, vodní dohřívač 10,0kW s regulačním ventilem se servopohonem, filtrační komory s F5, ventilátory přívodu a odvodu vzduchu V=2300m3/hod., dpext=300Pa, EC motory, konstantní průtok vzduchu, vestavěný řidící systém, webserver, TCP/IP port, komunikační protokol, externí ovladač, 2x uzavírací klapka těsná vč. servopohonu, 4x manžety, opravné spínače, akustický výkon vně jednotky Lwa do 60dB(A), do výtlaku max.78dB(A)- max. rozměry zařízení 1,8x1,0x1,8m</t>
  </si>
  <si>
    <t>3-2 protidešťová žaluzie 630x630 barva RAL 7016 matná</t>
  </si>
  <si>
    <t>3-3 tlumič hluku buňkový 200x500x1000 do svislého potrubí</t>
  </si>
  <si>
    <t>3-4 tlumič hluku buňkový 200x500x2000</t>
  </si>
  <si>
    <t>3-5  tlumič hluku buňkový 200x500x1500 do svislého potrubí</t>
  </si>
  <si>
    <t>3-6 regulační klapka ruční 400x250</t>
  </si>
  <si>
    <t>3-7 vyústka 425x225, odsávací, jednořadá s regulací, barva bílá</t>
  </si>
  <si>
    <t>3-8 čtvercový anemostat vel.400, barva bílá, plenumbox s regulací</t>
  </si>
  <si>
    <t>3-9 vyústka 525x225, odsávací, jednořadá s regulací, barva bílá</t>
  </si>
  <si>
    <t>akustická hadice Sono DN200</t>
  </si>
  <si>
    <t>"1NP-podkroví"</t>
  </si>
  <si>
    <t>zař.č.4 volnočasové aktivity</t>
  </si>
  <si>
    <t xml:space="preserve">4-1 vzduchotechnická jednotka vnitřní provedení akustický plášť 40mm- deskový rekuperační výměník s účinností min.85%, kapsové filtry G4, elektrický ohřívač 4,2kW, ventilátorové komory V=600m3/hod., dpext=300Pa, EC motory, vestavěný řidící systém, komunikace Modbus, vč. externího ovladače kabel 15m  </t>
  </si>
  <si>
    <t>4-2 protidešťová žaluzie 315x315 barva RAL 7016 matná</t>
  </si>
  <si>
    <t>4-3 vyústka 525x225, přívodní, dvouřadá s regulací, barva bílá</t>
  </si>
  <si>
    <t>4-4 vyústka 525x225, odvodní, jednořadá s regulací, barva bílá</t>
  </si>
  <si>
    <t>vzduchotechnické potrubí z pozink.plechu sk.I, těsné dle ON120405/ 50% tvarovek</t>
  </si>
  <si>
    <t xml:space="preserve">vzduchotechnické potrubí z pozink.plechu sk.I SPIRO DN200-DN250/40% tvarovek </t>
  </si>
  <si>
    <t>zař.č.5 hygienická zařízení</t>
  </si>
  <si>
    <t>5-1 ventilátor radiální DN100, V=100m3/hod., dpext=100Pa, vestavěný doběh a přetlaková klapka</t>
  </si>
  <si>
    <t>5-2 přetlaková klapka samočinná kovová, DN125, barva RAL 7016 matná</t>
  </si>
  <si>
    <t>akustická hadice Sono DN100</t>
  </si>
  <si>
    <t xml:space="preserve">vzduchotechnické potrubí z pozink.plechu sk.I SPIRO DN100/0% tvarovek </t>
  </si>
  <si>
    <t>zař.č.6 chlazení technických místností</t>
  </si>
  <si>
    <t>6-1 kondenzační jednotka chlazení pro chlazení technické místnosti, chladící výkon 2,5kW, chladivo R410a, invertor, 230V, konzole pro zavěšení</t>
  </si>
  <si>
    <t>6-2 nástěnná klimatizační jednotka k pozici 6-1, infraovladač</t>
  </si>
  <si>
    <t>6-3 kondenzační jednotka chlazení pro chlazení technické místnosti, chladící výkon 10,5kW, chladivo R410a, invertor, 400V, konzole pro zavěšení</t>
  </si>
  <si>
    <t>6-4 nástěnná klimatizační jednotka k pozici 6-3, infraovladač</t>
  </si>
  <si>
    <t>Cu potrubí chladiva 6/10, chladírenská izolace, chladivo R410a, komunikační kabeláž, čištění, tlakování</t>
  </si>
  <si>
    <t>Cu potrubí chladiva 10/16, chladírenská izolace, chladivo R410a, komunikační kabeláž, čištění, tlakování</t>
  </si>
  <si>
    <t>"1NP-2NP"</t>
  </si>
  <si>
    <t>zař.č.7 ostatní</t>
  </si>
  <si>
    <t>Doprava zařízení</t>
  </si>
  <si>
    <t xml:space="preserve">Přesuny do výšek, zvedací zařízení  </t>
  </si>
  <si>
    <t>Přesuny</t>
  </si>
  <si>
    <t>Výšková montáž a použití mechanizmů</t>
  </si>
  <si>
    <t>Příprava ke komplexnímu vyzkoušení, oživení a vyregulování zařízení</t>
  </si>
  <si>
    <t>hod.</t>
  </si>
  <si>
    <t>Vypracování protokolu o proměření a vyregulování</t>
  </si>
  <si>
    <t>Měření hlučnosti zařízení vně i uvnitř budovy</t>
  </si>
  <si>
    <t>Vypracování protokolu o měření hlučnosti zařízení</t>
  </si>
  <si>
    <t>Komplexní vyzkoušení zařízení</t>
  </si>
  <si>
    <t>Zaškolení obsluhy</t>
  </si>
  <si>
    <t>Vypracování provozních předpisů</t>
  </si>
  <si>
    <t>Projekt skutečného provedení</t>
  </si>
  <si>
    <t>demontáž stávající jednotky a vzduchotechnického potrubí</t>
  </si>
  <si>
    <t xml:space="preserve">Celkem   </t>
  </si>
  <si>
    <t>O - Biograf Český ráj</t>
  </si>
  <si>
    <t>Jičín</t>
  </si>
  <si>
    <t>Objednatel:</t>
  </si>
  <si>
    <t>Atelier David</t>
  </si>
  <si>
    <t>ing. Michal Vodňanský</t>
  </si>
  <si>
    <t>Ostatní náklady</t>
  </si>
  <si>
    <t>Cena celkem [Kč]</t>
  </si>
  <si>
    <t>721 - Zdravotechnika - vnitřní kanalizace</t>
  </si>
  <si>
    <t>722 - Zdravotechnika - vnitřní vodovod</t>
  </si>
  <si>
    <t>723 - Zdravotechnika - vnitřní plynovod</t>
  </si>
  <si>
    <t>724 - Zdravotechnika - strojní vybavení</t>
  </si>
  <si>
    <t>725 - Zdravotechnika - zařizovací předměty</t>
  </si>
  <si>
    <t>726 - Zdravotechnika - předstěnové instalace</t>
  </si>
  <si>
    <t>783 - Dokončovací práce - nátěry</t>
  </si>
  <si>
    <t>J.cena [Kč]</t>
  </si>
  <si>
    <t>Nh celkem [h]</t>
  </si>
  <si>
    <t>J. hmotnost [t]</t>
  </si>
  <si>
    <t>Hmotnost celkem [t]</t>
  </si>
  <si>
    <t>Zhotovitel</t>
  </si>
  <si>
    <t>721110952</t>
  </si>
  <si>
    <t>Potrubí kameninové vsazení odbočky DN 125</t>
  </si>
  <si>
    <t>721174004</t>
  </si>
  <si>
    <t>Potrubí kanalizační z PP svodné systém HT DN 70</t>
  </si>
  <si>
    <t>721174005</t>
  </si>
  <si>
    <t>Potrubí kanalizační z PP svodné systém HT DN 100</t>
  </si>
  <si>
    <t>721174024</t>
  </si>
  <si>
    <t>Potrubí kanalizační z PP odpadní systém HT DN 70</t>
  </si>
  <si>
    <t>721174025</t>
  </si>
  <si>
    <t>Potrubí kanalizační z PP odpadní systém HT DN 100</t>
  </si>
  <si>
    <t>721174042</t>
  </si>
  <si>
    <t>Potrubí kanalizační z PP připojovací systém HT DN 40</t>
  </si>
  <si>
    <t>721174041</t>
  </si>
  <si>
    <t>Potrubí kanalizační z PP připojovací systém HT DN 32</t>
  </si>
  <si>
    <t>721174044</t>
  </si>
  <si>
    <t>Ochrana kanalizačního potrubí přilepenými tepelně izolačními trubicemi z PE tl do 10 mm DN do 42 mm</t>
  </si>
  <si>
    <t>721174043</t>
  </si>
  <si>
    <t>Potrubí kanalizační z PP připojovací systém HT DN 50</t>
  </si>
  <si>
    <t>721194104</t>
  </si>
  <si>
    <t>Vyvedení a upevnění odpadních výpustek DN 40</t>
  </si>
  <si>
    <t>721194105</t>
  </si>
  <si>
    <t>Vyvedení a upevnění odpadních výpustek DN 50</t>
  </si>
  <si>
    <t>721194109</t>
  </si>
  <si>
    <t>Vyvedení a upevnění odpadních výpustek DN 100</t>
  </si>
  <si>
    <t>721211421</t>
  </si>
  <si>
    <t>Vpusť podlahová se svislým odtokem DN 50/75/110 mřížka nerez 115x115</t>
  </si>
  <si>
    <t>721226513</t>
  </si>
  <si>
    <t xml:space="preserve">Zápachová uzávěrka podomítková pro pračku a myčku DN 40/50 s přípojem vody </t>
  </si>
  <si>
    <t>721226514</t>
  </si>
  <si>
    <t>Zápachová uzávěrka podomítková kondenzační DN 32</t>
  </si>
  <si>
    <t>721226515</t>
  </si>
  <si>
    <t>Zápachová uzávěrka kondenzační DN 32</t>
  </si>
  <si>
    <t>Odkapní nádobka se zápachovou uzávěrkou DN 32</t>
  </si>
  <si>
    <t>721273153</t>
  </si>
  <si>
    <t>Hlavice ventilační polypropylen PP DN 110</t>
  </si>
  <si>
    <t>721290111</t>
  </si>
  <si>
    <t>Zkouška těsnosti potrubí kanalizace vodou do DN 125</t>
  </si>
  <si>
    <t>721290123</t>
  </si>
  <si>
    <t>Zkouška těsnosti potrubí kanalizace kouřem do DN 300</t>
  </si>
  <si>
    <t>998721102</t>
  </si>
  <si>
    <t>Přesun hmot tonážní pro vnitřní kanalizace v objektech v do 12 m</t>
  </si>
  <si>
    <t>722131932</t>
  </si>
  <si>
    <t>Potrubí pozinkované závitové propojení potrubí DN 20</t>
  </si>
  <si>
    <t>722131934</t>
  </si>
  <si>
    <t>Potrubí pozinkované závitové propojení potrubí DN 32</t>
  </si>
  <si>
    <t>722160135</t>
  </si>
  <si>
    <t>Potrubí vodovodní měděné tvrdé spojované měkkým pájením D 28x1,5 mm</t>
  </si>
  <si>
    <t>722160136</t>
  </si>
  <si>
    <t>Potrubí vodovodní měděné tvrdé spojované měkkým pájením D 35x1,5 mm</t>
  </si>
  <si>
    <t>722160138</t>
  </si>
  <si>
    <t>Potrubí vodovodní měděné tvrdé spojované měkkým pájením D 54x2 mm</t>
  </si>
  <si>
    <t>722160801</t>
  </si>
  <si>
    <t>Demontáž potrubí vodovodního měděného D do 35/1,5</t>
  </si>
  <si>
    <t>722160803</t>
  </si>
  <si>
    <t>Demontáž potrubí vodovodního měděného D do 64/2,0</t>
  </si>
  <si>
    <t>722160954</t>
  </si>
  <si>
    <t>Oprava potrubí vodovodního z trubek měděných propojení potrubí D 22</t>
  </si>
  <si>
    <t>722160956</t>
  </si>
  <si>
    <t>Oprava potrubí vodovodního z trubek měděných propojení potrubí D 35</t>
  </si>
  <si>
    <t>722160958</t>
  </si>
  <si>
    <t>Oprava potrubí vodovodního z trubek měděných propojení potrubí D 54</t>
  </si>
  <si>
    <t>722174021</t>
  </si>
  <si>
    <t>Potrubí vodovodní plastové PPR svar polyfuze PN 20 D 16 x 2,7 mm</t>
  </si>
  <si>
    <t>722174022</t>
  </si>
  <si>
    <t>Potrubí vodovodní plastové PPR svar polyfuze PN 20 D 20 x 3,4 mm</t>
  </si>
  <si>
    <t>722174023</t>
  </si>
  <si>
    <t>Potrubí vodovodní plastové PPR svar polyfuze PN 20 D 25 x 4,2 mm</t>
  </si>
  <si>
    <t>722181221</t>
  </si>
  <si>
    <t>Ochrana vodovodního potrubí přilepenými tepelně izolačními trubicemi z PE tl do 10 mm DN do 22 mm</t>
  </si>
  <si>
    <t>722181222</t>
  </si>
  <si>
    <t>Ochrana vodovodního potrubí přilepenými tepelně izolačními trubicemi z synt. kaučuku 9 mm DN do 35 mm</t>
  </si>
  <si>
    <t>Ochrana vodovodního potrubí přilepenými tepelně izolačními trubicemi z PE tl do 10 mm DN do 42 mm</t>
  </si>
  <si>
    <t>722181223</t>
  </si>
  <si>
    <t>Ochrana vodovodního potrubí přilepenými tepelně izolačními trubicemi z synt. kaučuku 9 mm DN do 54 mm</t>
  </si>
  <si>
    <t>722190401</t>
  </si>
  <si>
    <t>Vyvedení a upevnění výpustku do DN 25</t>
  </si>
  <si>
    <t>722220852</t>
  </si>
  <si>
    <t>Demontáž stávajících hydrantových skříní</t>
  </si>
  <si>
    <t>722224115</t>
  </si>
  <si>
    <t>Kohout plnicí nebo vypouštěcí G 1/2 PN 10 s jedním závitem</t>
  </si>
  <si>
    <t>722229103</t>
  </si>
  <si>
    <t>Montáž zpětná hydrantové skříně</t>
  </si>
  <si>
    <t>722232043</t>
  </si>
  <si>
    <t>Kohout kulový přímý G 1/2 PN 42 do 185°C vnitřní závit</t>
  </si>
  <si>
    <t>722232044</t>
  </si>
  <si>
    <t>Kohout kulový přímý G 3/4 PN 42 do 185°C vnitřní závit</t>
  </si>
  <si>
    <t>722232221</t>
  </si>
  <si>
    <t>Kohout kulový rohový G 1/2 PN 42 do 185°C plnoprůtokový s 2x vnějším závitem</t>
  </si>
  <si>
    <t>722232222</t>
  </si>
  <si>
    <t>Kohout kulový rohový G 1/2 kombinovaný s pračkovým ventilem</t>
  </si>
  <si>
    <t>722250133</t>
  </si>
  <si>
    <t>Hydrantový systém s tvarově stálou hadicí D 25 x 30 m celoplechový</t>
  </si>
  <si>
    <t>soubor</t>
  </si>
  <si>
    <t>722263201</t>
  </si>
  <si>
    <t xml:space="preserve">Vodoměr závitový jednovtokový suchoběžný do 100 °C G 1/2 x 80 mm Qn 1,5 m3/s </t>
  </si>
  <si>
    <t>722290226</t>
  </si>
  <si>
    <t>Zkouška těsnosti vodovodního potrubí závitového do DN 50</t>
  </si>
  <si>
    <t>998722102</t>
  </si>
  <si>
    <t>Přesun hmot tonážní tonážní pro vnitřní vodovod v objektech v do 12 m</t>
  </si>
  <si>
    <t>723111202</t>
  </si>
  <si>
    <t>Potrubí ocelové závitové černé bezešvé svařované běžné DN 15</t>
  </si>
  <si>
    <t>723111203</t>
  </si>
  <si>
    <t>Potrubí ocelové závitové černé bezešvé svařované běžné DN 20</t>
  </si>
  <si>
    <t>723111204</t>
  </si>
  <si>
    <t>Potrubí ocelové závitové černé bezešvé svařované běžné DN 25</t>
  </si>
  <si>
    <t>723150312</t>
  </si>
  <si>
    <t>Potrubí ocelové hladké černé bezešvé spojované svařováním tvářené za tepla D 57x2,9 mm</t>
  </si>
  <si>
    <t>723150315</t>
  </si>
  <si>
    <t>Potrubí ocelové hladké černé bezešvé spojované svařováním tvářené za tepla D 108x4 mm</t>
  </si>
  <si>
    <t>723150355</t>
  </si>
  <si>
    <t>Redukce zhotovená kováním přes 2 DN DN 100/50</t>
  </si>
  <si>
    <t>723150365</t>
  </si>
  <si>
    <t>Chránička D 38x2,6 mm</t>
  </si>
  <si>
    <t>722150365</t>
  </si>
  <si>
    <t>Chránička plastová korugovaná d 40</t>
  </si>
  <si>
    <t>723150804</t>
  </si>
  <si>
    <t>Demontáž potrubí ocelové hladké svařované do D 108</t>
  </si>
  <si>
    <t>723150806</t>
  </si>
  <si>
    <t>Napojení na stávající potrubí DN 80</t>
  </si>
  <si>
    <t>723160204</t>
  </si>
  <si>
    <t>Přípojka k plynoměru spojované na závit bez ochozu G 1</t>
  </si>
  <si>
    <t>723160207</t>
  </si>
  <si>
    <t>Přípojka k plynoměru spojované na závit bez ochozu G 2</t>
  </si>
  <si>
    <t>723160334</t>
  </si>
  <si>
    <t>Rozpěrka přípojek plynoměru G 1</t>
  </si>
  <si>
    <t>723160337</t>
  </si>
  <si>
    <t>Rozpěrka přípojek plynoměru G 2</t>
  </si>
  <si>
    <t>723160804</t>
  </si>
  <si>
    <t>Demontáž přípojka k plynoměru na závit bez ochozu G 1</t>
  </si>
  <si>
    <t>pár</t>
  </si>
  <si>
    <t>723160807</t>
  </si>
  <si>
    <t>Demontáž přípojka k plynoměru na závit bez ochozu G 2</t>
  </si>
  <si>
    <t>723221302</t>
  </si>
  <si>
    <t>Ventil vzorkovací rohový G 1/2 PN 5 s vnějším závitem</t>
  </si>
  <si>
    <t>723231162</t>
  </si>
  <si>
    <t>Kohout kulový přímý G 1/2 PN 42 do 185°C plnoprůtokový s koulí DADO vnitřní závit těžká řada</t>
  </si>
  <si>
    <t>723231163</t>
  </si>
  <si>
    <t>Kohout kulový přímý G 3/4 PN 42 do 185°C plnoprůtokový s koulí DADO vnitřní závit těžká řada</t>
  </si>
  <si>
    <t>723231164</t>
  </si>
  <si>
    <t>Kohout kulový přímý G 1 PN 42 do 185°C plnoprůtokový s koulí DADO vnitřní závit těžká řada</t>
  </si>
  <si>
    <t>723231166</t>
  </si>
  <si>
    <t>Kohout kulový přímý G 1 1/2 PN 42 do 185°C plnoprůtokový s koulí DADO vnitřní závit těžká řada</t>
  </si>
  <si>
    <t>723231167</t>
  </si>
  <si>
    <t>Kohout kulový přímý G 2 PN 42 do 185°C plnoprůtokový s koulí DADO vnitřní závit těžká řada</t>
  </si>
  <si>
    <t>723239106</t>
  </si>
  <si>
    <t>Montáž armatur plynovodních se dvěma závity G 2 ostatní typ</t>
  </si>
  <si>
    <t>55138950</t>
  </si>
  <si>
    <t>havarijní membránový uzávěr plynu závitový DN 50, nízkotlaký</t>
  </si>
  <si>
    <t>P</t>
  </si>
  <si>
    <t>998723101</t>
  </si>
  <si>
    <t>Přesun hmot tonážní pro vnitřní plynovod v objektech v do 6 m</t>
  </si>
  <si>
    <t>724231128</t>
  </si>
  <si>
    <t>Tlakoměr 0-6 kPa + tlakoměrný kohot</t>
  </si>
  <si>
    <t>725112021</t>
  </si>
  <si>
    <t>Klozet keramický závěsný na nosné stěny s hlubokým splachováním odpad vodorovný</t>
  </si>
  <si>
    <t>725211602</t>
  </si>
  <si>
    <t>Umyvadlo keramické připevněné na stěnu šrouby bílé bez krytu na sifon 550 mm</t>
  </si>
  <si>
    <t>725241141</t>
  </si>
  <si>
    <t>Vanička sprchová akrylátová čtvrtkruhová 800x800 mm</t>
  </si>
  <si>
    <t>725245131</t>
  </si>
  <si>
    <t>725531101</t>
  </si>
  <si>
    <t>Elektrický ohřívač zásobníkový přepadový beztlakový 5 l / 2 kW</t>
  </si>
  <si>
    <t>725532101</t>
  </si>
  <si>
    <t>Elektrický ohřívač zásobníkový akumulační závěsný svislý 10 l / 2 kW</t>
  </si>
  <si>
    <t>725532120</t>
  </si>
  <si>
    <t>Elektrický ohřívač zásobníkový akumulační závěsný svislý 125 l / 2 kW</t>
  </si>
  <si>
    <t>725535211</t>
  </si>
  <si>
    <t>Ventil pojistný G 1/2</t>
  </si>
  <si>
    <t>725535221</t>
  </si>
  <si>
    <t>Ventil pojistný bezpečnostní souprava bez redukčního ventilu s výlevkou</t>
  </si>
  <si>
    <t>725821325</t>
  </si>
  <si>
    <t>Baterie dřezové stojánkové pákové s otáčivým kulatým ústím a délkou ramínka 240 mm</t>
  </si>
  <si>
    <t>725822611</t>
  </si>
  <si>
    <t>Baterie umyvadlové stojánkové pákové bez výpusti</t>
  </si>
  <si>
    <t>725829131</t>
  </si>
  <si>
    <t>Montáž baterie umyvadlové stojánkové G 1/2 ostatní typ</t>
  </si>
  <si>
    <t>551456880</t>
  </si>
  <si>
    <t>baterie umyvadlová  stojánková páková pro beztlaké ohřívače</t>
  </si>
  <si>
    <t>725841311</t>
  </si>
  <si>
    <t>Baterie sprchové nástěnné pákové</t>
  </si>
  <si>
    <t>725862103</t>
  </si>
  <si>
    <t>Zápachová uzávěrka pro dřezy DN 40/50</t>
  </si>
  <si>
    <t>725862113</t>
  </si>
  <si>
    <t>Zápachová uzávěrka pro dřezy s přípojkou pro pračku nebo myčku DN 40/50</t>
  </si>
  <si>
    <t>998725102</t>
  </si>
  <si>
    <t>Přesun hmot tonážní pro zařizovací předměty v objektech v do 12 m</t>
  </si>
  <si>
    <t>726131041</t>
  </si>
  <si>
    <t>Instalační předstěna - klozet závěsný v 1120 mm s ovládáním zepředu do lehkých stěn s kovovou kcí</t>
  </si>
  <si>
    <t>998726112</t>
  </si>
  <si>
    <t>Přesun hmot tonážní pro instalační prefabrikáty v objektech v do 12 m</t>
  </si>
  <si>
    <t>783425411</t>
  </si>
  <si>
    <t>Biograf Český ráj</t>
  </si>
  <si>
    <t>Položka</t>
  </si>
  <si>
    <t>Celk. cena
bez DPH</t>
  </si>
  <si>
    <t>Telefonní a datový rozvod</t>
  </si>
  <si>
    <t>Materiál</t>
  </si>
  <si>
    <t>Montáž</t>
  </si>
  <si>
    <t>Signalizační zařízení WC-imobil</t>
  </si>
  <si>
    <t>Elektrická zabezpečovací signalizace</t>
  </si>
  <si>
    <t>Místní rozhlas</t>
  </si>
  <si>
    <t>Domovní telefon</t>
  </si>
  <si>
    <t>Společná televizní anténa</t>
  </si>
  <si>
    <t>Audio-video</t>
  </si>
  <si>
    <t>Společné náklady</t>
  </si>
  <si>
    <t>CELKEM MATERIÁL</t>
  </si>
  <si>
    <t>CELKEM MONTÁŽ</t>
  </si>
  <si>
    <t>ELEKTRICKÁ ZABEZPEČOVACÍ SIGNALIZACE</t>
  </si>
  <si>
    <t>č.p.</t>
  </si>
  <si>
    <t>Jedn.</t>
  </si>
  <si>
    <t>Počet</t>
  </si>
  <si>
    <t>Materiál celkem</t>
  </si>
  <si>
    <t>Montáž celkem</t>
  </si>
  <si>
    <t>Ústředna a přídavné moduly</t>
  </si>
  <si>
    <t xml:space="preserve">Ústředna EZS - 8 smyček na základní desce, rozšiřitelné na 32,1 pomocný vstup, maximálně 6 klávesnic, 64 uživatelských kódů, paměť 1000 událostí, možnost připojení bezdrátového systému , integrovaný telefonní komunikátor, programování z klávesnice, PC nebo dálkově,8 PGM výstupů, zdroj 25W 1A, DTMF dálkové ovládání, v ceně je zahrnut:polykarbonátový kryt + zdroj + tamper + vnitřní siréna </t>
  </si>
  <si>
    <t xml:space="preserve">Rozšiřujicí expandér - 8 dvojite vyvážených smyček, připojení na sběrnici BUS, 2 PGM výstupy,1 modulovaný výstup pro sirénu, polykarbonátový kryt, odber 35(180)mA </t>
  </si>
  <si>
    <t>GSM/GPRS komunikátor</t>
  </si>
  <si>
    <t>Venkovní zálohovaná siréna s blikačem, vč. Akumulátoru</t>
  </si>
  <si>
    <t>Akumulátor 12V/7Ah, olověný, bezúdžbový</t>
  </si>
  <si>
    <t>Ústředna a přídavné moduly - celkem</t>
  </si>
  <si>
    <t>Detektory a klávesnice</t>
  </si>
  <si>
    <t xml:space="preserve">LDC klávesnice v uzamykatelné skříňce - 16 indikačních LED diod pro 16 smyček, 5 LED diod stavu systému,20 kláves s podsvícením, 2 vyvážené zóny,montáž na stěnu, odběr 35(85)mA </t>
  </si>
  <si>
    <t xml:space="preserve">PIR detektor s půlkulovou čočkou, dosahem 12m a funkcí PET,vnitřní , vějíř / 18m záclona zónová logika QUAD zabraňující detekci zvířat do velikosti 44cm, kulovitá čočka, spodní vidění, 78/20 snímacích zón, úhel záběru 90°, odolnost proti RFI 20V/m, čítač 2-4 pulsů, teplotní kompenzace
</t>
  </si>
  <si>
    <t>Magnetický kontakt, závrtný, dosah 20mm</t>
  </si>
  <si>
    <t>Detektory a klávesnice - celkem</t>
  </si>
  <si>
    <t>Kabely</t>
  </si>
  <si>
    <t>Kabel FTP Cat.5e,4páry -</t>
  </si>
  <si>
    <t>Kabel SYKFY 3x2x0,5</t>
  </si>
  <si>
    <t>Kabely - celkem</t>
  </si>
  <si>
    <t>Instalační materiál</t>
  </si>
  <si>
    <t>Trubka ohebná PVC pr.16, mechanická odolnost 320N</t>
  </si>
  <si>
    <t>Protahovací vodič CY1,5 mm</t>
  </si>
  <si>
    <t>Krabice elektroinstalační pod omítku univerzální</t>
  </si>
  <si>
    <t>Krabice přístrojová na povrch</t>
  </si>
  <si>
    <t>Lišta vkládací 40X15</t>
  </si>
  <si>
    <t>Lišta vkládací 18X13</t>
  </si>
  <si>
    <t>Instalační materiál - celkem</t>
  </si>
  <si>
    <t>Ostatní</t>
  </si>
  <si>
    <t>Sestavení programu pro ústřednu</t>
  </si>
  <si>
    <t>Uvedení systému do provozu</t>
  </si>
  <si>
    <t>Protokolární předání, seznámení s obsluhou, zaškolení</t>
  </si>
  <si>
    <t>Výchozí revize, vypracování revizní zprávy</t>
  </si>
  <si>
    <t>Dokumentace skutečného provedení</t>
  </si>
  <si>
    <t>Doprava a přesun materiálu</t>
  </si>
  <si>
    <t>Podružný materiál</t>
  </si>
  <si>
    <t>Ostatní - celkem</t>
  </si>
  <si>
    <t xml:space="preserve">Všechna el. zařízení, systémy a konstrukce budou oceňovány a dodávány plně funkční, tj. včetně všech komponentů, upevňovacích prvků, podpor a prostupů atd. Ceny obsahují náklady na přesun hmot a případný odvoz sutě, pokud není v zadávacích podmínkách uvedeno jinak. </t>
  </si>
  <si>
    <t>Podružným materiálem jsou myšleny hmoždinky, vruty, šrouby, dutinky, svazovací pásky, svorky, příchytky pro vodiče a kabely uložené pod sádrokartonovým podhledem, drobné stavební přípomoce, průrazy a další výše nespecifikovaný materiál potřebný ke zdárnému a funkčnímu dokončení díla</t>
  </si>
  <si>
    <t>Elektrická zabezpečovací signalizace - celkem</t>
  </si>
  <si>
    <t>TELEFONNÍ ROZVOD</t>
  </si>
  <si>
    <t>Účastnický rozvaděč</t>
  </si>
  <si>
    <t>19" nástěnný rozvaděč, výška 18U, 600 x 450</t>
  </si>
  <si>
    <t>19" nástěnný rozvaděč, výška 12U, 600 x 450</t>
  </si>
  <si>
    <t>Napájeví panel 19", 6x 230V , vypínač</t>
  </si>
  <si>
    <t>Patchpanel 24 portů pro 19" rozvaděč cat.6</t>
  </si>
  <si>
    <t xml:space="preserve">Montážní sada </t>
  </si>
  <si>
    <t>Vyvazovací panel</t>
  </si>
  <si>
    <t>Optický svár</t>
  </si>
  <si>
    <t>19" optická vana kompletní, 24x 9/125μm konektor SC, včetně pigtailů a optické kazety, výška 1U</t>
  </si>
  <si>
    <t>Popis a záznam rozvaděče</t>
  </si>
  <si>
    <t>Uzemnění rozvaděče na stávající zem</t>
  </si>
  <si>
    <t>Úprava a závěrečné práce v rozvaděči</t>
  </si>
  <si>
    <t>Výkonný 24-portový switch 100/1000M s propustností 1000 Mbps, zdroj součástí dodávky. Nehlučný a úsporný chod, v kovovém krytu.</t>
  </si>
  <si>
    <t>Výkonný směrovač (router) 10/100, 4xRJ45 LAN port+1RJ45 WAN port, 2xWIFI anténa, externí zdroj(adaptér v ceně), plastové provedení</t>
  </si>
  <si>
    <t>Digitální převodník 100/1000 Mbit pro SM vlákna s SC konektorem, dosah na vzdálenosti do 20km, ostatní vlastnosti shodné s 1000TX/SX SC</t>
  </si>
  <si>
    <t>Účastnický rozvaděč - celkem</t>
  </si>
  <si>
    <t>Zásuvky</t>
  </si>
  <si>
    <t>Zásuvka HDMI</t>
  </si>
  <si>
    <t>Datová zásuvka 1x RJ-45 cat.6</t>
  </si>
  <si>
    <t>Datová dvojzásuvka 2x RJ-45 cat.6</t>
  </si>
  <si>
    <t>Zásuvky - celkem</t>
  </si>
  <si>
    <t>Kabel HDMI</t>
  </si>
  <si>
    <t>Kabel UTP cat.6</t>
  </si>
  <si>
    <t>Kabel SYKFY 5x2x0,5</t>
  </si>
  <si>
    <t>Optický kabel 8*50/125 LSZH, univerzální, gelový, s ochr.proti hlod</t>
  </si>
  <si>
    <t>Optický kabel 4*50/125 LSZH, mikrotrubička, gel</t>
  </si>
  <si>
    <t>Propojovací kabel UTP cat.6, RJ-45 - RJ45,delka 1m</t>
  </si>
  <si>
    <t>Propojovací kabel OK SM 9/125, SC - SC ,delka 1m</t>
  </si>
  <si>
    <t>Trubka ohebná 16 mm, 320 N</t>
  </si>
  <si>
    <t>Trubka ohebná 29 mm, 320 N</t>
  </si>
  <si>
    <t>Instalační krabice do betonu, pod omítku, do sádrokartonu, včetně veškerého příslušenství (kryty, rámečky, lustrháky, a pod...)</t>
  </si>
  <si>
    <t>Krabice odbočná pr.97, pod omítku</t>
  </si>
  <si>
    <t>Víčko ke kruhové krabici</t>
  </si>
  <si>
    <t>Příprava kabelu pro uložení do 10 žil</t>
  </si>
  <si>
    <t>Forma kabelová na kabelu do 5x2</t>
  </si>
  <si>
    <t>Připojení kabelu na zářezový pásek do 5x2</t>
  </si>
  <si>
    <t>Proměření metalické kabeláže (port)</t>
  </si>
  <si>
    <t>Vystavení měřicího protokolu - metalika</t>
  </si>
  <si>
    <t>Proměření optické kabeláže OTDR (link)</t>
  </si>
  <si>
    <t>Vystavení měřicího protokolu - optika</t>
  </si>
  <si>
    <t>Certifikace sítě</t>
  </si>
  <si>
    <t>Telefonní a datový rozvod - celkem</t>
  </si>
  <si>
    <t>SPOLEČNÁ TELEVIZNÍ ANTÉNA</t>
  </si>
  <si>
    <t>Antenní soustava</t>
  </si>
  <si>
    <t>Anténní stožár včetně kotvení a výložníků (stožár na zeď)</t>
  </si>
  <si>
    <t>Pospojení s hromosvodem, uzemnění</t>
  </si>
  <si>
    <t>Anténa UHF, 21 - 69. Kanál, G 12,5 dB</t>
  </si>
  <si>
    <t>Přesunutí stávající satelitní antény (demontáž, montáž)</t>
  </si>
  <si>
    <t xml:space="preserve">Ochrana kabelů proti přepětí </t>
  </si>
  <si>
    <t xml:space="preserve">Svodič bleskových proudů </t>
  </si>
  <si>
    <t>Antenní soustava - celkem</t>
  </si>
  <si>
    <t>Rozvaděče a aktivní prvky</t>
  </si>
  <si>
    <t xml:space="preserve">Oceloplechový rozvaděč 60x60 cm </t>
  </si>
  <si>
    <t>Anténní zesilovač se zdrojem, 470-862 MHz, 1 vstup, 4 výstupy, G14/24 dB. Samostatná regulace zisku pro pásmo VHF a UHF. Má jeden širokopásmový vstup a čtyři výstupy. Zesílení je regulovatelné zvlášť v UHF a VHF pásmu. Technické parametry - počet vstupů/výstupů: 1 / 4 - vstup: VHF/UHF (40-318, 470-862 MHz) - zesílení: 20 ± 1,0 dB (VHF), 28 ± 2,0 dB (UHF) - zvlnění v pásmu: ± 0,8 dB (VHF), ± 1,8 dB (UHF) - regulace zesílení: 16 dB (VHF), 12 dB (UHF) - šumové číslo: 4,2 ± 0,2 dB (VHF), 3,3 ± 0,3 dB (UHF)</t>
  </si>
  <si>
    <t>Zásuvka s podkrabicí 16 A / 230 V</t>
  </si>
  <si>
    <t>Propojovací kabely, F spojky a konektory, zakončovací odpory</t>
  </si>
  <si>
    <t>Rozvaděče a aktivní prvky - celkem</t>
  </si>
  <si>
    <t xml:space="preserve">Zásuvka TV koncová </t>
  </si>
  <si>
    <t>Kabel koax KH21D</t>
  </si>
  <si>
    <t>Kabel koax PRG11</t>
  </si>
  <si>
    <t>Trubka ohebná 36 mm, 320 N</t>
  </si>
  <si>
    <t>Měření TV + R  signálů v místě příjmu před montáží</t>
  </si>
  <si>
    <t>Směrování TV</t>
  </si>
  <si>
    <t>Oživení, naladění, měření,  nastavení trasy</t>
  </si>
  <si>
    <t xml:space="preserve">Kontrolní měření na zásuvkách </t>
  </si>
  <si>
    <t>Společná televizní anténa - celkem</t>
  </si>
  <si>
    <t>Rozhlasová ústředna, reproduktory apod.</t>
  </si>
  <si>
    <t>Rozhlasová ústředna - 3+2 vstupy, 5 regul. zón, 240 W,  vestavěn modul tuneru a MP3, ústřednu možno dovybavit přepážkovým mikrofonem s výběrem zón</t>
  </si>
  <si>
    <t>Regulátor hlasitosti- 30 W, 11 poloh, celý regulátor vč. krabice</t>
  </si>
  <si>
    <t>Podhledový reproduktor - plastový, 6 W / 100 V, 89 dB, 110 – 13 000 Hz, Ø 187 mm</t>
  </si>
  <si>
    <t>Podhledový reproduktor - kovový, 10 W / 100 V, 92 dB, 90 – 18 000 Hz, Ø 265 mm</t>
  </si>
  <si>
    <t>Nástěnný reproduktor - standardní, 6 W / 100 V, 92 dB, 130 – 17 000 Hz, plastová</t>
  </si>
  <si>
    <t>Přepážkový mikrofon spolupracucící se zvolenou ústřednou, cinch vstupy pro audio signál, napojení pomocí 4-párového UTP kabelu a speciálního modulu pro ústřednu</t>
  </si>
  <si>
    <t>Rozhlasová ústředna, reproduktory apod. - celkem</t>
  </si>
  <si>
    <t>Kabel UTP cat.5e, LSZH</t>
  </si>
  <si>
    <t>CYKY3x1,5</t>
  </si>
  <si>
    <t>Konektory, spojky</t>
  </si>
  <si>
    <t>Oživení systému</t>
  </si>
  <si>
    <t>Místní rozhlas - celkem</t>
  </si>
  <si>
    <t>DOMÁCÍ TELEFON</t>
  </si>
  <si>
    <t>Domácí telefon</t>
  </si>
  <si>
    <t>Vstupní panel</t>
  </si>
  <si>
    <t>Tlačítkové tablo 2-BUS sestavené z modulu vrátného s 2 tlač., provedení ANTIKA měď 2-BUS a modulu 4 tlač. ANTIKA  měď 2-BUS (se stříškou vertikální pod omítku)</t>
  </si>
  <si>
    <t>Vstupní panel - celkem</t>
  </si>
  <si>
    <t>Napáječe</t>
  </si>
  <si>
    <t>'Síťový zdroj pro 2-BUS (24V/0,25A DC a 8V/0,7A AC pro EZ) max. pro 100 DT</t>
  </si>
  <si>
    <t>Napáječe - celkem</t>
  </si>
  <si>
    <t>Domovní telefony</t>
  </si>
  <si>
    <t>Domovní telefon 2-BUS – 4 FP 211 03</t>
  </si>
  <si>
    <t>Domovní telefony - celkem</t>
  </si>
  <si>
    <t>Kabel UTP cat.5e</t>
  </si>
  <si>
    <t>SYKY 2x1</t>
  </si>
  <si>
    <t>Domácí telefon - celkem</t>
  </si>
  <si>
    <t>AUDIO - VIDEO</t>
  </si>
  <si>
    <t>TV přístroje SMART LED, úhlopříčka 107cm, 100Hz BLB, Full HD 1920x1080, DVB-T/C, 2x HDMI, USB, CI+, SCART, WiFi, My Home Screen, repro 2x 10W, vč. držáku na zeď</t>
  </si>
  <si>
    <t>Dataprojektor 16:10 (16:9) - dálkové ovládání, životnost lampy (eco): až 5000 hod., LCD technologie, 4000 ANSI lm, kontrast 1800:1, funkce perfect fit, optický shift, vestavěné repro 16W, Rozlišení: WXGA, hybridní filtr s dlouhou životností, vč. instalace a zaškolení obsluhy, 1x stropní instalace vč. držáku, 1x přenosný</t>
  </si>
  <si>
    <t>Propojovací kabely, spojky a konektory</t>
  </si>
  <si>
    <t>Multifunkční kopírka/tiskárna A3, barevná - rychlost tisku/kopírování min.20str/min, rychlost skenování min.40str/min., EKO nízký příkon, dostupnost servisu do 30km, vč. instalace a zaškolení obsluhy</t>
  </si>
  <si>
    <t>Plátno elektrické s motorovým spouštěním na stěnu nebo strop včetně RC dálkového ovládání, bílý tubus,  0,40mm tkanina s 2cm černým okrajem a zadní stranou. (rozměry plátna: 160x130cm, 16:9, viditelné 156x88cm).</t>
  </si>
  <si>
    <t>Plátno elektrické s motorovým spouštěním na stěnu nebo strop včetně RC dálkového ovládání, bílý tubus,  0,40mm tkanina s 2cm černým okrajem a zadní stranou. (rozměry plátna: 180x141cm, 16:9, viditelné 176x99cm)</t>
  </si>
  <si>
    <t>PC s OS Win7 Pro 64-bit, MS-Office 2013 pro podnikatele, minimálně CPU i5-4440, 4GB RAM, HD SATA 1x 500GB, DVD+RW, klávesnice, myš, monitor LCD 22", čtečka datových kare 8v1, LAN, WiFi, záruka 3 roky NBD, dostupnost servisu do 30km, vč. instalace OS a SW, vč. instalace a zaškolení obsluhy</t>
  </si>
  <si>
    <t>MS Windows Server Standard 2012 R2 x64 CZ + 5CAL, , minimálně CPU Intel Xeon E3-1220v2 – 3,1GHz/8MB, 8GB RAM, HD 2x1TB HDD SAS RAID 1, DVD, klávesnice, myš, monitor LCD 22", 2x Gigabit LAN, záruka 3 roky NBD, dostupnost servisu do 30km, vč. instalace OS a SW, vč. instalace a zaškolení obsluhy</t>
  </si>
  <si>
    <t>Pokladní zásuvka na hotovost, kompatibilní s dotykovým pokladním systém, vč. instalace a zaškolení obsluhy</t>
  </si>
  <si>
    <t>Pokladní systém – kasa s tiskem lístků, dotykový pokladní systém 15" s procesorem Intel Celeron G540 2,5 GHz, RAM 2 GB, HDD 320 GB, Windows POS ready; vč. pokladního softwaru;  zařízení musí být kompatibilní se zařízeními v dalších provozech investora, vč. instalace a zaškolení obsluhy</t>
  </si>
  <si>
    <t>Audio-video - celkem</t>
  </si>
  <si>
    <t>SIGNALIZACE WC-IMOBIL</t>
  </si>
  <si>
    <t>Signalizace WC-imobil</t>
  </si>
  <si>
    <t>Signalizační panel</t>
  </si>
  <si>
    <t xml:space="preserve">Kontrolní modul s alarmem </t>
  </si>
  <si>
    <t>Signalizační panel - celkem</t>
  </si>
  <si>
    <t>Tlačítka</t>
  </si>
  <si>
    <t>Signální tlačítko tahové</t>
  </si>
  <si>
    <t>Prosvětlené tlačítko (resetovací)</t>
  </si>
  <si>
    <t>Tlačítka - celkem</t>
  </si>
  <si>
    <t>Napájecí trafo</t>
  </si>
  <si>
    <t>Transformátor</t>
  </si>
  <si>
    <t>Napájecí trafo - celkem</t>
  </si>
  <si>
    <t>Signalizace WC-imobil - celkem</t>
  </si>
  <si>
    <t>SPOLEČNÉ NÁKLADY</t>
  </si>
  <si>
    <t>Ochranné pospojení</t>
  </si>
  <si>
    <t>EPS 2 ekvipotencionální svorkovnice</t>
  </si>
  <si>
    <t>KO 125 E krabice odbočná</t>
  </si>
  <si>
    <t>V 125 E víčko ke krabici KO 125E</t>
  </si>
  <si>
    <t>CY 6 mm2,, pevně</t>
  </si>
  <si>
    <t>Ochranné pospojení - celkem</t>
  </si>
  <si>
    <t>Stavební přípomoce</t>
  </si>
  <si>
    <t>Vysekání kapes ve zdivu cihelném 100x100x50 mm</t>
  </si>
  <si>
    <t>Vysekání rýh ve zdivu cihelném - Hloubka 30 mm Sire 30 mm</t>
  </si>
  <si>
    <t>Vysekání rýh ve zdivu cihelném - Hloubka 30 mm Sire 70 mm</t>
  </si>
  <si>
    <t>Průrazy příčkami - cihla, beton</t>
  </si>
  <si>
    <t>Stavební přípomoce - celkem</t>
  </si>
  <si>
    <t>Žlaby</t>
  </si>
  <si>
    <t>Elektroinstalační lišta 20x20 PVC, vč. víka</t>
  </si>
  <si>
    <t>Elektroinstalační lišta 80x20 PVC, vč. víka, může se použít 2x lišta 40x20</t>
  </si>
  <si>
    <t>Elektroinstalační lišta 40x40 PVC, vč. víka</t>
  </si>
  <si>
    <t>Kabelový žlab 50/125 včetně dílů (přepážka, oblouky apod.), příslušenství a upevňovacího systému, s víkem</t>
  </si>
  <si>
    <t>Kabelový žlab 50/62 včetně dílů (přepážka, oblouky apod.), příslušenství a upevňovacího systému, s víkem</t>
  </si>
  <si>
    <t>Žlaby - celkem</t>
  </si>
  <si>
    <t>Společné náklady - celkem</t>
  </si>
  <si>
    <t>název akce: Rekonstrukce Biograf Český Ráj, Jičín</t>
  </si>
  <si>
    <t>objekt: D4.6 Zařízení silnoproudé elektrotechniky - oceněný výkaz výměr</t>
  </si>
  <si>
    <t>p.č.</t>
  </si>
  <si>
    <t>popis položky</t>
  </si>
  <si>
    <t>cena</t>
  </si>
  <si>
    <t>cena celkem</t>
  </si>
  <si>
    <t>Datum: 25.1.2015</t>
  </si>
  <si>
    <t>Vypracoval:</t>
  </si>
  <si>
    <t>M.Gatter</t>
  </si>
  <si>
    <t>Soupis položek</t>
  </si>
  <si>
    <t>č.položky</t>
  </si>
  <si>
    <t>mj.</t>
  </si>
  <si>
    <t>množství</t>
  </si>
  <si>
    <t xml:space="preserve">cena/mj.     </t>
  </si>
  <si>
    <t>VKP</t>
  </si>
  <si>
    <t>TC</t>
  </si>
  <si>
    <t>kap.</t>
  </si>
  <si>
    <t>Dodávky zařízení</t>
  </si>
  <si>
    <t>rozvodnice RS1.1 dle výkresu a TS</t>
  </si>
  <si>
    <t>Z</t>
  </si>
  <si>
    <t>*</t>
  </si>
  <si>
    <t>DE</t>
  </si>
  <si>
    <t>rozvodnice RS1.2 dle výkresu a TS</t>
  </si>
  <si>
    <t>rozvodnice RS1.3 dle výkresu a TS</t>
  </si>
  <si>
    <t>rozvodnice RS1.4 dle výkresu a TS</t>
  </si>
  <si>
    <t>rozvodnice RS1.5 dle výkresu a TS</t>
  </si>
  <si>
    <t>rozvodnice RS1.6 dle výkresu a TS</t>
  </si>
  <si>
    <t>rozvodnice RS1.7 dle výkresu a TS</t>
  </si>
  <si>
    <t>rozvodnice RS2.1 dle výkresu a TS</t>
  </si>
  <si>
    <t>rozvodnice R2.2 dle výkresu a TS</t>
  </si>
  <si>
    <t>rozvodnice RT2 dle výkresu a TS</t>
  </si>
  <si>
    <t>rozvodnice RT1 dle výkresu a TS</t>
  </si>
  <si>
    <t>rozvodnice RB dle výkresu a TS</t>
  </si>
  <si>
    <t>rozvodnice RH dle výkresu a TS</t>
  </si>
  <si>
    <t>rozvodnice R-LED dle výkresu a TS zapuštěná</t>
  </si>
  <si>
    <t>rozvaděč RE2-ER212 PVP7P ČEZ,25A elektroměrový</t>
  </si>
  <si>
    <t>rozvaděč RE1- NR212/PVD7/120A,ČEZ</t>
  </si>
  <si>
    <t>rozvodnice R-LED nástěnná dle výkresu a TS</t>
  </si>
  <si>
    <t>skříň 6x250A přípojková průb /Vsvorky</t>
  </si>
  <si>
    <t>součet</t>
  </si>
  <si>
    <t>Materiál elektromontážní</t>
  </si>
  <si>
    <t>vodič CY 4  /H07V-U/</t>
  </si>
  <si>
    <t>S</t>
  </si>
  <si>
    <t>ME</t>
  </si>
  <si>
    <t>vodič CY 6  /H07V-U/</t>
  </si>
  <si>
    <t>vodič CY 10  /H07V-U/</t>
  </si>
  <si>
    <t>vodič CY 16  /H07V-U/</t>
  </si>
  <si>
    <t>vodič CY 25  /H07V-R/</t>
  </si>
  <si>
    <t>kabel CYKY 2x1,5</t>
  </si>
  <si>
    <t>kabel CYKY 3x1,5</t>
  </si>
  <si>
    <t>kabel CYKY 3x2,5</t>
  </si>
  <si>
    <t>kabel CYKY 5x1,5</t>
  </si>
  <si>
    <t>kabel CYKY 5x2,5</t>
  </si>
  <si>
    <t>kabel CYKY 5x4</t>
  </si>
  <si>
    <t>kabel CYKY 5x6</t>
  </si>
  <si>
    <t>kabel CYKY 5x10</t>
  </si>
  <si>
    <t>kabel CYKY 5x16</t>
  </si>
  <si>
    <t>kabelové oko Cu lisovací 16x8 KU</t>
  </si>
  <si>
    <t>kabelové oko Cu lisovací 25x8 KU</t>
  </si>
  <si>
    <t>svorka 3x2,5mm2 krabicová bezšroubo</t>
  </si>
  <si>
    <t>svorka 4x2,5mm2 krabicová bezšroubo</t>
  </si>
  <si>
    <t>vedení FeZn/PVC pr.10/13mm(0,70kg/m)</t>
  </si>
  <si>
    <t>svorka pásku drátu zemnící SR3 2šrouby nerez</t>
  </si>
  <si>
    <t>hlavní ekvipoten svorkovnice HOP</t>
  </si>
  <si>
    <t>svorka zemnící Bernard/ZSA16</t>
  </si>
  <si>
    <t>pásek Cu ke svorce Bernard</t>
  </si>
  <si>
    <t>krabice univerz/rozvodka 68 vč.svorkovnice</t>
  </si>
  <si>
    <t>krabice univerzální do příčky 68/70 ( hluboká )</t>
  </si>
  <si>
    <t>krabicová rozvodka 97/5 vč. svorkovnice</t>
  </si>
  <si>
    <t>SESTAVA  spínač 1pól 10A/250Vstř řaz.1</t>
  </si>
  <si>
    <t>spínač/strojek 10A/250Vstř řaz. 1,1So</t>
  </si>
  <si>
    <t>kryt spínače 1-duchý pro ř.1,6,7,1/0</t>
  </si>
  <si>
    <t>rámeček pro 1 přístroj</t>
  </si>
  <si>
    <t>SESTAVA  přepínač sériový 10A/250Vstř řaz.5</t>
  </si>
  <si>
    <t>přepínač/strojek 10A/250Vstř řazení 5</t>
  </si>
  <si>
    <t>kryt spínače dělený pro ř.5,6+6,1/0+1/0</t>
  </si>
  <si>
    <t>SESTAVA  přepín střídavý 10A/250Vstř řaz.6</t>
  </si>
  <si>
    <t>přepínač/strojek 10A/250Vstř řaz.6,6So</t>
  </si>
  <si>
    <t>SESTAVA  přepín stříd 2-tý 10A/250Vstř ř.6+6</t>
  </si>
  <si>
    <t>přepínač/strojek 10A/250Vstř řaz.6+6</t>
  </si>
  <si>
    <t>SESTAVA  přepínač křížový 10A/250Vstř ř.7</t>
  </si>
  <si>
    <t>přepínač/strojek 10A/250Vstř řaz.7,7So</t>
  </si>
  <si>
    <t>SESTAVA  ovladač zapín řaz.1/0So</t>
  </si>
  <si>
    <t>ovladač/strojek 10A/250Vstř ř.1/0,S,So</t>
  </si>
  <si>
    <t>doutnavka orientační</t>
  </si>
  <si>
    <t>kryt spín pro ř.1So,6So,S,1/0So,S,7So</t>
  </si>
  <si>
    <t>spínač 10A/250Vstř IP44 řaz.1 na povrch</t>
  </si>
  <si>
    <t>přepínač 10A/250Vstř IP44 řaz.6 na povrch</t>
  </si>
  <si>
    <t>zásuvka 16A/250Vstř zapuštěná,clonky</t>
  </si>
  <si>
    <t>zásuvka 16A/250Vstř zapuštěná,clonky-chráněná</t>
  </si>
  <si>
    <t>zásuvka nástěnná 5pól/16A/400V</t>
  </si>
  <si>
    <t>podlah vykláp krabice kovová 2xzásuvka 230V dle požadavku architekta</t>
  </si>
  <si>
    <t>bezpečnostní tabulka plast</t>
  </si>
  <si>
    <t>označ.štítek na kabely,přístroje,svitidla apd</t>
  </si>
  <si>
    <t>ohnivzdorná přepážka s výplní(obecná položka)</t>
  </si>
  <si>
    <t>kabel CYKY 4x16</t>
  </si>
  <si>
    <t>kabel 1kV CYKY 4x50</t>
  </si>
  <si>
    <t>kabel 1kV CYKY 3x95+50</t>
  </si>
  <si>
    <t>kabel CYKY 3x4</t>
  </si>
  <si>
    <t>kabel JYTY 4x1</t>
  </si>
  <si>
    <t>krabice pancéř plast 117x117x58 IP54</t>
  </si>
  <si>
    <t>kabel 1kV PRAFlaDur PH120-R 5x1,5</t>
  </si>
  <si>
    <t>zásuvka 16A/250Vstř na povrch IP44 popis</t>
  </si>
  <si>
    <t>trubka PVC tuhá vysoké namáhání 8025</t>
  </si>
  <si>
    <t>roura korugovaná pr.40/32mm</t>
  </si>
  <si>
    <t>roura korugovaná pr.50/41mm</t>
  </si>
  <si>
    <t>žlab kabelový drátový 100/50 ŽZ kompletní</t>
  </si>
  <si>
    <t>žlab kabelový drátový 200/50 ŽZ kompletní</t>
  </si>
  <si>
    <t>žlab kabelový drátový 300/50 ŽZ kompletní</t>
  </si>
  <si>
    <t>zásuvka zapuštěná 5pól/32A/400V</t>
  </si>
  <si>
    <t>vypínač/tlačíko a aretací 3pól zapušťený pro DALI</t>
  </si>
  <si>
    <t>pojistková patrona PN1(32A,200A)gG</t>
  </si>
  <si>
    <t>třmen Vsvorky 4835N     do 185mm2</t>
  </si>
  <si>
    <t>třmen Vsvorky 4835N-240 do 240mm2</t>
  </si>
  <si>
    <t>tlačítková kombinace 2-tlačítko+signálka</t>
  </si>
  <si>
    <t>čidlo pohybu,10A,230V,270stup, IP44</t>
  </si>
  <si>
    <t>rámeček pro 2 přístroje vodorovný</t>
  </si>
  <si>
    <t>rámeček pro 3 přístroje vodorovný</t>
  </si>
  <si>
    <t>rámeček pro 4 přístroje vodorovný</t>
  </si>
  <si>
    <t>rámeček pro 5 přístrojů vodorovný</t>
  </si>
  <si>
    <t>centr stop tlačít ve skříň se sklem požární 1z/1r</t>
  </si>
  <si>
    <t>totál stop tlačít ve skříň se sklem požární 1z/1r</t>
  </si>
  <si>
    <t>kabel 1kV PRAFlaDur PH120-R 2x1,5</t>
  </si>
  <si>
    <t>pomocný materiál nezahrnutý v ceník položkách ( přemístění stávajících ovladačů opon pad )</t>
  </si>
  <si>
    <t>kabelové oko Al lisovací 70x10 ALU</t>
  </si>
  <si>
    <t>kabelové oko Al lisovací 120x12 ALU</t>
  </si>
  <si>
    <t>kabel SYKY 2x2x0,5</t>
  </si>
  <si>
    <t>Materiál zemní</t>
  </si>
  <si>
    <t>štěrkopísek 0-16mm</t>
  </si>
  <si>
    <t>MZ</t>
  </si>
  <si>
    <t>písek kopaný 0-2mm</t>
  </si>
  <si>
    <t>krycí deska plastová 50/20/1,2cm</t>
  </si>
  <si>
    <t>výstražná fólie šířka 0,2m</t>
  </si>
  <si>
    <t>Elektromontáže</t>
  </si>
  <si>
    <t>rozvodnice do hmotnosti 150kg</t>
  </si>
  <si>
    <t>CE</t>
  </si>
  <si>
    <t>rozvodnice do hmotnosti 50kg</t>
  </si>
  <si>
    <t>elektroměrový rozváděč RE vč.osaz.bez ukončení</t>
  </si>
  <si>
    <t>elektroměrový rozváděč RE vč.osazení bez ukončení</t>
  </si>
  <si>
    <t>vodič Cu(-CY,CYA) pevně uložený do 1x35</t>
  </si>
  <si>
    <t>kabel(-CYKY) pevně uložený do 3x6/4x4/7x2,5</t>
  </si>
  <si>
    <t>kabel(-CYKY) pevně uložený do 5x6/7x4/12x1,5</t>
  </si>
  <si>
    <t>kabel(-CYKY) pevně ulož.do 5x10/12x4/19x2,5/24x1,5</t>
  </si>
  <si>
    <t>kabel(-CYKY) pevně ulož.do 4x16/24x2,5/48x1,5</t>
  </si>
  <si>
    <t>ukončení v rozvaděči vč.zapojení vodiče do 2,5mm2</t>
  </si>
  <si>
    <t>ukončení v rozvaděči vč.zapojení vodiče do 6mm2</t>
  </si>
  <si>
    <t>ukončení v rozvaděči vč.zapojení vodiče do 16mm2</t>
  </si>
  <si>
    <t>ukončení v rozvaděči vč.zapojení vodiče do 25mm2</t>
  </si>
  <si>
    <t>ukončení kabelu v ucpávce do P21</t>
  </si>
  <si>
    <t>uzemňov.vedení na povrchu úplná mtž FeZn pr.10mm</t>
  </si>
  <si>
    <t>ekvipotenciální svorkovnice vč.zapojení</t>
  </si>
  <si>
    <t>svorka na potrubí vč.pásku (Bernard)</t>
  </si>
  <si>
    <t>krabicová rozvodka vč.svorkovn.a zapojení</t>
  </si>
  <si>
    <t>spínač zapuštěný vč.zapojení 1pólový/řazení 1</t>
  </si>
  <si>
    <t>přepínač zapuštěný vč.zapojení sériový/řazení 5-5A</t>
  </si>
  <si>
    <t>přepínač zapuštěný vč.zapojení střídavý/řazení 6</t>
  </si>
  <si>
    <t>přepínač zapuštěný vč.zapojení křížový/řazení 7</t>
  </si>
  <si>
    <t>ovladač zapuštěný vč.zapojení tlačítkový/ř.1/0 So</t>
  </si>
  <si>
    <t>spínač nástěnný od IP.2 vč.zapojení 1pólový/ř.1</t>
  </si>
  <si>
    <t>přepínač nástěnný od IP.2 vč.zapojení střídavý/ř.6</t>
  </si>
  <si>
    <t>zásuvka domovní zapuštěná vč.zapojení průběžně</t>
  </si>
  <si>
    <t>zásuvka/přívodka průmyslová vč.zapojení 3P+N+Z/16A</t>
  </si>
  <si>
    <t>podlahová krabice vestavná vč.zapojení</t>
  </si>
  <si>
    <t>stropní svítidlo LED 140W/840 ozn. C1 - montáž</t>
  </si>
  <si>
    <t>vestavné svítidlo LED 4W/830 ozn E1</t>
  </si>
  <si>
    <t>vestavné nástěnné svítidlo LED 1,6W/3200K, ozn K1</t>
  </si>
  <si>
    <t>nástěn nouzové LED svít s pikto 4,5W/5733K ozn N1</t>
  </si>
  <si>
    <t>strop nouzové LED svítidlo 5W protipanické ozn N3</t>
  </si>
  <si>
    <t>strop nouzové LED svítidlo 5W ozn N4</t>
  </si>
  <si>
    <t>vestavné nouz LED svítidlo 5W protipanické ozn N5</t>
  </si>
  <si>
    <t>vestavné stropní nouz svít 5W protipanické ozn N6</t>
  </si>
  <si>
    <t>vestavné stropní LED svítidlo 31W/830 ozn O1</t>
  </si>
  <si>
    <t>vestavné stropní LED svítidlo 58W/830 ozn O2</t>
  </si>
  <si>
    <t>vestavné stropní LED svítidlo 58W/830 ozn O2A</t>
  </si>
  <si>
    <t>vestavné stropní LED svítidlo 31W/940 ozn P1</t>
  </si>
  <si>
    <t>vestavné stropní LED svítidlo 14W/940 ozn P2</t>
  </si>
  <si>
    <t>stropní LED svítidlo 38W/840 ozn R1</t>
  </si>
  <si>
    <t>stropní LED svítidlo 30W/840 ozn R2</t>
  </si>
  <si>
    <t>stropní LED svítidlo 30W/840 ozn R3</t>
  </si>
  <si>
    <t>stropní prům LED svítidlo 47W/840, ozn S</t>
  </si>
  <si>
    <t>strop LED svít 36W/940 do lišty L3+DALI ozn Y1</t>
  </si>
  <si>
    <t>LED svítidlo 16,8W/3000K, ozn VB1</t>
  </si>
  <si>
    <t>LED svítidlo 8,4W/4000K,ozn VB2</t>
  </si>
  <si>
    <t>LED svítidlo 12,4W/4000K,ozn VB3</t>
  </si>
  <si>
    <t>svítidlo LED 28,3W, ozn L1</t>
  </si>
  <si>
    <t>svítidlo LED 28,3W, ozn L2</t>
  </si>
  <si>
    <t>bezpečnostní tabulka plastová</t>
  </si>
  <si>
    <t>označ.štítek na kabely,přístroje,svítidla apd</t>
  </si>
  <si>
    <t>ohnivzdorná přepážka s výplní ve stěně tl.15cm</t>
  </si>
  <si>
    <t>nouzové LED svítidlo 5W,840 vestavné, ozn N7</t>
  </si>
  <si>
    <t>kabel Cu(-1kV CYKY) pevně uložený do 3x35/4x25</t>
  </si>
  <si>
    <t>kabel Cu(-1kV CYKY)pevně uložený do 3x70/4x50/5x35</t>
  </si>
  <si>
    <t>kabel Cu(-1kV CYKY) pevně ulož do 3x120/4x95/5x50</t>
  </si>
  <si>
    <t>kabel NCEY/JYTY pevně uložený do 19x1</t>
  </si>
  <si>
    <t>krabice plast pro P rozvod vč.zapojení 8111</t>
  </si>
  <si>
    <t>kabel(-1kV CHKE) pevně ul.do 3x6/4x4/5x2,5/7x1,5</t>
  </si>
  <si>
    <t>zásuvka nástěnná od IP.2 vč.zapojení 2P+Z</t>
  </si>
  <si>
    <t>trubka plast tuhá pevně uložená do průměru 25</t>
  </si>
  <si>
    <t>trubka plast volně uložená do pr.50mm</t>
  </si>
  <si>
    <t>kabelový rošt do š.40cm</t>
  </si>
  <si>
    <t>zásuvka/přívodka vč.zapojení 3P+N+Z/32A</t>
  </si>
  <si>
    <t>vypínač vč.zapojení 3 pól</t>
  </si>
  <si>
    <t>patrona nožové pojistky do 630A</t>
  </si>
  <si>
    <t>kabelová skříň plast vč.osazení bez ukonč.</t>
  </si>
  <si>
    <t>ovladač - tlačítková kombinace</t>
  </si>
  <si>
    <t>montáž čidla pohybu</t>
  </si>
  <si>
    <t>montáž prostor termostatu ( dodávka UT)</t>
  </si>
  <si>
    <t>montáž čidla soumraku ( dodávka s regulátorem )</t>
  </si>
  <si>
    <t>montáž LED pásků vč. zdrojů dle stavebního řešení cca 206Bm</t>
  </si>
  <si>
    <t>ovladač v skříni vč.zapojení</t>
  </si>
  <si>
    <t>kabel(-1kV CHKE) pevně uložený do 2x4/3x2,5/4x1,5</t>
  </si>
  <si>
    <t>pomocné práce nezahrhuté v ceník položkách ( přemístění stávajících ovladačů opon apd )</t>
  </si>
  <si>
    <t>ukončení v rozvaděči vč.zapojení vodiče do 70mm2</t>
  </si>
  <si>
    <t>ukončení v rozvaděči vč.zapojení vodiče do 120mm2</t>
  </si>
  <si>
    <t>svítidlo stropní LED 1W ozn. HN</t>
  </si>
  <si>
    <t>kabel SYKY/SYKFY/JXFE/JXKE do 30x3x0,5 pevně ul.</t>
  </si>
  <si>
    <t>Demontáže</t>
  </si>
  <si>
    <t>demontáže stávající elektroinstalace 5pracovníků x 8hod x 5dnů</t>
  </si>
  <si>
    <t>CD</t>
  </si>
  <si>
    <t>výkop kabel.rýhy šířka 35/hloubka 80cm tz.3/ko1.2</t>
  </si>
  <si>
    <t>CZ</t>
  </si>
  <si>
    <t>kabel.lože písek 2x10-15cm plastdesky50/20 na20cm</t>
  </si>
  <si>
    <t>výstražná fólie šířka do 30cm</t>
  </si>
  <si>
    <t>odvoz zeminy do 10km vč.poplatku za skládku</t>
  </si>
  <si>
    <t>provizorní úprava terénu třída zeminy 3</t>
  </si>
  <si>
    <t>podklad nebo zához štěrkopískem</t>
  </si>
  <si>
    <t>odzkoušení, seřízení chodu zařízení, zaškolení</t>
  </si>
  <si>
    <t>ON</t>
  </si>
  <si>
    <t>výchozí revize a zpráva</t>
  </si>
  <si>
    <t>dokumentace skutečného provedení</t>
  </si>
  <si>
    <t>doprava a přesun materiálu</t>
  </si>
  <si>
    <t>podružný materiál</t>
  </si>
  <si>
    <t xml:space="preserve">VÝKAZ VÝMĚR PRO NABÍDKOVÝ ROZPOČET </t>
  </si>
  <si>
    <t>STAVBA:  REKONSTRUKCE BIOGRAFU ČESKÝ RÁJ, JIČÍN</t>
  </si>
  <si>
    <t>OBJEKT: BIOGRAF "ČESKÝ RÁJ" JIČÍN</t>
  </si>
  <si>
    <t>ČÁST D4.10 -Měření a regulace</t>
  </si>
  <si>
    <t>POZNÁMKA: Jsou-li ve výkazu výměr nebo ve standardech uvedeny odkazy na obchodní firmy, názvy nebo specifická označení výrobků apod., jsou takové odkazy pouze informativní a zhotoviteli umožňují  v souladu se zákonem č. 55/2012 Sb. ve znění pozdějších předpisů použít i jiné výrobky kvalitně a technicky srovnatelné, popřípadě srovnatelná řešení.Uvedené položky jsou na výkresech: Schémata zapojení-složka, schema kotelny D4.10.1, Půdorysy - D4.10.2,3,4</t>
  </si>
  <si>
    <t>Zkrácený popis</t>
  </si>
  <si>
    <t>Technický ( doplňkový) popis položky</t>
  </si>
  <si>
    <t>PRÁCE A DODÁVKY OBJEKTU CELKEM</t>
  </si>
  <si>
    <t>Regulace pro kotlenu- zdroj tepla                             rozvaděč RA-KT</t>
  </si>
  <si>
    <t>CPU 1.1</t>
  </si>
  <si>
    <t>Řídíci procesní DDC podstanice s možností připojení vzdálených modulů</t>
  </si>
  <si>
    <t xml:space="preserve">Řídíci procesní DDC podstanice volně programovatelná, s  požadavkem na připojení  minimálně 12xAI, 8xAO,8xDO,24xDI    + web serverr - 3 porty, displej, napájení 24V AC, Ethernet, RS485, RS232, web, - připojení k RCWare Vision     </t>
  </si>
  <si>
    <t>M36-88-4321/S</t>
  </si>
  <si>
    <t xml:space="preserve"> osazení regulátoru pro zdroj tepla </t>
  </si>
  <si>
    <t xml:space="preserve">osazení regulátoru pro zdroj tepla </t>
  </si>
  <si>
    <t>LCD</t>
  </si>
  <si>
    <t>Terminál  pro ovládání a sledování DDC podstanice</t>
  </si>
  <si>
    <t>Terminál  4x20znaků  pro ovládání a sledování podstanic MiniPLC,s runtimem SoftPLC,vybavený rozhraním Ethernet vč firmware pro komunikaci Modbus TCP</t>
  </si>
  <si>
    <t>M36-42-0091/S</t>
  </si>
  <si>
    <t xml:space="preserve">připojení a osazení ovládací jednotky </t>
  </si>
  <si>
    <t>1.5</t>
  </si>
  <si>
    <t>Přepěťová ochrana třetí stupeň - 1. a 2. stupeň dle elektro</t>
  </si>
  <si>
    <t xml:space="preserve">Přepěťová ochrana třetí stupeň - 1. a 2. stupeň dle elektro, </t>
  </si>
  <si>
    <t xml:space="preserve"> osazení  ochrany</t>
  </si>
  <si>
    <t>osazení  ochrany</t>
  </si>
  <si>
    <t>zdroj napájení systému 230V AC/24V AC, 100VA, bezpečnostní</t>
  </si>
  <si>
    <t xml:space="preserve"> osazení  zdroje</t>
  </si>
  <si>
    <t>osazení  zdroje</t>
  </si>
  <si>
    <t>zdroj napájení  230V AC/24V AC, 200VA, bezpečnostní</t>
  </si>
  <si>
    <t>zdroj napájení  230V AC/24V AC, 100VA, bezpečnostní</t>
  </si>
  <si>
    <t>RA-KT</t>
  </si>
  <si>
    <t xml:space="preserve">Rozvaděč RA-KT-1x pole včetně vnitřní náplně pro MaR , čerpadla   (připojení, jištění, ovladače, blokování)  </t>
  </si>
  <si>
    <r>
      <t>skříň rozvaděče RA-KT.-1x pole OCEP 800x1400x300 nástěnná skříňka, hlavní vypínač 400V AC jištění z elektro pro 2kW 400V/50Hz 16A,  Přepěťová ochrana 3.stupeň , TN-C, Rázová oddělovací tlumivka, oddělění mezi "C" a "D", jistič, vývody pro ovládání měničů,  proudové ochrany, pomocné kontakty, stykače,trafo, pomocné  relé, ovladače , signálky, vývody pro  oběhová čerpadla , svorky s pojistkou, svorky, kabelové vývody, kabelový žlab, ostatní montážní materiál,</t>
    </r>
    <r>
      <rPr>
        <b/>
        <sz val="8"/>
        <rFont val="Arial CE"/>
        <family val="2"/>
        <charset val="238"/>
      </rPr>
      <t xml:space="preserve"> silové připojení čerpadel  dle MaR, viz. schémata zapojení str. 1 až 8</t>
    </r>
  </si>
  <si>
    <t>M36-19-0001/S</t>
  </si>
  <si>
    <t xml:space="preserve">montáž rozvaděče </t>
  </si>
  <si>
    <t>1.13</t>
  </si>
  <si>
    <t>montáž náplně do rozvaděče (relé, svorky, jističe….)</t>
  </si>
  <si>
    <t>RA-.KT</t>
  </si>
  <si>
    <t xml:space="preserve"> vyzkoušení funkce - teset 1:1</t>
  </si>
  <si>
    <t xml:space="preserve"> vyzkoušení funkce - test 1:1</t>
  </si>
  <si>
    <t>ETH</t>
  </si>
  <si>
    <t>Ethernet SWITH včetně adaptétr, minimálně 3 porty</t>
  </si>
  <si>
    <t xml:space="preserve">Naprogramování regulátoru-řízení  zdroje tepla  </t>
  </si>
  <si>
    <t>dat.bod</t>
  </si>
  <si>
    <t>Naprogramování regulátoru -řízení zdroje tepla   dle popisu v technické zprávě, seřízení a oživení regulace - SW pro 52 datových bodů</t>
  </si>
  <si>
    <t>Propojení do vizualizace - PC je v dodávce dle kapitoly vizualzace</t>
  </si>
  <si>
    <t>Propojení do vizualizace - PC je v dodávce dle kapitoly vizualizace</t>
  </si>
  <si>
    <t xml:space="preserve">Přístroje pro kotelnu </t>
  </si>
  <si>
    <t>12.01,12.10</t>
  </si>
  <si>
    <t>snímač teploty venkovní</t>
  </si>
  <si>
    <t xml:space="preserve">Snímač teploty venkovní -50/90 °C, výstup Pt 1000 </t>
  </si>
  <si>
    <t>M36/41-0025/S</t>
  </si>
  <si>
    <t>montáž snímače venkovní teploty</t>
  </si>
  <si>
    <t>12.02,03,04,05,09</t>
  </si>
  <si>
    <t>Snímač teploty do potrubí UT a chladu</t>
  </si>
  <si>
    <t xml:space="preserve">Ponorné čidlo teploty rozsah -30/150C, výstup Pt1000, + mosazná poniklovaná jímka 1/2", 150mm, 10bar, </t>
  </si>
  <si>
    <t>M36/41-0001/S</t>
  </si>
  <si>
    <t>montáž snímače  teploty topné vody</t>
  </si>
  <si>
    <t>13.01</t>
  </si>
  <si>
    <t xml:space="preserve">Snímač tlaku topné </t>
  </si>
  <si>
    <t xml:space="preserve">Čidlo tlaku v kapalinách a plynech, napájení 24V AC/DC, výstup 0-10V, závit vnější 1/2", IP 65 .5 pro 2.5 bar </t>
  </si>
  <si>
    <t>M36/41-0084/S</t>
  </si>
  <si>
    <t xml:space="preserve">montáž snímač tlaku </t>
  </si>
  <si>
    <t>16.01</t>
  </si>
  <si>
    <t>Signalizace poruchy kotelny -  pro houkačku na 230V AC</t>
  </si>
  <si>
    <t>Signalizace poruchy  - kresleno pro houkačku na 230V AC</t>
  </si>
  <si>
    <t>M36/43-0001/S</t>
  </si>
  <si>
    <t>montáž houkačky</t>
  </si>
  <si>
    <t>17.01</t>
  </si>
  <si>
    <t>Dvoustupňový detektor zemního plynu s 2x ořepínacím kontaktem</t>
  </si>
  <si>
    <t xml:space="preserve">Dvoustupňový detektor zemního plynu s 2x přepínacím kontaktem, napájení 230V/50Hz, 2x výstupní relé, </t>
  </si>
  <si>
    <t>M36/42-0209/S</t>
  </si>
  <si>
    <t>montáž detektoru plynu do prostoru</t>
  </si>
  <si>
    <t>17.02</t>
  </si>
  <si>
    <t>Stop tlačítko s aretací vypnuté polohy</t>
  </si>
  <si>
    <t>Stop tlačítko s aretací vypnuté polohy , provedení ve skřínce</t>
  </si>
  <si>
    <t>montáž tlačítka</t>
  </si>
  <si>
    <t>17.03</t>
  </si>
  <si>
    <t>Regulátor teploty prostorový</t>
  </si>
  <si>
    <t>Regulátor teploty prostorový - max teplota v prostoru - rozsah 20-60 C</t>
  </si>
  <si>
    <t>M36/41-0052/S</t>
  </si>
  <si>
    <t>montáž reglátoru teploty prostorvého s mikrospínačem</t>
  </si>
  <si>
    <t>17.04</t>
  </si>
  <si>
    <t>regulátor tlaku vlnovcový</t>
  </si>
  <si>
    <t>regulátor tlaku vlnovcový, rozsah 40-400kPa</t>
  </si>
  <si>
    <t>montáž reglátoru tlaku s mikrospínačem</t>
  </si>
  <si>
    <t>4.01</t>
  </si>
  <si>
    <t xml:space="preserve">Regulační ventil trojcestny DN25, PN16, Kvs -6.3m3/h  servopohon pro regulační ventil  pro napájení 24V AC/ a proporcionální řízení 0-10V  </t>
  </si>
  <si>
    <t>M36/43-0031/S</t>
  </si>
  <si>
    <t>montáže pro servopohony</t>
  </si>
  <si>
    <t>4.02</t>
  </si>
  <si>
    <t xml:space="preserve">Regulační ventil trojcestny DN20, PN16, Kvs -4m3/h  servopohon pro regulační ventil  pro napájení 24V AC/ a proporcionální řízení 0-10V  </t>
  </si>
  <si>
    <t>4.03</t>
  </si>
  <si>
    <t xml:space="preserve">Regulační ventil trojcestny DN20, PN16, Kvs -2.5m3/h  servopohon pro regulační ventil  pro napájení 24V AC/ a proporcionální řízení 0-10V  </t>
  </si>
  <si>
    <t>17.06</t>
  </si>
  <si>
    <t>Snímač hladiny na DIN lištu včetně sondy</t>
  </si>
  <si>
    <t>Snímač hladiny na DIN lištu včetně ponorná sonda,  napájení 230V AC , 1x přep. Kontakt</t>
  </si>
  <si>
    <t>M36/41-0181/</t>
  </si>
  <si>
    <t>montáž snímače hladiny</t>
  </si>
  <si>
    <t>M36/41-0182/</t>
  </si>
  <si>
    <t>montáž elektrod ponorných</t>
  </si>
  <si>
    <t>14.01</t>
  </si>
  <si>
    <t>Snímač hladiny na DIN lištu včetně tlaková sonda,  napájení 230V AC , 1x přep. Kontakt</t>
  </si>
  <si>
    <t>M36/41-0183/</t>
  </si>
  <si>
    <t>montáž elektrod tlakových</t>
  </si>
  <si>
    <t>Regulace pro strojovnu vzduchotechniky                          rozvaděč RA-1</t>
  </si>
  <si>
    <t>CPU 2.1</t>
  </si>
  <si>
    <t xml:space="preserve">Řídíci procesní DDC podstanice volně programovatelná, s  požadavkem na připojení  minimálně 8xAI, 8xAO,8xDO,16xDI    + web serverr - 3 porty, displej, napájení 24V AC, Ethernet, RS485, RS232, web, - připojení k RCWare Vision     </t>
  </si>
  <si>
    <t>3.5</t>
  </si>
  <si>
    <t>Přepěťová ochrana třetí stupeň - 1. a 2. stupeň dle elektro,</t>
  </si>
  <si>
    <t>RA-1</t>
  </si>
  <si>
    <t xml:space="preserve">Rozvaděč RA-1-1x pole včetně vnitřní náplně pro MaR , čerpadlo a motory ventilátorů  (připojení, jištění, ovladače, blokování)  </t>
  </si>
  <si>
    <r>
      <t>skříň rozvaděče RA-1.-1x pole OCEP 800x1200x300 nástěnná skříňka, hlavní vypínač 400V AC jištění z elektro pro 5kW 400V/50Hz 20A,  Přepěťová ochrana 3.stupeň , TN-C, Rázová oddělovací tlumivka, oddělění mezi "C" a "D", jistič, vývody pro ovládání měničů,  proudové ochrany, pomocné kontakty, stykače,trafo, pomocné  relé, ovladače , signálky, vývody pro  oběhová čerpadla , svorky s pojistkou, svorky, kabelové vývody, kabelový žlab, ostatní montážní materiál,</t>
    </r>
    <r>
      <rPr>
        <b/>
        <sz val="8"/>
        <rFont val="Arial CE"/>
        <family val="2"/>
        <charset val="238"/>
      </rPr>
      <t xml:space="preserve"> silové připojení ventilátorů  dle MaR, viz. schémata zapojení str. 1 až 8</t>
    </r>
  </si>
  <si>
    <t>3.13</t>
  </si>
  <si>
    <t>RA-.1</t>
  </si>
  <si>
    <t xml:space="preserve">Naprogramování regulátoru-řízení  strojovny VZT  </t>
  </si>
  <si>
    <t>Naprogramování regulátoru -řízení VZT jednotky   dle popisu v technické zprávě, seřízení a oživení regulace - SW pro 40 datových bodů</t>
  </si>
  <si>
    <t>Přístroje pro VZT 1 KINOSÁL</t>
  </si>
  <si>
    <t>10.00</t>
  </si>
  <si>
    <t xml:space="preserve">10.01,10.02, </t>
  </si>
  <si>
    <t>snimač teploty  v přívodním a odtahovém potrubí</t>
  </si>
  <si>
    <t xml:space="preserve">Snímač teploty do potrubí VZT -30/150 °C, výstup Pt 1000, délka stontku 400mm </t>
  </si>
  <si>
    <t>montáž snímače teploty do potrubí VZT</t>
  </si>
  <si>
    <t>10.03</t>
  </si>
  <si>
    <t>Snímač teploty příložný</t>
  </si>
  <si>
    <t xml:space="preserve">Snímač teploty příložný -30/105 °C, výstup Pt 1000,  IP54, kontaktní plíšek, sathovací pásek 300mm  </t>
  </si>
  <si>
    <t>montáž snímače teploty příložného</t>
  </si>
  <si>
    <t>10.04</t>
  </si>
  <si>
    <t>čidlo kvality vzduchu kanálové napájení 24V AC/DC, výstup 0-10V , čidlo VOC IP 65</t>
  </si>
  <si>
    <t xml:space="preserve">čidlo kvality vzduchu kanálové napájení 24V AC/DC, výstup 0-10V , čidlo VOC IP 65, </t>
  </si>
  <si>
    <t>M36/41-0010/S</t>
  </si>
  <si>
    <t>montáž čidla</t>
  </si>
  <si>
    <t>10.05,10.06</t>
  </si>
  <si>
    <t>čidlo rychlosti vzduchu kanálové napájení 24V AC/DC, výstup 0-10V , čidlo pro rychlost 0 až 30m/s, montážní příruba, stonek průměř 10x140mm</t>
  </si>
  <si>
    <t xml:space="preserve">čidlo rychlosti vzduchu kanálové napájení 24V AC/C, výstup 0-10V , čidlo pro rychlost 0 až 30m/s, montážní příruba, stonek průměř 10x140mm, </t>
  </si>
  <si>
    <t>M36/41-0011/S</t>
  </si>
  <si>
    <t>10.07</t>
  </si>
  <si>
    <t xml:space="preserve">Regulační ventil trojcestny DN20, PN16, Kvs -4m3/h  servopohon pro regulační ventil  pro napájení 24V AC a proporcionální řízení 0-10V  </t>
  </si>
  <si>
    <t>10.10</t>
  </si>
  <si>
    <t xml:space="preserve">servopohony klapek čerstvý/odtahový,s havarijní funkcí, spojité řízení 0-10V </t>
  </si>
  <si>
    <t xml:space="preserve">Klapkový servopohon napájení 24V AC, ovládání spojité řízení zpětný chod pružinou, kroutící moment 10Nm, </t>
  </si>
  <si>
    <t>M36/43-0021/S</t>
  </si>
  <si>
    <t>montáž elektrického servopohonu pákového</t>
  </si>
  <si>
    <t>10.11</t>
  </si>
  <si>
    <t>Mrazový termostat s kapilárou činnou po celé délce s aut. resetem, -10/12 °C, včetně úchytů</t>
  </si>
  <si>
    <t>Mrazový termostat s kapilárou činnou po celé délce s aut. resetem, -10/12 °C, včetně úchytů,  délka kapiláry 6m (velký ohřívač = 2ks kontaktů rozpínací v sérii</t>
  </si>
  <si>
    <t>M36/41-0050/S</t>
  </si>
  <si>
    <t>montáž regulátoru kapilárového</t>
  </si>
  <si>
    <t>M36/41-0043/S</t>
  </si>
  <si>
    <t>montáž  kapiláry 6m</t>
  </si>
  <si>
    <t>10.12,10.13</t>
  </si>
  <si>
    <t>Diferenční manostat tlaku rozsah 20-300Pa</t>
  </si>
  <si>
    <t>M36/02-0355/S</t>
  </si>
  <si>
    <t>montáž konzol pro odběr tlaku</t>
  </si>
  <si>
    <t>M36/41-0111/S</t>
  </si>
  <si>
    <t>montáž diferenčního regulátoru s mikrospínače,</t>
  </si>
  <si>
    <t xml:space="preserve">UI/1 </t>
  </si>
  <si>
    <t>Prostorový ovladač pro jednotku</t>
  </si>
  <si>
    <t xml:space="preserve">Pokojový ovladač,  UI010, displej 60x60mm otočný knoflík s talčítkem, měření teploty, nastavování hodnot, přepínání a indikace stavů, komunikace Modbus </t>
  </si>
  <si>
    <t>M36/41-0019/S</t>
  </si>
  <si>
    <t>montáž prostorového přístroje</t>
  </si>
  <si>
    <t xml:space="preserve">montáž elektrického servopohonu pákového, servopohony 10.15,10.16 v dodávce VZT </t>
  </si>
  <si>
    <t>Regulace pro strojovnu vzduchotechniky                          rozvaděč RA-2</t>
  </si>
  <si>
    <t>CPU 3.1</t>
  </si>
  <si>
    <t xml:space="preserve">Řídíci procesní DDC podstanice volně programovatelná, s  požadavkem na připojení  minimálně 4xAI, 4xAO,6xDO,12xDI  + web serverr - 3 porty, displej, napájení 24V AC, Ethernet, RS485, RS232, web, - připojení k RCWare Vision     </t>
  </si>
  <si>
    <t>5.5</t>
  </si>
  <si>
    <t>RA-2</t>
  </si>
  <si>
    <t xml:space="preserve">Rozvaděč RA-2-1x pole včetně vnitřní náplně pro MaR , čerpadlo a motory ventilátorů  (připojení, jištění, ovladače, blokování)  </t>
  </si>
  <si>
    <r>
      <t>skříň rozvaděče RA-2.-1x pole OCEP 800x1200x300 nástěnná skříňka, hlavní vypínač 400V AC jištění z elektro pro 1kW 400V/50Hz 10A,  Přepěťová ochrana 3.stupeň , TN-C, Rázová oddělovací tlumivka, oddělění mezi "C" a "D", jistič, vývody pro ovládání měničů,  proudové ochrany, pomocné kontakty, stykače,trafo, pomocné  relé, ovladače , signálky, vývody pro  oběhová čerpadla , svorky s pojistkou, svorky, kabelové vývody, kabelový žlab, ostatní montážní materiál,</t>
    </r>
    <r>
      <rPr>
        <b/>
        <sz val="8"/>
        <rFont val="Arial CE"/>
        <family val="2"/>
        <charset val="238"/>
      </rPr>
      <t xml:space="preserve"> silové připojení ventilátorů  dle MaR, viz. schémata zapojení str. 1 až 5</t>
    </r>
  </si>
  <si>
    <t>5.14</t>
  </si>
  <si>
    <t xml:space="preserve"> vyzkoušení funkce - tset 1:1</t>
  </si>
  <si>
    <t>Naprogramování regulátoru -řízení zdroje tepla   dle popisu v technické zprávě, seřízení a oživení regulace - SW pro 30 datových bodů</t>
  </si>
  <si>
    <t>Přístroje pro VZT 2  promítárna</t>
  </si>
  <si>
    <t>20.00</t>
  </si>
  <si>
    <t>20.01</t>
  </si>
  <si>
    <t>20.04</t>
  </si>
  <si>
    <t>20.06</t>
  </si>
  <si>
    <t>20.07</t>
  </si>
  <si>
    <t xml:space="preserve">Regulační ventil trojcestny DN15, PN16, Kvs -1.6m3/h  servopohon pro regulační ventil  pro napájení 24V AC a proporcionální řízení 0-10V  </t>
  </si>
  <si>
    <t>20.06a,b</t>
  </si>
  <si>
    <t xml:space="preserve">servopohony klapek čerstvý/odtahový,s havarijní funkcí </t>
  </si>
  <si>
    <t>Klapkový servopohon napájení 24V AC, ovládání OTV/ZAV zpětný chod pružinou, kroutící moment 10Nm, -</t>
  </si>
  <si>
    <t>Přístroje pro itegraci VZT č.3 ač.4</t>
  </si>
  <si>
    <t>7.1</t>
  </si>
  <si>
    <t>software pro integraci do vizualizace včetně licence</t>
  </si>
  <si>
    <t>7.2</t>
  </si>
  <si>
    <t>oživení a seřízení, uvedení do provou kompletního sběru dat</t>
  </si>
  <si>
    <t>7.3</t>
  </si>
  <si>
    <t>propojení prostorvého ovladače pro VZT č. 4 - ovladače je dodávkou strojní</t>
  </si>
  <si>
    <t>Vizualizace</t>
  </si>
  <si>
    <t>8.1</t>
  </si>
  <si>
    <r>
      <t>Grafická centrála pro - PC pro konfiguraci RCWare Vision - vizualizace</t>
    </r>
    <r>
      <rPr>
        <b/>
        <sz val="8"/>
        <rFont val="Arial CE"/>
        <family val="2"/>
        <charset val="238"/>
      </rPr>
      <t xml:space="preserve"> </t>
    </r>
  </si>
  <si>
    <r>
      <t>Grafická centrála pro - PC pro konfiguraci RCWare Vision - vizualizace HDD 120GB, LCD 17", barevná tiskárna, klávesnice, myš</t>
    </r>
    <r>
      <rPr>
        <b/>
        <sz val="8"/>
        <rFont val="Arial CE"/>
        <family val="2"/>
        <charset val="238"/>
      </rPr>
      <t xml:space="preserve"> </t>
    </r>
  </si>
  <si>
    <t>8.2</t>
  </si>
  <si>
    <r>
      <t>Grafická centrála pro - PC pro konfiguraci RCWare Vision - vizualizace neomezená - Licence pro grafiku a neomezený počet datových bodů, alarmový  modul, historie, události, webový přístup, včetně editoru aplikací</t>
    </r>
    <r>
      <rPr>
        <b/>
        <sz val="8"/>
        <rFont val="Arial CE"/>
        <family val="2"/>
        <charset val="238"/>
      </rPr>
      <t xml:space="preserve"> </t>
    </r>
  </si>
  <si>
    <t>8.3</t>
  </si>
  <si>
    <t xml:space="preserve">Propojení do vizualizace - PC je v dodávce MaR, tvorba dynamických obrazovek pro půdorysné uspořádání a schémata MaR </t>
  </si>
  <si>
    <t xml:space="preserve">Propojení do vizualizace - PC je v dodávce MaR, tvorba dynamických obrazovek pro půdorysné uspořádání a schémata MaR - viz schémata pro VZT , kotelnu a vytápění </t>
  </si>
  <si>
    <t>8.4</t>
  </si>
  <si>
    <t>Integrace výstup Modbus z kogenerace do vizualizace</t>
  </si>
  <si>
    <t>8.5</t>
  </si>
  <si>
    <t>související montážní práce s propojením komunikací</t>
  </si>
  <si>
    <t>8.6</t>
  </si>
  <si>
    <t xml:space="preserve">seřízení a oživení systému s návazností na technologie </t>
  </si>
  <si>
    <t>seřízení a oživení systému s návazností na technologie</t>
  </si>
  <si>
    <t>8.7</t>
  </si>
  <si>
    <t>zaškolení obsluhy</t>
  </si>
  <si>
    <t>8.8</t>
  </si>
  <si>
    <t>zakreslení skutečného provedení</t>
  </si>
  <si>
    <t>Kabely, nosné prvky, montáže</t>
  </si>
  <si>
    <t>Kabely komunikace ethernet</t>
  </si>
  <si>
    <t>Kabel komunikační, UTP kat.5</t>
  </si>
  <si>
    <t>Kabel LAM DATAPÁR 2x2x0.8</t>
  </si>
  <si>
    <t xml:space="preserve">Vodič CY 6mm - pospojení  </t>
  </si>
  <si>
    <t xml:space="preserve">2x1 Kabel ovládací stíněný, PVC, 2kV </t>
  </si>
  <si>
    <t xml:space="preserve">2x1 JYTY-O Kabel ovládací stíněný, PVC, 2kV </t>
  </si>
  <si>
    <t xml:space="preserve">4x1 Kabel ovládací stíněný, PVC, 2kV </t>
  </si>
  <si>
    <t xml:space="preserve">4x1 JYTY-O Kabel ovládací stíněný, PVC, 2kV </t>
  </si>
  <si>
    <t xml:space="preserve">7x1 Kabel ovládací stíněný, PVC, 2kV </t>
  </si>
  <si>
    <t xml:space="preserve">71 JYTY-O Kabel ovládací stíněný, PVC, 2kV </t>
  </si>
  <si>
    <t>Kabel silový, PVC, 4kV  2x1.5 -O</t>
  </si>
  <si>
    <t>Kabel silový, PVC, 4kV  2x1.5 CYKY-O</t>
  </si>
  <si>
    <t>Kabel silový, PVC, 4kV  3x1.5 -J</t>
  </si>
  <si>
    <t>Kabel silový, PVC, 4kV  3x1.5 CYKY-J</t>
  </si>
  <si>
    <t>Kabel silový, PVC, 4kV  4x1.5 -J</t>
  </si>
  <si>
    <t>Kabel silový, PVC, 4kV  4x1.5 CYKY-J</t>
  </si>
  <si>
    <t>Kabel silový - šňůra  4 x1.5 - CMFM-G</t>
  </si>
  <si>
    <t>Kabel silový - šňůra  4 x2.5 - CMFM-G</t>
  </si>
  <si>
    <t>Kabel silový- šňůra  3x0.75 CYSY-X</t>
  </si>
  <si>
    <t>Montážní žlaby  OCEP 62/50 s víkem</t>
  </si>
  <si>
    <t>Montážní žlab  62/50 s víkem</t>
  </si>
  <si>
    <t xml:space="preserve">Montážní a instalační materiál, trubky .. </t>
  </si>
  <si>
    <t>Drobný montážní a spojovací materiál</t>
  </si>
  <si>
    <t>Montážní práce MaR  (uložení kabelů, prozvonění, připojení na svorkovnice..)</t>
  </si>
  <si>
    <t>Inženýrské a kompletační práce</t>
  </si>
  <si>
    <t>revize</t>
  </si>
  <si>
    <t>komplexní zkoušky seřízení</t>
  </si>
  <si>
    <t>Kino Jičín</t>
  </si>
  <si>
    <t>pořadové číslo</t>
  </si>
  <si>
    <t>název</t>
  </si>
  <si>
    <t>popis</t>
  </si>
  <si>
    <t>množstevní jednotka</t>
  </si>
  <si>
    <t>Kč/jednotka bez_DPH</t>
  </si>
  <si>
    <t>počet</t>
  </si>
  <si>
    <t>cena celkem / Kč bez DPH</t>
  </si>
  <si>
    <t>Kino technologie</t>
  </si>
  <si>
    <t>1.</t>
  </si>
  <si>
    <t>Deinstalace</t>
  </si>
  <si>
    <t>Deinstalace kinotechnologie ze sálu a zvukové kabiny. Zabalení, proti poškození a manupulaci a uskladnění po dobu rekonstrukce kina. Obsahuje zejména DCI Kinoprojektor a jeho příslušenství, 35mm kinoprojektor  a jeho příslušenství, DCI kinoserver a jeho příslušenství, AV vybavení ve zvukovém racku a v racku pod DCI projektorem, veškeré reproduktory v sále, maskování, atd.</t>
  </si>
  <si>
    <t>2.</t>
  </si>
  <si>
    <t>Nové kino plátno</t>
  </si>
  <si>
    <t>Výměna plátna v kině Jičín za plátno se ziskem 1,4 a podporou polarizačních 3D systémů. Demontáž a ekologická likvidace původního a instalace nového promítacího plátna v kině. Součástí je kolorimetrické nastavení projektoru na 2D (14 +/- 3fl) i 3D (4 +/- 1fl) certifikovaným kino technikem na stávající DC technologii (Christie/Doremi)  
Výměna bude zahrnovat tyto práce:
1) Demontáž a likvidace stávajícího plátna
2) Instalace nového plátna na původní kinorám, do kterého bude pomocí  pryžtextilních provazců  napnuto nové promítací plátno. 
3) Vlastnosti nového plátna:
polarizační bílo-stříbrné plátno  
hrubý rozměr: min. jako současný rozměr 
čistý rozměr/obraz:  min. jako současný rozměr
odrazivost /gain/  – 1,4
materiál: PVC s perleťovým povrchem
pozorovací úhel: min. 39 st. (při poklesu zisku na polovinu)
barva: stříbrno-bílá
perforace:  standardní (plocha perforace min. 4,5%)
hmotnost: 0,5 kg/m2
tloušťka: 0,3 mm</t>
  </si>
  <si>
    <t>3.</t>
  </si>
  <si>
    <t>Maskování</t>
  </si>
  <si>
    <t>Opětovná instalace maskování a výkrytů obrazu, včetně instalace, drobných oprav v případě nutnosti. Nové silnoproudé vybavení oponových automatů, revize.</t>
  </si>
  <si>
    <t>4.</t>
  </si>
  <si>
    <t>Nový objektiv 4K pro DCI projektor</t>
  </si>
  <si>
    <r>
      <t xml:space="preserve">Motorizovaný objektiv kompatibilní s DCI projektorem Christie CP4220 pro danou projekční vzdálenost (po rekonstrukci) a velikost projekční plochy obrazu (po zamaskování) </t>
    </r>
    <r>
      <rPr>
        <sz val="10"/>
        <rFont val="Arial"/>
        <family val="2"/>
        <charset val="238"/>
      </rPr>
      <t>pro plné pokrytí obou obrazovových formátů ve 4K (FLAT i SCOPE)</t>
    </r>
  </si>
  <si>
    <t>5.</t>
  </si>
  <si>
    <t>Xenonová výbojka</t>
  </si>
  <si>
    <r>
      <t xml:space="preserve">Xenonová lampa </t>
    </r>
    <r>
      <rPr>
        <sz val="10"/>
        <rFont val="Arial"/>
        <family val="2"/>
        <charset val="238"/>
      </rPr>
      <t>3000W</t>
    </r>
    <r>
      <rPr>
        <sz val="10"/>
        <rFont val="Arial"/>
        <family val="2"/>
      </rPr>
      <t xml:space="preserve"> akceptovaná výrobcem nabízeného 4K projektoru. Nastavitelná pro výkon 2D (14 +/- 3fl) i 3D (4 +/- 1fl) na konci životnosti lampy (doloženo výpočtem!). Záruka na lampu minimálně </t>
    </r>
    <r>
      <rPr>
        <sz val="10"/>
        <rFont val="Arial"/>
        <family val="2"/>
        <charset val="238"/>
      </rPr>
      <t>1000 hodin.</t>
    </r>
  </si>
  <si>
    <t>6.</t>
  </si>
  <si>
    <t>Objektiv pro 35mm projektor</t>
  </si>
  <si>
    <t>Základní objektiv pro 35mm projektor MEO 5-XB pro danou projekční vzdálenost (po rekonstrukci) a velikost projekční plochy obrazu (po zamaskování).  Zadavatel umožňuje dodat objektivy použité,ale 100%-ně funkční, vzhledem ke skutečnosti, že se daná technologie již nevyrábí.</t>
  </si>
  <si>
    <t>7.</t>
  </si>
  <si>
    <t>Podstavec</t>
  </si>
  <si>
    <t>Podstavec pod 35mm projektor, včetně stupínku pro promítače.</t>
  </si>
  <si>
    <t>8.</t>
  </si>
  <si>
    <t>Set projekčních skel</t>
  </si>
  <si>
    <t>set</t>
  </si>
  <si>
    <t>9.</t>
  </si>
  <si>
    <t>Instalace projekční techniky dle DCI a kinonorem</t>
  </si>
  <si>
    <t>Kompletní instalace a nastavení projekční techniky dle DCI a kinonorem (35mm promítačka a příslušenství)</t>
  </si>
  <si>
    <t>10.</t>
  </si>
  <si>
    <t>Montáž, nastavení systému, zaškolení personálu</t>
  </si>
  <si>
    <t>Zaškolení personálu v minimálním rozsahu 1x3 a 1x 4h.</t>
  </si>
  <si>
    <t>Kino ozvučení - DOLBY ATMOS</t>
  </si>
  <si>
    <t>11.</t>
  </si>
  <si>
    <t>Reproduktory: L, R, C</t>
  </si>
  <si>
    <t>12.</t>
  </si>
  <si>
    <t>Reproduktory: LFE</t>
  </si>
  <si>
    <t>13.</t>
  </si>
  <si>
    <t>Reproduktory: SUB1-2</t>
  </si>
  <si>
    <t>14.</t>
  </si>
  <si>
    <t>15.</t>
  </si>
  <si>
    <t>16.</t>
  </si>
  <si>
    <t>17.</t>
  </si>
  <si>
    <t>18.</t>
  </si>
  <si>
    <t>19.</t>
  </si>
  <si>
    <t>Zesilovač - reproduktory balkon</t>
  </si>
  <si>
    <t>20.</t>
  </si>
  <si>
    <t>21.</t>
  </si>
  <si>
    <t>Zesilovač - reproduktory sál</t>
  </si>
  <si>
    <t>22.</t>
  </si>
  <si>
    <t>Zesilovač L,C,R - LOW</t>
  </si>
  <si>
    <t>23.</t>
  </si>
  <si>
    <t>Zesilovač L,C,R - HIGH</t>
  </si>
  <si>
    <t>24.</t>
  </si>
  <si>
    <t>Zesilovač SUB1, SUB2</t>
  </si>
  <si>
    <t>25.</t>
  </si>
  <si>
    <t>Zesilovač LTE</t>
  </si>
  <si>
    <t>26.</t>
  </si>
  <si>
    <t>Dolby Atmos procesor</t>
  </si>
  <si>
    <t>Dolby Atmos procesor podporující počet kanálů a reproduktorů dle návrhu sálu. Blulink protokol (propojení pomocí UTP), 2x HDMI vstup a 1x HDMI výstup (deembeding zvuku), výstup až 64 sepárátních kanálů, podpora zvukových formátů Dolby Atmos, Dolby Surround 7.1 a 5.1, podpora kodeků pro alternativní obsah: Dolby TrueHD, Dolby Digital Plus™, Dolby Digital, a Dolby E, 16-ti kanálový PCM audio vstup, podpora automatizace a ovládání (makra) z DCI kinoserveru vlastněného kinem (Doremi IMB/SV)</t>
  </si>
  <si>
    <t>27.</t>
  </si>
  <si>
    <t>Technologický stojan</t>
  </si>
  <si>
    <t>Technologický stojan (rack) s dostatečnou kapacitou pro uložení audio a DCI technologie (audioprocesor/zesilovače atd.). Včetně prosklených zamykatelných předních dveří. Včetně vnitřní výbavy (ventilační jednotky, zásuvky 230V atd). Včetně aretovatelných koleček pro snadnou manipulaci.min. 37RU.</t>
  </si>
  <si>
    <t>28.</t>
  </si>
  <si>
    <t>Switch</t>
  </si>
  <si>
    <t xml:space="preserve">Switch 24x 10/100 Mbps + 4x Gigabit, 24x PoE IEEE 802.3at, power pool 180 W (7,5 W/port), web-management, SNMP, QoS, static VLAN (max. 128), IPv6, 802.1x, rackmount. 
</t>
  </si>
  <si>
    <t>29.</t>
  </si>
  <si>
    <t>Kabel ozvučení SCH 4x4 FRNC</t>
  </si>
  <si>
    <t>Kabel ozvučení SCH 4x4 FRNC, přední bedny a přední sub</t>
  </si>
  <si>
    <t>30.</t>
  </si>
  <si>
    <t>Kabel ozvučení SCH 2x4 FRNC</t>
  </si>
  <si>
    <t>Kabel ozvučení SCH 2x4 FRNC, zadní sub</t>
  </si>
  <si>
    <t>31.</t>
  </si>
  <si>
    <t>Kabel ozvučení SCH 2x2,5 FRNC</t>
  </si>
  <si>
    <t>Kabel ozvučení SCH 2x2,5 FRNC, surroundy</t>
  </si>
  <si>
    <t>32.</t>
  </si>
  <si>
    <t>UTP CAT6 kabel</t>
  </si>
  <si>
    <t>Stíněný kabel CAT6 s LSOH pláštěm. Podporovaný protokol  - 1000BaseT, 1000BaseTX. Stínění - fólie kolem všech 4 párů. Šířka pásma - 250 MHz. Jednotlivé páry odděleny plastovým křížem.</t>
  </si>
  <si>
    <t>33.</t>
  </si>
  <si>
    <t>Konzole pro uchycení držáků reproduktorů</t>
  </si>
  <si>
    <t>34.</t>
  </si>
  <si>
    <t>35.</t>
  </si>
  <si>
    <t>36.</t>
  </si>
  <si>
    <t>37.</t>
  </si>
  <si>
    <t>Bezpečnostní prvky pro stropní reproduktory</t>
  </si>
  <si>
    <t>Ocelová lanka pro každý stropní reproduktor. Bezpečnostní spojení lanka na reproduktoru a nosném prvku (traverza) ve stropě pro bezpečné zachycení reproduktoru v případě uvolnění uchycení.</t>
  </si>
  <si>
    <t>38.</t>
  </si>
  <si>
    <t>úprava konstrukce pro L, C, R</t>
  </si>
  <si>
    <t>Úprava konstrukce uchycení L, C, R reproduktorů na kino rámu, tak aby výškový reproduktor byl dle návrhu Dolby</t>
  </si>
  <si>
    <t>39.</t>
  </si>
  <si>
    <t>Atmos licence pro DCI server</t>
  </si>
  <si>
    <t>Dolby Atmos licence pro stávající Doremi server, podporující přehrávání a management zvukového systému Dolby Atmos z DCP obsahu.</t>
  </si>
  <si>
    <t>40.</t>
  </si>
  <si>
    <t>HW instalace</t>
  </si>
  <si>
    <t>Kompletní instalace digitálního ozvučení DOLBY ATMOS.</t>
  </si>
  <si>
    <t>41.</t>
  </si>
  <si>
    <t>Zápůjčka lešení</t>
  </si>
  <si>
    <t xml:space="preserve"> Zápůjčka lešení</t>
  </si>
  <si>
    <t>42.</t>
  </si>
  <si>
    <t>Dolby Atmos nastavení a certifikace</t>
  </si>
  <si>
    <t>43.</t>
  </si>
  <si>
    <t>Drobný instalační materiál</t>
  </si>
  <si>
    <t>Ozvučení - Mluvené slovo</t>
  </si>
  <si>
    <t>44.</t>
  </si>
  <si>
    <t>Reproduktorová soustava</t>
  </si>
  <si>
    <t>Pasivní sloupová line-array reprosoustava 4x5" 500W / 8Ω, 45 Hz - 700 Hz ,  citlivost 98 dB, 694x168x235 mm, SonicGuard™ kontroler, EQ přepínač, vč. systémového držáku, černá barva</t>
  </si>
  <si>
    <t>45.</t>
  </si>
  <si>
    <t>46.</t>
  </si>
  <si>
    <t>Zesilovač</t>
  </si>
  <si>
    <t>47.</t>
  </si>
  <si>
    <t>48.</t>
  </si>
  <si>
    <t>49.</t>
  </si>
  <si>
    <t>Mixážní pult</t>
  </si>
  <si>
    <t>50.</t>
  </si>
  <si>
    <t>Reproduktory do promítací místnosti</t>
  </si>
  <si>
    <t>51.</t>
  </si>
  <si>
    <t>2x nástěnný držák vč. držáku pro napájecí adaptér, pro  sestavu poslechových monitorů</t>
  </si>
  <si>
    <t>52.</t>
  </si>
  <si>
    <t>Mikrofon drátový</t>
  </si>
  <si>
    <t>Dynamický mikrofon (superkardioida) s vypínačem -zpěv, mluvené slovo, systém Varimont - vyrovnaná frekvenční odezvu a vysoká odolnost proti zpětné vazbě, mikrofonní klipsna</t>
  </si>
  <si>
    <t>53.</t>
  </si>
  <si>
    <t>mikrofonní kabel</t>
  </si>
  <si>
    <t>mikrofonní kabel 15m XLR-XLR</t>
  </si>
  <si>
    <t>54.</t>
  </si>
  <si>
    <t>Mikrofon bezdrátový</t>
  </si>
  <si>
    <t>UHF bezdrátový set - ruční mikrofon s mikrofonní vložkou, superkardioidní charakteristika, 70Hz-20 kHz, přenosné pásmo 650.1 - 680.0 MHz, síťový μC diverzní přijímač, 1200 přeladitelných freq., pilot tone,  19" rack uchycení, výkon vysílače 50 mW, provoz až 14 hodin, 1x AA baterie, IR nastavení vysílač -&gt; přijímač</t>
  </si>
  <si>
    <t>55.</t>
  </si>
  <si>
    <t>Stojan</t>
  </si>
  <si>
    <t>56.</t>
  </si>
  <si>
    <t>57.</t>
  </si>
  <si>
    <t>58.</t>
  </si>
  <si>
    <t>Příslušenství audio technika</t>
  </si>
  <si>
    <t>59.</t>
  </si>
  <si>
    <t>60.</t>
  </si>
  <si>
    <t>Držák</t>
  </si>
  <si>
    <t>61.</t>
  </si>
  <si>
    <t>62.</t>
  </si>
  <si>
    <t>Propojovací kabel mezi anténní rozbočovač a přijímač, 50 Ω, 2x BNC, 0,6 m</t>
  </si>
  <si>
    <t>63.</t>
  </si>
  <si>
    <t>64.</t>
  </si>
  <si>
    <t>Zesilovač pro indukční smyčku</t>
  </si>
  <si>
    <t>65.</t>
  </si>
  <si>
    <t>Přípojné místo podium</t>
  </si>
  <si>
    <t xml:space="preserve"> Přípojné místo v krabici na stěně, obsahující konektory: 8xXLR, 4xUTP, 1x3,5mm Jack</t>
  </si>
  <si>
    <t>66.</t>
  </si>
  <si>
    <t>Přípojné místo promítací kabina</t>
  </si>
  <si>
    <t>67.</t>
  </si>
  <si>
    <t>Extender vysílač HDMI po UTP</t>
  </si>
  <si>
    <t>Extender vysílač HDMI (audio, video), obousměrné IR, RS-232 signály, obousměrný přenos Ethernetu a napájení v jednom CAT5e/6/7 kabelu pomocí HDBaseT technologie.
Přenos na vzd. Až 100 m
Podpora rozlišení 1920x1200, 4Kx2K</t>
  </si>
  <si>
    <t>68.</t>
  </si>
  <si>
    <t>Extender přijímač HDMI po UTP</t>
  </si>
  <si>
    <t>Extender Přijímač pro přenos HDMI, řídicích signálů a audio po 1 CAT x kabelu
Přenos 1920x1200 a 1080p/60 na 70 m
Bi-directional RS-232 a IR přenos signálů</t>
  </si>
  <si>
    <t>69.</t>
  </si>
  <si>
    <t>70.</t>
  </si>
  <si>
    <t>71.</t>
  </si>
  <si>
    <t>Multipárový kabel audio 8 párů</t>
  </si>
  <si>
    <t>Multipárový kabel audio instalační 8 párů, obal FRNC, průměr 10,4mm, barva: černá</t>
  </si>
  <si>
    <t>72.</t>
  </si>
  <si>
    <t>Koaxiální kabel 50 ohm</t>
  </si>
  <si>
    <t>Koaxialní  kabel pro RF signály. Impedance 50 ohm. FRNC-FlameRetardant-NonHalogen. Vnější průměr 7,1 mm</t>
  </si>
  <si>
    <t>73.</t>
  </si>
  <si>
    <t>74.</t>
  </si>
  <si>
    <t>HDMI kabel 3 m</t>
  </si>
  <si>
    <t>ClickTronic HQ OFC HDMI/HDMI  M/M HighSpeed s Ethernetem.
HDMI+ Ethernet Channel (HEC), 3D, HDCP, CEC, 4K (2160i/p), Full HD (1080i/p), HD ready (720i/p), SDTV (480i/p). OFC (bezkyslíkatá měď). 2x stíněný. Přen.rychlost 10,2 Gbps. Průměr 6 mm.</t>
  </si>
  <si>
    <t>75.</t>
  </si>
  <si>
    <t>HDMI kabel 5 m</t>
  </si>
  <si>
    <t>ClickTronic HQ OFC HDMI/HDMI  M/M HighSpeed s Ethernetem.
HDMI+ Ethernet Channel (HEC), 3D, HDCP, CEC, 4K (2160i/p), Full HD (1080i/p), HD ready (720i/p), SDTV (480i/p). OFC (bezkyslíkatá měď). 2x stíněný. Přen.rycj´hlost 10,2 Gbps. Průměr 8 mm.</t>
  </si>
  <si>
    <t>76.</t>
  </si>
  <si>
    <t>Stínený kabel 2x1,5</t>
  </si>
  <si>
    <t>Stíněný kabel 2x1,5</t>
  </si>
  <si>
    <t>77.</t>
  </si>
  <si>
    <t>Audio stereo symetrický</t>
  </si>
  <si>
    <t>Kabel audio stereo symetrický, FRNC-Flame Retardand Non Halogen, 
2 stíněné páry, vnější průměr 7,1 mm</t>
  </si>
  <si>
    <t>78.</t>
  </si>
  <si>
    <t>Konektory</t>
  </si>
  <si>
    <t>Set odpovídajících konektorů a redukcí</t>
  </si>
  <si>
    <t>79.</t>
  </si>
  <si>
    <t>80.</t>
  </si>
  <si>
    <t>Kompletní instalace ozvučení pro mluvené slovo, včetně technologie, kabelů, nastavení, zaškolení obsluhy</t>
  </si>
  <si>
    <t>Příprava kabelových tras pro kinotechnologii</t>
  </si>
  <si>
    <t>81.</t>
  </si>
  <si>
    <t>Kabelové trasy</t>
  </si>
  <si>
    <t>Příprava kabelových tras, dle kabelové knihy. Chráničky, lišty, žlaby, včetně instalace.</t>
  </si>
  <si>
    <t>82.</t>
  </si>
  <si>
    <t>Drobný instalační materiál, kotvící prvky, včetně instalace</t>
  </si>
  <si>
    <t>AV technika - cena celkem</t>
  </si>
  <si>
    <t>PREVECTRON 2 typ TS 2.25</t>
  </si>
  <si>
    <t>Fixační spona nerez - fixace vodiče ke stožáru</t>
  </si>
  <si>
    <t>Svorka SS nerez</t>
  </si>
  <si>
    <t>Svorka SUB nerez - dle pospojování</t>
  </si>
  <si>
    <t>Svorka SO nerez</t>
  </si>
  <si>
    <t>Podpěra vedení PV32 (po 0,5m)</t>
  </si>
  <si>
    <t>Podpěra na stěnu PV17plast (po 0,5m)</t>
  </si>
  <si>
    <t>Vodič AlMgSi 8mm (m)</t>
  </si>
  <si>
    <t>Oddělovací jiskřiště TFS 100kA</t>
  </si>
  <si>
    <t>Svorka ST FeZn - dle průměru stožáru</t>
  </si>
  <si>
    <t>mezisoučet</t>
  </si>
  <si>
    <t>Uzemnění</t>
  </si>
  <si>
    <t>Svorka SZ nerez</t>
  </si>
  <si>
    <t>Svorka pro propojení zemničů (SZ nerez)</t>
  </si>
  <si>
    <t>Označovací štítek pro svod ke ZS</t>
  </si>
  <si>
    <t>Výstražná tabulka</t>
  </si>
  <si>
    <t>Ochranná trubka OT 1,7m nerez</t>
  </si>
  <si>
    <t>Držák OT nerez</t>
  </si>
  <si>
    <t>Zemnící tyč FeZn 1,5m</t>
  </si>
  <si>
    <t>Vodič FeZn 10mm</t>
  </si>
  <si>
    <t>Antikorozní ochrana - asfaltový sprej</t>
  </si>
  <si>
    <t>mezisoučet uzemnění</t>
  </si>
  <si>
    <t>Cena celkem za materiál</t>
  </si>
  <si>
    <t>Revize vč. výkresu skutečného provedení</t>
  </si>
  <si>
    <t>Montáž vč. zemnících tyčí (svody z lešení)</t>
  </si>
  <si>
    <t>Doprava</t>
  </si>
  <si>
    <t>Cena celkem za celou dodávku (bez DPH)</t>
  </si>
  <si>
    <t>Nosná tyč A nerez h = 3m (Kotvení nosné tyče - zajistí stavba)</t>
  </si>
  <si>
    <t>ČÁST: HROMOSVOD</t>
  </si>
  <si>
    <t xml:space="preserve">ROZPOČET </t>
  </si>
  <si>
    <t>HTÚ, KOMUNIKACE A ZPEVNĚNÉ PLOCHY</t>
  </si>
  <si>
    <t>OCHRANA SLABOPROUD</t>
  </si>
  <si>
    <t>OCHRANA METROPOLITNÍ SÍŤ</t>
  </si>
  <si>
    <t>SO 702</t>
  </si>
  <si>
    <t>TERÉNNÍ ÚPRAVY A VÝSADBY</t>
  </si>
  <si>
    <t>SO 401*</t>
  </si>
  <si>
    <t>SO 402*</t>
  </si>
  <si>
    <t>SO 501*</t>
  </si>
  <si>
    <t>BOURACÍ PRÁCE A KONSTRUKČNÍ (STATICKÁ) ČÁST</t>
  </si>
  <si>
    <r>
      <t xml:space="preserve">ARCHITEKTONICKO-STAVEBNÍ ČÁST 
</t>
    </r>
    <r>
      <rPr>
        <b/>
        <sz val="10"/>
        <color indexed="12"/>
        <rFont val="Times New Roman"/>
        <family val="1"/>
        <charset val="238"/>
      </rPr>
      <t>(KROMĚ BOURACÍCH PRACÍ A KONSTRUKČNÍ ČÁSTI)</t>
    </r>
  </si>
  <si>
    <t>Koordinační, kompletační činnost</t>
  </si>
  <si>
    <t>Zařízení staveniště vč. pronájmu a likvidace, úklidu okolí stavby po dokončení činnosti</t>
  </si>
  <si>
    <t>Instalace měřáků vody a elektro, spotřeba energií</t>
  </si>
  <si>
    <t>JKSO:</t>
  </si>
  <si>
    <t>13.01.2015</t>
  </si>
  <si>
    <t>TV</t>
  </si>
  <si>
    <t>KCN</t>
  </si>
  <si>
    <t>Hmotnost</t>
  </si>
  <si>
    <t>Hmotnost celkem</t>
  </si>
  <si>
    <t>Hmotnost sutě</t>
  </si>
  <si>
    <t>Hmotnost sutě celkem</t>
  </si>
  <si>
    <t>Sazba DPH</t>
  </si>
  <si>
    <t>Typ položky</t>
  </si>
  <si>
    <t>Úroveň</t>
  </si>
  <si>
    <t>Dodavatel</t>
  </si>
  <si>
    <t>PSV</t>
  </si>
  <si>
    <t>Práce a dodávky PSV</t>
  </si>
  <si>
    <t>0</t>
  </si>
  <si>
    <t>713</t>
  </si>
  <si>
    <t>Izolace tepelné</t>
  </si>
  <si>
    <t>713411121</t>
  </si>
  <si>
    <t>Izolace tepelné potrubí, potrubí v podlaze a ve stěnách, dod+mtz, komplet</t>
  </si>
  <si>
    <t>Potrubí vedená v podlaze a ve stěnách pro otopná tělesa budou izolována návlekovou izolací, pro potrubí do DN20 vč. tl.izolace 15mm, pro potrubí DN25-32 tl.izolace 30mm. Ná-vleková izolace potrubí bude použita taková, která má součinitel tepelné vodivosti ? 0,040 W/m.K a lepší, budou použity trubice dutého profilu z pěnového polyetylenu laminované po-vrchovou ochrannou polyetylenovou tkaninou (pro osazení do podlah, pro zalití do betonu a do stěn musí být izolace opatřena ochrannou vrstvou).
izolace pro průměr potrubí 15mm...15m
izolace pro průměr potrubí 18mm...112m
izolace pro průměr potrubí 22mm...10m
izolace pro průměr potrubí 35mm...48m</t>
  </si>
  <si>
    <t>713411122</t>
  </si>
  <si>
    <t>Izolace tepelné potrubí, potrubí volně vedené,v podhledech,v přestěnách, dod+mtz, komplet</t>
  </si>
  <si>
    <t>Všechno potrubí v kotelně (mimo doplňovacího, expanzního a potrubí odfuku pojist-ných ventilů a potrubí napojení otopného tělesa), všechna potrubí z kotelny v 1.PP pod stro-pem, všechna potrubí v 1.NP a v 2.NP vedená v podhledech, pod stropem a v předstěnách, všechno potrubí pro vzduchotechniku bude izolováno trubkovou izolací z kamenné vlny kaší-rovaných hliníkovou fólií v tloušťkách : tl.20mm pro potrubí DN15, tl.30mm pro potrubí DN20, 25, 32, tl.40mm u potrubí DN40, tl.50mm u potrubí DN50, tl.60mm u potrubí DN65, DN80 a DN125. Izolace potrubí bude použita taková, která má součinitel tepelné vodivosti ? 0,040 W/m.K a lepší.
zolace pro průměr potrubí 15mm...133m
izolace pro průměr potrubí 18mm...269m
izolace pro průměr potrubí 22mm...80m
izolace pro průměr potrubí 28mm...160m
izolace pro průměr potrubí 35mm...249m
izolace pro průměr potrubí 42mm...40m
izolace pro průměr potrubí 76mm...10m
izolace pro průměr potrubí 133mm...5m</t>
  </si>
  <si>
    <t>998713201</t>
  </si>
  <si>
    <t>Přesun hmot pro izolace tepelné v objektech v do 6 m</t>
  </si>
  <si>
    <t>%</t>
  </si>
  <si>
    <t>731</t>
  </si>
  <si>
    <t>Ústřední vytápění - kotelny</t>
  </si>
  <si>
    <t>731249211</t>
  </si>
  <si>
    <t>Montáž rychlovyhřívacích agregátů na plynná paliva</t>
  </si>
  <si>
    <t>MAT</t>
  </si>
  <si>
    <t>Kotel nástěnný, kondenzační, výkon 49,9kW</t>
  </si>
  <si>
    <t>Kotel plynový nástěnný teplovodní, provedení s uzavřenou spalovací komo-rou, kondenzační, výkon 49,9 kW, účinnost min.95%, pro zemní plyn, s vestavěným pojistným ventilem 4 bar, s vestavěným kotlovým čerpadlem, vč. přípravy pro dělené odkouření, el. napojení 230V, do 200 W, Třída NOx 5, vč. možnosti pro napojení nadřazené regulace, rozměry 450x457x850mm, hmotnost vč. vody do 60kg, hladina hluku do 60 dB(A). Minimální dispoziční výtlak oběhového čerpadla (na výstupu z kotle) při prů-toku 2150 kg/h...10kPa</t>
  </si>
  <si>
    <t>Kotel nástěnný, kondenzační, výkon 26 kW, s průtočným ohřevem TV + regulátor</t>
  </si>
  <si>
    <t>Kotel plynový nástěnný teplovodní, provedení s uzavřenou spalovací komo-rou, kondenzační, výkon 26 kW (rozsah pro vytápění 3-26 kW), příkon max. 26,9 kW, pro zemní plyn, rozměry 440x250 x výška 800mm, s vestavěným pojistným ventilem 3 bar, s vestavěným kotlovým čerpadlem, s vestavěnou expanzní nádobou min.5 l, s průtokovým ohřevem teplé vody, vč. napojení děleného odkouření (potrubí 110/110), el. napojení 230V, do 200 W, s hladinou hluku do 60 dB(A). Minimální dispoziční výtlak oběhového čer-padla (na výstupu z kotle) při průtoku 860 kg/h...30kPa.
Vč. prostorového regulátoru s týdenním programem, vč. čidla venkovní teploty. Propojení čidel,regulátoru,kotle - dod. MaR</t>
  </si>
  <si>
    <t>Neutralizační box pro tři kondenzační kotle výkonu každého 49,9kW, vč.náplně,vč. napojení do kanalizace, vč. napojení kotlů, provedení propojení dle požadavků výrobce kotlů</t>
  </si>
  <si>
    <t>Napojení kotle 26kW na kanalizaci - odvod kondenzátu, odfuk poj.ventilu, napojení na kotel a napojení do sifonu, vč. hadic</t>
  </si>
  <si>
    <t>Odkouření+přívod vzduchu do kotlů 49,9kW</t>
  </si>
  <si>
    <t xml:space="preserve">Spaliny jsou odváděny od každého kotle samostatným kouřovodem ř 110mm do spo-lečného kouřovodu DN200 a společnou komínovou vložkou DN200 do venkovního prostředí, nad střechu. Komínová vložka bude osazena do stávajícího komínového průduchu (vyvlož-kování). Pro přívod vzduchu pro spalování je pro každý kotel provedeno samostatné potrubí z venkovního prostoru. Kouřovody vč. ukončení, napojení na kotle, komínová vložka vč. sys-témových prvků (odvodnění, kontrolní kusy atd.), upevnění ve stávajícím průduch atd. a po-trubí pro přívod vzduchu pro spalování bude součástí dodávky kotlů. Komín je vyveden nad střechu. Kouřovody a komín budou pro kondenzační provoz.
Dimenze přívodů vzduchu, kouřovodů a komína musí být přizpůsobeny vybranému ty-pu kotlů a výrobcem kotlů odsouhlaseny. Kouřovody a komín budou pro kondenzační pro-voz, kouřovody a potrubí pro přívod vzduchu budou dodány s kotly vč. napojení na kotel, ukončení nad střechou, vč. prostupu stěnou, uložení a upevnění systémovými prvky.
Odkouření bude splňovat požadavky ČSN 734201. Před uvedením do provozu je nutno vyžádat si povolení kominického podniku.
</t>
  </si>
  <si>
    <t>Odkouření+přívod vzduchu do kotle 26kW</t>
  </si>
  <si>
    <t xml:space="preserve">Spaliny jsou odváděny od kotle samostatným kouřovodem ř 110mm do stávajícího komínového průduchu s vyústěním nad střechu - bude provedeno vyvložkování stávajcícho komínového průduchu. Pro přívod vzduchu pro spalování slouží potrubí, vedené z fasády přímo do kotle. Kouřovod a přívod vzduchu vč. ukončení, napojení na kotel, vč. systémových prvků, prostupů, upevnění atd. bude součástí dodávky kotle. Kouřovod bude pro kondenzač-ní provoz.
Dimenze přívodu vzduchu, kouřovodu a komína musí být přizpůsobeny vybranému ty-pu kotle a výrobcem kotle odsouhlaseny. Kouřovod a komín budou pro kondenzační provoz, kouřovod a potrubí pro přívod vzduchu budou dodány s kotlem vč. napojení na kotel, ukon-čení nad střechou, vč. prostupu stěnou, uložení a upevnění systémovými prvky.
Odkouření bude splňovat požadavky ČSN 734201. Před uvedením do provozu je nutno vyžádat si povolení kominického podniku.
</t>
  </si>
  <si>
    <t>731249214</t>
  </si>
  <si>
    <t>Montáž příslušenství kotlů - odkouření, prostupy, montáž regulace, neutralizačního boxu</t>
  </si>
  <si>
    <t>998731202</t>
  </si>
  <si>
    <t>Přesun hmot pro kotelny v objektech v do 12 m</t>
  </si>
  <si>
    <t>732</t>
  </si>
  <si>
    <t>Ústřední vytápění - strojovny</t>
  </si>
  <si>
    <t>732199100</t>
  </si>
  <si>
    <t>Ostatní-orientační, popisné, směrové štítky...</t>
  </si>
  <si>
    <t>popisné...8ks
směry toku...25ks</t>
  </si>
  <si>
    <t>732331621</t>
  </si>
  <si>
    <t>Expanzní nádoba tlaková, uzavřená, s membránou, objem 200 l, PN6, hrdlo DN25, průměr 634mm, výška 758mm, vč. MTZ</t>
  </si>
  <si>
    <t>732429111</t>
  </si>
  <si>
    <t>Montáž čerpadla oběhového DN 25 do potrubí</t>
  </si>
  <si>
    <t>Oběhové čerpadlo pro vzduchotechniku, DN25, 230V, 91W, 0,75A, s elektronickou regulací otáček, vč. tepelné izolace, PN10, průtok 1720 kg/h, výtlak při průtoku 2000kg/h ...10-60 kPa, hmotnost do 5kg, s možností napojení na nadřazenou regulaci</t>
  </si>
  <si>
    <t>Oběhové čerpadlo pro vytápění, sekce Ostatní, DN25, 230V, 124W, 1,02A, s elektronickou regulací otáček, vč. tepelné izolace, PN10, průtok 2666kg/h, výtlak při průtoku 3000kg/h ...10-70 kPa, hmotnost do 5kg, s možností na-pojení na nadřazenou regulaci</t>
  </si>
  <si>
    <t>Oběhové čerpadlo pro sekci Sál, DN25, 230V, 91W, 0,75A, s elektronickou regulací otáček, vč. tepelné izolace, PN10, průtok 1204 kg/h, výtlak při prů-toku 2000kg/h ...10-60 kPa, hmotnost do 5kg, s možností napojení na nad-řazenou regulaci</t>
  </si>
  <si>
    <t>Oběhové čerpadlo pro sekci Volnočasové aktivity, DN25, 230V, 91W, 0,75A, s elektronickou regulací otáček, vč. tepelné izolace, PN10, průtok 860 kg/h, výtlak při průtoku 2000kg/h ...10-60 kPa, hmotnost do 5kg, s možností napojení na nadřazenou regulaci</t>
  </si>
  <si>
    <t>Hydraulický vyrovnávač dynamických tlaků, vč. odvzdušnění, vypouštění, izolace, pro průtok do 8000 kg/h, tělo DN150, hrdla DN65, PN6, vč. upev-nění a uložení</t>
  </si>
  <si>
    <t>Dávkovací nádoba na chemikálie, DN100, vč. armatur, trychtýře, uložení a upevnění</t>
  </si>
  <si>
    <t>Oddělovací člen pro doplňovací systémy, vč.MTZ</t>
  </si>
  <si>
    <t>Oddělovací člen pro doplňovací systémy dle DIN1988 a DIN EN 1717 při přímém napojení na rozvod pitné vody, vč. systémového oddělovače BA (schváleným DVGW), vč. uzavíracích armatur na vstupu a výstupu, vč. stě-nového držáku, vč. kontaktního vodoměru, PN10, pro studenou vodu do 60°C, DN15, kvs 0,8m3/h, hmotnost do 2kg</t>
  </si>
  <si>
    <t>Změkčovací zařízení DN15 pro změkčení doplňovací vody, vč. MTZ</t>
  </si>
  <si>
    <t>Změkčovací zařízení DN15 pro změkčení doplňovací vody na požadovanou hodnotu, PN8, vč. sady na měření tvrdosti vody, vč.uzávěru, kapacita 12000 l x odH, ?", kvs 0,4 (max.průtok 400kg/h), vč. uzavíracího kulového koutu s kontrolním ventilem, omezovačem průtoku a šroubením, vč. smě-šovacího zařízení pro zajištění požadované tvrdosti vody na výstupu (G1/4"), výška 600mm, hmotnost do 8 kg, vč. náplně</t>
  </si>
  <si>
    <t>Doplňovací zařízení bez čerpadla, DN15, vč. MTZ</t>
  </si>
  <si>
    <t>Doplňovací zařízení bez čerpadla - souprava pro přímé napojení topného systému na potrubí pitné vody, zabezpečuje kontrolu a doplňování v závislosti na tlaku s otopné soustavě, PN10, 230 V, 10W, při výpadku el. proudu se uzavře, automatické přerušení doplňování při překročení doby doplňování nebo počtu cyklů doplňování, vč. uzávěru, pro studenou vodu do 60°C, kvs 1,4, vč. držáku na stěnu, vč. řídící jednotky se vstupem signá-lu pro vyhodnocení externího signálu doplňování (z pos.13), vč. bezpoten-ciálního výstupu pro hlášení souhrnné poruchy (max. zatížení kontaktu 230V, 4A), vč. kontroly kapacity změkčovacího zařízení pos.14, připojení vstup/výstup G3/4 / G1/2, min. tlak vody na vstupu pro průtok 290 kPa, max. tlak vody na vstupu 560 kPa (v případě vyššího tlaku upravit nastave-ní redukčního ventilu na vstupu studené vody do objektu)</t>
  </si>
  <si>
    <t>Oběhové čerpadlo pro vzd.jednotku Sál, DN25, 230V, 91W, 0,75A, s elektronickou regulací otáček, vč. tepelné izolace, PN10, průtok 1290kg/h, výtlak při průtoku 2000kg/h ...10-60 kPa, hmotnost do 5kg, s možností na-pojení na nadřazenou regulaci</t>
  </si>
  <si>
    <t>Oběhové čerpadlo pro vzd.jednotku Promítač, DN25, 230V, 56W, 0,46A, s elektronickou regulací otáček, vč. tepelné izolace, PN10, průtok 430kg/h, výtlak při průtoku 1000kg/h ...10-40 kPa, hmotnost do 5kg, s možností na-pojení na nadřazenou regulaci</t>
  </si>
  <si>
    <t>Oběhové čerpadlo pro vzd.jednotku Foyer, DN25, 230V, 56W, 0,46A, s elektronickou regulací otáček, vč. tepelné izolace, PN10, průtok 430kg/h, výtlak při průtoku 1000kg/h ...10-40 kPa, hmotnost do 5kg, s možností na-pojení na nadřazenou regulaci</t>
  </si>
  <si>
    <t>732429119</t>
  </si>
  <si>
    <t>Uvedení zařízení do chodu (kotle, regulace), revize komínů</t>
  </si>
  <si>
    <t>732429120</t>
  </si>
  <si>
    <t>Potrubí pro přívod vzduchu pro větrání kotelny, pozink.plech, potrubí 200x200mm, dl. 1,7m, ukončení cca 150mm nad podlahou (potrubí navazuje na mřížku na venkovním líci obvodové stěny, mřížka dod.Stavební část)</t>
  </si>
  <si>
    <t>998732201</t>
  </si>
  <si>
    <t>Přesun hmot pro strojovny v objektech v do 6 m</t>
  </si>
  <si>
    <t>733</t>
  </si>
  <si>
    <t>Ústřední vytápění - potrubí</t>
  </si>
  <si>
    <t>733110806</t>
  </si>
  <si>
    <t>Stavební výpomoce, prostupy, začištění po provedení prostupů</t>
  </si>
  <si>
    <t>733110808</t>
  </si>
  <si>
    <t>Uložení, upevnění potrubí topné vody, objímky s pryžovou vložkou</t>
  </si>
  <si>
    <t xml:space="preserve">Potrubí bude uloženo a upevněno na konzoly a držáky, které budou provedeny jednot-ným upevňovacím systémem. Objímky budou s pryžovou vložkou. </t>
  </si>
  <si>
    <t>733110809</t>
  </si>
  <si>
    <t>Protipožární utěsnění prostupů potrubí mezi požárními úseky</t>
  </si>
  <si>
    <t>733110810</t>
  </si>
  <si>
    <t>Stávající otopný systém vč. stávajícícho zdroje tepla (plynová kotelna v 1.PP) bude kompletně demontován, ponechána budou pouze otopná tělesa v již rekonstruovaných soci-álních zařízeních v 1.NP (2x otopné těleso). Demontované materiály budou odvezeny do šrotu a na skládku.</t>
  </si>
  <si>
    <t>733223202</t>
  </si>
  <si>
    <t>Potrubí měděné tvrdé spojované tvrdým pájením D 15x1</t>
  </si>
  <si>
    <t>"insp.pokoj"7</t>
  </si>
  <si>
    <t>-1</t>
  </si>
  <si>
    <t>"zbytek"205</t>
  </si>
  <si>
    <t>"volnočas"19</t>
  </si>
  <si>
    <t>733223203</t>
  </si>
  <si>
    <t>Potrubí měděné tvrdé spojované tvrdým pájením D 18x1</t>
  </si>
  <si>
    <t>"insp.pokoj"32</t>
  </si>
  <si>
    <t>"zbytek"167</t>
  </si>
  <si>
    <t>"volnočas"48</t>
  </si>
  <si>
    <t>"sál"140</t>
  </si>
  <si>
    <t>733223204</t>
  </si>
  <si>
    <t>Potrubí měděné tvrdé spojované tvrdým pájením D 22x1</t>
  </si>
  <si>
    <t>"insp.pokoj"10</t>
  </si>
  <si>
    <t>"zbytek"14</t>
  </si>
  <si>
    <t>"volnočas"35</t>
  </si>
  <si>
    <t>"sál"10</t>
  </si>
  <si>
    <t>"kotelna"3</t>
  </si>
  <si>
    <t>"vzd."67</t>
  </si>
  <si>
    <t>733223205</t>
  </si>
  <si>
    <t>Potrubí měděné tvrdé spojované tvrdým pájením D 28x1,5</t>
  </si>
  <si>
    <t>"insp.pokoj"0</t>
  </si>
  <si>
    <t>"zbytek"28</t>
  </si>
  <si>
    <t>"volnočas"20</t>
  </si>
  <si>
    <t>"sál"59</t>
  </si>
  <si>
    <t>"kotelna"7</t>
  </si>
  <si>
    <t>"vzd."63</t>
  </si>
  <si>
    <t>733223206</t>
  </si>
  <si>
    <t>Potrubí měděné tvrdé spojované tvrdým pájením D 35x1,5</t>
  </si>
  <si>
    <t>"zbytek"153</t>
  </si>
  <si>
    <t>"sál"67</t>
  </si>
  <si>
    <t>"kotelna"1,5</t>
  </si>
  <si>
    <t>"vzd."27</t>
  </si>
  <si>
    <t>733223207</t>
  </si>
  <si>
    <t>Potrubí měděné tvrdé spojované tvrdým pájením D 42x1,5</t>
  </si>
  <si>
    <t>"zbytek"15</t>
  </si>
  <si>
    <t>"kotelna"5</t>
  </si>
  <si>
    <t>"vzd."21</t>
  </si>
  <si>
    <t>733223210</t>
  </si>
  <si>
    <t>Potrubí měděné tvrdé spojované tvrdým pájením D 76,1x2</t>
  </si>
  <si>
    <t>"kotelna"10</t>
  </si>
  <si>
    <t>733223212</t>
  </si>
  <si>
    <t>Potrubí měděné tvrdé spojované tvrdým pájením D 108x2,5</t>
  </si>
  <si>
    <t>"kotelna"4,5</t>
  </si>
  <si>
    <t>733224204</t>
  </si>
  <si>
    <t>Příplatek k potrubí měděnému za potrubí vedené v kotelnách nebo strojovnách D 22x1</t>
  </si>
  <si>
    <t>733224205</t>
  </si>
  <si>
    <t>Příplatek k potrubí měděnému za potrubí vedené v kotelnách nebo strojovnách D 28x1,5</t>
  </si>
  <si>
    <t>733224206</t>
  </si>
  <si>
    <t>Příplatek k potrubí měděnému za potrubí vedené v kotelnách nebo strojovnách D 35x1,5</t>
  </si>
  <si>
    <t>46</t>
  </si>
  <si>
    <t>733224207</t>
  </si>
  <si>
    <t>Příplatek k potrubí měděnému za potrubí vedené v kotelnách nebo strojovnách D 42x1,5</t>
  </si>
  <si>
    <t>47</t>
  </si>
  <si>
    <t>733224210</t>
  </si>
  <si>
    <t>Příplatek k potrubí měděnému za potrubí vedené v kotelnách nebo strojovnách D 76,1x2</t>
  </si>
  <si>
    <t>48</t>
  </si>
  <si>
    <t>733224212</t>
  </si>
  <si>
    <t>Příplatek k potrubí měděnému za potrubí vedené v kotelnách nebo strojovnách D 108x2,5</t>
  </si>
  <si>
    <t>49</t>
  </si>
  <si>
    <t>733224222</t>
  </si>
  <si>
    <t>Příplatek k potrubí měděnému za zhotovení přípojky z trubek měděných D 15x1</t>
  </si>
  <si>
    <t>50</t>
  </si>
  <si>
    <t>733224223</t>
  </si>
  <si>
    <t>Příplatek k potrubí měděnému za zhotovení přípojky z trubek měděných D 18x1</t>
  </si>
  <si>
    <t>51</t>
  </si>
  <si>
    <t>733224224</t>
  </si>
  <si>
    <t>Příplatek k potrubí měděnému za zhotovení přípojky z trubek měděných D 22x1</t>
  </si>
  <si>
    <t>52</t>
  </si>
  <si>
    <t>733224226</t>
  </si>
  <si>
    <t>Příplatek k potrubí měděnému za zhotovení přípojky z trubek měděných D 35x1,5</t>
  </si>
  <si>
    <t>53</t>
  </si>
  <si>
    <t>733291101</t>
  </si>
  <si>
    <t>Zkouška těsnosti potrubí měděné do D 35x1,5</t>
  </si>
  <si>
    <t>54</t>
  </si>
  <si>
    <t>733291102</t>
  </si>
  <si>
    <t>Zkouška těsnosti potrubí měděné do D 64x2</t>
  </si>
  <si>
    <t>55</t>
  </si>
  <si>
    <t>733291103</t>
  </si>
  <si>
    <t>Zkouška těsnosti potrubí měděné do D 108x2,5</t>
  </si>
  <si>
    <t>56</t>
  </si>
  <si>
    <t>998733203</t>
  </si>
  <si>
    <t>Přesun hmot pro rozvody potrubí v objektech</t>
  </si>
  <si>
    <t>734</t>
  </si>
  <si>
    <t>Ústřední vytápění - armatury</t>
  </si>
  <si>
    <t>57</t>
  </si>
  <si>
    <t>734209131</t>
  </si>
  <si>
    <t>Montáž armatury trojcestné směšovací</t>
  </si>
  <si>
    <t>58</t>
  </si>
  <si>
    <t>734211127</t>
  </si>
  <si>
    <t>Ventil závitový odvzdušňovací G 1/2 PN 14 do 120°C automatický se zpětnou klapkou</t>
  </si>
  <si>
    <t>59</t>
  </si>
  <si>
    <t>734220106</t>
  </si>
  <si>
    <t>Ventil závitový regulační přímý G 1/2 PN 20 do 100°C vyvažovací, s vypouštěním, se stupnicí, kvs2,67</t>
  </si>
  <si>
    <t>60</t>
  </si>
  <si>
    <t>734220107</t>
  </si>
  <si>
    <t>Ventil závitový regulační přímý G 1 PN 20 do 100°C vyvažovací, s vypouštěním, se stupnicí, kvs6,4</t>
  </si>
  <si>
    <t>61</t>
  </si>
  <si>
    <t>734221536</t>
  </si>
  <si>
    <t>Ventil radiátorový závitový termostatický rohový dvouregulační G 1/2 PN 16 do 110°C bez hlavice ovládání, kv0,6, s napojením na měděné potrubí,pro otopná tělesa Klasik</t>
  </si>
  <si>
    <t>"zbytek"30</t>
  </si>
  <si>
    <t>"volnočas"14</t>
  </si>
  <si>
    <t>"sál"2</t>
  </si>
  <si>
    <t>62</t>
  </si>
  <si>
    <t>734221552</t>
  </si>
  <si>
    <t>Ventil radiátorový závitový termostatický přímý dvouregulační G 1/2 PN 16 do 110°C bez hlavice ovládání, kv0,6, s napojením na měděné potrubí,pro otopná tělesa Klasik</t>
  </si>
  <si>
    <t>"zbytek"6</t>
  </si>
  <si>
    <t>"volnočas"2</t>
  </si>
  <si>
    <t>"sál"12</t>
  </si>
  <si>
    <t>63</t>
  </si>
  <si>
    <t>734221557</t>
  </si>
  <si>
    <t>Ventil radiátorový závitový termostatický přímý dvouregulační G 1/2 PN 16 do 110°C vč. termostatické hlavice, kv0,6, s napojením na měděné potrubí,pro středové napojení řebříčků</t>
  </si>
  <si>
    <t>"insp.pokoj"1</t>
  </si>
  <si>
    <t>"volnočas"1</t>
  </si>
  <si>
    <t>64</t>
  </si>
  <si>
    <t>734242413</t>
  </si>
  <si>
    <t>Ventil závitový zpětný přímý G 3/4 PN 16 do 110°C, kv 7</t>
  </si>
  <si>
    <t>65</t>
  </si>
  <si>
    <t>734242414</t>
  </si>
  <si>
    <t>Ventil závitový zpětný přímý G 1 PN 16 do 110°C, kv 13</t>
  </si>
  <si>
    <t>66</t>
  </si>
  <si>
    <t>734242415</t>
  </si>
  <si>
    <t>Ventil závitový zpětný přímý G 5/4 PN 16 do 110°C, kv 21</t>
  </si>
  <si>
    <t>67</t>
  </si>
  <si>
    <t>734242416</t>
  </si>
  <si>
    <t>Ventil závitový zpětný přímý G 6/4 PN 16 do 110°C, kv 25</t>
  </si>
  <si>
    <t>68</t>
  </si>
  <si>
    <t>734251215</t>
  </si>
  <si>
    <t>Ventil závitový pojistný rohový DN20/25, otv. přetlak 400 kPa. výtokový součinitel 0,565</t>
  </si>
  <si>
    <t>69</t>
  </si>
  <si>
    <t>734261234</t>
  </si>
  <si>
    <t>Šroubení topenářské přímé G 3/4 PN 16 do 120°C</t>
  </si>
  <si>
    <t>70</t>
  </si>
  <si>
    <t>734261237</t>
  </si>
  <si>
    <t>Šroubení topenářské přímé G 6/4 PN 16 do 120°C</t>
  </si>
  <si>
    <t>71</t>
  </si>
  <si>
    <t>734261403</t>
  </si>
  <si>
    <t>Armatura připojovací DN15 PN 10 do 110°C radiátorů typu VK, kv 1,35, pro napojení na potrubí měděné 15x1, přímé</t>
  </si>
  <si>
    <t>"inspekční pokoj"5</t>
  </si>
  <si>
    <t>72</t>
  </si>
  <si>
    <t>734261417</t>
  </si>
  <si>
    <t>Šroubení regulační a uzavírací radiátorové rohové G 1/2 s vypouštěním, kv 1,35, s přechodem na měděné potrubí, pro otopná tělesa Klasik</t>
  </si>
  <si>
    <t>73</t>
  </si>
  <si>
    <t>734261717</t>
  </si>
  <si>
    <t>Šroubení regulační a uzavírací radiátorové přímé G 1/2 s vypouštěním, kv 1,35, s přechodem na měděné potrubí, pro otopná tělesa Klasik</t>
  </si>
  <si>
    <t>"volnočas"0</t>
  </si>
  <si>
    <t>74</t>
  </si>
  <si>
    <t>734261737</t>
  </si>
  <si>
    <t>Hlavice termostatická, pro tělesa VK (5 ks), pro radiátorové ventily k tělesům klasik (18 ks)</t>
  </si>
  <si>
    <t>"pro VK"5</t>
  </si>
  <si>
    <t>"pro klasik"18</t>
  </si>
  <si>
    <t>75</t>
  </si>
  <si>
    <t>734261738</t>
  </si>
  <si>
    <t>Hlavice ruční pro radiátorové ventily k tělesům klasik</t>
  </si>
  <si>
    <t>"sekce Ostatní"33</t>
  </si>
  <si>
    <t>"sekce Sál"14</t>
  </si>
  <si>
    <t>76</t>
  </si>
  <si>
    <t>734291123</t>
  </si>
  <si>
    <t>Kohout plnící a vypouštěcí G 1/2 PN 10 do 110°C závitový</t>
  </si>
  <si>
    <t>77</t>
  </si>
  <si>
    <t>734291243</t>
  </si>
  <si>
    <t>Filtr závitový přímý G 3/4 PN 16 do 130°C s vnitřními závity</t>
  </si>
  <si>
    <t>78</t>
  </si>
  <si>
    <t>734291244</t>
  </si>
  <si>
    <t>Filtr závitový přímý G 1 PN 16 do 130°C s vnitřními závity</t>
  </si>
  <si>
    <t>79</t>
  </si>
  <si>
    <t>734291245</t>
  </si>
  <si>
    <t>Filtr závitový přímý G 1 1/4 PN 16 do 130°C s vnitřními závity</t>
  </si>
  <si>
    <t>80</t>
  </si>
  <si>
    <t>734291246</t>
  </si>
  <si>
    <t>Filtr závitový přímý G 1 1/2 PN 16 do 130°C s vnitřními závity</t>
  </si>
  <si>
    <t>81</t>
  </si>
  <si>
    <t>734291248</t>
  </si>
  <si>
    <t>Filtr závitový přímý G 2 1/2 PN 16 do 130°C s vnitřními závity</t>
  </si>
  <si>
    <t>82</t>
  </si>
  <si>
    <t>734292772</t>
  </si>
  <si>
    <t>Kohout kulový přímý G 1/2 PN 42 do 185°C plnoprůtokový s koulí DADO vnitřní závit</t>
  </si>
  <si>
    <t>83</t>
  </si>
  <si>
    <t>734292773</t>
  </si>
  <si>
    <t>Kohout kulový přímý G 3/4 PN 42 do 185°C plnoprůtokový s koulí DADO vnitřní závit</t>
  </si>
  <si>
    <t>84</t>
  </si>
  <si>
    <t>734292774</t>
  </si>
  <si>
    <t>Kohout kulový přímý G 1 PN 42 do 185°C plnoprůtokový s koulí DADO vnitřní závit</t>
  </si>
  <si>
    <t>85</t>
  </si>
  <si>
    <t>734292775</t>
  </si>
  <si>
    <t>Kohout kulový přímý G 1 1/4 PN 42 do 185°C plnoprůtokový s koulí DADO vnitřní závit</t>
  </si>
  <si>
    <t>86</t>
  </si>
  <si>
    <t>734292776</t>
  </si>
  <si>
    <t>Kohout kulový přímý G 1 1/2 PN 42 do 185°C plnoprůtokový s koulí DADO vnitřní závit</t>
  </si>
  <si>
    <t>87</t>
  </si>
  <si>
    <t>734292778</t>
  </si>
  <si>
    <t>Kohout kulový přímý G 2 1/2 PN 42 do 185°C plnoprůtokový s koulí DADO vnitřní závit</t>
  </si>
  <si>
    <t>88</t>
  </si>
  <si>
    <t>734292819</t>
  </si>
  <si>
    <t>Přepouštěcí ventil, závitový, rozsah 5-50 kPa, DN15, se stupnicí</t>
  </si>
  <si>
    <t>89</t>
  </si>
  <si>
    <t>734292820</t>
  </si>
  <si>
    <t>Přepouštěcí ventil, závitový, rozsah 5-50 kPa, DN20, se stupnicí</t>
  </si>
  <si>
    <t>90</t>
  </si>
  <si>
    <t>734411139</t>
  </si>
  <si>
    <t>Teploměr technický s pevným stonkem a jímkou, 0-120 st.C (dl.jímky 60mm...21 ks, dl. jímky 100mm...4 ks)</t>
  </si>
  <si>
    <t>"s jímkou dl.60mm"21</t>
  </si>
  <si>
    <t>"s jímkou dl.100mm"4</t>
  </si>
  <si>
    <t>91</t>
  </si>
  <si>
    <t>734421130.1</t>
  </si>
  <si>
    <t>Tlakoměr nízkotlaký kruhový D 160 spodní připojení, vč. manom.kohoutu a smyčky..1x rozsah 0-1,6 MPa, 26x rozsah 0-600 kPa</t>
  </si>
  <si>
    <t>"rozsah 0-0,6 MPa"26</t>
  </si>
  <si>
    <t>"rozsah 0-1,6 MPa"1</t>
  </si>
  <si>
    <t>92</t>
  </si>
  <si>
    <t>734494213</t>
  </si>
  <si>
    <t>Návarek s trubkovým závitem G 1/2</t>
  </si>
  <si>
    <t>93</t>
  </si>
  <si>
    <t>734494219</t>
  </si>
  <si>
    <t>Návarek DN15 se zkušebním manometrovým kohoutem ČSN 13 7513.5  M20x1,5, PN25</t>
  </si>
  <si>
    <t>94</t>
  </si>
  <si>
    <t>998734203</t>
  </si>
  <si>
    <t>Přesun hmot pro armatury v objektech</t>
  </si>
  <si>
    <t>735</t>
  </si>
  <si>
    <t>Ústřední vytápění - otopná tělesa</t>
  </si>
  <si>
    <t>95</t>
  </si>
  <si>
    <t>735000912</t>
  </si>
  <si>
    <t>Vyregulování systému</t>
  </si>
  <si>
    <t>96</t>
  </si>
  <si>
    <t>735000913</t>
  </si>
  <si>
    <t>Vypuštění, napuštění, odvzdušnění systému</t>
  </si>
  <si>
    <t>97</t>
  </si>
  <si>
    <t>735151430</t>
  </si>
  <si>
    <t>Otopné těleso panelové Klasik typ 21 výška/délka 400/500 mm</t>
  </si>
  <si>
    <t>Součet</t>
  </si>
  <si>
    <t>98</t>
  </si>
  <si>
    <t>735151472</t>
  </si>
  <si>
    <t>Otopné těleso panelové Klasik typ 21 výška/délka 600/500 mm</t>
  </si>
  <si>
    <t>"zbytek"3</t>
  </si>
  <si>
    <t>99</t>
  </si>
  <si>
    <t>735151473</t>
  </si>
  <si>
    <t>Otopné těleso panelové Klasik typ 21 výška/délka 600/600 mm</t>
  </si>
  <si>
    <t>100</t>
  </si>
  <si>
    <t>735151480</t>
  </si>
  <si>
    <t>Otopné těleso panelové Klasik typ 21 výška/délka 600/1400 mm</t>
  </si>
  <si>
    <t>101</t>
  </si>
  <si>
    <t>735151492</t>
  </si>
  <si>
    <t>Otopné těleso panelové Klasik typ 21 výška/délka 900/500 mm</t>
  </si>
  <si>
    <t>"zbytek"2</t>
  </si>
  <si>
    <t>102</t>
  </si>
  <si>
    <t>735151495</t>
  </si>
  <si>
    <t>Otopné těleso panelové Klasik typ 21 výška/délka 900/800 mm</t>
  </si>
  <si>
    <t>103</t>
  </si>
  <si>
    <t>735151534</t>
  </si>
  <si>
    <t>Otopné těleso panelové Klasik typ 22 výška/délka 400/700 mm</t>
  </si>
  <si>
    <t>104</t>
  </si>
  <si>
    <t>735151536</t>
  </si>
  <si>
    <t>Otopné těleso panelové Klasik typ 22 výška/délka 400/900 mm</t>
  </si>
  <si>
    <t>"volnočas"3</t>
  </si>
  <si>
    <t>105</t>
  </si>
  <si>
    <t>735151539</t>
  </si>
  <si>
    <t>Otopné těleso panelové Klasik typ 22 výška/délka 400/1200 mm</t>
  </si>
  <si>
    <t>"volnočas"5</t>
  </si>
  <si>
    <t>106</t>
  </si>
  <si>
    <t>735151540</t>
  </si>
  <si>
    <t>Otopné těleso panelové Klasik typ 22 výška/délka 400/1400 mm</t>
  </si>
  <si>
    <t>107</t>
  </si>
  <si>
    <t>735151559</t>
  </si>
  <si>
    <t>Otopné těleso panelové Klasik typ 22 výška/délka 500/1200 mm</t>
  </si>
  <si>
    <t>"zbytek"8</t>
  </si>
  <si>
    <t>108</t>
  </si>
  <si>
    <t>735151572</t>
  </si>
  <si>
    <t>Otopné těleso panelové Klasik typ 22 výška/délka 600/500 mm</t>
  </si>
  <si>
    <t>"zbytek"1</t>
  </si>
  <si>
    <t>109</t>
  </si>
  <si>
    <t>735151578</t>
  </si>
  <si>
    <t>Otopné těleso panelové Klasik typ 22 výška/délka 600/1100 mm</t>
  </si>
  <si>
    <t>110</t>
  </si>
  <si>
    <t>735151594</t>
  </si>
  <si>
    <t>Otopné těleso panelové Klasik typ 22 výška/délka 900/700 mm</t>
  </si>
  <si>
    <t>"zbytek"4</t>
  </si>
  <si>
    <t>111</t>
  </si>
  <si>
    <t>735151596</t>
  </si>
  <si>
    <t>Otopné těleso panelové Klasik typ 22 výška/délka 900/900 mm</t>
  </si>
  <si>
    <t>112</t>
  </si>
  <si>
    <t>735151597</t>
  </si>
  <si>
    <t>Otopné těleso panelové Klasik typ 22 výška/délka 900/1000 mm</t>
  </si>
  <si>
    <t>113</t>
  </si>
  <si>
    <t>735151598</t>
  </si>
  <si>
    <t>Otopné těleso panelové Klasik typ 22 výška/délka 900/1100 mm</t>
  </si>
  <si>
    <t>114</t>
  </si>
  <si>
    <t>735151599</t>
  </si>
  <si>
    <t>Otopné těleso panelové Klasik typ 22 výška/délka 900/1200 mm</t>
  </si>
  <si>
    <t>115</t>
  </si>
  <si>
    <t>735151600</t>
  </si>
  <si>
    <t>Otopné těleso panelové Klasik typ 22 výška/délka 900/1400 mm</t>
  </si>
  <si>
    <t>"zbytek"5</t>
  </si>
  <si>
    <t>116</t>
  </si>
  <si>
    <t>735151694</t>
  </si>
  <si>
    <t>Otopné těleso panelové Klasik typ 33 výška/délka 900/700 mm</t>
  </si>
  <si>
    <t>117</t>
  </si>
  <si>
    <t>735151695</t>
  </si>
  <si>
    <t>Otopné těleso panelové Klasik typ 33 výška/délka 900/800 mm</t>
  </si>
  <si>
    <t>118</t>
  </si>
  <si>
    <t>735151699</t>
  </si>
  <si>
    <t>Otopné těleso panelové Klasik typ 33 výška/délka 900/1200 mm</t>
  </si>
  <si>
    <t>119</t>
  </si>
  <si>
    <t>735152457</t>
  </si>
  <si>
    <t>Otopné těleso panelové Ventil Kompakt typ 21 VK výška/délka 500/1000 mm</t>
  </si>
  <si>
    <t>120</t>
  </si>
  <si>
    <t>735152472</t>
  </si>
  <si>
    <t>Otopné těleso panelové Ventil Kompakt typ 21 VK výška/délka 600/500 mm</t>
  </si>
  <si>
    <t>"insp.pokoj"2</t>
  </si>
  <si>
    <t>121</t>
  </si>
  <si>
    <t>735152557</t>
  </si>
  <si>
    <t>Otopné těleso panelové Ventil Kompakt typ 22 VK výška/délka 500/1000 mm</t>
  </si>
  <si>
    <t>122</t>
  </si>
  <si>
    <t>735159220</t>
  </si>
  <si>
    <t>Montáž otopných těles panelových délky do 1500 mm</t>
  </si>
  <si>
    <t>123</t>
  </si>
  <si>
    <t>735164542</t>
  </si>
  <si>
    <t>Montáž otopného tělesa trubkového ,výšky tělesa přes 1500 mm, na stěnu</t>
  </si>
  <si>
    <t>124</t>
  </si>
  <si>
    <t>735164544</t>
  </si>
  <si>
    <t>Otopné těleso trubkové, spodní středové napojení, rozměry 1820.450, výkon při 75/55 a ti24°C...580W</t>
  </si>
  <si>
    <t>125</t>
  </si>
  <si>
    <t>735164546</t>
  </si>
  <si>
    <t>Otopné těleso trubkové, spodní středové napojení, rozměry 1820.750, výkon při 75/55 a ti24°C...920W</t>
  </si>
  <si>
    <t>126</t>
  </si>
  <si>
    <t>998735203</t>
  </si>
  <si>
    <t>Přesun hmot pro otopná tělesa v objektech</t>
  </si>
  <si>
    <t>783</t>
  </si>
  <si>
    <t>Dokončovací práce - nátěry</t>
  </si>
  <si>
    <t>127</t>
  </si>
  <si>
    <t>783425425</t>
  </si>
  <si>
    <t>Nátěry syntetické potrubí, měděného, bez izolace, potrubí DN15-25</t>
  </si>
  <si>
    <t>Pod izolací bude ocelové se základním nátěrem, neizolované potrubí ocelové bude na-třeno syntetickým základním nátěrem a dvojnásobným nátěrem s 1x emailováním. Kotle, čerpadla, armatury, otopná tělesa jsou dodávány s konečným nátěrem.</t>
  </si>
  <si>
    <t>001</t>
  </si>
  <si>
    <t xml:space="preserve"> POZNÁMKY-pro všechny položky</t>
  </si>
  <si>
    <t>128</t>
  </si>
  <si>
    <t>všechno zařízení na potrubí topné vody (armatury, potrubí, čerpadla, atd.) musí být pro topnou vodu do 100oC, PN10.</t>
  </si>
  <si>
    <t>129</t>
  </si>
  <si>
    <t>nedílnou součástí výpisu materiálu je také technická zpráva a výkresy</t>
  </si>
  <si>
    <t>130</t>
  </si>
  <si>
    <t>armatury s elektropohonem na rozvodech topné vody jsou dodávka MaR ev. Vzduchotechniky</t>
  </si>
  <si>
    <t>131</t>
  </si>
  <si>
    <t>počet čerpadel uveden bez záložních, záložní čerpadla objedná investor po dohodě se servis-ní organizací apod.</t>
  </si>
  <si>
    <t>132</t>
  </si>
  <si>
    <t>tento výpis materiálu neslouží jako dílenská dokumentace</t>
  </si>
  <si>
    <t>133</t>
  </si>
  <si>
    <t>otopná tělesa Ventil kompakt = otopná tělesa desková s vestavěným ventilem</t>
  </si>
  <si>
    <t>134</t>
  </si>
  <si>
    <t xml:space="preserve">armatury jsou vč. montáží, potrubí je vč. montáží a pomocného materiálu </t>
  </si>
  <si>
    <t>135</t>
  </si>
  <si>
    <t>barvu otopných těles před objednáním nechat odsouhlasit investorem</t>
  </si>
  <si>
    <t>136</t>
  </si>
  <si>
    <t xml:space="preserve">uložení potrubí, utěsnění protipožární - </t>
  </si>
  <si>
    <t xml:space="preserve">Potrubí bude uloženo a upevněno na konzoly a držáky, které budou provedeny certifi-kovaným systémem. Potrubí otopné vody bude uloženo do objímek s pryžovou vložkou. Ulo-žení a upevnění potrubí je komplet dodávka vč. potřebných konstrukcí k upevnění a uložení na stavební konstrukce.
Upevnění potrubí vč. prostupů stropem a stěnami musí umožnit jeho pohyb z důvodů dilatace. Závěsy pro potrubí budou uloženy, připevněny na konstrukce uchycené ke staveb-ném konstrukcím.
Veškeré prostupy instalací mezi požárními úseky musí být provedeny a utěsněny v souladu s ČSN 73 0804 a ČSN 73 0810 (na požární odolnost stejnou jako má požárně dělicí konstrukce, kterou instalace prostupují). Prostupy plastových potrubí požárně dělicími konstrukcemi musí být opatřeny požárními manžetami v souladu s ČSN 73 0810. Veškeré protipožární utěsnění prostupů budou provedeny jednotným systémem, prostupy budou vč. příslušných certifikátů.
</t>
  </si>
  <si>
    <t>137</t>
  </si>
  <si>
    <t>v případě použití jiných otopných těles než je zde uvedeno je nutno překontrolovat výkon nových těles (musí být minimálně shodný či vyšší, než je výkon navržených těles)</t>
  </si>
  <si>
    <t>138</t>
  </si>
  <si>
    <t>108.1</t>
  </si>
  <si>
    <t>otopná tělesa - typy =</t>
  </si>
  <si>
    <t xml:space="preserve">typ 10=jednodeskový bez přestupní plochy
typ 11=jednodeskový s jednou přestupní plochou
typ 21=dvoudeskový s jednou přestupní plochou
typ 22=dvoudeskový se dvěma přestupními plochami
typ 33=trojdeskový se třemi přestupními plochami
</t>
  </si>
  <si>
    <t>OST</t>
  </si>
  <si>
    <t>139</t>
  </si>
  <si>
    <t>PK</t>
  </si>
  <si>
    <t>77777h</t>
  </si>
  <si>
    <t>Topná zkouška, zaškolení obsluhy</t>
  </si>
  <si>
    <t>h</t>
  </si>
  <si>
    <t>140</t>
  </si>
  <si>
    <t>77778h</t>
  </si>
  <si>
    <t>Rekonstrukce Biograf Český Ráj, Jičín</t>
  </si>
  <si>
    <t>Vytápění</t>
  </si>
  <si>
    <t>SO 101 - HTÚ, komunikace a zpevněné plochy</t>
  </si>
  <si>
    <t>Objednavatel:</t>
  </si>
  <si>
    <t>HSV - Práce a dodávky HSV</t>
  </si>
  <si>
    <t xml:space="preserve">    1 - Zemní práce</t>
  </si>
  <si>
    <t xml:space="preserve">    5 - Komunikace</t>
  </si>
  <si>
    <t xml:space="preserve">    6 - Úpravy povrchů, podlahy a osazování výplní</t>
  </si>
  <si>
    <t xml:space="preserve">    9 - Ostatní konstrukce</t>
  </si>
  <si>
    <t>J.cena [CZK]</t>
  </si>
  <si>
    <t>Cena celkem
[CZK]</t>
  </si>
  <si>
    <t>Nh celkom [h]</t>
  </si>
  <si>
    <t>J. hmotnost
[t]</t>
  </si>
  <si>
    <t>Hmotnost
celkem [t]</t>
  </si>
  <si>
    <t>11310600</t>
  </si>
  <si>
    <t>Rozebrání dlažeb komunikací pro pěší z betonových dlaždic vč. odvezení na skládku a poplatku za skládkovné</t>
  </si>
  <si>
    <t>96020010</t>
  </si>
  <si>
    <t>Bourání betonových monolitických zpevněných ploch tl. do 100 mm</t>
  </si>
  <si>
    <t>11310610</t>
  </si>
  <si>
    <t>Šetrné rozebrání kamenné mozaiky vč. očištění, odvezení na skládku investora, složení</t>
  </si>
  <si>
    <t>11310612</t>
  </si>
  <si>
    <t>Šetrné rozebrání dlažeb komunikací pro pěší ze zámkových dlaždic vč. očištění, odvezení na skládku investora, složení</t>
  </si>
  <si>
    <t>11020010</t>
  </si>
  <si>
    <t>Odkop zeminy pro nové zpevněné plochy vč. vyrovnání, zhutnění podloží a případného odvozu na skládku</t>
  </si>
  <si>
    <t>50010010</t>
  </si>
  <si>
    <t>Velkoplošná dlažba vel. 500x500x50 mm vč. obrub, ozn. A a C</t>
  </si>
  <si>
    <t>50050010</t>
  </si>
  <si>
    <t>Kladecí vrstva z drceného kameniva fr. 4-8 mm, tl. 50 mm, ozn. A a C</t>
  </si>
  <si>
    <t>50050030</t>
  </si>
  <si>
    <t>Nosná vrstva ze štěrkodrtě 0-32 mm, tl. 150 mm, ozn. B</t>
  </si>
  <si>
    <t>50060010</t>
  </si>
  <si>
    <t>Pojízdná vrstva z mlatu tl. 100 mm vč.obrub, ozn. B</t>
  </si>
  <si>
    <t>50050020</t>
  </si>
  <si>
    <t>Nosná vrstva ze štěrkodrtě 0-32 mm, tl. 200 mm vč. zhutnění zeminy, ozn. A</t>
  </si>
  <si>
    <t>50055040</t>
  </si>
  <si>
    <t>Roznášecí vrstva ze štěrkodrtě 0-63 mm, tl. 150 mm vč. zhutnění zeminy, ozn. B</t>
  </si>
  <si>
    <t>50055050</t>
  </si>
  <si>
    <t>Roznášecí vrstva ze štěrkodrtě 0-45 mm, tl. 150 mm vč. zhutnění zeminy, ozn. C</t>
  </si>
  <si>
    <t>631311126</t>
  </si>
  <si>
    <t>Mazanina tl do 120 mm z betonu prostého tř. C 25/30 XF4</t>
  </si>
  <si>
    <t>631362021</t>
  </si>
  <si>
    <t>Výztuž mazanin svařovanými sítěmi Kari</t>
  </si>
  <si>
    <t>93060010</t>
  </si>
  <si>
    <t>Odstranění ocelového oplocení vč. jeho likvidace</t>
  </si>
  <si>
    <t>95001005</t>
  </si>
  <si>
    <t>Drobné dokončující a související práce, úpravy, manipulace</t>
  </si>
  <si>
    <t xml:space="preserve">    2 - Zakládání</t>
  </si>
  <si>
    <t xml:space="preserve">    3 - Svislé a kompletní konstrukce</t>
  </si>
  <si>
    <t xml:space="preserve">    9 - Ostatní konstrukce a práce-bourání</t>
  </si>
  <si>
    <t xml:space="preserve">    998 - Přesun hmot</t>
  </si>
  <si>
    <t>131201101</t>
  </si>
  <si>
    <t>Hloubení jam nezapažených v hornině tř. 3 objemu do 100 m3</t>
  </si>
  <si>
    <t>132201101</t>
  </si>
  <si>
    <t>Hloubení rýh š do 600 mm v hornině tř. 3 objemu do 100 m3</t>
  </si>
  <si>
    <t>16270110</t>
  </si>
  <si>
    <t>Vodorovné přemístění přebytečného výkopku/sypaniny z horniny tř. 1 až 4 na skládku dodavatele</t>
  </si>
  <si>
    <t>162701101</t>
  </si>
  <si>
    <t>Vodorovné přemístění výkopku/sypaniny z horniny tř. 1 až 4 na meziskládku a z meziskládky</t>
  </si>
  <si>
    <t>167101102</t>
  </si>
  <si>
    <t>Nakládání výkopku z hornin tř. 1 až 4 přes 100 m3</t>
  </si>
  <si>
    <t>171201211</t>
  </si>
  <si>
    <t>Poplatek za uložení odpadu ze sypaniny na skládce (skládkovné)</t>
  </si>
  <si>
    <t>174101101</t>
  </si>
  <si>
    <t>Zásyp jam, šachet rýh nebo kolem objektů sypaninou se zhutněním</t>
  </si>
  <si>
    <t>18010050</t>
  </si>
  <si>
    <t>Obsyp drenážního potrubí u opěrné zdi z fr. 16/30 mm</t>
  </si>
  <si>
    <t>19050010</t>
  </si>
  <si>
    <t>Zřízení konstrukce vsaku (výkop, odvoz přebytečné zeminy, zásyp, vsakovací moduly, geotextilie, folie, zaůstění potrubí)</t>
  </si>
  <si>
    <t>212752212</t>
  </si>
  <si>
    <t>Trativod z drenážních trubek plastových flexibilních D do 100 mm</t>
  </si>
  <si>
    <t>274321511</t>
  </si>
  <si>
    <t>Základové pasy ze ŽB tř. C 25/30 XC4, XF3</t>
  </si>
  <si>
    <t>274351215</t>
  </si>
  <si>
    <t>Zřízení bednění stěn základových pasů</t>
  </si>
  <si>
    <t>274351216</t>
  </si>
  <si>
    <t>Odstranění bednění stěn základových pasů</t>
  </si>
  <si>
    <t>274361821</t>
  </si>
  <si>
    <t>Výztuž základových pásů betonářskou ocelí 10 505 (R)</t>
  </si>
  <si>
    <t>311321814</t>
  </si>
  <si>
    <t>Opěrná stěna ze ŽB pohledového tř. C 25/30 XC4, XF3 bez výztuže</t>
  </si>
  <si>
    <t>311351105</t>
  </si>
  <si>
    <t>Zřízení oboustranného bednění zdí nosných</t>
  </si>
  <si>
    <t>311351106</t>
  </si>
  <si>
    <t>Odstranění oboustranného bednění zdí nosných</t>
  </si>
  <si>
    <t>311361821</t>
  </si>
  <si>
    <t>Výztuž nosných zdí betonářskou ocelí 10 505</t>
  </si>
  <si>
    <t>63131111</t>
  </si>
  <si>
    <t xml:space="preserve">Podkladní beton tl 50 mm z betonu prostého </t>
  </si>
  <si>
    <t>919726122</t>
  </si>
  <si>
    <t>Geotextilie pro ochranu, separaci a filtraci netkaná měrná hmotnost do 300 g/m2</t>
  </si>
  <si>
    <t>931992122</t>
  </si>
  <si>
    <t>Výplň dilatačních spár z extrudovaného polystyrénu tl 30 mm</t>
  </si>
  <si>
    <t>998011001</t>
  </si>
  <si>
    <t>Přesun hmot pro budovy zděné v do 6 m</t>
  </si>
  <si>
    <t>N00 - Nepojmenované práce</t>
  </si>
  <si>
    <t xml:space="preserve">    N01 - Ostatní</t>
  </si>
  <si>
    <t>90050010</t>
  </si>
  <si>
    <t>Zřízení ochrany slaboproudu vč. průzkumné činnosti, zemních prací, instalace chráničky typu Kopohalf, výstražné folie s případným obetonováním při malé hloubce krytí</t>
  </si>
  <si>
    <t>512</t>
  </si>
  <si>
    <t>Zřízení ochrany plynovodní přípojky vč. průzkumné činnosti, zemních prací, instalace chráničky, výstražné folie s případným obetonováním při malé hloubce krytí</t>
  </si>
  <si>
    <t>11120110</t>
  </si>
  <si>
    <t>Odstranění drobných křovin, stromů a náletů vč. likvidace</t>
  </si>
  <si>
    <t>18195110</t>
  </si>
  <si>
    <t>19050080</t>
  </si>
  <si>
    <t>Rekonstrukce biografu Český Ráj, Jičín</t>
  </si>
  <si>
    <t>15.01.2015</t>
  </si>
  <si>
    <t>SO 501 - Ochrana plynovodu</t>
  </si>
  <si>
    <t>SO 702 - Opěrná stěna</t>
  </si>
  <si>
    <t>SO 801 - Terénní úpravy a výsadby</t>
  </si>
  <si>
    <t>SO 402 - Ochrana metropolitní sítě</t>
  </si>
  <si>
    <t>SO 401 - Ochrana slaboproudu</t>
  </si>
  <si>
    <t>ČÁST: SVÍTIDLA</t>
  </si>
  <si>
    <t>ROZPOČET SVÍTIDLA</t>
  </si>
  <si>
    <t>POL. Č.</t>
  </si>
  <si>
    <t>OZNAČENÍ SVÍTIDLA</t>
  </si>
  <si>
    <t>jedn.</t>
  </si>
  <si>
    <t>jedn. cena</t>
  </si>
  <si>
    <t>stropní průmyslové LED svítidlo 140 W ozn. „C1“</t>
  </si>
  <si>
    <t xml:space="preserve"> ks</t>
  </si>
  <si>
    <t>vč. recyklačního poplatku; v provedení dle knihy svítidel</t>
  </si>
  <si>
    <t>vestavné stropní LED svítidlo 31W ozn. „O1“</t>
  </si>
  <si>
    <t>box pro vestavnou montáž svítidla O1 ozn. „O1B“</t>
  </si>
  <si>
    <t>v provedení dle knihy svítidel</t>
  </si>
  <si>
    <t>stropní LED svítidlo 58W ozn. „O2A“</t>
  </si>
  <si>
    <t>vestavné stropní LED svítidlo 58W ozn. „O2“</t>
  </si>
  <si>
    <t>box pro vestavnou montáž svítidla O2 ozn. „O2B“</t>
  </si>
  <si>
    <t>vestavné stropní LED svítidlo 21W ozn. „P1“</t>
  </si>
  <si>
    <t>vestavné stropní LED svítidlo 14W ozn. „P2“</t>
  </si>
  <si>
    <t>stropní LED svítidlo 38W ozn. „R1“</t>
  </si>
  <si>
    <t>stropní LED svítidlo 30W ozn. „R2“</t>
  </si>
  <si>
    <t>stropní LED svítidlo 30W ozn. „R3“</t>
  </si>
  <si>
    <t>vestavné nástěnné LED svítidlo 1,6W ozn. „K1“</t>
  </si>
  <si>
    <t>stropní průmyslové LED svítidlo 47W ozn. „S“</t>
  </si>
  <si>
    <t>stropní LED svítidlo 36W do lišty ozn. „Y1“</t>
  </si>
  <si>
    <t>napájecí lišta pro svítidla Y1 ozn. „Y1PR“</t>
  </si>
  <si>
    <t>vestavné stropní LED svítidlo 4W ozn. „E1“</t>
  </si>
  <si>
    <t>nástěnné nouzové LED svítidlo 4,5W ozn. „N1“</t>
  </si>
  <si>
    <t>vč. recyklačního poplatku; v provedení dle knihy svítidel; pro centrální napájení</t>
  </si>
  <si>
    <t>stropní nouzové LED svítidlo 5W ozn. „N3“</t>
  </si>
  <si>
    <t>stropní nouzové LED svítidlo 5W ozn. „N4“</t>
  </si>
  <si>
    <t>vestavné stropní nouzové LED svítidlo 5W ozn. „N5“</t>
  </si>
  <si>
    <t>vestavné stropní nouzové LED svítidlo 5W ozn. „N6“</t>
  </si>
  <si>
    <t>vestavné nástěnné nouzové LED svítidlo 5W ozn. „N7“</t>
  </si>
  <si>
    <t>nástěnné LED svítidlo 20,5W ozn. „VB1“</t>
  </si>
  <si>
    <t>vestavné nástěnné LED svítidlo 10,2W ozn. „VB2“</t>
  </si>
  <si>
    <t>nástěnné směrovatelné LED svítidlo 12,4W ozn. „VB3“</t>
  </si>
  <si>
    <t>stropní svítidlo LED 1W ozn. „HN“</t>
  </si>
  <si>
    <t>vč. recyklačního poplatku; v provedení dle knihy svítidel; „hvězdné nebe“ - rozmístění svítidel je předmětem návrhu interiéru; montáž do akustických panelů-lamel</t>
  </si>
  <si>
    <t>stropní LED svítidlo 28,3W ozn. „L1“</t>
  </si>
  <si>
    <t>systém řízení nouzového osvětlení ozn. „NO“</t>
  </si>
  <si>
    <t xml:space="preserve"> soubor</t>
  </si>
  <si>
    <t>systém řízení osvětlení ozn. „OVL“</t>
  </si>
  <si>
    <t>vč. recyklačního poplatku; v provedení dle knihy svítidel; inteligentní systémové ovladače</t>
  </si>
  <si>
    <t>stropní LED svítidlo 28,3W ozn. „L2“</t>
  </si>
  <si>
    <t>LED pásek</t>
  </si>
  <si>
    <t xml:space="preserve"> m</t>
  </si>
  <si>
    <t>vč. recyklačního poplatku; v technickém provedení dle knihy svítidel; vyšší životnost a kvalita</t>
  </si>
  <si>
    <t>CENA CELKEM</t>
  </si>
  <si>
    <t>pozn.:</t>
  </si>
  <si>
    <t xml:space="preserve"> Součástí vestavěného nábytku (kuch. linky, skříně apod.) jsou součástí svítidla, která nejsou součástí tohoto výkazu výměr.</t>
  </si>
  <si>
    <t>Dílenská projektová dokumentace</t>
  </si>
  <si>
    <t>Provedení kontroly stavu a způsobu technického provedení hlavní a vedlejší římsy</t>
  </si>
  <si>
    <t>SO 101</t>
  </si>
  <si>
    <t>SO 801</t>
  </si>
  <si>
    <t>POZNÁMKA: * NA TAKTO OZNAČENÉ SO NEBYLA VZHLEDEM K OKOLNOSTEM (VYT. DOSS) ZPRACOVÁNA REALIZAČNÍ PROJEKTOVÁ DOKUMENTACE.</t>
  </si>
  <si>
    <t>HLAVA II</t>
  </si>
  <si>
    <t>KINOTECHNIKA - JE SOUČÁSTÍ SO 701</t>
  </si>
  <si>
    <t>HLAVA IV</t>
  </si>
  <si>
    <r>
      <t>PROVOZNÍ SOUBORY</t>
    </r>
    <r>
      <rPr>
        <sz val="10"/>
        <color indexed="12"/>
        <rFont val="Times New Roman CE"/>
        <charset val="238"/>
      </rPr>
      <t xml:space="preserve"> - NEJSOU PŘEDMĚTEM SESTAVENÍ NÁKLADŮ</t>
    </r>
  </si>
  <si>
    <t>NENÍ PŘEDMĚTEM SESTAVENÍ TÉTO KAPITOLY,  DROBNÉ MOBILNÍ PRVKY JSOU SOUČÁSTÍ SO 701</t>
  </si>
  <si>
    <t>90050100</t>
  </si>
  <si>
    <t>M+D odvodu dešťových vod potrubím z PVC do vsaku vč. zemních prací</t>
  </si>
  <si>
    <t>90090000</t>
  </si>
  <si>
    <t>SO 701 - Bourací práce a konstrukční (statická) část</t>
  </si>
  <si>
    <t xml:space="preserve">    4 - Vodorovné konstrukce</t>
  </si>
  <si>
    <t xml:space="preserve">    997 - Přesun sutě</t>
  </si>
  <si>
    <t>PSV - Práce a dodávky PSV</t>
  </si>
  <si>
    <t xml:space="preserve">    711 - Izolace proti vodě, vlhkosti a plynům</t>
  </si>
  <si>
    <t xml:space="preserve">    763 - Konstrukce suché výstavby</t>
  </si>
  <si>
    <t xml:space="preserve">    764 - Konstrukce klempířské</t>
  </si>
  <si>
    <t xml:space="preserve">    766 - Konstrukce truhlářské</t>
  </si>
  <si>
    <t xml:space="preserve">    767 - Konstrukce zámečnické</t>
  </si>
  <si>
    <t xml:space="preserve">    775 - Podlahy skládané (parkety, vlysy, lamely aj.)</t>
  </si>
  <si>
    <t xml:space="preserve">    776 - Podlahy povlakové</t>
  </si>
  <si>
    <t xml:space="preserve">    784 - Dokončovací práce - malby a tapety</t>
  </si>
  <si>
    <t>113106122</t>
  </si>
  <si>
    <t>Rozebrání dlažeb komunikací pro pěší z kamenných dlaždic (podesta hlavního schodiště)</t>
  </si>
  <si>
    <t>139711101</t>
  </si>
  <si>
    <t>Vykopávky v uzavřených prostorách v hornině tř. 1 až 4</t>
  </si>
  <si>
    <t>151101102</t>
  </si>
  <si>
    <t>Zřízení příložného pažení a rozepření stěn výkopu hl do 4 m</t>
  </si>
  <si>
    <t>151101112</t>
  </si>
  <si>
    <t>Odstranění příložného pažení a rozepření stěn rýh hl do 4 m</t>
  </si>
  <si>
    <t>17410110</t>
  </si>
  <si>
    <t>Zásyp v uzavřených prostorech sutí se zhutněním</t>
  </si>
  <si>
    <t>174101102</t>
  </si>
  <si>
    <t>Zásyp v uzavřených prostorech sypaninou se zhutněním</t>
  </si>
  <si>
    <t>Obsyp ležaté kanalizace jemným štěrkopískem</t>
  </si>
  <si>
    <t>Základové pasy ze ŽB tř. C 25/30 XC2</t>
  </si>
  <si>
    <t>283111113</t>
  </si>
  <si>
    <t>Trubkové mikropiloty svislé část hladká D 115 mm</t>
  </si>
  <si>
    <t>1401108</t>
  </si>
  <si>
    <t>trubka ocelová hladká jakost 11 353, 108 x 16 mm</t>
  </si>
  <si>
    <t>15311611</t>
  </si>
  <si>
    <t>Montáž ocelových převázek na mikropilotách pro podchycení zdiva</t>
  </si>
  <si>
    <t>13486725</t>
  </si>
  <si>
    <t>tyč ocelová HEB, jakost S 235 JR označení průřezu 300</t>
  </si>
  <si>
    <t>134834300</t>
  </si>
  <si>
    <t>tyč ocelová U , jakost S355J2 označení průřezu 280</t>
  </si>
  <si>
    <t>134834400</t>
  </si>
  <si>
    <t>tyč ocelová U , jakost S355J2 označení průřezu 300</t>
  </si>
  <si>
    <t>317234410</t>
  </si>
  <si>
    <t>Vyzdívka mezi nosníky z cihel pálených na MC</t>
  </si>
  <si>
    <t>317944321</t>
  </si>
  <si>
    <t>Válcované nosníky do č.12 dodatečně osazované do připravených otvorů</t>
  </si>
  <si>
    <t>317944323</t>
  </si>
  <si>
    <t>Válcované nosníky č.14 až 22 dodatečně osazované do připravených otvorů</t>
  </si>
  <si>
    <t>346244381</t>
  </si>
  <si>
    <t>Plentování jednostranné v do 200 mm válcovaných nosníků cihlami</t>
  </si>
  <si>
    <t>411322424</t>
  </si>
  <si>
    <t>Stropy trámové nebo kazetové ze ŽB tř. C 25/30 XC1</t>
  </si>
  <si>
    <t>411351105</t>
  </si>
  <si>
    <t>Zřízení bednění stropů trámových</t>
  </si>
  <si>
    <t>411351106</t>
  </si>
  <si>
    <t>Odstranění bednění stropů trámových</t>
  </si>
  <si>
    <t>41135421</t>
  </si>
  <si>
    <t>Bednění stropů ztracené z hraněných trapézových - TR 50/250 tl 0,88 mm</t>
  </si>
  <si>
    <t>411361821</t>
  </si>
  <si>
    <t>Výztuž stropů betonářskou ocelí 10 505</t>
  </si>
  <si>
    <t>411362021</t>
  </si>
  <si>
    <t>Výztuž stropů svařovanými sítěmi Kari</t>
  </si>
  <si>
    <t>413941110</t>
  </si>
  <si>
    <t>Osazování ocelových nosníků schodiště</t>
  </si>
  <si>
    <t>133318300</t>
  </si>
  <si>
    <t>tyč ocelová L rovnoramenná, značka oceli S 235 JR, 90x60x8 mm</t>
  </si>
  <si>
    <t>133844350</t>
  </si>
  <si>
    <t>tyč ocelová U, značka oceli S 235 JR, označení průřezu 140</t>
  </si>
  <si>
    <t>41394112</t>
  </si>
  <si>
    <t>Osazování ocelových válcovaných nosníků stropů pro podepření stěn jeviště vč. ploten a svarů</t>
  </si>
  <si>
    <t>134827150</t>
  </si>
  <si>
    <t>tyč ocelová IPE, jakost S 235 JR označení průřezu 200</t>
  </si>
  <si>
    <t>134834350</t>
  </si>
  <si>
    <t>41394113</t>
  </si>
  <si>
    <t>41394114</t>
  </si>
  <si>
    <t>M+D ocelové konstrukce stropu vestibulu 1.np z proflů IPE, UPE a ploten vč. svarů, povrchové úpravy a podklínování stropu</t>
  </si>
  <si>
    <t>41394115</t>
  </si>
  <si>
    <t>M+D ocelové konstrukce balkónu z proflů UPE a ploten vč. svarů, povrchové úpravy</t>
  </si>
  <si>
    <t>417321515</t>
  </si>
  <si>
    <t>Doplnění ztužujícího věnce ze ŽB tř. C 25/30 XC1</t>
  </si>
  <si>
    <t>417351115</t>
  </si>
  <si>
    <t>Zřízení bednění ztužujících věnců</t>
  </si>
  <si>
    <t>417351116</t>
  </si>
  <si>
    <t>Odstranění bednění ztužujících věnců</t>
  </si>
  <si>
    <t>41736182</t>
  </si>
  <si>
    <t>Vlepení výztuže pro věnec do sloupu - 6xR16 l 600 mm</t>
  </si>
  <si>
    <t>430321414</t>
  </si>
  <si>
    <t>Schodišťová konstrukce a rampa ze ŽB tř. C 25/30 XC1</t>
  </si>
  <si>
    <t>431351121</t>
  </si>
  <si>
    <t>Zřízení bednění podest schodišť a ramp přímočarých v do 4 m</t>
  </si>
  <si>
    <t>431351122</t>
  </si>
  <si>
    <t>Odstranění bednění podest schodišť a ramp přímočarých v do 4 m</t>
  </si>
  <si>
    <t>430361821</t>
  </si>
  <si>
    <t>Výztuž schodišťové konstrukce a rampy betonářskou ocelí 10 505</t>
  </si>
  <si>
    <t>615142012</t>
  </si>
  <si>
    <t>Potažení vnitřních nosníků rabicovým pletivem</t>
  </si>
  <si>
    <t>96104411</t>
  </si>
  <si>
    <t>Vybourání otvorů v základech pro ocelové převázky vč. zabetonování</t>
  </si>
  <si>
    <t>961044111</t>
  </si>
  <si>
    <t>Bourání základů z betonu prostého</t>
  </si>
  <si>
    <t>961055111</t>
  </si>
  <si>
    <t>Bourání základů ze ŽB</t>
  </si>
  <si>
    <t>962031132</t>
  </si>
  <si>
    <t>Bourání příček z cihel pálených na MVC tl do 100 mm</t>
  </si>
  <si>
    <t>962031133</t>
  </si>
  <si>
    <t>Bourání příček z cihel pálených na MVC tl do 150 mm</t>
  </si>
  <si>
    <t>962032231</t>
  </si>
  <si>
    <t>Bourání zdiva z cihel pálených nebo vápenopískových na MV nebo MVC přes 1 m3</t>
  </si>
  <si>
    <t>96204232</t>
  </si>
  <si>
    <t>Bourání betonových bloků u vstupního schodiště</t>
  </si>
  <si>
    <t>96204242</t>
  </si>
  <si>
    <t>96301252</t>
  </si>
  <si>
    <t>Bourání otvorů stropů z ŽB pro nové schodiště apod.</t>
  </si>
  <si>
    <t>96351081</t>
  </si>
  <si>
    <t>Bourání zastropení vzduchotechnického kanálu čtyřhranného</t>
  </si>
  <si>
    <t>96302281</t>
  </si>
  <si>
    <t>Šetrná demontáž kamenných schodišťových stupňů zhotovených na místě, vč. naložení, uskladnění a odvozu na skládku investora (předpoklad do 5km)</t>
  </si>
  <si>
    <t>96304281</t>
  </si>
  <si>
    <t>Bourání schodišťových konstrukcí betonových, kamenných částečně demolovaných vč. podkladu, madel, zábradlí</t>
  </si>
  <si>
    <t>96401121</t>
  </si>
  <si>
    <t>Vybourání části ŽB věnce pro jeho nové doplnění</t>
  </si>
  <si>
    <t>964073211</t>
  </si>
  <si>
    <t>Vybourání válcovaných nosníků ze zdiva cihelného dl do 4 m hmotnosti 10 kg/m</t>
  </si>
  <si>
    <t>964073231</t>
  </si>
  <si>
    <t>Vybourání válcovaných nosníků ze zdiva cihelného dl do 4 m hmotnosti 35 kg/m</t>
  </si>
  <si>
    <t>965042141</t>
  </si>
  <si>
    <t>Bourání podkladů pod dlažby nebo mazanin betonových nebo z litého asfaltu tl do 100 mm pl přes 4 m2</t>
  </si>
  <si>
    <t>965042241</t>
  </si>
  <si>
    <t>Bourání podkladů pod dlažby nebo mazanin betonových nebo z litého asfaltu tl přes 100 mm pl pře 4 m2</t>
  </si>
  <si>
    <t>965081213</t>
  </si>
  <si>
    <t>Bourání podlah z dlaždic keramických nebo xylolitových tl do 10 mm plochy přes 1 m2</t>
  </si>
  <si>
    <t>96620010</t>
  </si>
  <si>
    <t>Bourání zdvojené podlahy z ocelových nosníků a betonových PZD tl. 150 mm</t>
  </si>
  <si>
    <t>968062245</t>
  </si>
  <si>
    <t>Vybourání dřevěných rámů oken jednoduchých včetně křídel pl do 2 m2</t>
  </si>
  <si>
    <t>968062246</t>
  </si>
  <si>
    <t>Vybourání dřevěných rámů oken jednoduchých včetně křídel pl do 4 m2</t>
  </si>
  <si>
    <t>968062247</t>
  </si>
  <si>
    <t>Vybourání dřevěných rámů oken jednoduchých včetně křídel pl přes 4 m2</t>
  </si>
  <si>
    <t>968062455</t>
  </si>
  <si>
    <t>Vybourání dřevěných dveřních zárubní vč. křídel pl do 2 m2</t>
  </si>
  <si>
    <t>96806246</t>
  </si>
  <si>
    <t>Vybourání dřevěných dveřních zárubní vč. křídel pl přes 2 m2</t>
  </si>
  <si>
    <t>971033561</t>
  </si>
  <si>
    <t>Vybourání otvorů ve zdivu cihelném pl do 1 m2 na MVC nebo MV tl do 600 mm</t>
  </si>
  <si>
    <t>971033651</t>
  </si>
  <si>
    <t>Vybourání otvorů ve zdivu cihelném pl do 4 m2 na MVC nebo MV tl do 600 mm</t>
  </si>
  <si>
    <t>973031325</t>
  </si>
  <si>
    <t>Vysekání kapes ve zdivu cihelném na MV nebo MVC pl do 0,10 m2 hl do 300 mm</t>
  </si>
  <si>
    <t>973500010</t>
  </si>
  <si>
    <t>Betonová lože v kapsách pro osazení nosníků z betonu tř. C20/25 XC1</t>
  </si>
  <si>
    <t>974031143</t>
  </si>
  <si>
    <t>Vysekání rýh ve zdivu cihelném hl do 70 mm š do 100 mm</t>
  </si>
  <si>
    <t>974031154</t>
  </si>
  <si>
    <t>Vysekání rýh ve zdivu cihelném hl do 100 mm š do 150 mm</t>
  </si>
  <si>
    <t>97403116</t>
  </si>
  <si>
    <t>Vysekání rýh ve zdivu cihelném hl do 150 mm š do 150 mm</t>
  </si>
  <si>
    <t>974049124</t>
  </si>
  <si>
    <t>Vysekání rýh v betonových zdech hl do 30 mm š do 150 mm - pro ocelové sloupy markýzy</t>
  </si>
  <si>
    <t>97540050</t>
  </si>
  <si>
    <t>Zřízení prostupu ve svislých kcí vel. do 0,15 m2 délky do 200 mm</t>
  </si>
  <si>
    <t>97540060</t>
  </si>
  <si>
    <t>Zřízení prostupu ve svislých kcí vel. do 0,15 m2 délky do 500 mm</t>
  </si>
  <si>
    <t>97540070</t>
  </si>
  <si>
    <t>Zřízení prostupu ve svislých kcí vel. do 0,49 m2 délky do 500 mm</t>
  </si>
  <si>
    <t>97550050</t>
  </si>
  <si>
    <t>Zřízení prostupu ve vodorovných kcí vel. do 0,3 m2 tl. do 350 mm</t>
  </si>
  <si>
    <t>97650010</t>
  </si>
  <si>
    <t>Montáž a dodávka chráničky dn 50 mm</t>
  </si>
  <si>
    <t>97650020</t>
  </si>
  <si>
    <t>Montáž a dodávka chráničky dn 100 mm</t>
  </si>
  <si>
    <t>978011191</t>
  </si>
  <si>
    <t>Otlučení vnitřních omítek MV nebo MVC stropů o rozsahu do 100 %</t>
  </si>
  <si>
    <t>978013191</t>
  </si>
  <si>
    <t>Otlučení vnitřních omítek stěn MV nebo MVC stěn v rozsahu do 100 %</t>
  </si>
  <si>
    <t>978036191</t>
  </si>
  <si>
    <t>Otlučení vnějších omítek břízolitových o rozsahu do 100 %</t>
  </si>
  <si>
    <t>978059541</t>
  </si>
  <si>
    <t>Odsekání a odebrání obkladů stěn z vnitřních obkládaček plochy přes 1 m2</t>
  </si>
  <si>
    <t>98253113</t>
  </si>
  <si>
    <t>Oprava trhlin pomocí ocelových spon pr.12mm</t>
  </si>
  <si>
    <t>98100100</t>
  </si>
  <si>
    <t>Vybourání teplovodního kanálu o vel. 800x600 mm pod demolovanou přístavbou</t>
  </si>
  <si>
    <t>98300100</t>
  </si>
  <si>
    <t>Demontáž a likvidace sedadel balkonu</t>
  </si>
  <si>
    <t>98300200</t>
  </si>
  <si>
    <t>Šetrná demontáž sedadel v přízemí vč. manipulace a dočasného uskladnění</t>
  </si>
  <si>
    <t>984000100</t>
  </si>
  <si>
    <t>Demolice markýzy nad vstupem z ocelové kce opláštěné plechem, vč. klempířských prvků</t>
  </si>
  <si>
    <t>98510010</t>
  </si>
  <si>
    <t>Demolice trafostanice vč. stěn, střechy, podlahy, výplní otvorů apod.</t>
  </si>
  <si>
    <t>98510020</t>
  </si>
  <si>
    <t>Demolice přístavků vč. stěn, střechy, podlahy, výplní otvorů apod.</t>
  </si>
  <si>
    <t>99020055</t>
  </si>
  <si>
    <t>Kompletní vyčištění a vyklizení půdního prostoru</t>
  </si>
  <si>
    <t>95050010</t>
  </si>
  <si>
    <t>Vyklizení budovy (mobiliář, komunální zbytky, atd..)</t>
  </si>
  <si>
    <t>99050010</t>
  </si>
  <si>
    <t>Ostatní drobné bourací a demontážní práce - účtovano dle stavebního deníku</t>
  </si>
  <si>
    <t>99910010</t>
  </si>
  <si>
    <t>99950010</t>
  </si>
  <si>
    <t>Ochrana stávajících konstrukcí před poškozením deskami, geotextíliemi, tuhými fóliemi, atd. (dveře, zárubně, teracové a dřevěné schodiště, prosklenné leptané zábradlí), vč. případné šetrné demontáže, dopravy</t>
  </si>
  <si>
    <t>99991010</t>
  </si>
  <si>
    <t>Zednické přípomoci profesím (zhotovení prostupů, drážek, hrubé zapravení rýh, přisekání ostění apod.) - účtováno dle stavebního deníku</t>
  </si>
  <si>
    <t>997013113</t>
  </si>
  <si>
    <t>Vnitrostaveništní doprava suti a vybouraných hmot pro budovy v do 12 m s použitím mechanizace</t>
  </si>
  <si>
    <t>997013500</t>
  </si>
  <si>
    <t>Odvoz suti na skládku a vybouraných hmot na skládku dle možností dodavatele se složením</t>
  </si>
  <si>
    <t>99701380</t>
  </si>
  <si>
    <t>Poplatek za uložení stavebního tříděné stavební suti na skládce (skládkovné)</t>
  </si>
  <si>
    <t>99701381</t>
  </si>
  <si>
    <t>99810005</t>
  </si>
  <si>
    <t>998011003</t>
  </si>
  <si>
    <t>Přesun hmot pro budovy zděné v do 24 m</t>
  </si>
  <si>
    <t>711131811</t>
  </si>
  <si>
    <t>Odstranění izolace proti zemní vlhkosti vodorovné</t>
  </si>
  <si>
    <t>76313561</t>
  </si>
  <si>
    <t>Demontáž podhledu ze sololitových desek</t>
  </si>
  <si>
    <t>76313571</t>
  </si>
  <si>
    <t>Demontáž podhledu z dřevěných pohltivých panelů ES přisazených na strop</t>
  </si>
  <si>
    <t>76313581</t>
  </si>
  <si>
    <t>Demontáž podhledu hliníkového kazetového vč. roštu</t>
  </si>
  <si>
    <t>76313591</t>
  </si>
  <si>
    <t>Demontáž skořepinových podhledových kleneb vč. roštu a kotevních prvků</t>
  </si>
  <si>
    <t>764001821</t>
  </si>
  <si>
    <t>Demontáž střešní plechové falcované krytiny vč. podkladních vrstev, navazujících klempířských a kotevních prvků</t>
  </si>
  <si>
    <t>764002851</t>
  </si>
  <si>
    <t>Demontáž oplechování parapetů do suti</t>
  </si>
  <si>
    <t>76611080</t>
  </si>
  <si>
    <t xml:space="preserve">Demontáž akustických minerálních dřevěných obkladů vč. roštu </t>
  </si>
  <si>
    <t>76612080</t>
  </si>
  <si>
    <t>Demontáž akustického podhledu v sále</t>
  </si>
  <si>
    <t>76650015</t>
  </si>
  <si>
    <t>Demontáž azbestového obkladu na stěnách vč. roštu (související náklady viz VRN)</t>
  </si>
  <si>
    <t>76622181</t>
  </si>
  <si>
    <t>Demontáž celodřevěného samonosného schodiště vč. madel, zábradlí</t>
  </si>
  <si>
    <t>76641181</t>
  </si>
  <si>
    <t>Demontáž dřevěného obkladu vč. roštu</t>
  </si>
  <si>
    <t>76641250</t>
  </si>
  <si>
    <t>Demontáž heraklitového obkladu vč. roštu a sololitu</t>
  </si>
  <si>
    <t>76642060</t>
  </si>
  <si>
    <t>Demontáž baru ve vestibulu vč. zázemí (police)</t>
  </si>
  <si>
    <t>766441822</t>
  </si>
  <si>
    <t xml:space="preserve">Demontáž parapetních desek dřevěných, laminovaných </t>
  </si>
  <si>
    <t>76790010</t>
  </si>
  <si>
    <t>Demontáž drobných ocelových kcí, konzol, kotev, madel, mříží atd.</t>
  </si>
  <si>
    <t>76799670</t>
  </si>
  <si>
    <t>Demontáž ocelových schodišť vč. zábradlí, madel</t>
  </si>
  <si>
    <t>76799680</t>
  </si>
  <si>
    <t>Demontáž ocelové žebříku z trubek</t>
  </si>
  <si>
    <t>76710010</t>
  </si>
  <si>
    <t>Šetrná demontáž skleněných výplní zábradlí vč.dočasného uskladnění</t>
  </si>
  <si>
    <t>775511800</t>
  </si>
  <si>
    <t>Demontáž podlah vlysových lepených s lištami lepenými</t>
  </si>
  <si>
    <t>77590010</t>
  </si>
  <si>
    <t>Demolice balkonového hlediště vč. nosné konstrukce (DTD desky tl. 20mm, ocelová kce a dřevěné trámky - cca 68m2)</t>
  </si>
  <si>
    <t>776511810</t>
  </si>
  <si>
    <t>Demontáž povlakových podlah lepených bez podložky</t>
  </si>
  <si>
    <t>784121001</t>
  </si>
  <si>
    <t>Oškrabání malby v mísnostech výšky do 3,80 m</t>
  </si>
  <si>
    <t>SO 701 - Architektonicko-stavební část</t>
  </si>
  <si>
    <t xml:space="preserve">    713 - Izolace tepelné</t>
  </si>
  <si>
    <t xml:space="preserve">    764 - Konstrukce klempířské - bližší specifikace viz tabulka výrobků</t>
  </si>
  <si>
    <t xml:space="preserve">    766 - Konstrukce truhlářské vč. přesunu hmot</t>
  </si>
  <si>
    <t xml:space="preserve">    766.1 - Výplně otvorů - vč. přesunu hmot, instalace, bližší specifikace viz tabulka výrobků</t>
  </si>
  <si>
    <t xml:space="preserve">    766.2 - Truhlářské výrobky - vč. přesunu hmot, instalace, bližší specifikace viz tabulka výrobků</t>
  </si>
  <si>
    <t xml:space="preserve">    767 - Konstrukce zámečnické - vč. přesunu hmot, instalace, bližší specifikace viz tabulka výrobků</t>
  </si>
  <si>
    <t xml:space="preserve">    768 - Ostatní výrobky - vč. přesunu hmot, instalace, bližší specifikace viz tabulka výrobků</t>
  </si>
  <si>
    <t xml:space="preserve">    771 - Podlahy z dlaždic</t>
  </si>
  <si>
    <t xml:space="preserve">    773 - Podlahy teracové</t>
  </si>
  <si>
    <t xml:space="preserve">    777 - Podlahy lité</t>
  </si>
  <si>
    <t xml:space="preserve">    781 - Dokončovací práce - obklady keramické</t>
  </si>
  <si>
    <t xml:space="preserve">    783 - Dokončovací práce - nátěry</t>
  </si>
  <si>
    <t>132201201</t>
  </si>
  <si>
    <t>Hloubení rýh š do 2000 mm v hornině tř. 3 objemu do 100 m3</t>
  </si>
  <si>
    <t>21331114</t>
  </si>
  <si>
    <t>Štěrkové hutněné lože (pod základy, podlahy, drenáže)</t>
  </si>
  <si>
    <t>27231381</t>
  </si>
  <si>
    <t>Základové patky/prahy pro venkovní schodiště vč. bednění a výztuže</t>
  </si>
  <si>
    <t>27332141</t>
  </si>
  <si>
    <t>Základové desky ze ŽB tř. C 20/25 XC2</t>
  </si>
  <si>
    <t>273321411</t>
  </si>
  <si>
    <t>Základové desky ze ŽB tř. C 20/25 XC1</t>
  </si>
  <si>
    <t>273351215</t>
  </si>
  <si>
    <t>Zřízení bednění stěn základových desek</t>
  </si>
  <si>
    <t>273351216</t>
  </si>
  <si>
    <t>Odstranění bednění stěn základových desek</t>
  </si>
  <si>
    <t>273361821</t>
  </si>
  <si>
    <t>Výztuž základových desek betonářskou ocelí 10 505 (R)</t>
  </si>
  <si>
    <t>275313711</t>
  </si>
  <si>
    <t>Základové patky z betonu tř. C 20/25 XC2</t>
  </si>
  <si>
    <t>279113131</t>
  </si>
  <si>
    <t>27911313</t>
  </si>
  <si>
    <t>Základová zeď tl do 400 mm z tvárnic ztraceného bednění včetně výplně z betonu a konstrukční výztuže</t>
  </si>
  <si>
    <t>310239211</t>
  </si>
  <si>
    <t>Zazdívka otvorů pl do 4 m2 ve zdivu nadzákladovém cihlami pálenými na MVC</t>
  </si>
  <si>
    <t>311238116</t>
  </si>
  <si>
    <t>Zdivo nosné z keramických bloků tl 300 mm pevnosti P 15 na MVC</t>
  </si>
  <si>
    <t>342248110</t>
  </si>
  <si>
    <t>Příčky z keramických tvárnic tl 80 mm pevnosti P 10 na MVC</t>
  </si>
  <si>
    <t>342248113</t>
  </si>
  <si>
    <t>Příčky z keramických tvárnic tl 140 mm pevnosti P 10 na MVC</t>
  </si>
  <si>
    <t>41116100</t>
  </si>
  <si>
    <t>41112113</t>
  </si>
  <si>
    <t>Montáž a dodávka stropních vylehčených desek PZD 149/29/9 cm</t>
  </si>
  <si>
    <t>41140010</t>
  </si>
  <si>
    <t>Schodiště vnitřní monolitické betonové, vč. bednění a výztuže</t>
  </si>
  <si>
    <t>595100050</t>
  </si>
  <si>
    <t>Kladecí vrstva z kameniva fr. 4-8mm, nosná vrstva štěrkodrtě 0-32mm, ozn. A</t>
  </si>
  <si>
    <t>596811220</t>
  </si>
  <si>
    <t>Kladení betonové dlažby komunikací pro pěší do lože z kameniva vel do 0,25 m2 plochy do 50 m2</t>
  </si>
  <si>
    <t>592456000</t>
  </si>
  <si>
    <t>dlažba desková betonová 50x50x5 cm</t>
  </si>
  <si>
    <t>611311121</t>
  </si>
  <si>
    <t>Vápenná omítka hladká jednovrstvá vnitřních stropů rovných nanášená ručně</t>
  </si>
  <si>
    <t>612311121</t>
  </si>
  <si>
    <t>Vápenná omítka hladká jednovrstvá vnitřních stěn nanášená ručně</t>
  </si>
  <si>
    <t>61282100</t>
  </si>
  <si>
    <t>Vnitřní sanační vápenocementová omítka pro vlhké zdivo prováděná ručně, vč. podhozu, vyrovnání</t>
  </si>
  <si>
    <t>622131102</t>
  </si>
  <si>
    <t>Cementový postřik vnějších stěn nanášený ručně</t>
  </si>
  <si>
    <t>62232311</t>
  </si>
  <si>
    <t>Jádrová omítka vhodná pro minerální omítky vnějších stěn nanášená ručně</t>
  </si>
  <si>
    <t>622321141</t>
  </si>
  <si>
    <t>Vápenocementová omítka štuková dvouvrstvá vnějších stěn nanášená ručně (jádro+štuk)</t>
  </si>
  <si>
    <t>62212111</t>
  </si>
  <si>
    <t>Cementová lepící stěrka s armovací tkaninou a podkladním nátěrem</t>
  </si>
  <si>
    <t>62213112</t>
  </si>
  <si>
    <t>Penetrace silikonová vnějších stěn nanášená ručně</t>
  </si>
  <si>
    <t>62261113</t>
  </si>
  <si>
    <t>Nátěr silikonový dvojnásobný vnějších omítaných stěn provedený ručně</t>
  </si>
  <si>
    <t>Cementové vyrovnání PZD desek tl. 0-150 mm</t>
  </si>
  <si>
    <t>6313500</t>
  </si>
  <si>
    <t>Přespádování stávající podlahy k nové gule v m.č. 0.07</t>
  </si>
  <si>
    <t>631311115</t>
  </si>
  <si>
    <t xml:space="preserve">Mazanina tl do 80 mm z betonu prostého tř. C 20/25 </t>
  </si>
  <si>
    <t>631311124</t>
  </si>
  <si>
    <t>Mazanina tl do 120 mm z betonu prostého tř. C 16/20 XC0</t>
  </si>
  <si>
    <t>631311125</t>
  </si>
  <si>
    <t>Mazanina tl do 120 mm z betonu prostého tř. C 20/25 XC2</t>
  </si>
  <si>
    <t>631342134</t>
  </si>
  <si>
    <t>Mazanina tl do 240 mm z betonu lehčeného objem hmot 800 kg/m3</t>
  </si>
  <si>
    <t>63131113</t>
  </si>
  <si>
    <t>Nadbetonované stupně hlediště z betonu prostého tř. C 20/25 XC2 vč. bednění a doplňkové výztuže</t>
  </si>
  <si>
    <t>63131114</t>
  </si>
  <si>
    <t>Betonový sokl z betonu prostého tř. C 20/25 XC1 vč. bednění a pryžové podložky tl. 20mm</t>
  </si>
  <si>
    <t>Výztuž mazanin, stupňů a soklů svařovanými sítěmi Kari</t>
  </si>
  <si>
    <t>632481213</t>
  </si>
  <si>
    <t>Separační vrstva z PE fólie</t>
  </si>
  <si>
    <t>949101111</t>
  </si>
  <si>
    <t>Lešení pomocné pro objekty pozemních staveb s lešeňovou podlahou v do 1,9 m zatížení do 150 kg/m2</t>
  </si>
  <si>
    <t>94910210</t>
  </si>
  <si>
    <t>Pomocné prostorové lešení pro úpravy v interiéru v do 7,5 m (např. hlediště, jeviště - cca 240 m2)</t>
  </si>
  <si>
    <t>952901111</t>
  </si>
  <si>
    <t>Vyčištění budov bytové a občanské výstavby při výšce podlaží do 4 m</t>
  </si>
  <si>
    <t>952901114</t>
  </si>
  <si>
    <t>Vyčištění budov bytové a občanské výstavby při výšce podlaží přes 4 m</t>
  </si>
  <si>
    <t>953845113</t>
  </si>
  <si>
    <t>Vyvložkování stávajícího komínového tělesa nerezovými vložkami pevnými D do 160 mm v 3 m</t>
  </si>
  <si>
    <t>98523111</t>
  </si>
  <si>
    <t>Vyspárování očištěného cihelného vnitřního zdiva v suterénu</t>
  </si>
  <si>
    <t>98650010</t>
  </si>
  <si>
    <t>M+D pryžové podložky tl. 20mm vel. 900x1200 mm pro VZT</t>
  </si>
  <si>
    <t>99010010</t>
  </si>
  <si>
    <t>M+D přenosného hasícího přístroje práškového P6, 21a</t>
  </si>
  <si>
    <t>99010020</t>
  </si>
  <si>
    <t>M+D přenosného hasícího přístroje sněhového S5, 55b</t>
  </si>
  <si>
    <t>99020050</t>
  </si>
  <si>
    <t>M+D bezpečnostních, výstražných a info tabulek</t>
  </si>
  <si>
    <t>Zednické výpomoci specialistům (jinde neuvedené), účtováno dle stavebního deníku</t>
  </si>
  <si>
    <t>71111311</t>
  </si>
  <si>
    <t>Izolace hydroizolační stěrkou pod keramické dlažby - vodorovná</t>
  </si>
  <si>
    <t>71111312</t>
  </si>
  <si>
    <t>Izolace hydroizolační stěrkou pod keramické obklady - svislá</t>
  </si>
  <si>
    <t>711141559</t>
  </si>
  <si>
    <t>Provedení izolace proti zemní vlhkosti pásy přitavením vodorovné NAIP</t>
  </si>
  <si>
    <t>711142559</t>
  </si>
  <si>
    <t>Provedení izolace proti zemní vlhkosti pásy přitavením svislé NAIP</t>
  </si>
  <si>
    <t>628522640</t>
  </si>
  <si>
    <t>pás SBS modifikovaný asfaltový s vložkou z impregnované skleněné tkaniny tl. 4 mm</t>
  </si>
  <si>
    <t>711161302</t>
  </si>
  <si>
    <t xml:space="preserve">Izolace proti zemní vlhkosti stěn foliemi nopovými pro běžné podmínky </t>
  </si>
  <si>
    <t>71120010</t>
  </si>
  <si>
    <t xml:space="preserve">Hydroizolační flexibilní silnostěná asfaltová lepící stěrka 
</t>
  </si>
  <si>
    <t>71190010</t>
  </si>
  <si>
    <t>Injektáž obvodového zdiva zalitím hydrofobizačním roztokem pomocí otvorů pr.25-30mm á 150 mm, hloubky 5-7 cm od protější zdi (viz TZ, průřezová, izolovaná plocha)</t>
  </si>
  <si>
    <t>998711103</t>
  </si>
  <si>
    <t>Přesun hmot tonážní pro izolace proti vodě, vlhkosti a plynům v objektech výšky do 60 m</t>
  </si>
  <si>
    <t>713111111</t>
  </si>
  <si>
    <t>Montáž izolace tepelné vrchem stropů volně kladenými rohožemi, pásy, dílci, deskami</t>
  </si>
  <si>
    <t>631481040</t>
  </si>
  <si>
    <t>deska minerální akusticky izolační 600x1200 mm tl. 100 mm</t>
  </si>
  <si>
    <t>713112221</t>
  </si>
  <si>
    <t>Montáž foukané tepelné izolace z minerálních vláken tl do 300 mm vodorovné</t>
  </si>
  <si>
    <t>631511000</t>
  </si>
  <si>
    <t>713121111</t>
  </si>
  <si>
    <t>Montáž izolace tepelné podlah volně kladenými rohožemi, pásy, dílci, deskami 1 vrstva</t>
  </si>
  <si>
    <t>63151100</t>
  </si>
  <si>
    <t>minerální vlna tl. 180 mm (alternativně 2x90 mm)</t>
  </si>
  <si>
    <t>283723050</t>
  </si>
  <si>
    <t>deska z pěnového polystyrenu bílá EPS 100 S 1000 x 1000 x 50 mm</t>
  </si>
  <si>
    <t>28372210</t>
  </si>
  <si>
    <t>deska EPS 100 Z 3000x1000x100 mm</t>
  </si>
  <si>
    <t>28372220</t>
  </si>
  <si>
    <t>deska EPS 100 Z 3000x1000x120 mm</t>
  </si>
  <si>
    <t>713151111</t>
  </si>
  <si>
    <t>Montáž izolace tepelné střech šikmých kladené volně mezi krokve rohoží, pásů, desek</t>
  </si>
  <si>
    <t>63148107</t>
  </si>
  <si>
    <t>deska minerální střešní izolační 600x1200 mm tl. 160 mm</t>
  </si>
  <si>
    <t>998713103</t>
  </si>
  <si>
    <t>Přesun hmot tonážní tonážní pro izolace tepelné v objektech v do 24 m</t>
  </si>
  <si>
    <t>762332132</t>
  </si>
  <si>
    <t>Montáž vázaných kcí krovů pravidelných z hraněného řeziva průřezové plochy do 224 cm2</t>
  </si>
  <si>
    <t>605110620</t>
  </si>
  <si>
    <t>řezivo střešní skladby S2 z masivního konstrukčního řeziva</t>
  </si>
  <si>
    <t>762395000</t>
  </si>
  <si>
    <t>Spojovací prostředky pro montáž krovu, bednění, laťování, světlíky, klíny</t>
  </si>
  <si>
    <t>76244100</t>
  </si>
  <si>
    <t>Montáž a dodávka dřevěného roštu ze svislých latí 30/60 á 600 mm, vč. spoj.prostředků</t>
  </si>
  <si>
    <t>76251124</t>
  </si>
  <si>
    <t>Podlahové kce podkladové z desek OSB tl 20 mm kotvené vruty, ozn. P9</t>
  </si>
  <si>
    <t>76230010</t>
  </si>
  <si>
    <t>Montáž a dodávka prkénného záklopu přibíjeného křížem, 2x25 mm, ozn. P3</t>
  </si>
  <si>
    <t>762595001</t>
  </si>
  <si>
    <t>Spojovací prostředky pro položení dřevěných podlah a zakrytí kanálů</t>
  </si>
  <si>
    <t>762822120</t>
  </si>
  <si>
    <t>Montáž stropního trámu z hraněného řeziva průřezové plochy do 288 cm2, ozn. V01-V04</t>
  </si>
  <si>
    <t>605120110</t>
  </si>
  <si>
    <t>řezivo jehličnaté hranol jakost I nad 120 cm2</t>
  </si>
  <si>
    <t>762841110</t>
  </si>
  <si>
    <t>Montáž podbíjení stropů a střech rovných z hrubých prken na sraz</t>
  </si>
  <si>
    <t>605151110</t>
  </si>
  <si>
    <t>prkna 140/25 mm na sraz</t>
  </si>
  <si>
    <t>762895000</t>
  </si>
  <si>
    <t>Spojovací prostředky pro montáž záklopu, stropnice a podbíjení</t>
  </si>
  <si>
    <t>998762103</t>
  </si>
  <si>
    <t>Přesun hmot tonážní pro kce tesařské v objektech v do 24 m</t>
  </si>
  <si>
    <t>763111411</t>
  </si>
  <si>
    <t>SDK příčka tl 100 mm profil CW+UW 50 desky 2xA 12,5 TI 50 mm EI 60 Rw 50 dB</t>
  </si>
  <si>
    <t>763111417</t>
  </si>
  <si>
    <t>SDK příčka tl 150 mm profil CW+UW 100 desky 2xA 12,5 TI 100 mm EI 60 Rw 55 DB</t>
  </si>
  <si>
    <t>76312141</t>
  </si>
  <si>
    <t>SDK stěna předsazená tl 70 mm profil CW+UW 50 deska 2xA 12,5 bez TI EI 15</t>
  </si>
  <si>
    <t>76312145</t>
  </si>
  <si>
    <t>SDK stěna předsazená tl 100 mm profil CW+UW 75 desky 2x12,5 TI 75 mm EI 45 (stěna tl. 200 mm)</t>
  </si>
  <si>
    <t>76312121</t>
  </si>
  <si>
    <t>SDK obklad na ocelové nosníky, dvojitý záklop (za jevištěm)</t>
  </si>
  <si>
    <t>76312500</t>
  </si>
  <si>
    <t>Příplatek k SDK stěnám za desky vhodné do vlhkého prostředí</t>
  </si>
  <si>
    <t>763131511</t>
  </si>
  <si>
    <t>SDK podhled deska 1xA 12,5 bez TI jednovrstvá spodní kce profil CD+UD</t>
  </si>
  <si>
    <t>76313500</t>
  </si>
  <si>
    <t>Příplatek k SDK podhledům za desky vhodné do vlhkého prostředí</t>
  </si>
  <si>
    <t>998763303</t>
  </si>
  <si>
    <t>Přesun hmot tonážní pro sádrokartonové konstrukce v objektech v do 24 m</t>
  </si>
  <si>
    <t>76412140</t>
  </si>
  <si>
    <t>Krytina střechy falcovaná z plechu z Al slitiny s lakovaným hladkým povrchem tl. 0,7 mm vč. systémové oddělovací vrstvy</t>
  </si>
  <si>
    <t>76450010</t>
  </si>
  <si>
    <t>Lemování obvodu skleněné markýzy U profilem z lakovaného ocelového plechu</t>
  </si>
  <si>
    <t>764226402</t>
  </si>
  <si>
    <t>Oplechování rovných parapetů mechanicky kotvené z Al plechu  rš 210 mm, ozn.K1</t>
  </si>
  <si>
    <t>764226403</t>
  </si>
  <si>
    <t>Oplechování rovných parapetů mechanicky kotvené z Al plechu  rš 260 mm, ozn.K2</t>
  </si>
  <si>
    <t>764321404</t>
  </si>
  <si>
    <t>Napojení na fasádu z Al plechu rš 310 mm, ozn.K3</t>
  </si>
  <si>
    <t>76422140</t>
  </si>
  <si>
    <t>Oplechování větraného hřebene s okapovou hranou z Al plechu rš 740 mm, ozn.K4</t>
  </si>
  <si>
    <t>76422440</t>
  </si>
  <si>
    <t>Oplechování římsy z Al plechu mechanicky kotvené rš 360 mm, ozn.K5</t>
  </si>
  <si>
    <t>76432140</t>
  </si>
  <si>
    <t>Vytažení na stěnu z Al plechu rš 355 mm, ozn.K6</t>
  </si>
  <si>
    <t>764224406</t>
  </si>
  <si>
    <t>Oplechování horních ploch a nadezdívek (atik) bez rohů z Al plechu mechanicky kotvené rš 455 mm, ozn.K7</t>
  </si>
  <si>
    <t>76422240</t>
  </si>
  <si>
    <t>Oplechování závětrnou lištou z Al plechu rš 215 mm se ztužujícím pásem z Pz plechu rš 220 mm, ozn.K8</t>
  </si>
  <si>
    <t>764222432</t>
  </si>
  <si>
    <t>Oplechování rovné okapové hrany z Al plechu rš 170 mm, ozn.K9</t>
  </si>
  <si>
    <t>764522406</t>
  </si>
  <si>
    <t>Žlab římsový hranatý z Al plechu rš 500 mm, ozn.K10</t>
  </si>
  <si>
    <t>76455010</t>
  </si>
  <si>
    <t>M+D krycí mřížky vel. 120x120 mm, ozn.K11</t>
  </si>
  <si>
    <t>76455020</t>
  </si>
  <si>
    <t>M+D krycí mřížky vel. 200x200 mm, ozn.K12</t>
  </si>
  <si>
    <t>764224407</t>
  </si>
  <si>
    <t>Oplechování horních ploch a nadezdívek (atik) bez rohů z Al plechu mechanicky kotvené rš 620 mm, ozn.K13</t>
  </si>
  <si>
    <t>764521415</t>
  </si>
  <si>
    <t>Žlab podokapní hranatý z Al plechu rš 470 mm, ozn.K14</t>
  </si>
  <si>
    <t>764528402</t>
  </si>
  <si>
    <t>Hranatý svod včetně objímek, kolen, odskoků  z Al plechu o straně 100 mm, ozn.K15</t>
  </si>
  <si>
    <t>76422244</t>
  </si>
  <si>
    <t>Oplechování okapnice z Al plechu rš 260 mm s Pz ztužujícím pásem rš 170 mm, ozn.K16</t>
  </si>
  <si>
    <t>764525413</t>
  </si>
  <si>
    <t>Žlaby mezistřešní nebo zaatikové uložené v lůžku z Al plechu rš 1340 mm, ozn.K17</t>
  </si>
  <si>
    <t>76455040</t>
  </si>
  <si>
    <t>M+D krycí mřížky vel. 350x350 mm, ozn.K18</t>
  </si>
  <si>
    <t>76455050</t>
  </si>
  <si>
    <t>M+D krycí mřížky vel. 450x450 mm, ozn.K19</t>
  </si>
  <si>
    <t>76455060</t>
  </si>
  <si>
    <t>M+D krycí mřížky vel. 700x700 mm, ozn.K20</t>
  </si>
  <si>
    <t>76480100</t>
  </si>
  <si>
    <t>Dvoutrubkový systém sněhových zábran, ozn.K21</t>
  </si>
  <si>
    <t>76480200</t>
  </si>
  <si>
    <t>Jednotrubkový systém sněhových zábran, ozn.K22</t>
  </si>
  <si>
    <t>76490010</t>
  </si>
  <si>
    <t>M+D větrací mřížky z perforovaného plechu rš 165 mm</t>
  </si>
  <si>
    <t>76455090</t>
  </si>
  <si>
    <t>M+D krycí mřížky vel. 300x300 mm, ozn.K23</t>
  </si>
  <si>
    <t>76490020</t>
  </si>
  <si>
    <t xml:space="preserve">M+D větrací hlavice pr. 100 mm z Al slitiny pro odvětrání kanalizačního soupacího potrubí, ozn. K24 </t>
  </si>
  <si>
    <t>998764103</t>
  </si>
  <si>
    <t>Přesun hmot tonážní pro konstrukce klempířské v objektech v do 24 m</t>
  </si>
  <si>
    <t>76600010</t>
  </si>
  <si>
    <t>M+D dřevěného roštu pod akustické panely z vodorovných latí 40/60 á 400 mm, ozn. W1</t>
  </si>
  <si>
    <t>76600020</t>
  </si>
  <si>
    <t>M+D dřevěného roštu pod akustické panely z vodorovných latí 40/60 á 400 mm, svislých 40/60 á 400 mm a vodorovných 40/60 á 400 mm, ozn. W2</t>
  </si>
  <si>
    <t>76600030</t>
  </si>
  <si>
    <t>M+D dřevěného roštu pod akustické panely z vodorovných latí 40/60 á 400 mm, ozn. W3</t>
  </si>
  <si>
    <t>141</t>
  </si>
  <si>
    <t>76600040</t>
  </si>
  <si>
    <t>M+D dřevěného roštu pod akustické panely z vodorovných latí 40/60 á 400 mm, svislých 40/60 á 400 mm, ozn. W4</t>
  </si>
  <si>
    <t>142</t>
  </si>
  <si>
    <t>76600050</t>
  </si>
  <si>
    <t>M+D dřevěného roštu pod akustické panely z vodorovných latí 20/60 á 400 mm, ozn. W5</t>
  </si>
  <si>
    <t>143</t>
  </si>
  <si>
    <t>76610010</t>
  </si>
  <si>
    <t>Repase dřevěných sloupů vel. 140x140 mm v 1940 mm obroušením, opatřením nového nátěru, popř. zpříložkovat</t>
  </si>
  <si>
    <t>144</t>
  </si>
  <si>
    <t>145</t>
  </si>
  <si>
    <t>76620010</t>
  </si>
  <si>
    <t>M+D dřevěného obloukového špaletového okna vel. 800x600 mm, ozn.01</t>
  </si>
  <si>
    <t>146</t>
  </si>
  <si>
    <t>76620020</t>
  </si>
  <si>
    <t>M+D dřevěného obloukového rámového okna vel. 1000x600 mm, ozn.02</t>
  </si>
  <si>
    <t>147</t>
  </si>
  <si>
    <t>76620030</t>
  </si>
  <si>
    <t>M+D dřevěného obloukového rámového okna vel. 1500x760 mm, ozn.03</t>
  </si>
  <si>
    <t>148</t>
  </si>
  <si>
    <t>76620040</t>
  </si>
  <si>
    <t>M+D dřevěného rámového okna vel. 1500x1100 mm, ozn.04</t>
  </si>
  <si>
    <t>76620050</t>
  </si>
  <si>
    <t>M+D dřevěného špaletového okna vel. 1000x1960 mm, ozn.05</t>
  </si>
  <si>
    <t>150</t>
  </si>
  <si>
    <t>76620060</t>
  </si>
  <si>
    <t>M+D dřevěného špaletového okna vel. 1000x1960 mm, ozn.06</t>
  </si>
  <si>
    <t>151</t>
  </si>
  <si>
    <t>76620070</t>
  </si>
  <si>
    <t>M+D šikmého dřevěného špaletového okna vel. 1000x1890 mm, ozn.07</t>
  </si>
  <si>
    <t>152</t>
  </si>
  <si>
    <t>76620080</t>
  </si>
  <si>
    <t>M+D šikmého dřevěného špaletového okna vel. 1000x1890 mm, ozn.08</t>
  </si>
  <si>
    <t>153</t>
  </si>
  <si>
    <t>76620090</t>
  </si>
  <si>
    <t>M+D dřevěného špaletového okna vel. 1200x1550 mm, ozn.09</t>
  </si>
  <si>
    <t>154</t>
  </si>
  <si>
    <t>76620100</t>
  </si>
  <si>
    <t>M+D dřevěného špaletového okna vel. 1200x1550 mm, ozn.10</t>
  </si>
  <si>
    <t>155</t>
  </si>
  <si>
    <t>76620110</t>
  </si>
  <si>
    <t>M+D dřevěného špaletového okna vel. 980x1840 mm, ozn.11</t>
  </si>
  <si>
    <t>156</t>
  </si>
  <si>
    <t>76620120</t>
  </si>
  <si>
    <t>M+D dřevěného špaletového okna vel. 980x1840 mm, ozn.12</t>
  </si>
  <si>
    <t>157</t>
  </si>
  <si>
    <t>76620130</t>
  </si>
  <si>
    <t>M+D dřevěného špaletového okna vel. 1000x1550 mm, ozn.13</t>
  </si>
  <si>
    <t>158</t>
  </si>
  <si>
    <t>76620140</t>
  </si>
  <si>
    <t>M+D dřevěného špaletového okna vel. 1000x1550 mm, ozn.14</t>
  </si>
  <si>
    <t>159</t>
  </si>
  <si>
    <t>76620150</t>
  </si>
  <si>
    <t>M+D pološikmého dřevěného špaletového okna vel. 1000x625-1215 mm, ozn.15</t>
  </si>
  <si>
    <t>160</t>
  </si>
  <si>
    <t>76620160</t>
  </si>
  <si>
    <t>M+D pološikmého dřevěného špaletového okna vel. 1000x625-1215 mm, ozn.16</t>
  </si>
  <si>
    <t>161</t>
  </si>
  <si>
    <t>76620170</t>
  </si>
  <si>
    <t>M+D dřevěného špaletového okna vel. 980x1500 mm, ozn.17</t>
  </si>
  <si>
    <t>162</t>
  </si>
  <si>
    <t>76620180</t>
  </si>
  <si>
    <t>M+D dřevěného špaletového okna vel. 980x1500 mm, ozn.18</t>
  </si>
  <si>
    <t>163</t>
  </si>
  <si>
    <t>76620190</t>
  </si>
  <si>
    <t>M+D dřevěného špaletového okna vel. 980x1500 mm, ozn.19</t>
  </si>
  <si>
    <t>164</t>
  </si>
  <si>
    <t>76620200</t>
  </si>
  <si>
    <t>M+D obloukového dřevěného špaletového okna vel. 1700x1000 mm, ozn.20</t>
  </si>
  <si>
    <t>165</t>
  </si>
  <si>
    <t>76620210</t>
  </si>
  <si>
    <t>M+D střešního dřevěného okna vel. 550x780 mm, ozn.21</t>
  </si>
  <si>
    <t>166</t>
  </si>
  <si>
    <t>76620220</t>
  </si>
  <si>
    <t>167</t>
  </si>
  <si>
    <t>76620230</t>
  </si>
  <si>
    <t>M+D dřevěného rámového okna vel. 1000x1550 mm, ozn.23</t>
  </si>
  <si>
    <t>168</t>
  </si>
  <si>
    <t>76620240</t>
  </si>
  <si>
    <t>M+D obloukového dřevěného špaletového okna vel. 1000x600 mm, ozn.24</t>
  </si>
  <si>
    <t>169</t>
  </si>
  <si>
    <t>76620250</t>
  </si>
  <si>
    <t>M+D dřevěného špaletového okna vel. 980x1500 mm, ozn.25</t>
  </si>
  <si>
    <t>170</t>
  </si>
  <si>
    <t>76620260</t>
  </si>
  <si>
    <t>M+D dřevěného špaletového okna vel. 980x1500 mm, ozn.26</t>
  </si>
  <si>
    <t>171</t>
  </si>
  <si>
    <t>76620270</t>
  </si>
  <si>
    <t>M+D promítacího dřevěného rámového okna vel. 760x560 mm bez zasklení (viz kinotechnika), ozn.27</t>
  </si>
  <si>
    <t>172</t>
  </si>
  <si>
    <t>76620280</t>
  </si>
  <si>
    <t>M+D promítacího náhledového dřevěného rámového okna vel. 560x560 mm bez zasklení (viz kinotechnika), ozn.28</t>
  </si>
  <si>
    <t>173</t>
  </si>
  <si>
    <t>76620290</t>
  </si>
  <si>
    <t>M+D promítacího dřevěného rámového okna vel. 960x560 mm, bez zasklení (viz kinotechnika) ozn.29</t>
  </si>
  <si>
    <t>174</t>
  </si>
  <si>
    <t>76630010</t>
  </si>
  <si>
    <t>Repase venkovních dvoukřídlých dveří vel. 1700x2300 mm, ozn. D1501/D</t>
  </si>
  <si>
    <t>175</t>
  </si>
  <si>
    <t>76630020</t>
  </si>
  <si>
    <t>Repase vnitřních prosklených dvoukřídlých dveří vel. 1700x2300 mm, ozn. D1502/D</t>
  </si>
  <si>
    <t>176</t>
  </si>
  <si>
    <t>76630030</t>
  </si>
  <si>
    <t>Repase vnitřních dvoukřídlých dveří vel. 1700x2300 mm, ozn. D1503/D</t>
  </si>
  <si>
    <t>177</t>
  </si>
  <si>
    <t>76630040</t>
  </si>
  <si>
    <t>M+D dřevěných montážních dvoukřídlých dveří vel. 1500x2080 mm, ozn. D1342/D</t>
  </si>
  <si>
    <t>178</t>
  </si>
  <si>
    <t>76630050</t>
  </si>
  <si>
    <t>179</t>
  </si>
  <si>
    <t>76630060</t>
  </si>
  <si>
    <t>Repase vnitřních dvoukřídlých dveří vel. 1700x2300 mm, ozn. D1201/D</t>
  </si>
  <si>
    <t>180</t>
  </si>
  <si>
    <t>76630070</t>
  </si>
  <si>
    <t>M+D dřevěných dveří s ocelovou zárubní pro SDK, vel. 1100/1970 mm, ozn. D1101/L</t>
  </si>
  <si>
    <t>181</t>
  </si>
  <si>
    <t>76630080</t>
  </si>
  <si>
    <t>M+D dřevěných dveří s ocelovou zárubní pro SDK, vel. 1100/1970 mm, ozn. D1101/P</t>
  </si>
  <si>
    <t>182</t>
  </si>
  <si>
    <t>76630090</t>
  </si>
  <si>
    <t>M+D dřevěných dveří, částečně prosklených, vel. 1200x2220 mm, ozn. D1041/L</t>
  </si>
  <si>
    <t>183</t>
  </si>
  <si>
    <t>76630100</t>
  </si>
  <si>
    <t>M+D dřevěných dveří dvoukřídlých, částečně prosklených, vel. 1200x2100 mm, ozn. D1042/D</t>
  </si>
  <si>
    <t>184</t>
  </si>
  <si>
    <t>76630110</t>
  </si>
  <si>
    <t>M+D dřevěných dveří s ocelovou zárubní, vel. 900x1970 mm, ozn. D901/L</t>
  </si>
  <si>
    <t>185</t>
  </si>
  <si>
    <t>76630120</t>
  </si>
  <si>
    <t>M+D požárních (EW30 DP3-C) dřevěných dveří s ocelovou zárubní, vel. 900x1970 mm, ozn. D902/P</t>
  </si>
  <si>
    <t>186</t>
  </si>
  <si>
    <t>76630130</t>
  </si>
  <si>
    <t>M+D akustických dřevěných dveří, vel. 1060x2080 mm, ozn. D903/L</t>
  </si>
  <si>
    <t>187</t>
  </si>
  <si>
    <t>76630140</t>
  </si>
  <si>
    <t>M+D prosklených dřevěných dveří, vel. 1050x2460 mm, ozn. D891/P</t>
  </si>
  <si>
    <t>188</t>
  </si>
  <si>
    <t>76630150</t>
  </si>
  <si>
    <t>Částečná repase jednokřídlých dveří na WC, vel. 800x1970 mm, ozn. D801/P</t>
  </si>
  <si>
    <t>189</t>
  </si>
  <si>
    <t>76630160</t>
  </si>
  <si>
    <t>M+D akustických dřevěných dveří, vel. 960x2080 mm, ozn. D802/L</t>
  </si>
  <si>
    <t>190</t>
  </si>
  <si>
    <t>76630170</t>
  </si>
  <si>
    <t>M+D akustických dřevěných dveří, vel. 960x2080 mm, ozn. D802/P</t>
  </si>
  <si>
    <t>191</t>
  </si>
  <si>
    <t>76630171</t>
  </si>
  <si>
    <t>M+D protipožárních dřevěných dveří, vel. 1000x1200 mm, ozn. D841/L</t>
  </si>
  <si>
    <t>192</t>
  </si>
  <si>
    <t>76630180</t>
  </si>
  <si>
    <t>M+D prosklených dřevěných dveří, vel. 925x2100 mm, ozn. D765/P</t>
  </si>
  <si>
    <t>193</t>
  </si>
  <si>
    <t>76630190</t>
  </si>
  <si>
    <t>M+D prosklených dřevěných dveří, vel. 900x2460 mm, ozn. D741/L</t>
  </si>
  <si>
    <t>194</t>
  </si>
  <si>
    <t>76630200</t>
  </si>
  <si>
    <t>M+D prosklených dřevěných dveří, vel. 900x2460 mm, ozn. D741/P</t>
  </si>
  <si>
    <t>195</t>
  </si>
  <si>
    <t>76630210</t>
  </si>
  <si>
    <t>M+D prosklených dřevěných dveří, vel. 900x2200 mm, ozn. D742/L</t>
  </si>
  <si>
    <t>196</t>
  </si>
  <si>
    <t>76630220</t>
  </si>
  <si>
    <t>M+D dřevěných dveří s ocelovou zárubní pro SDK, vel. 700x1970 mm, ozn. D701/L</t>
  </si>
  <si>
    <t>197</t>
  </si>
  <si>
    <t>76630230</t>
  </si>
  <si>
    <t>M+D požárních (EW30 DP3-C) dřevěných dveří s ocelovou zárubní pro SDK, vel. 700x1970 mm, ozn. D702/L</t>
  </si>
  <si>
    <t>198</t>
  </si>
  <si>
    <t>76630240</t>
  </si>
  <si>
    <t>M+D dřevěných dveří s ocelovou zárubní pro SDK, vel. 600x1970 mm, ozn. D601/L</t>
  </si>
  <si>
    <t>199</t>
  </si>
  <si>
    <t>76630250</t>
  </si>
  <si>
    <t>M+D dřevěných dveří s ocelovou zárubní pro SDK, vel. 600x1970 mm, ozn. D601/P</t>
  </si>
  <si>
    <t>200</t>
  </si>
  <si>
    <t>76630260</t>
  </si>
  <si>
    <t>M+D dřevěných dveří s ocelovou zárubní, vel. 600x1970 mm, ozn. D602/P</t>
  </si>
  <si>
    <t>201</t>
  </si>
  <si>
    <t>76630270</t>
  </si>
  <si>
    <t>Repase dřevěných dveří, vel. 600x1970 mm, ozn. D603/L</t>
  </si>
  <si>
    <t>202</t>
  </si>
  <si>
    <t>76630280</t>
  </si>
  <si>
    <t>Repase dřevěných dveří, vel. 600x1970 mm, ozn. D603/P</t>
  </si>
  <si>
    <t>203</t>
  </si>
  <si>
    <t>76640010</t>
  </si>
  <si>
    <t>204</t>
  </si>
  <si>
    <t>76640020</t>
  </si>
  <si>
    <t>M+D prosklené vnitřní stěny, bezp.zasklení 1.stupně, vč. dveří (700x2020) vel. 1130x2100 mm, ozn. PS2</t>
  </si>
  <si>
    <t>205</t>
  </si>
  <si>
    <t>76650010</t>
  </si>
  <si>
    <t>M+D vniřního dřevěného parapetu s nosem rš 120 mm, ozn.T1</t>
  </si>
  <si>
    <t>206</t>
  </si>
  <si>
    <t>76650020</t>
  </si>
  <si>
    <t>M+D vniřního dřevěného parapetu balkonu r 330 mm, ozn.T2</t>
  </si>
  <si>
    <t>207</t>
  </si>
  <si>
    <t>76650030</t>
  </si>
  <si>
    <t>M+D kuchyňské linky s vestavěnými spotřebiči a s horní řadou skříněk, dl. 2300 mm, ozn.T3</t>
  </si>
  <si>
    <t>208</t>
  </si>
  <si>
    <t>76650040</t>
  </si>
  <si>
    <t>M+D vestavěné skříně s prostorem pro plynový kotel vel. 2675x2100x600 mm, ozn.T4</t>
  </si>
  <si>
    <t>209</t>
  </si>
  <si>
    <t>76650050</t>
  </si>
  <si>
    <t>M+D vestavěné skříně s prostorem pro plynový kotel vel. 2640x2100x600 mm, ozn.T5</t>
  </si>
  <si>
    <t>210</t>
  </si>
  <si>
    <t>76650060</t>
  </si>
  <si>
    <t>M+D šatního pultu vel.1935x900x500 mm, ozn.T6</t>
  </si>
  <si>
    <t>211</t>
  </si>
  <si>
    <t>76650070</t>
  </si>
  <si>
    <t>M+D barového pultu s vybavením vel. 3040x600x600-950 mm, ozn.T7</t>
  </si>
  <si>
    <t>212</t>
  </si>
  <si>
    <t>76650080</t>
  </si>
  <si>
    <t>M+D kuchyňské linky s vestavěnými spotřebiči a s horní řadou skříněk, dl. 3040 mm, ozn.T8</t>
  </si>
  <si>
    <t>213</t>
  </si>
  <si>
    <t>76650090</t>
  </si>
  <si>
    <t>M+D kuchyňské linky s vestavěnými spotřebiči a s horní řadou skříněk, dl. 1470 mm, ozn.T9</t>
  </si>
  <si>
    <t>214</t>
  </si>
  <si>
    <t>76650100</t>
  </si>
  <si>
    <t>M+D šatní skříně s lavicí vel. 1495x2050x450 mm, ozn.T10</t>
  </si>
  <si>
    <t>215</t>
  </si>
  <si>
    <t>76650110</t>
  </si>
  <si>
    <t>M+D vestavěné skříně vel. 3700x2200 mm, ozn.T11</t>
  </si>
  <si>
    <t>216</t>
  </si>
  <si>
    <t>76650120</t>
  </si>
  <si>
    <t>M+D vniřního dřevěného parapetu s nosem rš 390 mm, ozn.T12</t>
  </si>
  <si>
    <t>217</t>
  </si>
  <si>
    <t>76650130</t>
  </si>
  <si>
    <t>Repase provozního dřevěného schodiště, vel.1600x1500 mm, ozn.T13</t>
  </si>
  <si>
    <t>218</t>
  </si>
  <si>
    <t>76650140</t>
  </si>
  <si>
    <t>M+D vniřního dřevěného parapetu s nosem rš 135 mm, ozn.T14</t>
  </si>
  <si>
    <t>219</t>
  </si>
  <si>
    <t>76700010</t>
  </si>
  <si>
    <t>Zpětná montáž skleněných výplní zábradlí vč. manipulace z místa uložení</t>
  </si>
  <si>
    <t>220</t>
  </si>
  <si>
    <t>76750010</t>
  </si>
  <si>
    <t>221</t>
  </si>
  <si>
    <t>76730040</t>
  </si>
  <si>
    <t>M+D čistící zóny (rohože) z Al profilů šířky 27 mm, výšky 17 mm, ozn. F2</t>
  </si>
  <si>
    <t>222</t>
  </si>
  <si>
    <t>76740010</t>
  </si>
  <si>
    <t>M+D nápisu na vstupní markýze, ozn.Z1</t>
  </si>
  <si>
    <t>223</t>
  </si>
  <si>
    <t>76740020</t>
  </si>
  <si>
    <t>M+D madla z trubky pr. 40 mm, ozn.Z2</t>
  </si>
  <si>
    <t>224</t>
  </si>
  <si>
    <t>76740030</t>
  </si>
  <si>
    <t>M+D madla z trubky pr. 40 mm, ozn.Z3</t>
  </si>
  <si>
    <t>225</t>
  </si>
  <si>
    <t>76740040</t>
  </si>
  <si>
    <t>M+D protidešťové žaluzie VZT vel. 1500x600 mm, ozn. Z4</t>
  </si>
  <si>
    <t>226</t>
  </si>
  <si>
    <t>76740050</t>
  </si>
  <si>
    <t>M+D protidešťové žaluzie vel. 600x600 mm, ozn. Z5</t>
  </si>
  <si>
    <t>227</t>
  </si>
  <si>
    <t>76740060</t>
  </si>
  <si>
    <t>M+D madla z tubky pr. 40mm, ozn. Z6</t>
  </si>
  <si>
    <t>228</t>
  </si>
  <si>
    <t>76740070</t>
  </si>
  <si>
    <t>M+D tyče pro zavěšení bannerů z trubky pr. 40 mm, ozn. Z7</t>
  </si>
  <si>
    <t>229</t>
  </si>
  <si>
    <t>76740080</t>
  </si>
  <si>
    <t>M+D interiérového zábradlí v 750 mm d 3185 mm, ozn. Z8</t>
  </si>
  <si>
    <t>230</t>
  </si>
  <si>
    <t>76740090</t>
  </si>
  <si>
    <t>M+D zatepleného uzávěru vel. 700x1000 mm s plechovým sendvičovým víkem pro zabudování do stropu, ozn. Z9</t>
  </si>
  <si>
    <t>231</t>
  </si>
  <si>
    <t>76740100</t>
  </si>
  <si>
    <t>M+D zateplených stahovacích schodů do otvoru vel. 700x1200 mm, ozn. Z10</t>
  </si>
  <si>
    <t>232</t>
  </si>
  <si>
    <t>76740110</t>
  </si>
  <si>
    <t>M+D oplechování parapetu Al plechem tl. 1,5 mm, rš 370 mm, ozn. Z11</t>
  </si>
  <si>
    <t>233</t>
  </si>
  <si>
    <t>76740120</t>
  </si>
  <si>
    <t>M+D nástěnné šatní tyče z trubky pr. 40mm, ozn. Z12</t>
  </si>
  <si>
    <t>234</t>
  </si>
  <si>
    <t>76740130</t>
  </si>
  <si>
    <t>M+D stojací dlouhé šatní tyče z trubky pr. 40 mm, ozn. Z13</t>
  </si>
  <si>
    <t>235</t>
  </si>
  <si>
    <t>76740140</t>
  </si>
  <si>
    <t>M+D stojací krátké šatní tyče z trubky pr. 40 mm, ozn. Z14</t>
  </si>
  <si>
    <t>236</t>
  </si>
  <si>
    <t>76740150</t>
  </si>
  <si>
    <t>M+D madla z trubky pr. 40 mm, ozn. Z15</t>
  </si>
  <si>
    <t>237</t>
  </si>
  <si>
    <t>76740160</t>
  </si>
  <si>
    <t>Repase ocelového madla z trubky pr. 40 mm, ozn. Z16</t>
  </si>
  <si>
    <t>238</t>
  </si>
  <si>
    <t>76740170</t>
  </si>
  <si>
    <t>Repase zábradlí se skleněnou výplní délky 2,8 m, ozn. Z17</t>
  </si>
  <si>
    <t>239</t>
  </si>
  <si>
    <t>76740180</t>
  </si>
  <si>
    <t>240</t>
  </si>
  <si>
    <t>76740190</t>
  </si>
  <si>
    <t>Repase mříží ke stromům vel. 1500x1500 mm, ozn. Z19</t>
  </si>
  <si>
    <t>241</t>
  </si>
  <si>
    <t>76740200</t>
  </si>
  <si>
    <t>M+D exteriérového zábradlí v 1,0 m dl. 2440 mm (29,6kg), ozn. Z20</t>
  </si>
  <si>
    <t>242</t>
  </si>
  <si>
    <t>76740210</t>
  </si>
  <si>
    <t>M+D nosné ocelové kce schodiště na jeviště (275kg) opláštěné OSB deskami, vel.4200x1350 mm, vč. dvířek vel. 1200x800 mm, ozn. Z21</t>
  </si>
  <si>
    <t>243</t>
  </si>
  <si>
    <t>76740220</t>
  </si>
  <si>
    <t>M+D ukončovacího a lemovacího Al profilu L vel. 30/30 mm</t>
  </si>
  <si>
    <t>244</t>
  </si>
  <si>
    <t>76740230</t>
  </si>
  <si>
    <t>M+D ukončovacího a lemovacího Al profilu L vel. 30/45 mm</t>
  </si>
  <si>
    <t>245</t>
  </si>
  <si>
    <t>76740240</t>
  </si>
  <si>
    <t>M+D přechodového a lemovacího Al profilu T vel. 30/30 mm</t>
  </si>
  <si>
    <t>246</t>
  </si>
  <si>
    <t>76740250</t>
  </si>
  <si>
    <t>M+D oplechování parapetu Al plechem tl. 1,5mm rš 855 mm, ozn. Z22</t>
  </si>
  <si>
    <t>247</t>
  </si>
  <si>
    <t>76740260</t>
  </si>
  <si>
    <t>M+D nosné ocelové kce schodiště na jeviště (55kg) opláštěné OSB deskami, vel. 520x1000 mm, ozn. Z23</t>
  </si>
  <si>
    <t>248</t>
  </si>
  <si>
    <t>76740270</t>
  </si>
  <si>
    <t>M+D madla z trubek pr. 40 mm, ozn. Z24</t>
  </si>
  <si>
    <t>249</t>
  </si>
  <si>
    <t>76740280</t>
  </si>
  <si>
    <t>M+D pomocné konstrukce pro zavěšení kinotechniky</t>
  </si>
  <si>
    <t>250</t>
  </si>
  <si>
    <t>76700005</t>
  </si>
  <si>
    <t>M+D drobných, kovových, pomocných a doplňkujících kcí (kotvy, konzole, zesílení kce, interiér.instalace)</t>
  </si>
  <si>
    <t>251</t>
  </si>
  <si>
    <t>76740290</t>
  </si>
  <si>
    <t>M+D nosné ocelové kce schodiště na jeviště (60kg) opláštěné OSB deskami, vel. 520x1500 mm, ozn. Z25</t>
  </si>
  <si>
    <t>252</t>
  </si>
  <si>
    <t>76740300</t>
  </si>
  <si>
    <t>M+D ocelové konstrukce pro aktivní bleskosvod, ozn. Z26</t>
  </si>
  <si>
    <t>253</t>
  </si>
  <si>
    <t>76740310</t>
  </si>
  <si>
    <t>M+D ocelové konzole pod kondenzační jednotky z L profilů, ozn. Z27</t>
  </si>
  <si>
    <t>254</t>
  </si>
  <si>
    <t>76740320</t>
  </si>
  <si>
    <t>M+D krátké tyče z trubky pr. 40 mm pro zavěšení bannerů, ozn. Z28</t>
  </si>
  <si>
    <t>255</t>
  </si>
  <si>
    <t>76740330</t>
  </si>
  <si>
    <t>M+D lemovacího profilu L 160/160/14 mm s předvrtanými otvory (33,87kg), ozn. Z29</t>
  </si>
  <si>
    <t>256</t>
  </si>
  <si>
    <t>76740340</t>
  </si>
  <si>
    <t>M+D interiérového zábradlí v 800 mm dl.950 mm (14,5kg), ozn. Z30</t>
  </si>
  <si>
    <t>257</t>
  </si>
  <si>
    <t>76740350</t>
  </si>
  <si>
    <t>M+D nosné ocelové kce stupňů balkonu (2070kg) opláštěné OSB deskami (75m2), ozn. Z31</t>
  </si>
  <si>
    <t>258</t>
  </si>
  <si>
    <t>76740360</t>
  </si>
  <si>
    <t>M+D mobilního podstavce pro usazení stávajícího projektoru</t>
  </si>
  <si>
    <t>259</t>
  </si>
  <si>
    <t>76810010</t>
  </si>
  <si>
    <t>M+D lucerny vel. 320x320x800 mm, ozn. I1</t>
  </si>
  <si>
    <t>260</t>
  </si>
  <si>
    <t>76810020</t>
  </si>
  <si>
    <t>M+D sloupu vel. 300x300x1600 mm s hlavicí vel. 400x400x200 mm, ozn. I2</t>
  </si>
  <si>
    <t>261</t>
  </si>
  <si>
    <t>76810030</t>
  </si>
  <si>
    <t>M+D žb prefabrikované patky sloupu vel. 400x400x250 mm, ozn. I3</t>
  </si>
  <si>
    <t>262</t>
  </si>
  <si>
    <t>76810040</t>
  </si>
  <si>
    <t>M+D schodišťové stěny z prefabrikovaného žb (0,48m3), ozn. I4</t>
  </si>
  <si>
    <t>263</t>
  </si>
  <si>
    <t>76810050</t>
  </si>
  <si>
    <t>M+D žb prefabrikované stěny rampy zákl.vel. 4000x700x780 mm (0,65 m3), ozn. I5</t>
  </si>
  <si>
    <t>264</t>
  </si>
  <si>
    <t>76810060</t>
  </si>
  <si>
    <t>M+D skleněného zábradlí schodiště z bezp.skla tl.12+12 mm, vel.4000x1000 mm, ozn. I6</t>
  </si>
  <si>
    <t>265</t>
  </si>
  <si>
    <t>76810070</t>
  </si>
  <si>
    <t>M+D prefa žb schodišťového stupně vel. 350x160x1990 mm (0,11m3), ozn. I7</t>
  </si>
  <si>
    <t>266</t>
  </si>
  <si>
    <t>76810080</t>
  </si>
  <si>
    <t>M+D prefa žb schodišťové stěny zákl.vel.1050x800x780 mm (0,54m3), ozn. I8</t>
  </si>
  <si>
    <t>267</t>
  </si>
  <si>
    <t>76810090</t>
  </si>
  <si>
    <t>M+D prefa žb schodišťového stupně vel. 390x143x1500 mm (0,084m3), ozn. I9</t>
  </si>
  <si>
    <t>268</t>
  </si>
  <si>
    <t>76810100</t>
  </si>
  <si>
    <t>M+D prefa žb schodišťového stupně vel. 370x156x1200 mm (0,069m3), ozn. I10</t>
  </si>
  <si>
    <t>269</t>
  </si>
  <si>
    <t>76810110</t>
  </si>
  <si>
    <t>M+D prefa žb schodišťového stupně vel. 340x171x1500 mm (0,087m3), ozn. I11</t>
  </si>
  <si>
    <t>270</t>
  </si>
  <si>
    <t>76810120</t>
  </si>
  <si>
    <t>M+D prefa žb schodišťového stupně vel. 320x142x25 000 mm (1,13m3), ozn. I12</t>
  </si>
  <si>
    <t>271</t>
  </si>
  <si>
    <t>76810130</t>
  </si>
  <si>
    <t>M+D prefa žb schodišťového stupně vel. 320x156x25 000 mm (1,24m3), ozn. I13</t>
  </si>
  <si>
    <t>272</t>
  </si>
  <si>
    <t>76810140</t>
  </si>
  <si>
    <t>M+D venkovní vitríny vel. 1400x2400x50-60 mm, ozn. I14</t>
  </si>
  <si>
    <t>273</t>
  </si>
  <si>
    <t>76810150</t>
  </si>
  <si>
    <t>M+D zvedací plošiny vel. 1450x950 mm, ozn. I15</t>
  </si>
  <si>
    <t>274</t>
  </si>
  <si>
    <t>76810160</t>
  </si>
  <si>
    <t>275</t>
  </si>
  <si>
    <t>76810170</t>
  </si>
  <si>
    <t>M+D akustického obkladu stěn - šedý, ozn. I17</t>
  </si>
  <si>
    <t>276</t>
  </si>
  <si>
    <t>76810180</t>
  </si>
  <si>
    <t>M+D akustického obkladu stěn do Al profilů - bíly, ozn. I18</t>
  </si>
  <si>
    <t>277</t>
  </si>
  <si>
    <t>76810190</t>
  </si>
  <si>
    <t>M+D akustického podhledu - černý, pohltivý, ozn. I19</t>
  </si>
  <si>
    <t>278</t>
  </si>
  <si>
    <t>76810200</t>
  </si>
  <si>
    <t>M+D akustického podhledu - černý, odrazivý, ozn. I20</t>
  </si>
  <si>
    <t>279</t>
  </si>
  <si>
    <t>76810210</t>
  </si>
  <si>
    <t>M+D akustických volně horizontálně zavěšených panelů, ozn. I21</t>
  </si>
  <si>
    <t>280</t>
  </si>
  <si>
    <t>76810220</t>
  </si>
  <si>
    <t>M+D akustických volně vertikálně zavěšených panelů, vel.cca 400/1200mm, ozn. I22</t>
  </si>
  <si>
    <t>281</t>
  </si>
  <si>
    <t>76810230</t>
  </si>
  <si>
    <t>M+D akustického podhledu - bílý, ozn. I23</t>
  </si>
  <si>
    <t>282</t>
  </si>
  <si>
    <t>76810240</t>
  </si>
  <si>
    <t>M+D akustického podhledu - industriální, ozn. I24</t>
  </si>
  <si>
    <t>283</t>
  </si>
  <si>
    <t>76810250</t>
  </si>
  <si>
    <t>M+D dýhovaného obkladu stěn z dřevotřísky, ozn. I25</t>
  </si>
  <si>
    <t>284</t>
  </si>
  <si>
    <t>76810260</t>
  </si>
  <si>
    <t>M+D laminovaného obkladu stěn z dřevotřísky, ozn. I26</t>
  </si>
  <si>
    <t>285</t>
  </si>
  <si>
    <t>76810270</t>
  </si>
  <si>
    <t>M+D nástěnného háčku z chromového kovu, ozn. I27</t>
  </si>
  <si>
    <t>286</t>
  </si>
  <si>
    <t>76810280</t>
  </si>
  <si>
    <t>M+D stohovatelné židle bez područek, ozn. I28</t>
  </si>
  <si>
    <t>287</t>
  </si>
  <si>
    <t>76810290</t>
  </si>
  <si>
    <t>M+D stohovatelná židle s područkami, ozn. I29</t>
  </si>
  <si>
    <t>288</t>
  </si>
  <si>
    <t>76810300</t>
  </si>
  <si>
    <t>M+D stohovatelné židle s područkami a sklopným stolkem, ozn. I30</t>
  </si>
  <si>
    <t>289</t>
  </si>
  <si>
    <t>76810310</t>
  </si>
  <si>
    <t>M+D kancelářské židle, ozn. I31</t>
  </si>
  <si>
    <t>290</t>
  </si>
  <si>
    <t>76810320</t>
  </si>
  <si>
    <t>M+D dřevěného stolu pro 6 osob vel. 1800x800x750 mm, ozn. I32</t>
  </si>
  <si>
    <t>291</t>
  </si>
  <si>
    <t>76810330</t>
  </si>
  <si>
    <t>M+D kancelářského stolu vel. 2000x750x750 mm, ozn. I33</t>
  </si>
  <si>
    <t>292</t>
  </si>
  <si>
    <t>76810340</t>
  </si>
  <si>
    <t>M+D konferenčního a rautového stolku vel. 600x800x750 mm, ozn. I34</t>
  </si>
  <si>
    <t>293</t>
  </si>
  <si>
    <t>76810350</t>
  </si>
  <si>
    <t>M+D jednolůžkové postele vel. 800x2000 mm, ozn. I35</t>
  </si>
  <si>
    <t>294</t>
  </si>
  <si>
    <t>76810360</t>
  </si>
  <si>
    <t>M+D dřevěné skříňky se dvěma policemi vel. 750/750/400 mm, ozn. I36</t>
  </si>
  <si>
    <t>295</t>
  </si>
  <si>
    <t>76810370</t>
  </si>
  <si>
    <t>M+D zákrytové desky před okno z mléčného plastu vel. 1700x1000 mm, ozn. I37</t>
  </si>
  <si>
    <t>296</t>
  </si>
  <si>
    <t>76810380</t>
  </si>
  <si>
    <t>M+D zákrytové desky před okno z mléčného plastu vel. 1200x1000 mm, ozn. I38</t>
  </si>
  <si>
    <t>297</t>
  </si>
  <si>
    <t>76810390</t>
  </si>
  <si>
    <t>M+D mobilní posuvné dělící stěny vel. 3150x2460 mm, ozn. I39</t>
  </si>
  <si>
    <t>298</t>
  </si>
  <si>
    <t>76810400</t>
  </si>
  <si>
    <t>M+D zásobníku toaletního papíru, ozn. I40</t>
  </si>
  <si>
    <t>299</t>
  </si>
  <si>
    <t>76810410</t>
  </si>
  <si>
    <t>M+D štětky na WC vč. držáku, ozn. I41</t>
  </si>
  <si>
    <t>300</t>
  </si>
  <si>
    <t>76810420</t>
  </si>
  <si>
    <t>M+D chromového odpadkového koše pr. 300 mm, ozn. I42</t>
  </si>
  <si>
    <t>301</t>
  </si>
  <si>
    <t>76810430</t>
  </si>
  <si>
    <t>M+D chromového odpadkového koše pr. 200 mm, ozn. I43</t>
  </si>
  <si>
    <t>302</t>
  </si>
  <si>
    <t>76810440</t>
  </si>
  <si>
    <t>M+D chromového odpadkového koše pr. 250 mm s popelníkem, ozn. I44</t>
  </si>
  <si>
    <t>303</t>
  </si>
  <si>
    <t>76810445</t>
  </si>
  <si>
    <t>M+D zásobníku tekutého/pěnového mýdla, ozn. I45</t>
  </si>
  <si>
    <t>304</t>
  </si>
  <si>
    <t>76810450</t>
  </si>
  <si>
    <t>M+D zásobníku papírových ručníků, ozn. I46</t>
  </si>
  <si>
    <t>305</t>
  </si>
  <si>
    <t>76810460</t>
  </si>
  <si>
    <t>M+D vysokozátěžového taburetu vel. 690x690x430 mm, ozn. I47</t>
  </si>
  <si>
    <t>306</t>
  </si>
  <si>
    <t>76810470</t>
  </si>
  <si>
    <t>M+D výstavního panelu z laminované dřevotřísky vel. 750x2000x26 mm, ozn. I48</t>
  </si>
  <si>
    <t>307</t>
  </si>
  <si>
    <t>76810480</t>
  </si>
  <si>
    <t>M+D vnitřní textilní rolety vel.1000x1900 mm, ozn. I49</t>
  </si>
  <si>
    <t>308</t>
  </si>
  <si>
    <t>76810490</t>
  </si>
  <si>
    <t>M+D nástěnného zrcadla vel.700x1200 mm, ozn. I50</t>
  </si>
  <si>
    <t>309</t>
  </si>
  <si>
    <t>76810500</t>
  </si>
  <si>
    <t>M+D frontonu (fasádní prvek) odlitého z cementové směsi, ozn. I51</t>
  </si>
  <si>
    <t>310</t>
  </si>
  <si>
    <t>76810510</t>
  </si>
  <si>
    <t>M+D hlavní římsy (fasádní prvek) odlité z cementové směsi, ozn. I52</t>
  </si>
  <si>
    <t>311</t>
  </si>
  <si>
    <t>76810520</t>
  </si>
  <si>
    <t>M+D druhé hlavní římsy (fasádní prvek) odlitého z cementové směsi, ozn. I53</t>
  </si>
  <si>
    <t>312</t>
  </si>
  <si>
    <t>76810530</t>
  </si>
  <si>
    <t>M+D vedlejší římsy (fasádní prvek) odlitého z cementové směsi, ozn. I54</t>
  </si>
  <si>
    <t>313</t>
  </si>
  <si>
    <t>76810540</t>
  </si>
  <si>
    <t>M+D křesel na balkoně, ozn. I55</t>
  </si>
  <si>
    <t>314</t>
  </si>
  <si>
    <t>76810550</t>
  </si>
  <si>
    <t>M+D základních křesel v hledišti, ozn. I56</t>
  </si>
  <si>
    <t>315</t>
  </si>
  <si>
    <t>76810560</t>
  </si>
  <si>
    <t>M+D křesla v hledišti se sklopným stolkem, ozn. I57</t>
  </si>
  <si>
    <t>316</t>
  </si>
  <si>
    <t>76810570</t>
  </si>
  <si>
    <t>M+D prefa žb schodišťového stupně vel. 700x142x1700 mm (0,17m3), ozn. I58</t>
  </si>
  <si>
    <t>317</t>
  </si>
  <si>
    <t>76810580</t>
  </si>
  <si>
    <t>M+D prefa žb schodišťového stupně vel. 700x156x1700 mm (0,19m3), ozn. I59</t>
  </si>
  <si>
    <t>318</t>
  </si>
  <si>
    <t>76810590</t>
  </si>
  <si>
    <t>M+D nočního dřevěného stolku vel. 400/400/400 mm, ozn. I60</t>
  </si>
  <si>
    <t>319</t>
  </si>
  <si>
    <t>76810600</t>
  </si>
  <si>
    <t>M+D kancelářského stolku se zásuvky vel. 400/450/600 mm, ozn. I61</t>
  </si>
  <si>
    <t>320</t>
  </si>
  <si>
    <t>76810610</t>
  </si>
  <si>
    <t>M+D žb prefa pamětní desky vel. 500x500x100 mm</t>
  </si>
  <si>
    <t>321</t>
  </si>
  <si>
    <t>76810620</t>
  </si>
  <si>
    <t>M+D časové kapsle z měděného tubusu pr.150mm, d 500mm</t>
  </si>
  <si>
    <t>322</t>
  </si>
  <si>
    <t>76810630</t>
  </si>
  <si>
    <t>M+D kancelářského stolu vel. 1500x600x750 mm, ozn. I62</t>
  </si>
  <si>
    <t>323</t>
  </si>
  <si>
    <t>771474111</t>
  </si>
  <si>
    <t>Montáž soklíků z dlaždic keramických rovných flexibilní lepidlo v do 65 mm</t>
  </si>
  <si>
    <t>324</t>
  </si>
  <si>
    <t>325</t>
  </si>
  <si>
    <t>59761020</t>
  </si>
  <si>
    <t>326</t>
  </si>
  <si>
    <t>771990111</t>
  </si>
  <si>
    <t>Vyrovnání podkladu samonivelační stěrkou tl 4 mm pevnosti 15 Mpa</t>
  </si>
  <si>
    <t>327</t>
  </si>
  <si>
    <t>771990191</t>
  </si>
  <si>
    <t>Příplatek k vyrovnání podkladu dlažby samonivelační stěrkou pevnosti 15 Mpa za 1 mm tloušťky</t>
  </si>
  <si>
    <t>328</t>
  </si>
  <si>
    <t>77160010</t>
  </si>
  <si>
    <t xml:space="preserve">Příplatek na přechodové, dilatační a ukončující kovové lišty </t>
  </si>
  <si>
    <t>329</t>
  </si>
  <si>
    <t>998771103</t>
  </si>
  <si>
    <t>Přesun hmot tonážní pro podlahy z dlaždic v objektech v do 24 m</t>
  </si>
  <si>
    <t>330</t>
  </si>
  <si>
    <t>77390111</t>
  </si>
  <si>
    <t>Repase stávajícího schodiště z povrchu litého teraca</t>
  </si>
  <si>
    <t>331</t>
  </si>
  <si>
    <t>77649111</t>
  </si>
  <si>
    <t>Montáž a dodávka systémových PVC soklíků v 5 cm (dle krytiny)</t>
  </si>
  <si>
    <t>332</t>
  </si>
  <si>
    <t>77649112</t>
  </si>
  <si>
    <t>Montáž a dodávka systémových kobercových soklíků v 5 cm (dle krytiny)</t>
  </si>
  <si>
    <t>333</t>
  </si>
  <si>
    <t>77652110</t>
  </si>
  <si>
    <t>Lepení pásů povlakových podlah plastových vč.systémových doplňkových prvků a čiností</t>
  </si>
  <si>
    <t>334</t>
  </si>
  <si>
    <t>284122850</t>
  </si>
  <si>
    <t>335</t>
  </si>
  <si>
    <t>284102490</t>
  </si>
  <si>
    <t>krytina podlahová antistatická  tl. 2,5 mm</t>
  </si>
  <si>
    <t>336</t>
  </si>
  <si>
    <t>776572100</t>
  </si>
  <si>
    <t>Lepení pásů povlakových podlah textilních</t>
  </si>
  <si>
    <t>337</t>
  </si>
  <si>
    <t>697510020</t>
  </si>
  <si>
    <t>338</t>
  </si>
  <si>
    <t>776990111</t>
  </si>
  <si>
    <t>Vyrovnání podkladu samonivelační stěrkou tl 3 mm pevnosti 15 Mpa</t>
  </si>
  <si>
    <t>339</t>
  </si>
  <si>
    <t>77699019</t>
  </si>
  <si>
    <t>Příplatek k vyrovnání podkladu podlahy samonivelační stěrkou pevnosti 15 Mpa za dalších 4,5 mm</t>
  </si>
  <si>
    <t>340</t>
  </si>
  <si>
    <t>77699011</t>
  </si>
  <si>
    <t>Zřízení samonivelační stěrky tl. 27,5 mm (skladba F8) pod povlakové krytiny</t>
  </si>
  <si>
    <t>341</t>
  </si>
  <si>
    <t>77660050</t>
  </si>
  <si>
    <t>342</t>
  </si>
  <si>
    <t>998776103</t>
  </si>
  <si>
    <t>Přesun hmot tonážní pro podlahy povlakové v objektech v do 24 m</t>
  </si>
  <si>
    <t>343</t>
  </si>
  <si>
    <t>77751000</t>
  </si>
  <si>
    <t>Podlahy ze stěrky epoxidové samonivelační tl. 1,5-3,0 mm, vč. penetrace</t>
  </si>
  <si>
    <t>344</t>
  </si>
  <si>
    <t>998777103</t>
  </si>
  <si>
    <t>Přesun hmot tonážní pro podlahy lité v objektech v do 24 m</t>
  </si>
  <si>
    <t>345</t>
  </si>
  <si>
    <t>78148411</t>
  </si>
  <si>
    <t>Montáž obkladů vnitřních z mozaiky lepených flexibilním lepidlem</t>
  </si>
  <si>
    <t>346</t>
  </si>
  <si>
    <t>59761110</t>
  </si>
  <si>
    <t>347</t>
  </si>
  <si>
    <t>78160010</t>
  </si>
  <si>
    <t>Příplatek na rohové a ukončovací lišty</t>
  </si>
  <si>
    <t>348</t>
  </si>
  <si>
    <t>349</t>
  </si>
  <si>
    <t>998781103</t>
  </si>
  <si>
    <t>Přesun hmot tonážní pro obklady keramické v objektech v do 24 m</t>
  </si>
  <si>
    <t>350</t>
  </si>
  <si>
    <t>78312111</t>
  </si>
  <si>
    <t>Nátěry syntetické OK krovu, stropů, schodišť a sloupků vč. očištění, 1x základní, 2x vrchní</t>
  </si>
  <si>
    <t>351</t>
  </si>
  <si>
    <t>78422100</t>
  </si>
  <si>
    <t>Reproduktory balkon: LSS1-2, RSS1-2</t>
  </si>
  <si>
    <t>83.</t>
  </si>
  <si>
    <t>Náklady spojené s bezpečnou demontáží, vnitrostaveništní přepravou, skladováním a likvidací azbestocementových desek vč. poplatku za skládku, ochrannými prostředky, kontrolními měřeními, administrativou (předpoklad cca 1,2 tuny) dle příslušných norem</t>
  </si>
  <si>
    <t>972054200</t>
  </si>
  <si>
    <t>Vybourání otvorů ve stropech do 0,09 m2 pro instalace tzb vč. následného odborného zapravení otvoru po instlaci</t>
  </si>
  <si>
    <t>974031133</t>
  </si>
  <si>
    <t>Vysekání rýh ve zdivu cihelném hl do 50 mm š do 100 mm</t>
  </si>
  <si>
    <t>974031165</t>
  </si>
  <si>
    <t>Vysekání rýh ve zdivu cihelném hl do 150 mm š do 200 mm</t>
  </si>
  <si>
    <t>Poplatek za uložení stavebního odpadu z plastických, izolačních, dřevěných, SDK hmot a směsného odpadu na skládce (skládkovné) (likvidace azbestu viz VRN)</t>
  </si>
  <si>
    <t>Odpočet za výkup železa - odvoz kovových bouraných a demontovaných konstrukcí</t>
  </si>
  <si>
    <t>Vykopávky v uzavřených prostorách v hornině tř. 1 až 4 (vč. kopaných sond)</t>
  </si>
  <si>
    <t>612135101</t>
  </si>
  <si>
    <t>Hrubá výplň rýh ve stěnách maltou jakékoli šířky rýhy</t>
  </si>
  <si>
    <t>941112122</t>
  </si>
  <si>
    <t>Montáž lešení řadového trubkového lehkého bez podlah zatížení do 200 kg/m2 š do 1,2 m</t>
  </si>
  <si>
    <t>941112220</t>
  </si>
  <si>
    <t>Příplatek k lešení řadovému trubkovému lehkému bez podlah š 1,2 m za pronájem po potřebnou dobu</t>
  </si>
  <si>
    <t>941111822</t>
  </si>
  <si>
    <t>Demontáž lešení řadového trubkového lehkého s podlahami zatížení do 200 kg/m2 š do 1,2 m</t>
  </si>
  <si>
    <t>vata minerální pro technologii foukané izolace</t>
  </si>
  <si>
    <t>352</t>
  </si>
  <si>
    <t>DLE SPOLEČNÉ DOKUMENTACE PRO VYDÁNÍ ÚZEMNÍHO ROZHODNUTÍ A STAVEBNÍHO POVOLENÍ 
V ROZSAHU DOKUMENTACE PRO PROVÁDĚNÍ STAVBY</t>
  </si>
  <si>
    <t>Zástěna sprchová dvoukřídlá do výšky 2000 mm a šířky 900 mm pro vaničky čtvrtkruhové, tvrzené bezpečnostní sklo</t>
  </si>
  <si>
    <t>Nátěry syntetické potrubí do DN 50 barva dražší matný povrch 1x antikorozní, 1x základní, 1x email</t>
  </si>
  <si>
    <t>121101102</t>
  </si>
  <si>
    <t>Sejmutí ornice s přemístěním na vzdálenost do 100 m</t>
  </si>
  <si>
    <t>M+D odvodňovacího žlabu s mřížkou pojízdnou, zátěž do 5 t</t>
  </si>
  <si>
    <t>M+D ocelové konstrukce markýzy nad vchodem z proflů Ja, P, L apod. vč. svarů, povrchové úpravy (pozink, práškové lakování RAL 7016) a souvisejících prací</t>
  </si>
  <si>
    <t>Bourání betonového a zděného soklu v 970 mm v 1.pp</t>
  </si>
  <si>
    <t>978011141</t>
  </si>
  <si>
    <t>Otlučení vnitřních omítek MV nebo MVC stropů o rozsahu do 30 %</t>
  </si>
  <si>
    <t>978013141</t>
  </si>
  <si>
    <t>Otlučení vnitřních omítek stěn MV nebo MVC stěn v rozsahu do 30 %</t>
  </si>
  <si>
    <t>Provizorní doplňkové statické zajištění konstrukcí vč. podstojkování, ramenátů kleneb, rozpěr atd.</t>
  </si>
  <si>
    <t>162301101</t>
  </si>
  <si>
    <t>Vodorovné přemístění do 500 m výkopku/sypaniny z horniny tř. 1 až 4 (dovoz ornice z mezideponie)</t>
  </si>
  <si>
    <t>167101101</t>
  </si>
  <si>
    <t>Nakládání výkopku z hornin tř. 1 až 4 do 100 m3</t>
  </si>
  <si>
    <t>181301101</t>
  </si>
  <si>
    <t>Rozprostření ornice tl vrstvy do 100 mm pl do 500 m2 v rovině nebo ve svahu do 1:5</t>
  </si>
  <si>
    <t>Jemná modelace terénu k vyrovnání po HTÚ vč. vyhrabání kamenů</t>
  </si>
  <si>
    <t>Zatravnění a ohumusování vegetačních ploch vč. případného chemického odplevelení ornice, přihnojení, ošetřování trávníku do 1.pokosu, provedení 1.pokosu</t>
  </si>
  <si>
    <t xml:space="preserve">    762 - Konstrukce tesařské </t>
  </si>
  <si>
    <t>Základová zeď tl 150 mm z tvárnic ztraceného bednění včetně výplně z betonu tř. C 16/20 XC0 a konstrukční výztuže</t>
  </si>
  <si>
    <t>Vyspravení stropu z keramických desek tl. 80 mm vkládaných do ocelových nosníků vyplněný polystyrenem tl 50 mm</t>
  </si>
  <si>
    <t>611325422</t>
  </si>
  <si>
    <t>Oprava vnitřní vápenocementové štukové omítky stropů v rozsahu plochy do 30%</t>
  </si>
  <si>
    <t>612325422</t>
  </si>
  <si>
    <t>Oprava vnitřní vápenocementové štukové omítky stěn v rozsahu plochy do 30%</t>
  </si>
  <si>
    <t>953845120</t>
  </si>
  <si>
    <t>Příplatek k vyvložkování komínového průduchu nerezovými vložkami pevnými D do 160 mm ZKD 1m výšky vč. hlavice</t>
  </si>
  <si>
    <t>762083121</t>
  </si>
  <si>
    <t xml:space="preserve">Impregnace řeziva proti dřevokaznému hmyzu, houbám a plísním máčením </t>
  </si>
  <si>
    <t>762341210</t>
  </si>
  <si>
    <t>Montáž bednění střech rovných a šikmých sklonu do 60° z hrubých prken na sraz</t>
  </si>
  <si>
    <t>M+D montážního otvoru vel. 1200x1200 mm, ozn.22</t>
  </si>
  <si>
    <t>M+D automatických vstupních prosklených dvoukřídlých dveří vel. 1500x3200 mm, vč. el. pohonu, ozn. D1341/D</t>
  </si>
  <si>
    <t>M+D prosklené vnitřní stěny, vč. kce nad podhledem pro kotvení a dvou automatických dveří (1100x2200 mm), vel. 10,4x3,3 m, vč. el. pohonu, ozn. PS1</t>
  </si>
  <si>
    <t>M+D bezpečnostního (kaleného) tvrzeného skla typu Connex výšky 36 mm (12+12+12 vč. bezpečnostních fólií) pro kci markýzy před vstupem</t>
  </si>
  <si>
    <t>Repase žebříku do podkroví, vč. doplnění o ochranný koš, ozn. Z18</t>
  </si>
  <si>
    <t>M+D akustického obkladu stěn bílého, ozn. I16</t>
  </si>
  <si>
    <t>771574153</t>
  </si>
  <si>
    <t>Montáž podlah keramických velkoformátových lepených rozlivovým lepidlem přes 2 do 4 ks/ m2</t>
  </si>
  <si>
    <t>dlažba keramická velkoformátová 300x300 - 600x600 mm, dle projektu interéru</t>
  </si>
  <si>
    <t>podlahovina vynilová heterogenní tl. 2,5 mm</t>
  </si>
  <si>
    <t>koberec vysokozátěžový, dle projektu interiéru</t>
  </si>
  <si>
    <t>obkladačky a mozaiky keramické, formát 50x50 - 400x400 mm, dle projketu interiéru</t>
  </si>
  <si>
    <t>353</t>
  </si>
  <si>
    <t>354</t>
  </si>
  <si>
    <t>355</t>
  </si>
  <si>
    <t>Dvojnásobné malby ze směsí za sucha dobře otěruvzdorných a tónovaných, vč. penetrace, dle projektu interiéru</t>
  </si>
  <si>
    <t>356</t>
  </si>
  <si>
    <t>78422200</t>
  </si>
  <si>
    <t>Dvojnásobné malby ze směsí omyvatelných, vč. penetrace, v. 2200 mm (bufet)</t>
  </si>
  <si>
    <t xml:space="preserve">        </t>
  </si>
  <si>
    <t>SOUPIS PRACÍ A DODÁVEK</t>
  </si>
  <si>
    <t>___________________________________________________________________________</t>
  </si>
  <si>
    <t xml:space="preserve"> - REKAPITULACE DODAVATELSKÝCH NÁKLADŮ </t>
  </si>
  <si>
    <t xml:space="preserve"> - POLOŽKOVÉ SOUPISY PRACÍ A DODÁVEK</t>
  </si>
  <si>
    <t>DODAVATEL:</t>
  </si>
  <si>
    <t>ADRESA:</t>
  </si>
  <si>
    <t>TELEFON, E-MAIL:</t>
  </si>
  <si>
    <t>ODPOVĚDNÝ ZÁSTUPCE:</t>
  </si>
  <si>
    <t>ZPRACOVÁNO:</t>
  </si>
  <si>
    <t>RAZÍTKO, PODPIS:</t>
  </si>
  <si>
    <t>NABÍDKOVÁ CENA VČ. DPH</t>
  </si>
  <si>
    <t>NABÍDKOVÁ CENA BEZ DPH</t>
  </si>
  <si>
    <t>Zesilovač pro indukční smyčku (vyhovuje IEC 60849), bezdrátový přenos audio signálu pro nedoslýchavé (kina, divadla atd.), 2 Audio vstupy  Line/Mic, výstupní výkon pro pokrytí až 600 m2, proudově řízená smyčka, excelentní kvalita řeči i hudby, automatická regulace</t>
  </si>
  <si>
    <t>síťový adaptér pro PS 4000 a plné napájení mikrofonních přijímačů po anténním kabelu. 12V / 2000 mA</t>
  </si>
  <si>
    <t>Anténní rozbočovač, 2x 1:5, aktivní, vč. napájení přijímačů po ant. kabelu, 500 - 865 MHz, impedance 50 Ω, 12V, (neobsahuje síťový zdroj), bez 19" úchytů,</t>
  </si>
  <si>
    <t xml:space="preserve">držák pro upevnění ext. antény, závit 3/8". Hmotnost do 0,2 kg, výška 155 mm, Ø 73 mm. Barva černá. </t>
  </si>
  <si>
    <t>Pasivní všesměrová anténa UHF, 500 - 865 MHz, zisk 1dB, výstup BNC, 50 ohm, dodávka vč. klipsny pro připevnění na držák, vhodné pro vzdálenosti do 15m</t>
  </si>
  <si>
    <t>dvojitá inteligentní nabíječka pro UHF vysílače bezdrátových mikrofonů / 1,2 V NiMH AA akumulátorové baterie (&gt; 2000 mAh), nabíjí bez vyjmutí baterií z vysílačů, set vč. síť. zdroje a 2x AA 1,2 V NiMH akumulátorové baterie (&gt; 2100 mAh), černá barva</t>
  </si>
  <si>
    <t>Nylonový voděodolný obal pro 2 mikrofonní stojany nebo 2 malé stojany na reproboxy. Hmotnost do 0,16 kg, délka 1275 mm. Barva černá s logem.</t>
  </si>
  <si>
    <t>Mikrofonní stativ s ramenem. Hmotnost do 3,2 kg, výška 900/1605 mm, rameno 460/770 mm, černý</t>
  </si>
  <si>
    <t>Stolní stojánek s nástavcem, závit 3/8". Hmotnost do 1,0 kg, výška 175 mm, Ø 130 mm. Barva černá, nikl</t>
  </si>
  <si>
    <t>Sestava poslechových monitorů 5,25" + 0,75", 2x35W, 80Hz - 20 kHz, vstup XLR, Jack 6,3 a RCA, aktivní + pasivní reprosoustava vč. propojovacího kabelu 3m.</t>
  </si>
  <si>
    <t>Mixážní pult, 8 mono/MIC, 2stereo vstupy,2AUXy, EQ na vstupech, parametrický EQ, GB30</t>
  </si>
  <si>
    <t>Koncový zesilovač 2x_275/500/700W - 8/4/2Ω, mono_1000/1400W - 8/4Ω, DSP procesor - nastavení EQ, propustí, limitace a zpoždění, USB - HiQNet konektor, LCD panel, 12xLED indikace stavu, XLR vstupy, preamp. výstupy XLR, výstupní konektory Speakon a šroubovací svorky, spínaný zesilovač a zdroj, výška 2U</t>
  </si>
  <si>
    <t>Pasivní sloupová line-array reprosoustava 8x2", 150W / 8Ω, 70_100V/60,30,15W,  80 Hz - 20 kHz, pokrytí 150°x20° HxV, citlivost 93 dB, SonicGuard™ kontroler, EQ přepínač, vč. polohovatelného nástěnného držáku ±80° do stran a  ±15° náklon, černá barva</t>
  </si>
  <si>
    <t>Koncový zesilovač 2x_650/1200/1600W - 8/4/2Ω, mono_2400/3200W - 8/4Ω, DSP procesor - nastavení EQ, propustí, limitace a zpoždění, USB - HiQNet konektor, LCD panel, 12xLED indikace stavu, XLR vstupy, preamp. výstupy XLR, výstupní konektory Speakon a šroubovací svorky, spínaný zesilovač a zdroj, výška 2U</t>
  </si>
  <si>
    <t>Pasivní sloupová line-array reprosoustava s J zakřivením, 16x1" + 4x5", 500W / 8Ω, 60 Hz - 20 kHz, pokrytí 150°x45° nebo 25° (přepínač) HxV, citlivost 98 dB, SonicGuard™ kontroler, EQ přepínač, vč. polohovatelného nástěnného držáku ±80° do stran a  ±15° náklon, černá barva</t>
  </si>
  <si>
    <t>Nastavitelný držák reproduktoru, umožňující natočení ve všech 3 osách (X,Y,Z).</t>
  </si>
  <si>
    <t>Nastavitelný držák reproduktoru - strop</t>
  </si>
  <si>
    <t>Nastavitelný držák reproduktoru - sál</t>
  </si>
  <si>
    <t>Nastavitelný držák reproduktoru - balkón</t>
  </si>
  <si>
    <r>
      <t xml:space="preserve">Konzole pro uchycení držáků reproduktorů, umožní připevnit reproduktory v polohách dle výkresu, nutná koordinace při realizaci - </t>
    </r>
    <r>
      <rPr>
        <b/>
        <sz val="10"/>
        <rFont val="Arial CE"/>
        <charset val="238"/>
      </rPr>
      <t>DODÁVKA STAVBY</t>
    </r>
  </si>
  <si>
    <t>Koncový zesilovač 2x 1250W_70/100V a 8/4/2/Ω, max. hluk chlazení 45 dBA SPL@1m, audio digitální 256 kanálová sběrnice Cat5 - odstup signál / šum &gt;104 dB, ethernet řízení, TCP/IP protokol pro síťovou kontrolu a monitoring, trvalý dohled pilotním tónem, režimy DSP: vstupní a výstupní limiter, FIR, vstupní kompresor, vstupní a výstupní zpoždění, ekvalizace, signálový generátor, crossover</t>
  </si>
  <si>
    <t>Koncový zesilovač 4x 600W_70/100V a 8/4/Ω, 4x 300W_2Ω, max. hluk chlazení 45 dBA SPL@1m, audio digitální 256 kanálová sběrnice Cat5 - odstup signál / šum &gt;104 dB, ethernet řízení, TCP/IP protokol pro síťovou kontrolu a monitoring, trvalý dohled pilotním tónem, režimy DSP: vstupní a výstupní limiter, FIR, vstupní kompresor, vstupní a výstupní zpoždění, ekvalizace, signálový generátor, crossover</t>
  </si>
  <si>
    <t>Koncový zesilovač 4x 300W_70/100V a 8/4/Ω, 4x 150W_2Ω, max. hluk chlazení 45 dBA SPL@1m, audio digitální 256 kanálová sběrnice Cat5 - odstup signál / šum &gt;104 dB, ethernet řízení, TCP/IP protokol pro síťovou kontrolu a monitoring, trvalý dohled pilotním tónem, režimy DSP: vstupní a výstupní limiter, FIR, vstupní kompresor, vstupní a výstupní zpoždění, ekvalizace, signálový generátor, crossover</t>
  </si>
  <si>
    <t>Koncový zesilovač 8x 300W_70/100V a 8/4/Ω, 8x 150W_2Ω, max. hluk chlazení 47 dBA SPL@1m, audio digitální 256 kanálová sběrnice Cat5 - odstup signál / šum &gt;104 dB, ethernet řízení, TCP/IP protokol pro síťovou kontrolu a monitoring, trvalý dohled pilotním tónem, režimy DSP: vstupní a výstupní limiter, FIR, vstupní kompresor, vstupní a výstupní zpoždění, ekvalizace, signálový generátor, crossover</t>
  </si>
  <si>
    <t>Cinema reprosoustava, koaxiální systém. Měníče: 1x15"LF + 1x1", špičkový výkon: 2.000 W, citlivost: 96 dB (1W/m). směrování: 80° horizontálně x 60° vertikálně.  Včetně předních kovových krycích mřížek.</t>
  </si>
  <si>
    <t>Reproduktory balkon: LRS1-3, RRS1-3</t>
  </si>
  <si>
    <t>Reproduktory balkon: LTS1,RTS1</t>
  </si>
  <si>
    <t>Reproduktory sál: LTS1-5, RTS1-5</t>
  </si>
  <si>
    <t>Reproduktory sál: LRS1-3, RRS1-3</t>
  </si>
  <si>
    <t>Reproduktory sál: LSS1-6, RSS1-6</t>
  </si>
  <si>
    <t>Cinema subwoofer, Měníče: 1x18", špičkový výkon: 5.600 W, citlivost: 97 dB (1W/m). Včetně předních kovových krycích mřížek.</t>
  </si>
  <si>
    <t>Cinema subwoofer, Měníče: 2x18", špičkový výkon: 8.000 W, citlivost: 100 dB (1W/m). Antivibrační a protiskluzová povrchová úprava.</t>
  </si>
  <si>
    <t>Cinema reprosoustava, třípásmový systém, Bi-Amp zapojení. Měníče: 2x15"LF+ +2x8"MF+1x2"HF, špičkový výkon: 5.600W/LF + 1.600W/MF+HF, citlivost: 101,5dB/LF + 107dB/MF+HF (1W/m), směrování: 90° horizontálně x 40° vertikálně. Antivibrační a protiskluzová povrchová úprava.</t>
  </si>
  <si>
    <r>
      <t xml:space="preserve">Projekční skla plně podporující DCI i kino projekci, bez lomů a odrazu světla, s požární odolností dle kinonorem, Velikost dle dokumentace. Tloušťka skla min. 8mm, světelná propustnost min. </t>
    </r>
    <r>
      <rPr>
        <sz val="10"/>
        <rFont val="Arial CE"/>
        <family val="2"/>
        <charset val="238"/>
      </rPr>
      <t xml:space="preserve">97%. </t>
    </r>
  </si>
  <si>
    <t>výrobce</t>
  </si>
  <si>
    <t>kód výrobku</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</si>
</sst>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0\ &quot;Kč&quot;;\-#,##0\ &quot;Kč&quot;"/>
    <numFmt numFmtId="42" formatCode="_-* #,##0\ &quot;Kč&quot;_-;\-* #,##0\ &quot;Kč&quot;_-;_-* &quot;-&quot;\ &quot;Kč&quot;_-;_-@_-"/>
    <numFmt numFmtId="44" formatCode="_-* #,##0.00\ &quot;Kč&quot;_-;\-* #,##0.00\ &quot;Kč&quot;_-;_-* &quot;-&quot;??\ &quot;Kč&quot;_-;_-@_-"/>
    <numFmt numFmtId="43" formatCode="_-* #,##0.00\ _K_č_-;\-* #,##0.00\ _K_č_-;_-* &quot;-&quot;??\ _K_č_-;_-@_-"/>
    <numFmt numFmtId="164" formatCode="#,##0\ &quot;Kč&quot;"/>
    <numFmt numFmtId="165" formatCode="#,##0;\-#,##0"/>
    <numFmt numFmtId="166" formatCode="#,##0.00;\-#,##0.00"/>
    <numFmt numFmtId="167" formatCode="#,##0.00_*&quot;Kč&quot;;\-#,##0.00_*&quot;Kč&quot;"/>
    <numFmt numFmtId="168" formatCode="#,##0_*&quot;Kč&quot;;\-#,##0_*&quot;Kč&quot;"/>
    <numFmt numFmtId="169" formatCode="#,##0.000;\-#,##0.000"/>
    <numFmt numFmtId="170" formatCode="#,##0.00000;\-#,##0.00000"/>
    <numFmt numFmtId="171" formatCode="_-* #,##0.00&quot; Kč&quot;_-;\-* #,##0.00&quot; Kč&quot;_-;_-* \-??&quot; Kč&quot;_-;_-@_-"/>
    <numFmt numFmtId="172" formatCode="dd\.mm\.yyyy"/>
    <numFmt numFmtId="173" formatCode="[$-10405]d\.m\.yyyy"/>
    <numFmt numFmtId="174" formatCode="#,##0.00&quot; Kč&quot;"/>
    <numFmt numFmtId="175" formatCode="#,##0.00&quot; Kč&quot;;[Red]\-#,##0.00&quot; Kč&quot;"/>
    <numFmt numFmtId="176" formatCode="000000000"/>
    <numFmt numFmtId="177" formatCode="#\ ###\ ###"/>
    <numFmt numFmtId="178" formatCode="0.000;0.000;"/>
    <numFmt numFmtId="179" formatCode="0.00;0.00;"/>
    <numFmt numFmtId="180" formatCode="#,##0\ _K_č"/>
    <numFmt numFmtId="181" formatCode="#,##0_ ;[Red]\-#,##0\ "/>
    <numFmt numFmtId="182" formatCode="_-* #,##0.00\ _K_č_-;\-* #,##0.00\ _K_č_-;_-* \-??\ _K_č_-;_-@_-"/>
    <numFmt numFmtId="183" formatCode="#,##0&quot; F&quot;_);[Red]\(#,##0&quot; F)&quot;"/>
    <numFmt numFmtId="184" formatCode="_(\$* #,##0.00_);_(\$* \(#,##0.00\);_(\$* \-??_);_(@_)"/>
    <numFmt numFmtId="185" formatCode="_-* #,##0\ _D_M_-;\-* #,##0\ _D_M_-;_-* &quot;- &quot;_D_M_-;_-@_-"/>
    <numFmt numFmtId="186" formatCode="_-* #,##0.00_-;\-* #,##0.00_-;_-* \-??_-;_-@_-"/>
    <numFmt numFmtId="187" formatCode="_-[$€-2]\ * #,##0.00_-;\-[$€-2]\ * #,##0.00_-;_-[$€-2]\ * \-??_-"/>
    <numFmt numFmtId="188" formatCode="_-* #,##0&quot; DM&quot;_-;\-* #,##0&quot; DM&quot;_-;_-* &quot;- DM&quot;_-;_-@_-"/>
    <numFmt numFmtId="189" formatCode="_-\£* #,##0.00_-;&quot;-£&quot;* #,##0.00_-;_-\£* \-??_-;_-@_-"/>
    <numFmt numFmtId="190" formatCode="####;\-####"/>
    <numFmt numFmtId="191" formatCode="#,##0.0;\-#,##0.0"/>
  </numFmts>
  <fonts count="230">
    <font>
      <sz val="10"/>
      <name val="Arial CE"/>
      <charset val="238"/>
    </font>
    <font>
      <sz val="11"/>
      <color indexed="8"/>
      <name val="Calibri"/>
      <family val="2"/>
      <charset val="238"/>
    </font>
    <font>
      <sz val="12"/>
      <name val="Times New Roman CE"/>
      <family val="1"/>
      <charset val="238"/>
    </font>
    <font>
      <b/>
      <sz val="16"/>
      <color indexed="12"/>
      <name val="Times New Roman CE"/>
      <family val="1"/>
      <charset val="238"/>
    </font>
    <font>
      <b/>
      <sz val="13"/>
      <color indexed="12"/>
      <name val="Times New Roman CE"/>
      <family val="1"/>
      <charset val="238"/>
    </font>
    <font>
      <sz val="10"/>
      <color indexed="12"/>
      <name val="Times New Roman CE"/>
      <family val="1"/>
      <charset val="238"/>
    </font>
    <font>
      <sz val="10"/>
      <name val="Arial CE"/>
      <family val="2"/>
      <charset val="238"/>
    </font>
    <font>
      <b/>
      <sz val="12"/>
      <color indexed="12"/>
      <name val="Times New Roman"/>
      <family val="1"/>
    </font>
    <font>
      <b/>
      <sz val="13"/>
      <name val="Times New Roman"/>
      <family val="1"/>
    </font>
    <font>
      <b/>
      <sz val="13"/>
      <color indexed="12"/>
      <name val="Times New Roman"/>
      <family val="1"/>
    </font>
    <font>
      <sz val="12"/>
      <color indexed="12"/>
      <name val="Times New Roman CE"/>
      <family val="1"/>
      <charset val="238"/>
    </font>
    <font>
      <sz val="12"/>
      <color indexed="12"/>
      <name val="Times New Roman"/>
      <family val="1"/>
    </font>
    <font>
      <sz val="11"/>
      <color indexed="12"/>
      <name val="Times New Roman"/>
      <family val="1"/>
    </font>
    <font>
      <sz val="10"/>
      <color indexed="12"/>
      <name val="Times New Roman"/>
      <family val="1"/>
    </font>
    <font>
      <b/>
      <sz val="10"/>
      <color indexed="12"/>
      <name val="Times New Roman"/>
      <family val="1"/>
    </font>
    <font>
      <b/>
      <sz val="10"/>
      <name val="Times New Roman"/>
      <family val="1"/>
    </font>
    <font>
      <sz val="10"/>
      <name val="Helv"/>
    </font>
    <font>
      <b/>
      <sz val="14"/>
      <color indexed="12"/>
      <name val="Times New Roman CE"/>
      <family val="1"/>
      <charset val="238"/>
    </font>
    <font>
      <b/>
      <sz val="20"/>
      <color indexed="12"/>
      <name val="Times New Roman CE"/>
      <family val="1"/>
      <charset val="238"/>
    </font>
    <font>
      <sz val="20"/>
      <color indexed="12"/>
      <name val="Times New Roman CE"/>
      <family val="1"/>
      <charset val="238"/>
    </font>
    <font>
      <b/>
      <sz val="22"/>
      <color indexed="12"/>
      <name val="Times New Roman CE"/>
      <family val="1"/>
      <charset val="238"/>
    </font>
    <font>
      <sz val="22"/>
      <color indexed="12"/>
      <name val="Times New Roman CE"/>
      <family val="1"/>
      <charset val="238"/>
    </font>
    <font>
      <b/>
      <sz val="15"/>
      <color indexed="12"/>
      <name val="Times New Roman CE"/>
      <family val="1"/>
      <charset val="238"/>
    </font>
    <font>
      <b/>
      <sz val="12"/>
      <color indexed="12"/>
      <name val="Times New Roman CE"/>
      <family val="1"/>
      <charset val="238"/>
    </font>
    <font>
      <b/>
      <sz val="11"/>
      <color indexed="12"/>
      <name val="Times New Roman CE"/>
      <family val="1"/>
      <charset val="238"/>
    </font>
    <font>
      <sz val="11"/>
      <color indexed="12"/>
      <name val="Times New Roman CE"/>
      <family val="1"/>
      <charset val="238"/>
    </font>
    <font>
      <b/>
      <sz val="9"/>
      <color indexed="12"/>
      <name val="Times New Roman CE"/>
      <family val="1"/>
      <charset val="238"/>
    </font>
    <font>
      <sz val="9"/>
      <color indexed="12"/>
      <name val="Times New Roman CE"/>
      <family val="1"/>
      <charset val="238"/>
    </font>
    <font>
      <sz val="16"/>
      <color indexed="12"/>
      <name val="Times New Roman CE"/>
      <family val="1"/>
      <charset val="238"/>
    </font>
    <font>
      <b/>
      <sz val="16"/>
      <color indexed="18"/>
      <name val="Times New Roman CE"/>
      <family val="1"/>
      <charset val="238"/>
    </font>
    <font>
      <b/>
      <sz val="18"/>
      <color indexed="12"/>
      <name val="Times New Roman"/>
      <family val="1"/>
      <charset val="238"/>
    </font>
    <font>
      <sz val="9"/>
      <color indexed="12"/>
      <name val="Times New Roman"/>
      <family val="1"/>
    </font>
    <font>
      <sz val="7"/>
      <color indexed="12"/>
      <name val="Times New Roman"/>
      <family val="1"/>
    </font>
    <font>
      <b/>
      <sz val="20"/>
      <color indexed="12"/>
      <name val="Times New Roman"/>
      <family val="1"/>
    </font>
    <font>
      <sz val="10"/>
      <color indexed="12"/>
      <name val="Times New Roman"/>
      <family val="1"/>
      <charset val="238"/>
    </font>
    <font>
      <sz val="13"/>
      <color indexed="12"/>
      <name val="Times New Roman"/>
      <family val="1"/>
    </font>
    <font>
      <b/>
      <sz val="12"/>
      <color indexed="12"/>
      <name val="Times New Roman"/>
      <family val="1"/>
      <charset val="238"/>
    </font>
    <font>
      <sz val="12"/>
      <color indexed="12"/>
      <name val="Times New Roman"/>
      <family val="1"/>
      <charset val="238"/>
    </font>
    <font>
      <sz val="7"/>
      <color indexed="12"/>
      <name val="Times New Roman"/>
      <family val="1"/>
      <charset val="238"/>
    </font>
    <font>
      <b/>
      <sz val="18"/>
      <color indexed="12"/>
      <name val="Times New Roman"/>
      <family val="1"/>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8"/>
      <name val="Arial CE"/>
      <family val="2"/>
      <charset val="238"/>
    </font>
    <font>
      <b/>
      <sz val="10"/>
      <name val="Arial CE"/>
      <family val="2"/>
      <charset val="238"/>
    </font>
    <font>
      <b/>
      <sz val="8"/>
      <name val="Arial CE"/>
      <family val="2"/>
      <charset val="238"/>
    </font>
    <font>
      <sz val="10"/>
      <name val="Arial"/>
      <family val="2"/>
      <charset val="238"/>
    </font>
    <font>
      <b/>
      <sz val="10"/>
      <name val="Arial"/>
      <family val="2"/>
      <charset val="238"/>
    </font>
    <font>
      <sz val="8"/>
      <name val="MS Sans Serif"/>
      <family val="2"/>
      <charset val="238"/>
    </font>
    <font>
      <sz val="16"/>
      <name val="Arial CE"/>
      <family val="2"/>
      <charset val="238"/>
    </font>
    <font>
      <sz val="7"/>
      <name val="Arial CE"/>
      <family val="2"/>
      <charset val="238"/>
    </font>
    <font>
      <sz val="8"/>
      <name val="Arial"/>
      <family val="2"/>
      <charset val="238"/>
    </font>
    <font>
      <b/>
      <sz val="8"/>
      <name val="Arial"/>
      <family val="2"/>
      <charset val="238"/>
    </font>
    <font>
      <sz val="8"/>
      <name val="Trebuchet MS"/>
      <family val="2"/>
      <charset val="238"/>
    </font>
    <font>
      <sz val="8"/>
      <name val="Trebuchet MS"/>
      <family val="2"/>
      <charset val="238"/>
    </font>
    <font>
      <sz val="8"/>
      <name val="MS Sans Serif"/>
      <family val="2"/>
      <charset val="1"/>
    </font>
    <font>
      <sz val="8"/>
      <name val="MS Sans Serif"/>
      <family val="2"/>
      <charset val="238"/>
    </font>
    <font>
      <u/>
      <sz val="8"/>
      <color indexed="12"/>
      <name val="Trebuchet MS"/>
      <family val="2"/>
      <charset val="238"/>
    </font>
    <font>
      <sz val="10"/>
      <color indexed="12"/>
      <name val="Times New Roman CE"/>
      <charset val="238"/>
    </font>
    <font>
      <b/>
      <sz val="9"/>
      <name val="Arial CE"/>
      <family val="2"/>
      <charset val="238"/>
    </font>
    <font>
      <sz val="9"/>
      <name val="MS Sans Serif"/>
      <family val="2"/>
      <charset val="238"/>
    </font>
    <font>
      <sz val="9"/>
      <name val="Arial CE"/>
      <family val="2"/>
      <charset val="238"/>
    </font>
    <font>
      <sz val="11"/>
      <color indexed="12"/>
      <name val="Times New Roman CE"/>
      <charset val="238"/>
    </font>
    <font>
      <b/>
      <sz val="10"/>
      <color indexed="12"/>
      <name val="Times New Roman"/>
      <family val="1"/>
      <charset val="238"/>
    </font>
    <font>
      <b/>
      <sz val="14"/>
      <color indexed="10"/>
      <name val="Arial"/>
      <family val="2"/>
      <charset val="238"/>
    </font>
    <font>
      <sz val="7"/>
      <name val="Arial"/>
      <family val="2"/>
      <charset val="238"/>
    </font>
    <font>
      <b/>
      <sz val="11"/>
      <name val="Arial CE"/>
      <family val="2"/>
      <charset val="238"/>
    </font>
    <font>
      <sz val="8"/>
      <color indexed="8"/>
      <name val="Arial"/>
      <family val="2"/>
      <charset val="238"/>
    </font>
    <font>
      <b/>
      <u/>
      <sz val="12"/>
      <color indexed="10"/>
      <name val="Arial"/>
      <family val="2"/>
      <charset val="238"/>
    </font>
    <font>
      <sz val="8"/>
      <name val="Trebuchet MS"/>
      <family val="2"/>
      <charset val="238"/>
    </font>
    <font>
      <sz val="8"/>
      <name val="Trebuchet MS"/>
      <family val="2"/>
      <charset val="238"/>
    </font>
    <font>
      <b/>
      <sz val="16"/>
      <name val="Trebuchet MS"/>
      <family val="2"/>
      <charset val="238"/>
    </font>
    <font>
      <sz val="9"/>
      <color indexed="55"/>
      <name val="Trebuchet MS"/>
      <family val="2"/>
      <charset val="238"/>
    </font>
    <font>
      <b/>
      <sz val="12"/>
      <name val="Trebuchet MS"/>
      <family val="2"/>
      <charset val="238"/>
    </font>
    <font>
      <sz val="9"/>
      <name val="Trebuchet MS"/>
      <family val="2"/>
      <charset val="238"/>
    </font>
    <font>
      <sz val="8"/>
      <color indexed="55"/>
      <name val="Trebuchet MS"/>
      <family val="2"/>
      <charset val="238"/>
    </font>
    <font>
      <b/>
      <sz val="12"/>
      <color indexed="16"/>
      <name val="Trebuchet MS"/>
      <family val="2"/>
      <charset val="238"/>
    </font>
    <font>
      <sz val="12"/>
      <color indexed="56"/>
      <name val="Trebuchet MS"/>
      <family val="2"/>
      <charset val="238"/>
    </font>
    <font>
      <sz val="8"/>
      <color indexed="56"/>
      <name val="Trebuchet MS"/>
      <family val="2"/>
      <charset val="238"/>
    </font>
    <font>
      <sz val="8"/>
      <color indexed="16"/>
      <name val="Trebuchet MS"/>
      <family val="2"/>
      <charset val="238"/>
    </font>
    <font>
      <b/>
      <sz val="8"/>
      <name val="Trebuchet MS"/>
      <family val="2"/>
      <charset val="238"/>
    </font>
    <font>
      <i/>
      <sz val="7"/>
      <color indexed="55"/>
      <name val="Trebuchet MS"/>
      <family val="2"/>
      <charset val="238"/>
    </font>
    <font>
      <i/>
      <sz val="8"/>
      <color indexed="12"/>
      <name val="Trebuchet MS"/>
      <family val="2"/>
      <charset val="238"/>
    </font>
    <font>
      <sz val="10"/>
      <name val="Arial"/>
      <family val="2"/>
    </font>
    <font>
      <b/>
      <sz val="15"/>
      <name val="Arial Narrow"/>
      <family val="2"/>
      <charset val="238"/>
    </font>
    <font>
      <b/>
      <sz val="10"/>
      <color indexed="8"/>
      <name val="Arial Narrow"/>
      <family val="2"/>
      <charset val="238"/>
    </font>
    <font>
      <b/>
      <i/>
      <sz val="10"/>
      <name val="Arial Narrow"/>
      <family val="2"/>
      <charset val="238"/>
    </font>
    <font>
      <sz val="10"/>
      <name val="Arial Narrow"/>
      <family val="2"/>
      <charset val="238"/>
    </font>
    <font>
      <sz val="9"/>
      <name val="Arial Narrow"/>
      <family val="2"/>
      <charset val="238"/>
    </font>
    <font>
      <b/>
      <sz val="10"/>
      <name val="Arial Narrow"/>
      <family val="2"/>
      <charset val="238"/>
    </font>
    <font>
      <b/>
      <sz val="11"/>
      <name val="Arial Narrow"/>
      <family val="2"/>
      <charset val="238"/>
    </font>
    <font>
      <b/>
      <sz val="14"/>
      <name val="Arial Narrow"/>
      <family val="2"/>
      <charset val="238"/>
    </font>
    <font>
      <sz val="10"/>
      <color indexed="8"/>
      <name val="Arial Narrow"/>
      <family val="2"/>
      <charset val="238"/>
    </font>
    <font>
      <b/>
      <sz val="11"/>
      <color indexed="8"/>
      <name val="Tahoma"/>
      <family val="2"/>
      <charset val="238"/>
    </font>
    <font>
      <b/>
      <sz val="9"/>
      <color indexed="8"/>
      <name val="Tahoma"/>
      <family val="2"/>
      <charset val="238"/>
    </font>
    <font>
      <sz val="8"/>
      <color indexed="8"/>
      <name val="Tahoma"/>
      <family val="2"/>
      <charset val="238"/>
    </font>
    <font>
      <sz val="8"/>
      <name val="Tahoma"/>
      <family val="2"/>
      <charset val="238"/>
    </font>
    <font>
      <b/>
      <sz val="10"/>
      <color indexed="8"/>
      <name val="Tahoma"/>
      <family val="2"/>
      <charset val="238"/>
    </font>
    <font>
      <sz val="8"/>
      <color indexed="8"/>
      <name val="Arial Narrow"/>
      <family val="2"/>
      <charset val="238"/>
    </font>
    <font>
      <sz val="10"/>
      <name val="Arial"/>
      <family val="2"/>
      <charset val="238"/>
    </font>
    <font>
      <sz val="10"/>
      <name val="Times New Roman CE"/>
      <charset val="238"/>
    </font>
    <font>
      <b/>
      <sz val="10"/>
      <name val="Times New Roman CE"/>
      <charset val="238"/>
    </font>
    <font>
      <i/>
      <sz val="11"/>
      <name val="Arial"/>
      <family val="2"/>
      <charset val="238"/>
    </font>
    <font>
      <sz val="11"/>
      <name val="Arial"/>
      <family val="2"/>
      <charset val="238"/>
    </font>
    <font>
      <b/>
      <sz val="12"/>
      <name val="Times New Roman CE"/>
      <charset val="238"/>
    </font>
    <font>
      <b/>
      <sz val="12"/>
      <name val="Arial"/>
      <family val="2"/>
      <charset val="238"/>
    </font>
    <font>
      <b/>
      <sz val="12"/>
      <name val="Arial"/>
      <family val="2"/>
      <charset val="238"/>
    </font>
    <font>
      <b/>
      <sz val="16"/>
      <name val="Times New Roman CE"/>
      <charset val="238"/>
    </font>
    <font>
      <sz val="8"/>
      <name val="MS Sans Serif"/>
      <family val="2"/>
      <charset val="238"/>
    </font>
    <font>
      <b/>
      <sz val="18"/>
      <color indexed="10"/>
      <name val="Times New Roman CE"/>
      <family val="1"/>
      <charset val="238"/>
    </font>
    <font>
      <sz val="8"/>
      <name val="Times New Roman CE"/>
      <charset val="238"/>
    </font>
    <font>
      <sz val="16"/>
      <name val="MS Sans Serif"/>
      <family val="2"/>
      <charset val="238"/>
    </font>
    <font>
      <sz val="10.5"/>
      <name val="Times New Roman CE"/>
      <charset val="238"/>
    </font>
    <font>
      <sz val="10.5"/>
      <name val="Times New Roman"/>
      <family val="1"/>
    </font>
    <font>
      <sz val="12"/>
      <name val="Times New Roman"/>
      <family val="1"/>
      <charset val="238"/>
    </font>
    <font>
      <sz val="7"/>
      <name val="Times New Roman CE"/>
      <charset val="238"/>
    </font>
    <font>
      <b/>
      <sz val="8"/>
      <name val="Times New Roman CE"/>
      <charset val="238"/>
    </font>
    <font>
      <b/>
      <sz val="10"/>
      <color indexed="10"/>
      <name val="Arial CE"/>
      <family val="2"/>
      <charset val="238"/>
    </font>
    <font>
      <b/>
      <sz val="9"/>
      <color indexed="62"/>
      <name val="Times New Roman CE"/>
      <family val="1"/>
      <charset val="238"/>
    </font>
    <font>
      <b/>
      <sz val="9"/>
      <color indexed="62"/>
      <name val="Arial CE"/>
      <family val="2"/>
      <charset val="238"/>
    </font>
    <font>
      <b/>
      <sz val="8"/>
      <color indexed="62"/>
      <name val="Times New Roman CE"/>
      <charset val="238"/>
    </font>
    <font>
      <sz val="8"/>
      <color indexed="62"/>
      <name val="MS Sans Serif"/>
      <family val="2"/>
      <charset val="238"/>
    </font>
    <font>
      <sz val="16"/>
      <color indexed="62"/>
      <name val="MS Sans Serif"/>
      <family val="2"/>
      <charset val="238"/>
    </font>
    <font>
      <b/>
      <sz val="9"/>
      <color indexed="57"/>
      <name val="Arial CE"/>
      <family val="2"/>
      <charset val="238"/>
    </font>
    <font>
      <sz val="10"/>
      <name val="Arial"/>
      <family val="2"/>
      <charset val="204"/>
    </font>
    <font>
      <sz val="10"/>
      <name val="Helv"/>
      <charset val="204"/>
    </font>
    <font>
      <sz val="10"/>
      <name val="Helv"/>
      <family val="2"/>
      <charset val="204"/>
    </font>
    <font>
      <b/>
      <i/>
      <u/>
      <sz val="12"/>
      <name val="Arial CE"/>
      <family val="2"/>
      <charset val="238"/>
    </font>
    <font>
      <b/>
      <sz val="10"/>
      <color indexed="8"/>
      <name val=".HelveticaLightTTEE"/>
      <charset val="238"/>
    </font>
    <font>
      <b/>
      <sz val="24"/>
      <name val="Arial"/>
      <family val="2"/>
      <charset val="238"/>
    </font>
    <font>
      <b/>
      <sz val="20"/>
      <name val="Arial CE"/>
      <family val="2"/>
      <charset val="238"/>
    </font>
    <font>
      <b/>
      <sz val="16"/>
      <color indexed="9"/>
      <name val="Arial CE"/>
      <family val="2"/>
      <charset val="238"/>
    </font>
    <font>
      <b/>
      <sz val="10"/>
      <name val="Times New Roman CE"/>
    </font>
    <font>
      <sz val="10"/>
      <name val="MS Sans Serif"/>
      <family val="2"/>
      <charset val="238"/>
    </font>
    <font>
      <sz val="10"/>
      <color indexed="8"/>
      <name val="Calibri"/>
      <family val="2"/>
      <charset val="238"/>
    </font>
    <font>
      <sz val="14"/>
      <name val="Stamp"/>
      <charset val="238"/>
    </font>
    <font>
      <b/>
      <sz val="10"/>
      <name val="Arial Narrow CE"/>
      <family val="2"/>
      <charset val="238"/>
    </font>
    <font>
      <i/>
      <sz val="10"/>
      <color indexed="10"/>
      <name val="Arial CE"/>
      <family val="2"/>
      <charset val="238"/>
    </font>
    <font>
      <sz val="8"/>
      <color indexed="12"/>
      <name val="Times New Roman CE"/>
      <family val="1"/>
      <charset val="238"/>
    </font>
    <font>
      <sz val="10"/>
      <name val="Arial"/>
      <family val="2"/>
      <charset val="238"/>
    </font>
    <font>
      <b/>
      <sz val="14"/>
      <color indexed="10"/>
      <name val="Arial CE"/>
      <family val="2"/>
      <charset val="238"/>
    </font>
    <font>
      <sz val="8"/>
      <name val="Arial CE"/>
      <family val="2"/>
      <charset val="238"/>
    </font>
    <font>
      <sz val="8"/>
      <name val="Arial"/>
      <family val="2"/>
      <charset val="238"/>
    </font>
    <font>
      <b/>
      <sz val="8"/>
      <name val="Arial CE"/>
      <family val="2"/>
      <charset val="238"/>
    </font>
    <font>
      <b/>
      <sz val="8"/>
      <color indexed="12"/>
      <name val="Arial"/>
      <family val="2"/>
      <charset val="238"/>
    </font>
    <font>
      <b/>
      <sz val="8"/>
      <name val="Arial"/>
      <family val="2"/>
      <charset val="238"/>
    </font>
    <font>
      <b/>
      <sz val="8"/>
      <color indexed="20"/>
      <name val="Arial"/>
      <family val="2"/>
      <charset val="238"/>
    </font>
    <font>
      <i/>
      <sz val="7"/>
      <name val="Arial CE"/>
      <family val="2"/>
      <charset val="238"/>
    </font>
    <font>
      <sz val="8"/>
      <color indexed="12"/>
      <name val="Arial"/>
      <family val="2"/>
      <charset val="238"/>
    </font>
    <font>
      <sz val="8"/>
      <color indexed="63"/>
      <name val="Arial"/>
      <family val="2"/>
      <charset val="238"/>
    </font>
    <font>
      <sz val="8"/>
      <color indexed="20"/>
      <name val="Arial"/>
      <family val="2"/>
      <charset val="238"/>
    </font>
    <font>
      <sz val="8"/>
      <color indexed="10"/>
      <name val="Arial"/>
      <family val="2"/>
      <charset val="238"/>
    </font>
    <font>
      <b/>
      <u/>
      <sz val="8"/>
      <name val="Arial"/>
      <family val="2"/>
      <charset val="238"/>
    </font>
    <font>
      <b/>
      <u/>
      <sz val="8"/>
      <color indexed="10"/>
      <name val="Arial"/>
      <family val="2"/>
      <charset val="238"/>
    </font>
    <font>
      <b/>
      <sz val="16"/>
      <name val="Trebuchet MS"/>
      <family val="2"/>
      <charset val="238"/>
    </font>
    <font>
      <sz val="9"/>
      <color indexed="55"/>
      <name val="Trebuchet MS"/>
      <family val="2"/>
      <charset val="238"/>
    </font>
    <font>
      <b/>
      <sz val="12"/>
      <name val="Trebuchet MS"/>
      <family val="2"/>
      <charset val="238"/>
    </font>
    <font>
      <sz val="9"/>
      <name val="Trebuchet MS"/>
      <family val="2"/>
      <charset val="238"/>
    </font>
    <font>
      <sz val="8"/>
      <color indexed="55"/>
      <name val="Trebuchet MS"/>
      <family val="2"/>
      <charset val="238"/>
    </font>
    <font>
      <b/>
      <sz val="12"/>
      <color indexed="16"/>
      <name val="Trebuchet MS"/>
      <family val="2"/>
      <charset val="238"/>
    </font>
    <font>
      <sz val="12"/>
      <color indexed="56"/>
      <name val="Trebuchet MS"/>
      <family val="2"/>
      <charset val="238"/>
    </font>
    <font>
      <sz val="8"/>
      <color indexed="56"/>
      <name val="Trebuchet MS"/>
      <family val="2"/>
      <charset val="238"/>
    </font>
    <font>
      <sz val="10"/>
      <color indexed="56"/>
      <name val="Trebuchet MS"/>
      <family val="2"/>
      <charset val="238"/>
    </font>
    <font>
      <sz val="8"/>
      <color indexed="16"/>
      <name val="Trebuchet MS"/>
      <family val="2"/>
      <charset val="238"/>
    </font>
    <font>
      <b/>
      <sz val="8"/>
      <name val="Trebuchet MS"/>
      <family val="2"/>
      <charset val="238"/>
    </font>
    <font>
      <b/>
      <sz val="13"/>
      <color indexed="8"/>
      <name val="Calibri"/>
      <family val="2"/>
      <charset val="238"/>
    </font>
    <font>
      <sz val="11"/>
      <name val="Calibri"/>
      <family val="2"/>
      <charset val="238"/>
    </font>
    <font>
      <sz val="10"/>
      <color indexed="23"/>
      <name val="Calibri"/>
      <family val="2"/>
      <charset val="238"/>
    </font>
    <font>
      <sz val="10"/>
      <name val="Calibri"/>
      <family val="2"/>
      <charset val="238"/>
    </font>
    <font>
      <b/>
      <sz val="14"/>
      <color indexed="12"/>
      <name val="Times New Roman"/>
      <family val="1"/>
    </font>
    <font>
      <sz val="8"/>
      <name val="Trebuchet MS"/>
      <charset val="238"/>
    </font>
    <font>
      <b/>
      <sz val="16"/>
      <name val="Trebuchet MS"/>
      <charset val="238"/>
    </font>
    <font>
      <sz val="9"/>
      <color indexed="55"/>
      <name val="Trebuchet MS"/>
      <charset val="238"/>
    </font>
    <font>
      <b/>
      <sz val="12"/>
      <name val="Trebuchet MS"/>
      <charset val="238"/>
    </font>
    <font>
      <sz val="9"/>
      <name val="Trebuchet MS"/>
      <charset val="238"/>
    </font>
    <font>
      <sz val="8"/>
      <color indexed="55"/>
      <name val="Trebuchet MS"/>
      <charset val="238"/>
    </font>
    <font>
      <b/>
      <sz val="12"/>
      <color indexed="16"/>
      <name val="Trebuchet MS"/>
      <charset val="238"/>
    </font>
    <font>
      <sz val="12"/>
      <color indexed="56"/>
      <name val="Trebuchet MS"/>
      <charset val="238"/>
    </font>
    <font>
      <sz val="8"/>
      <color indexed="56"/>
      <name val="Trebuchet MS"/>
      <charset val="238"/>
    </font>
    <font>
      <sz val="10"/>
      <color indexed="56"/>
      <name val="Trebuchet MS"/>
      <charset val="238"/>
    </font>
    <font>
      <sz val="8"/>
      <color indexed="16"/>
      <name val="Trebuchet MS"/>
      <charset val="238"/>
    </font>
    <font>
      <b/>
      <sz val="8"/>
      <name val="Trebuchet MS"/>
      <charset val="238"/>
    </font>
    <font>
      <i/>
      <sz val="8"/>
      <color indexed="12"/>
      <name val="Trebuchet MS"/>
      <charset val="238"/>
    </font>
    <font>
      <b/>
      <sz val="12.5"/>
      <color indexed="12"/>
      <name val="Times New Roman CE"/>
      <family val="1"/>
      <charset val="238"/>
    </font>
    <font>
      <b/>
      <sz val="10"/>
      <color indexed="12"/>
      <name val="Times New Roman CE"/>
      <family val="1"/>
      <charset val="238"/>
    </font>
    <font>
      <sz val="8"/>
      <name val="MS Sans Serif"/>
      <charset val="1"/>
    </font>
    <font>
      <b/>
      <sz val="20"/>
      <color indexed="16"/>
      <name val="Times New Roman CE"/>
      <family val="1"/>
      <charset val="238"/>
    </font>
    <font>
      <b/>
      <sz val="24"/>
      <color indexed="12"/>
      <name val="Times New Roman CE"/>
      <family val="1"/>
      <charset val="238"/>
    </font>
    <font>
      <b/>
      <sz val="13.5"/>
      <color indexed="12"/>
      <name val="Times New Roman CE"/>
      <family val="1"/>
      <charset val="238"/>
    </font>
    <font>
      <b/>
      <sz val="11"/>
      <color indexed="12"/>
      <name val="Times New Roman"/>
      <family val="1"/>
    </font>
    <font>
      <b/>
      <sz val="16"/>
      <name val="Times New Roman"/>
      <family val="1"/>
    </font>
    <font>
      <b/>
      <sz val="14"/>
      <name val="Times New Roman"/>
      <family val="1"/>
    </font>
    <font>
      <b/>
      <sz val="11"/>
      <name val="Times New Roman"/>
      <family val="1"/>
    </font>
    <font>
      <sz val="11"/>
      <color theme="1"/>
      <name val="Calibri"/>
      <family val="2"/>
      <charset val="238"/>
      <scheme val="minor"/>
    </font>
    <font>
      <u/>
      <sz val="11"/>
      <color theme="10"/>
      <name val="Calibri"/>
      <family val="2"/>
      <charset val="238"/>
    </font>
    <font>
      <u/>
      <sz val="8"/>
      <color theme="10"/>
      <name val="Trebuchet MS"/>
      <family val="2"/>
      <charset val="238"/>
    </font>
    <font>
      <u/>
      <sz val="10"/>
      <color theme="10"/>
      <name val="Trebuchet MS"/>
      <family val="2"/>
      <charset val="238"/>
    </font>
    <font>
      <i/>
      <sz val="8"/>
      <color rgb="FF00B050"/>
      <name val="Arial"/>
      <family val="2"/>
      <charset val="238"/>
    </font>
    <font>
      <sz val="18"/>
      <color rgb="FF0000FF"/>
      <name val="Wingdings 2"/>
      <family val="1"/>
      <charset val="2"/>
    </font>
    <font>
      <b/>
      <sz val="14"/>
      <color rgb="FF000066"/>
      <name val="Arial CE"/>
      <family val="2"/>
      <charset val="238"/>
    </font>
    <font>
      <b/>
      <u/>
      <sz val="9"/>
      <color rgb="FF000066"/>
      <name val="Arial CE"/>
      <family val="2"/>
      <charset val="238"/>
    </font>
    <font>
      <sz val="9"/>
      <color rgb="FF000066"/>
      <name val="MS Sans Serif"/>
      <family val="2"/>
      <charset val="238"/>
    </font>
    <font>
      <sz val="13"/>
      <color rgb="FF3333FF"/>
      <name val="Times New Roman"/>
      <family val="1"/>
    </font>
    <font>
      <sz val="8"/>
      <color theme="1"/>
      <name val="Arial"/>
      <family val="2"/>
      <charset val="238"/>
    </font>
    <font>
      <sz val="11"/>
      <color theme="1"/>
      <name val="Arial"/>
      <family val="2"/>
      <charset val="238"/>
    </font>
    <font>
      <b/>
      <sz val="18"/>
      <color rgb="FF000066"/>
      <name val="Times New Roman CE"/>
      <family val="1"/>
      <charset val="238"/>
    </font>
    <font>
      <b/>
      <sz val="12"/>
      <color rgb="FF3333FF"/>
      <name val="Times New Roman"/>
      <family val="1"/>
    </font>
    <font>
      <u/>
      <sz val="8"/>
      <color theme="10"/>
      <name val="Trebuchet MS"/>
      <charset val="238"/>
    </font>
    <font>
      <sz val="10"/>
      <name val="Arial CE"/>
      <charset val="238"/>
    </font>
    <font>
      <b/>
      <sz val="10"/>
      <name val="Arial CE"/>
      <charset val="238"/>
    </font>
    <font>
      <b/>
      <sz val="11"/>
      <name val="Arial CE"/>
      <charset val="238"/>
    </font>
    <font>
      <b/>
      <sz val="14"/>
      <name val="Arial CE"/>
      <charset val="238"/>
    </font>
    <font>
      <b/>
      <sz val="12"/>
      <name val="Arial CE"/>
      <charset val="238"/>
    </font>
    <font>
      <sz val="10"/>
      <color indexed="10"/>
      <name val="Arial CE"/>
      <charset val="238"/>
    </font>
    <font>
      <sz val="10"/>
      <name val="Arial"/>
      <family val="2"/>
      <charset val="1"/>
    </font>
    <font>
      <sz val="14"/>
      <name val="Arial CE"/>
      <charset val="238"/>
    </font>
    <font>
      <b/>
      <sz val="16"/>
      <name val="Arial CE"/>
      <charset val="238"/>
    </font>
  </fonts>
  <fills count="65">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52"/>
        <bgColor indexed="64"/>
      </patternFill>
    </fill>
    <fill>
      <patternFill patternType="solid">
        <fgColor indexed="13"/>
        <bgColor indexed="34"/>
      </patternFill>
    </fill>
    <fill>
      <patternFill patternType="solid">
        <fgColor indexed="8"/>
        <bgColor indexed="58"/>
      </patternFill>
    </fill>
    <fill>
      <patternFill patternType="gray0625"/>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58"/>
        <bgColor indexed="59"/>
      </patternFill>
    </fill>
    <fill>
      <patternFill patternType="solid">
        <fgColor indexed="22"/>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13"/>
        <bgColor indexed="64"/>
      </patternFill>
    </fill>
    <fill>
      <patternFill patternType="solid">
        <fgColor indexed="13"/>
      </patternFill>
    </fill>
    <fill>
      <patternFill patternType="solid">
        <fgColor indexed="9"/>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9"/>
        <bgColor indexed="26"/>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5"/>
      </patternFill>
    </fill>
    <fill>
      <patternFill patternType="solid">
        <fgColor rgb="FFFFFF00"/>
        <bgColor indexed="64"/>
      </patternFill>
    </fill>
    <fill>
      <patternFill patternType="solid">
        <fgColor rgb="FFFFFFCC"/>
        <bgColor indexed="64"/>
      </patternFill>
    </fill>
    <fill>
      <patternFill patternType="solid">
        <fgColor theme="4" tint="0.39997558519241921"/>
        <bgColor indexed="64"/>
      </patternFill>
    </fill>
  </fills>
  <borders count="162">
    <border>
      <left/>
      <right/>
      <top/>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4"/>
      </top>
      <bottom style="thick">
        <color indexed="64"/>
      </bottom>
      <diagonal/>
    </border>
    <border>
      <left/>
      <right/>
      <top style="thick">
        <color indexed="8"/>
      </top>
      <bottom style="thick">
        <color indexed="8"/>
      </bottom>
      <diagonal/>
    </border>
    <border>
      <left/>
      <right/>
      <top style="hair">
        <color indexed="8"/>
      </top>
      <bottom style="hair">
        <color indexed="8"/>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medium">
        <color indexed="8"/>
      </top>
      <bottom style="medium">
        <color indexed="8"/>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8"/>
      </left>
      <right/>
      <top/>
      <bottom/>
      <diagonal/>
    </border>
    <border>
      <left/>
      <right style="thin">
        <color indexed="8"/>
      </right>
      <top/>
      <bottom/>
      <diagonal/>
    </border>
    <border>
      <left/>
      <right/>
      <top style="hair">
        <color indexed="55"/>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hair">
        <color indexed="55"/>
      </left>
      <right/>
      <top style="hair">
        <color indexed="55"/>
      </top>
      <bottom style="hair">
        <color indexed="55"/>
      </bottom>
      <diagonal/>
    </border>
    <border>
      <left/>
      <right/>
      <top style="hair">
        <color indexed="55"/>
      </top>
      <bottom style="hair">
        <color indexed="55"/>
      </bottom>
      <diagonal/>
    </border>
    <border>
      <left/>
      <right style="hair">
        <color indexed="55"/>
      </right>
      <top style="hair">
        <color indexed="55"/>
      </top>
      <bottom style="hair">
        <color indexed="55"/>
      </bottom>
      <diagonal/>
    </border>
    <border>
      <left style="hair">
        <color indexed="55"/>
      </left>
      <right/>
      <top style="hair">
        <color indexed="55"/>
      </top>
      <bottom/>
      <diagonal/>
    </border>
    <border>
      <left/>
      <right style="hair">
        <color indexed="55"/>
      </right>
      <top style="hair">
        <color indexed="55"/>
      </top>
      <bottom/>
      <diagonal/>
    </border>
    <border>
      <left style="hair">
        <color indexed="55"/>
      </left>
      <right/>
      <top/>
      <bottom/>
      <diagonal/>
    </border>
    <border>
      <left/>
      <right style="hair">
        <color indexed="55"/>
      </right>
      <top/>
      <bottom/>
      <diagonal/>
    </border>
    <border>
      <left style="hair">
        <color indexed="55"/>
      </left>
      <right style="hair">
        <color indexed="55"/>
      </right>
      <top style="hair">
        <color indexed="55"/>
      </top>
      <bottom style="hair">
        <color indexed="55"/>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medium">
        <color indexed="8"/>
      </top>
      <bottom style="medium">
        <color indexed="64"/>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bottom style="medium">
        <color indexed="64"/>
      </bottom>
      <diagonal/>
    </border>
    <border>
      <left style="thin">
        <color indexed="12"/>
      </left>
      <right style="thin">
        <color indexed="12"/>
      </right>
      <top style="thin">
        <color indexed="12"/>
      </top>
      <bottom style="thin">
        <color indexed="12"/>
      </bottom>
      <diagonal/>
    </border>
    <border>
      <left/>
      <right style="dotted">
        <color indexed="12"/>
      </right>
      <top style="dotted">
        <color indexed="12"/>
      </top>
      <bottom style="dotted">
        <color indexed="12"/>
      </bottom>
      <diagonal/>
    </border>
    <border>
      <left style="dotted">
        <color indexed="12"/>
      </left>
      <right/>
      <top style="dotted">
        <color indexed="12"/>
      </top>
      <bottom style="dotted">
        <color indexed="12"/>
      </bottom>
      <diagonal/>
    </border>
    <border>
      <left style="thin">
        <color indexed="12"/>
      </left>
      <right/>
      <top style="thin">
        <color indexed="12"/>
      </top>
      <bottom style="thin">
        <color indexed="12"/>
      </bottom>
      <diagonal/>
    </border>
    <border>
      <left style="thin">
        <color indexed="64"/>
      </left>
      <right/>
      <top style="thin">
        <color indexed="64"/>
      </top>
      <bottom style="thin">
        <color indexed="64"/>
      </bottom>
      <diagonal/>
    </border>
    <border>
      <left style="dotted">
        <color indexed="12"/>
      </left>
      <right style="dotted">
        <color indexed="12"/>
      </right>
      <top style="dotted">
        <color indexed="12"/>
      </top>
      <bottom style="dotted">
        <color indexed="12"/>
      </bottom>
      <diagonal/>
    </border>
    <border>
      <left/>
      <right/>
      <top style="dotted">
        <color indexed="12"/>
      </top>
      <bottom/>
      <diagonal/>
    </border>
    <border>
      <left/>
      <right/>
      <top/>
      <bottom style="hair">
        <color indexed="55"/>
      </bottom>
      <diagonal/>
    </border>
    <border>
      <left/>
      <right style="hair">
        <color indexed="55"/>
      </right>
      <top/>
      <bottom style="hair">
        <color indexed="55"/>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thin">
        <color indexed="64"/>
      </right>
      <top style="thin">
        <color indexed="8"/>
      </top>
      <bottom style="thin">
        <color indexed="8"/>
      </bottom>
      <diagonal/>
    </border>
    <border>
      <left style="thin">
        <color indexed="8"/>
      </left>
      <right style="hair">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64"/>
      </right>
      <top style="thin">
        <color indexed="64"/>
      </top>
      <bottom style="thin">
        <color indexed="64"/>
      </bottom>
      <diagonal/>
    </border>
    <border>
      <left style="hair">
        <color indexed="64"/>
      </left>
      <right style="thin">
        <color indexed="8"/>
      </right>
      <top style="thin">
        <color indexed="64"/>
      </top>
      <bottom style="thin">
        <color indexed="64"/>
      </bottom>
      <diagonal/>
    </border>
    <border>
      <left style="thin">
        <color indexed="8"/>
      </left>
      <right style="hair">
        <color indexed="8"/>
      </right>
      <top style="thin">
        <color indexed="64"/>
      </top>
      <bottom style="thin">
        <color indexed="8"/>
      </bottom>
      <diagonal/>
    </border>
    <border>
      <left style="hair">
        <color indexed="8"/>
      </left>
      <right style="hair">
        <color indexed="8"/>
      </right>
      <top style="thin">
        <color indexed="64"/>
      </top>
      <bottom style="thin">
        <color indexed="8"/>
      </bottom>
      <diagonal/>
    </border>
    <border>
      <left style="hair">
        <color indexed="8"/>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medium">
        <color indexed="8"/>
      </top>
      <bottom style="medium">
        <color indexed="8"/>
      </bottom>
      <diagonal/>
    </border>
    <border>
      <left style="medium">
        <color indexed="64"/>
      </left>
      <right/>
      <top style="medium">
        <color indexed="8"/>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39"/>
      </left>
      <right/>
      <top style="thin">
        <color indexed="39"/>
      </top>
      <bottom style="thin">
        <color indexed="39"/>
      </bottom>
      <diagonal/>
    </border>
    <border>
      <left style="medium">
        <color indexed="39"/>
      </left>
      <right style="medium">
        <color indexed="39"/>
      </right>
      <top style="medium">
        <color indexed="39"/>
      </top>
      <bottom style="medium">
        <color indexed="39"/>
      </bottom>
      <diagonal/>
    </border>
    <border>
      <left/>
      <right/>
      <top style="medium">
        <color indexed="12"/>
      </top>
      <bottom/>
      <diagonal/>
    </border>
    <border>
      <left/>
      <right/>
      <top/>
      <bottom style="medium">
        <color indexed="12"/>
      </bottom>
      <diagonal/>
    </border>
    <border>
      <left style="medium">
        <color indexed="12"/>
      </left>
      <right/>
      <top/>
      <bottom style="medium">
        <color indexed="12"/>
      </bottom>
      <diagonal/>
    </border>
    <border>
      <left/>
      <right style="medium">
        <color indexed="12"/>
      </right>
      <top style="medium">
        <color indexed="12"/>
      </top>
      <bottom/>
      <diagonal/>
    </border>
    <border>
      <left/>
      <right style="medium">
        <color indexed="12"/>
      </right>
      <top/>
      <bottom style="medium">
        <color indexed="12"/>
      </bottom>
      <diagonal/>
    </border>
    <border>
      <left style="medium">
        <color indexed="12"/>
      </left>
      <right/>
      <top style="medium">
        <color indexed="12"/>
      </top>
      <bottom/>
      <diagonal/>
    </border>
    <border>
      <left/>
      <right/>
      <top style="medium">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s>
  <cellStyleXfs count="177">
    <xf numFmtId="0" fontId="0" fillId="0" borderId="0"/>
    <xf numFmtId="0" fontId="137" fillId="0" borderId="0"/>
    <xf numFmtId="0" fontId="59" fillId="0" borderId="0"/>
    <xf numFmtId="0" fontId="138" fillId="0" borderId="0"/>
    <xf numFmtId="0" fontId="139" fillId="0" borderId="0"/>
    <xf numFmtId="0" fontId="59" fillId="0" borderId="0"/>
    <xf numFmtId="0" fontId="206" fillId="61"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1" fillId="0" borderId="1" applyNumberFormat="0" applyFill="0" applyAlignment="0" applyProtection="0"/>
    <xf numFmtId="181" fontId="6" fillId="0" borderId="0" applyFill="0" applyBorder="0" applyAlignment="0" applyProtection="0"/>
    <xf numFmtId="182" fontId="6" fillId="0" borderId="0" applyFill="0" applyBorder="0" applyAlignment="0" applyProtection="0"/>
    <xf numFmtId="183" fontId="6" fillId="0" borderId="0" applyFill="0" applyBorder="0" applyAlignment="0" applyProtection="0"/>
    <xf numFmtId="184" fontId="6" fillId="0" borderId="0" applyFill="0" applyBorder="0" applyAlignment="0" applyProtection="0"/>
    <xf numFmtId="43" fontId="6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5" fontId="6" fillId="0" borderId="0" applyFill="0" applyBorder="0" applyAlignment="0" applyProtection="0"/>
    <xf numFmtId="186" fontId="6" fillId="0" borderId="0" applyFill="0" applyBorder="0" applyAlignment="0" applyProtection="0"/>
    <xf numFmtId="9" fontId="64" fillId="0" borderId="2" applyBorder="0" applyProtection="0">
      <alignment horizontal="right"/>
      <protection locked="0"/>
    </xf>
    <xf numFmtId="187" fontId="6" fillId="0" borderId="0" applyFill="0" applyBorder="0" applyAlignment="0" applyProtection="0"/>
    <xf numFmtId="0" fontId="6" fillId="0" borderId="0"/>
    <xf numFmtId="0" fontId="207"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208" fillId="0" borderId="0" applyNumberFormat="0" applyFill="0" applyBorder="0" applyAlignment="0" applyProtection="0">
      <alignment vertical="top"/>
      <protection locked="0"/>
    </xf>
    <xf numFmtId="0" fontId="209" fillId="0" borderId="0" applyNumberFormat="0" applyFill="0" applyBorder="0" applyAlignment="0" applyProtection="0">
      <protection locked="0"/>
    </xf>
    <xf numFmtId="0" fontId="208" fillId="0" borderId="0" applyNumberFormat="0" applyFill="0" applyBorder="0" applyAlignment="0" applyProtection="0">
      <alignment vertical="top"/>
      <protection locked="0"/>
    </xf>
    <xf numFmtId="0" fontId="220" fillId="0" borderId="0" applyNumberFormat="0" applyFill="0" applyBorder="0" applyAlignment="0" applyProtection="0">
      <alignment vertical="top"/>
      <protection locked="0"/>
    </xf>
    <xf numFmtId="0" fontId="42" fillId="4" borderId="0" applyNumberFormat="0" applyBorder="0" applyAlignment="0" applyProtection="0"/>
    <xf numFmtId="0" fontId="42" fillId="5" borderId="0" applyNumberFormat="0" applyBorder="0" applyAlignment="0" applyProtection="0"/>
    <xf numFmtId="0" fontId="140" fillId="30" borderId="0" applyNumberFormat="0" applyBorder="0" applyAlignment="0" applyProtection="0"/>
    <xf numFmtId="0" fontId="43" fillId="31" borderId="3" applyNumberFormat="0" applyAlignment="0" applyProtection="0"/>
    <xf numFmtId="0" fontId="43" fillId="32" borderId="3" applyNumberFormat="0" applyAlignment="0" applyProtection="0"/>
    <xf numFmtId="0" fontId="59" fillId="0" borderId="4"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7" fillId="0" borderId="0" applyFont="0" applyFill="0" applyBorder="0" applyAlignment="0" applyProtection="0">
      <alignment vertical="top" wrapText="1"/>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5" applyNumberFormat="0">
      <alignment vertical="center" wrapText="1"/>
    </xf>
    <xf numFmtId="49" fontId="141" fillId="0" borderId="6" applyNumberFormat="0">
      <alignment horizontal="left" vertical="center"/>
    </xf>
    <xf numFmtId="166" fontId="65" fillId="0" borderId="0" applyBorder="0" applyProtection="0">
      <alignment horizontal="right"/>
      <protection locked="0"/>
    </xf>
    <xf numFmtId="0" fontId="65" fillId="0" borderId="0" applyBorder="0" applyProtection="0">
      <alignment horizontal="left"/>
      <protection locked="0"/>
    </xf>
    <xf numFmtId="0" fontId="44" fillId="0" borderId="7" applyNumberFormat="0" applyFill="0" applyAlignment="0" applyProtection="0"/>
    <xf numFmtId="0" fontId="45" fillId="0" borderId="8" applyNumberFormat="0" applyFill="0" applyAlignment="0" applyProtection="0"/>
    <xf numFmtId="0" fontId="46" fillId="0" borderId="9" applyNumberFormat="0" applyFill="0" applyAlignment="0" applyProtection="0"/>
    <xf numFmtId="0" fontId="46" fillId="0" borderId="0" applyNumberFormat="0" applyFill="0" applyBorder="0" applyAlignment="0" applyProtection="0"/>
    <xf numFmtId="49" fontId="142" fillId="33" borderId="10" applyNumberFormat="0" applyFont="0" applyAlignment="0">
      <alignment horizontal="left" vertical="center"/>
    </xf>
    <xf numFmtId="0" fontId="1" fillId="29" borderId="11" applyNumberFormat="0" applyAlignment="0"/>
    <xf numFmtId="0" fontId="143" fillId="34" borderId="12" applyNumberFormat="0" applyAlignment="0"/>
    <xf numFmtId="0" fontId="144" fillId="35" borderId="0" applyNumberFormat="0" applyAlignment="0"/>
    <xf numFmtId="0" fontId="47" fillId="0" borderId="0" applyNumberFormat="0" applyFill="0" applyBorder="0" applyAlignment="0" applyProtection="0"/>
    <xf numFmtId="0" fontId="145" fillId="36" borderId="13" applyNumberFormat="0"/>
    <xf numFmtId="0" fontId="48" fillId="37" borderId="0" applyNumberFormat="0" applyBorder="0" applyAlignment="0" applyProtection="0"/>
    <xf numFmtId="0" fontId="48" fillId="38" borderId="0" applyNumberFormat="0" applyBorder="0" applyAlignment="0" applyProtection="0"/>
    <xf numFmtId="0" fontId="74" fillId="0" borderId="0"/>
    <xf numFmtId="0" fontId="146" fillId="0" borderId="0"/>
    <xf numFmtId="0" fontId="57" fillId="0" borderId="0"/>
    <xf numFmtId="0" fontId="67" fillId="0" borderId="0" applyAlignment="0">
      <alignment vertical="top" wrapText="1"/>
      <protection locked="0"/>
    </xf>
    <xf numFmtId="0" fontId="147" fillId="0" borderId="0"/>
    <xf numFmtId="0" fontId="59" fillId="0" borderId="0"/>
    <xf numFmtId="0" fontId="59" fillId="0" borderId="0" applyAlignment="0">
      <alignment vertical="top" wrapText="1"/>
      <protection locked="0"/>
    </xf>
    <xf numFmtId="0" fontId="82" fillId="0" borderId="0">
      <protection locked="0"/>
    </xf>
    <xf numFmtId="0" fontId="96" fillId="0" borderId="0"/>
    <xf numFmtId="0" fontId="112" fillId="0" borderId="0"/>
    <xf numFmtId="0" fontId="6" fillId="0" borderId="0"/>
    <xf numFmtId="0" fontId="121" fillId="0" borderId="0" applyAlignment="0">
      <alignment vertical="top" wrapText="1"/>
      <protection locked="0"/>
    </xf>
    <xf numFmtId="0" fontId="152" fillId="0" borderId="0" applyAlignment="0">
      <alignment vertical="top" wrapText="1"/>
      <protection locked="0"/>
    </xf>
    <xf numFmtId="0" fontId="82" fillId="0" borderId="0" applyAlignment="0">
      <alignment vertical="top" wrapText="1"/>
      <protection locked="0"/>
    </xf>
    <xf numFmtId="0" fontId="183" fillId="0" borderId="0" applyAlignment="0">
      <alignment vertical="top" wrapText="1"/>
      <protection locked="0"/>
    </xf>
    <xf numFmtId="0" fontId="198" fillId="0" borderId="0" applyAlignment="0">
      <alignment vertical="top" wrapText="1"/>
      <protection locked="0"/>
    </xf>
    <xf numFmtId="0" fontId="6" fillId="0" borderId="0"/>
    <xf numFmtId="0" fontId="69" fillId="0" borderId="0" applyAlignment="0">
      <alignment vertical="top" wrapText="1"/>
      <protection locked="0"/>
    </xf>
    <xf numFmtId="0" fontId="1" fillId="0" borderId="0"/>
    <xf numFmtId="0" fontId="69" fillId="0" borderId="0" applyAlignment="0">
      <alignment vertical="top" wrapText="1"/>
      <protection locked="0"/>
    </xf>
    <xf numFmtId="0" fontId="59" fillId="0" borderId="0">
      <alignment vertical="center"/>
    </xf>
    <xf numFmtId="0" fontId="61" fillId="0" borderId="0" applyAlignment="0">
      <alignment vertical="top" wrapText="1"/>
      <protection locked="0"/>
    </xf>
    <xf numFmtId="0" fontId="66" fillId="0" borderId="0" applyAlignment="0">
      <alignment vertical="top" wrapText="1"/>
      <protection locked="0"/>
    </xf>
    <xf numFmtId="0" fontId="69" fillId="0" borderId="0" applyAlignment="0">
      <alignment vertical="top" wrapText="1"/>
      <protection locked="0"/>
    </xf>
    <xf numFmtId="0" fontId="61" fillId="0" borderId="0" applyAlignment="0">
      <alignment vertical="top" wrapText="1"/>
      <protection locked="0"/>
    </xf>
    <xf numFmtId="0" fontId="69" fillId="0" borderId="0" applyAlignment="0">
      <alignment vertical="top" wrapText="1"/>
      <protection locked="0"/>
    </xf>
    <xf numFmtId="0" fontId="69" fillId="0" borderId="0" applyAlignment="0">
      <alignment vertical="top" wrapText="1"/>
      <protection locked="0"/>
    </xf>
    <xf numFmtId="0" fontId="61" fillId="0" borderId="0" applyAlignment="0">
      <alignment vertical="top" wrapText="1"/>
      <protection locked="0"/>
    </xf>
    <xf numFmtId="0" fontId="206" fillId="0" borderId="0"/>
    <xf numFmtId="0" fontId="59" fillId="0" borderId="0"/>
    <xf numFmtId="0" fontId="6" fillId="0" borderId="0"/>
    <xf numFmtId="0" fontId="56" fillId="0" borderId="0"/>
    <xf numFmtId="0" fontId="59" fillId="0" borderId="0"/>
    <xf numFmtId="0" fontId="59" fillId="0" borderId="0"/>
    <xf numFmtId="0" fontId="59" fillId="0" borderId="0"/>
    <xf numFmtId="0" fontId="61" fillId="0" borderId="0" applyAlignment="0">
      <alignment vertical="top" wrapText="1"/>
      <protection locked="0"/>
    </xf>
    <xf numFmtId="0" fontId="59" fillId="0" borderId="0"/>
    <xf numFmtId="0" fontId="68" fillId="0" borderId="0">
      <alignment vertical="top" wrapText="1"/>
      <protection locked="0"/>
    </xf>
    <xf numFmtId="0" fontId="6" fillId="0" borderId="0"/>
    <xf numFmtId="0" fontId="148" fillId="0" borderId="0" applyNumberFormat="0" applyFill="0" applyBorder="0" applyAlignment="0" applyProtection="0"/>
    <xf numFmtId="0" fontId="149" fillId="0" borderId="0" applyFill="0" applyBorder="0" applyProtection="0">
      <alignment horizontal="left"/>
    </xf>
    <xf numFmtId="166" fontId="64" fillId="0" borderId="14" applyBorder="0" applyProtection="0">
      <alignment horizontal="right"/>
      <protection locked="0"/>
    </xf>
    <xf numFmtId="169" fontId="64" fillId="0" borderId="14" applyBorder="0" applyProtection="0">
      <alignment horizontal="right"/>
      <protection locked="0"/>
    </xf>
    <xf numFmtId="0" fontId="64" fillId="0" borderId="15" applyNumberFormat="0" applyBorder="0" applyProtection="0">
      <alignment horizontal="left" wrapText="1"/>
      <protection locked="0"/>
    </xf>
    <xf numFmtId="0" fontId="150" fillId="0" borderId="0" applyNumberFormat="0">
      <alignment horizontal="left" vertical="center"/>
    </xf>
    <xf numFmtId="0" fontId="69" fillId="39" borderId="16" applyNumberFormat="0" applyFont="0" applyAlignment="0" applyProtection="0"/>
    <xf numFmtId="0" fontId="6" fillId="40" borderId="16" applyNumberFormat="0" applyAlignment="0" applyProtection="0"/>
    <xf numFmtId="9" fontId="6" fillId="0" borderId="0" applyFont="0" applyFill="0" applyBorder="0" applyAlignment="0" applyProtection="0"/>
    <xf numFmtId="9" fontId="6" fillId="0" borderId="0" applyFill="0" applyBorder="0" applyAlignment="0" applyProtection="0"/>
    <xf numFmtId="0" fontId="49" fillId="0" borderId="17" applyNumberFormat="0" applyFill="0" applyAlignment="0" applyProtection="0"/>
    <xf numFmtId="0" fontId="2" fillId="0" borderId="0"/>
    <xf numFmtId="0" fontId="50" fillId="6" borderId="0" applyNumberFormat="0" applyBorder="0" applyAlignment="0" applyProtection="0"/>
    <xf numFmtId="0" fontId="50" fillId="7" borderId="0" applyNumberFormat="0" applyBorder="0" applyAlignment="0" applyProtection="0"/>
    <xf numFmtId="0" fontId="59" fillId="41" borderId="0"/>
    <xf numFmtId="0" fontId="16" fillId="0" borderId="0"/>
    <xf numFmtId="0" fontId="59" fillId="0" borderId="0"/>
    <xf numFmtId="0" fontId="16" fillId="0" borderId="0"/>
    <xf numFmtId="0" fontId="51" fillId="0" borderId="0" applyNumberFormat="0" applyFill="0" applyBorder="0" applyAlignment="0" applyProtection="0"/>
    <xf numFmtId="0" fontId="142" fillId="29" borderId="18">
      <alignment vertical="center"/>
    </xf>
    <xf numFmtId="0" fontId="52" fillId="12" borderId="19" applyNumberFormat="0" applyAlignment="0" applyProtection="0"/>
    <xf numFmtId="0" fontId="52" fillId="13" borderId="19" applyNumberFormat="0" applyAlignment="0" applyProtection="0"/>
    <xf numFmtId="0" fontId="210" fillId="0" borderId="20">
      <alignment horizontal="left" wrapText="1" indent="1"/>
      <protection locked="0"/>
    </xf>
    <xf numFmtId="0" fontId="53" fillId="42" borderId="19" applyNumberFormat="0" applyAlignment="0" applyProtection="0"/>
    <xf numFmtId="0" fontId="53" fillId="30" borderId="19" applyNumberFormat="0" applyAlignment="0" applyProtection="0"/>
    <xf numFmtId="0" fontId="54" fillId="42" borderId="21" applyNumberFormat="0" applyAlignment="0" applyProtection="0"/>
    <xf numFmtId="0" fontId="54" fillId="30" borderId="21" applyNumberFormat="0" applyAlignment="0" applyProtection="0"/>
    <xf numFmtId="0" fontId="55" fillId="0" borderId="0" applyNumberFormat="0" applyFill="0" applyBorder="0" applyAlignment="0" applyProtection="0"/>
    <xf numFmtId="188" fontId="6" fillId="0" borderId="0" applyFill="0" applyBorder="0" applyAlignment="0" applyProtection="0"/>
    <xf numFmtId="189" fontId="6" fillId="0" borderId="0" applyFill="0" applyBorder="0" applyAlignment="0" applyProtection="0"/>
    <xf numFmtId="0" fontId="211" fillId="0" borderId="0">
      <protection locked="0"/>
    </xf>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6" fillId="0" borderId="0"/>
    <xf numFmtId="0" fontId="221" fillId="0" borderId="0"/>
    <xf numFmtId="0" fontId="227" fillId="0" borderId="0"/>
  </cellStyleXfs>
  <cellXfs count="1256">
    <xf numFmtId="0" fontId="0" fillId="0" borderId="0" xfId="0"/>
    <xf numFmtId="0" fontId="17" fillId="0" borderId="0" xfId="0" applyFont="1" applyAlignment="1">
      <alignment vertical="top" wrapText="1"/>
    </xf>
    <xf numFmtId="0" fontId="17" fillId="0" borderId="0" xfId="0" applyFont="1" applyBorder="1"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42" fontId="31" fillId="0" borderId="0" xfId="0" applyNumberFormat="1" applyFont="1" applyBorder="1" applyAlignment="1">
      <alignment vertical="top" wrapText="1"/>
    </xf>
    <xf numFmtId="42" fontId="35" fillId="0" borderId="0" xfId="0" applyNumberFormat="1" applyFont="1" applyBorder="1" applyAlignment="1">
      <alignment vertical="center" wrapText="1"/>
    </xf>
    <xf numFmtId="42" fontId="35" fillId="0" borderId="0" xfId="0" applyNumberFormat="1" applyFont="1" applyFill="1" applyBorder="1" applyAlignment="1">
      <alignment vertical="center" wrapText="1"/>
    </xf>
    <xf numFmtId="42" fontId="12" fillId="0" borderId="0" xfId="0" applyNumberFormat="1" applyFont="1" applyBorder="1" applyAlignment="1">
      <alignment vertical="center" wrapText="1"/>
    </xf>
    <xf numFmtId="0" fontId="17" fillId="0" borderId="0" xfId="0" applyFont="1" applyFill="1" applyAlignment="1">
      <alignment vertical="center" wrapText="1"/>
    </xf>
    <xf numFmtId="0" fontId="3" fillId="51" borderId="0" xfId="0" applyFont="1" applyFill="1" applyAlignment="1">
      <alignment vertical="top" wrapText="1"/>
    </xf>
    <xf numFmtId="0" fontId="3" fillId="0" borderId="0" xfId="0" applyFont="1" applyAlignment="1">
      <alignment vertical="center" wrapText="1"/>
    </xf>
    <xf numFmtId="0" fontId="212" fillId="39" borderId="0" xfId="98" applyFont="1" applyFill="1" applyAlignment="1" applyProtection="1">
      <alignment horizontal="left"/>
    </xf>
    <xf numFmtId="0" fontId="56" fillId="39" borderId="0" xfId="98" applyFont="1" applyFill="1" applyAlignment="1" applyProtection="1">
      <alignment horizontal="left"/>
    </xf>
    <xf numFmtId="0" fontId="56" fillId="0" borderId="0" xfId="98" applyFont="1" applyFill="1" applyAlignment="1" applyProtection="1">
      <alignment horizontal="left"/>
    </xf>
    <xf numFmtId="0" fontId="59" fillId="0" borderId="0" xfId="98" applyAlignment="1">
      <alignment vertical="top"/>
      <protection locked="0"/>
    </xf>
    <xf numFmtId="0" fontId="57" fillId="39" borderId="0" xfId="98" applyFont="1" applyFill="1" applyAlignment="1" applyProtection="1">
      <alignment horizontal="left" vertical="center"/>
    </xf>
    <xf numFmtId="0" fontId="56" fillId="39" borderId="0" xfId="98" applyFont="1" applyFill="1" applyAlignment="1" applyProtection="1">
      <alignment horizontal="left" vertical="center"/>
    </xf>
    <xf numFmtId="0" fontId="56" fillId="0" borderId="0" xfId="98" applyFont="1" applyFill="1" applyAlignment="1" applyProtection="1">
      <alignment horizontal="left" vertical="center"/>
    </xf>
    <xf numFmtId="0" fontId="58" fillId="39" borderId="0" xfId="98" applyFont="1" applyFill="1" applyAlignment="1" applyProtection="1">
      <alignment horizontal="left" vertical="center"/>
    </xf>
    <xf numFmtId="0" fontId="56" fillId="52" borderId="22" xfId="116" applyFont="1" applyFill="1" applyBorder="1" applyAlignment="1" applyProtection="1">
      <alignment horizontal="center" vertical="center" wrapText="1"/>
    </xf>
    <xf numFmtId="0" fontId="61" fillId="0" borderId="0" xfId="116" applyAlignment="1">
      <alignment horizontal="left" vertical="top"/>
      <protection locked="0"/>
    </xf>
    <xf numFmtId="0" fontId="63" fillId="39" borderId="0" xfId="116" applyFont="1" applyFill="1" applyAlignment="1" applyProtection="1">
      <alignment horizontal="left"/>
    </xf>
    <xf numFmtId="165" fontId="58" fillId="0" borderId="0" xfId="116" applyNumberFormat="1" applyFont="1" applyAlignment="1" applyProtection="1">
      <alignment horizontal="right"/>
    </xf>
    <xf numFmtId="0" fontId="58" fillId="0" borderId="0" xfId="116" applyFont="1" applyAlignment="1" applyProtection="1">
      <alignment horizontal="left" wrapText="1"/>
    </xf>
    <xf numFmtId="166" fontId="58" fillId="0" borderId="0" xfId="116" applyNumberFormat="1" applyFont="1" applyAlignment="1" applyProtection="1">
      <alignment horizontal="right"/>
    </xf>
    <xf numFmtId="165" fontId="72" fillId="0" borderId="0" xfId="116" applyNumberFormat="1" applyFont="1" applyAlignment="1" applyProtection="1">
      <alignment horizontal="right" vertical="center"/>
    </xf>
    <xf numFmtId="0" fontId="72" fillId="0" borderId="0" xfId="116" applyFont="1" applyAlignment="1" applyProtection="1">
      <alignment horizontal="left" vertical="center" wrapText="1"/>
    </xf>
    <xf numFmtId="166" fontId="72" fillId="0" borderId="0" xfId="116" applyNumberFormat="1" applyFont="1" applyAlignment="1" applyProtection="1">
      <alignment horizontal="right" vertical="center"/>
    </xf>
    <xf numFmtId="0" fontId="73" fillId="0" borderId="0" xfId="116" applyFont="1" applyAlignment="1">
      <alignment horizontal="left" vertical="center"/>
      <protection locked="0"/>
    </xf>
    <xf numFmtId="165" fontId="74" fillId="0" borderId="5" xfId="116" applyNumberFormat="1" applyFont="1" applyBorder="1" applyAlignment="1" applyProtection="1">
      <alignment horizontal="center" vertical="center"/>
    </xf>
    <xf numFmtId="0" fontId="74" fillId="0" borderId="5" xfId="116" applyFont="1" applyBorder="1" applyAlignment="1" applyProtection="1">
      <alignment horizontal="left" vertical="center" wrapText="1"/>
    </xf>
    <xf numFmtId="165" fontId="74" fillId="0" borderId="5" xfId="116" applyNumberFormat="1" applyFont="1" applyBorder="1" applyAlignment="1" applyProtection="1">
      <alignment horizontal="right" vertical="center"/>
    </xf>
    <xf numFmtId="164" fontId="74" fillId="0" borderId="5" xfId="116" applyNumberFormat="1" applyFont="1" applyBorder="1" applyAlignment="1" applyProtection="1">
      <alignment horizontal="right" vertical="center"/>
      <protection locked="0"/>
    </xf>
    <xf numFmtId="164" fontId="74" fillId="0" borderId="5" xfId="116" applyNumberFormat="1" applyFont="1" applyBorder="1" applyAlignment="1" applyProtection="1">
      <alignment horizontal="right" vertical="center"/>
    </xf>
    <xf numFmtId="165" fontId="213" fillId="0" borderId="0" xfId="116" applyNumberFormat="1" applyFont="1" applyAlignment="1" applyProtection="1">
      <alignment horizontal="right" vertical="center"/>
    </xf>
    <xf numFmtId="0" fontId="213" fillId="0" borderId="0" xfId="116" applyFont="1" applyAlignment="1" applyProtection="1">
      <alignment horizontal="left" vertical="center" wrapText="1"/>
    </xf>
    <xf numFmtId="164" fontId="213" fillId="0" borderId="0" xfId="116" applyNumberFormat="1" applyFont="1" applyAlignment="1" applyProtection="1">
      <alignment horizontal="left" vertical="center" wrapText="1"/>
    </xf>
    <xf numFmtId="164" fontId="213" fillId="0" borderId="0" xfId="116" applyNumberFormat="1" applyFont="1" applyAlignment="1" applyProtection="1">
      <alignment horizontal="right" vertical="center"/>
    </xf>
    <xf numFmtId="166" fontId="213" fillId="0" borderId="0" xfId="116" applyNumberFormat="1" applyFont="1" applyFill="1" applyAlignment="1" applyProtection="1">
      <alignment horizontal="right" vertical="center"/>
    </xf>
    <xf numFmtId="0" fontId="214" fillId="0" borderId="0" xfId="116" applyFont="1" applyAlignment="1">
      <alignment horizontal="left" vertical="center"/>
      <protection locked="0"/>
    </xf>
    <xf numFmtId="0" fontId="61" fillId="0" borderId="0" xfId="116" applyAlignment="1" applyProtection="1">
      <alignment horizontal="left" vertical="top"/>
    </xf>
    <xf numFmtId="0" fontId="61" fillId="0" borderId="0" xfId="116" applyFill="1" applyAlignment="1" applyProtection="1">
      <alignment horizontal="left" vertical="top"/>
    </xf>
    <xf numFmtId="0" fontId="61" fillId="0" borderId="0" xfId="116" applyFont="1" applyAlignment="1">
      <alignment horizontal="left" vertical="top"/>
      <protection locked="0"/>
    </xf>
    <xf numFmtId="42" fontId="215" fillId="0" borderId="0" xfId="0" applyNumberFormat="1" applyFont="1" applyBorder="1" applyAlignment="1">
      <alignment vertical="center" wrapText="1"/>
    </xf>
    <xf numFmtId="42" fontId="31" fillId="0" borderId="0" xfId="0" applyNumberFormat="1" applyFont="1" applyBorder="1" applyAlignment="1">
      <alignment horizontal="center" vertical="center" wrapText="1"/>
    </xf>
    <xf numFmtId="42" fontId="31" fillId="0" borderId="0" xfId="0" applyNumberFormat="1" applyFont="1" applyBorder="1" applyAlignment="1">
      <alignment vertical="center" wrapText="1"/>
    </xf>
    <xf numFmtId="0" fontId="77" fillId="39" borderId="0" xfId="0" applyFont="1" applyFill="1" applyAlignment="1" applyProtection="1">
      <alignment horizontal="left"/>
    </xf>
    <xf numFmtId="0" fontId="78" fillId="39" borderId="0" xfId="0" applyFont="1" applyFill="1" applyAlignment="1" applyProtection="1">
      <alignment horizontal="left"/>
    </xf>
    <xf numFmtId="0" fontId="65" fillId="39" borderId="0" xfId="0" applyFont="1" applyFill="1" applyAlignment="1" applyProtection="1">
      <alignment horizontal="left"/>
    </xf>
    <xf numFmtId="0" fontId="65" fillId="39" borderId="0" xfId="0" applyFont="1" applyFill="1" applyAlignment="1" applyProtection="1">
      <alignment horizontal="center"/>
    </xf>
    <xf numFmtId="0" fontId="64" fillId="39" borderId="0" xfId="0" applyFont="1" applyFill="1" applyAlignment="1" applyProtection="1">
      <alignment horizontal="left"/>
    </xf>
    <xf numFmtId="49" fontId="64" fillId="39" borderId="0" xfId="0" applyNumberFormat="1" applyFont="1" applyFill="1" applyAlignment="1" applyProtection="1">
      <alignment horizontal="left"/>
    </xf>
    <xf numFmtId="0" fontId="78" fillId="39" borderId="0" xfId="0" applyFont="1" applyFill="1" applyAlignment="1" applyProtection="1">
      <alignment horizontal="center"/>
    </xf>
    <xf numFmtId="0" fontId="64" fillId="52" borderId="23" xfId="0" applyFont="1" applyFill="1" applyBorder="1" applyAlignment="1" applyProtection="1">
      <alignment horizontal="center" vertical="center" wrapText="1"/>
    </xf>
    <xf numFmtId="0" fontId="64" fillId="52" borderId="24" xfId="0" applyFont="1" applyFill="1" applyBorder="1" applyAlignment="1" applyProtection="1">
      <alignment horizontal="center" vertical="center" wrapText="1"/>
    </xf>
    <xf numFmtId="0" fontId="64" fillId="52" borderId="25" xfId="0" applyFont="1" applyFill="1" applyBorder="1" applyAlignment="1" applyProtection="1">
      <alignment horizontal="center" vertical="center" wrapText="1"/>
    </xf>
    <xf numFmtId="0" fontId="64" fillId="52" borderId="26" xfId="0" applyFont="1" applyFill="1" applyBorder="1" applyAlignment="1" applyProtection="1">
      <alignment horizontal="center" vertical="center" wrapText="1"/>
    </xf>
    <xf numFmtId="0" fontId="64" fillId="52" borderId="27" xfId="0" applyFont="1" applyFill="1" applyBorder="1" applyAlignment="1" applyProtection="1">
      <alignment horizontal="center" vertical="center" wrapText="1"/>
    </xf>
    <xf numFmtId="0" fontId="64" fillId="52" borderId="28" xfId="0" applyFont="1" applyFill="1" applyBorder="1" applyAlignment="1" applyProtection="1">
      <alignment horizontal="center" vertical="center" wrapText="1"/>
    </xf>
    <xf numFmtId="0" fontId="78" fillId="0" borderId="0" xfId="0" applyFont="1" applyAlignment="1" applyProtection="1">
      <alignment horizontal="center"/>
    </xf>
    <xf numFmtId="0" fontId="78" fillId="0" borderId="0" xfId="0" applyFont="1" applyAlignment="1" applyProtection="1">
      <alignment horizontal="left"/>
    </xf>
    <xf numFmtId="166" fontId="65" fillId="0" borderId="0" xfId="0" applyNumberFormat="1" applyFont="1" applyFill="1" applyBorder="1" applyAlignment="1" applyProtection="1">
      <alignment horizontal="right"/>
      <protection locked="0"/>
    </xf>
    <xf numFmtId="166" fontId="64" fillId="0" borderId="29" xfId="0" applyNumberFormat="1" applyFont="1" applyBorder="1" applyAlignment="1" applyProtection="1">
      <alignment horizontal="right"/>
      <protection locked="0"/>
    </xf>
    <xf numFmtId="0" fontId="64" fillId="0" borderId="30" xfId="0" applyNumberFormat="1" applyFont="1" applyFill="1" applyBorder="1" applyAlignment="1" applyProtection="1">
      <alignment vertical="center" wrapText="1"/>
    </xf>
    <xf numFmtId="166" fontId="64" fillId="0" borderId="30" xfId="0" applyNumberFormat="1" applyFont="1" applyBorder="1" applyAlignment="1" applyProtection="1">
      <alignment horizontal="right"/>
      <protection locked="0"/>
    </xf>
    <xf numFmtId="0" fontId="64" fillId="0" borderId="31" xfId="0" applyNumberFormat="1" applyFont="1" applyFill="1" applyBorder="1" applyAlignment="1" applyProtection="1">
      <alignment vertical="center" wrapText="1"/>
    </xf>
    <xf numFmtId="166" fontId="64" fillId="0" borderId="31" xfId="0" applyNumberFormat="1" applyFont="1" applyBorder="1" applyAlignment="1" applyProtection="1">
      <alignment horizontal="right"/>
      <protection locked="0"/>
    </xf>
    <xf numFmtId="49" fontId="64" fillId="0" borderId="31" xfId="122" applyNumberFormat="1" applyFont="1" applyFill="1" applyBorder="1" applyAlignment="1" applyProtection="1">
      <alignment horizontal="left" vertical="center" wrapText="1"/>
    </xf>
    <xf numFmtId="0" fontId="216" fillId="0" borderId="32" xfId="0" applyNumberFormat="1" applyFont="1" applyFill="1" applyBorder="1" applyAlignment="1" applyProtection="1">
      <alignment vertical="center" wrapText="1"/>
    </xf>
    <xf numFmtId="166" fontId="64" fillId="0" borderId="32" xfId="0" applyNumberFormat="1" applyFont="1" applyBorder="1" applyAlignment="1" applyProtection="1">
      <alignment horizontal="right"/>
      <protection locked="0"/>
    </xf>
    <xf numFmtId="166" fontId="64" fillId="0" borderId="0" xfId="0" applyNumberFormat="1" applyFont="1" applyBorder="1" applyAlignment="1" applyProtection="1">
      <alignment horizontal="right"/>
      <protection locked="0"/>
    </xf>
    <xf numFmtId="0" fontId="83" fillId="0" borderId="0" xfId="99" applyFont="1" applyAlignment="1" applyProtection="1">
      <alignment horizontal="left" vertical="top"/>
    </xf>
    <xf numFmtId="1" fontId="83" fillId="0" borderId="0" xfId="99" applyNumberFormat="1" applyFont="1" applyAlignment="1" applyProtection="1">
      <alignment horizontal="left" vertical="top"/>
    </xf>
    <xf numFmtId="0" fontId="85" fillId="0" borderId="0" xfId="99" applyFont="1" applyAlignment="1" applyProtection="1">
      <alignment horizontal="left" vertical="center"/>
    </xf>
    <xf numFmtId="0" fontId="83" fillId="0" borderId="33" xfId="99" applyFont="1" applyBorder="1" applyAlignment="1" applyProtection="1">
      <alignment horizontal="left" vertical="center"/>
    </xf>
    <xf numFmtId="0" fontId="83" fillId="0" borderId="34" xfId="99" applyFont="1" applyBorder="1" applyAlignment="1" applyProtection="1">
      <alignment horizontal="left" vertical="center"/>
    </xf>
    <xf numFmtId="0" fontId="87" fillId="0" borderId="0" xfId="99" applyFont="1" applyAlignment="1" applyProtection="1">
      <alignment horizontal="left" vertical="center"/>
    </xf>
    <xf numFmtId="49" fontId="83" fillId="0" borderId="0" xfId="99" applyNumberFormat="1" applyFont="1" applyAlignment="1" applyProtection="1">
      <alignment horizontal="left" vertical="center"/>
    </xf>
    <xf numFmtId="0" fontId="83" fillId="0" borderId="35" xfId="99" applyFont="1" applyBorder="1" applyAlignment="1" applyProtection="1">
      <alignment horizontal="left" vertical="center"/>
    </xf>
    <xf numFmtId="0" fontId="83" fillId="0" borderId="36" xfId="99" applyFont="1" applyBorder="1" applyAlignment="1" applyProtection="1">
      <alignment horizontal="left" vertical="center"/>
    </xf>
    <xf numFmtId="0" fontId="83" fillId="0" borderId="37" xfId="99" applyFont="1" applyBorder="1" applyAlignment="1" applyProtection="1">
      <alignment horizontal="left" vertical="center"/>
    </xf>
    <xf numFmtId="0" fontId="83" fillId="0" borderId="38" xfId="99" applyFont="1" applyBorder="1" applyAlignment="1" applyProtection="1">
      <alignment horizontal="left" vertical="center"/>
    </xf>
    <xf numFmtId="0" fontId="83" fillId="0" borderId="39" xfId="99" applyFont="1" applyBorder="1" applyAlignment="1" applyProtection="1">
      <alignment horizontal="left" vertical="center"/>
    </xf>
    <xf numFmtId="0" fontId="83" fillId="0" borderId="40" xfId="99" applyFont="1" applyBorder="1" applyAlignment="1" applyProtection="1">
      <alignment horizontal="left" vertical="center"/>
    </xf>
    <xf numFmtId="0" fontId="83" fillId="0" borderId="41" xfId="99" applyFont="1" applyBorder="1" applyAlignment="1" applyProtection="1">
      <alignment horizontal="left" vertical="center"/>
    </xf>
    <xf numFmtId="0" fontId="86" fillId="0" borderId="0" xfId="99" applyFont="1" applyAlignment="1" applyProtection="1">
      <alignment horizontal="left" vertical="center"/>
    </xf>
    <xf numFmtId="0" fontId="89" fillId="0" borderId="0" xfId="99" applyFont="1" applyAlignment="1" applyProtection="1">
      <alignment horizontal="left" vertical="center"/>
    </xf>
    <xf numFmtId="0" fontId="83" fillId="0" borderId="33" xfId="99" applyFont="1" applyBorder="1" applyAlignment="1" applyProtection="1">
      <alignment horizontal="center" vertical="center" wrapText="1"/>
    </xf>
    <xf numFmtId="0" fontId="87" fillId="42" borderId="42" xfId="99" applyFont="1" applyFill="1" applyBorder="1" applyAlignment="1" applyProtection="1">
      <alignment horizontal="center" vertical="center" wrapText="1"/>
    </xf>
    <xf numFmtId="0" fontId="87" fillId="42" borderId="43" xfId="99" applyFont="1" applyFill="1" applyBorder="1" applyAlignment="1" applyProtection="1">
      <alignment horizontal="center" vertical="center" wrapText="1"/>
    </xf>
    <xf numFmtId="0" fontId="83" fillId="0" borderId="34" xfId="99" applyFont="1" applyBorder="1" applyAlignment="1" applyProtection="1">
      <alignment horizontal="center" vertical="center" wrapText="1"/>
    </xf>
    <xf numFmtId="0" fontId="85" fillId="0" borderId="42" xfId="99" applyFont="1" applyBorder="1" applyAlignment="1" applyProtection="1">
      <alignment horizontal="center" vertical="center" wrapText="1"/>
    </xf>
    <xf numFmtId="0" fontId="85" fillId="0" borderId="43" xfId="99" applyFont="1" applyBorder="1" applyAlignment="1" applyProtection="1">
      <alignment horizontal="center" vertical="center" wrapText="1"/>
    </xf>
    <xf numFmtId="0" fontId="85" fillId="0" borderId="44" xfId="99" applyFont="1" applyBorder="1" applyAlignment="1" applyProtection="1">
      <alignment horizontal="center" vertical="center" wrapText="1"/>
    </xf>
    <xf numFmtId="0" fontId="83" fillId="0" borderId="45" xfId="99" applyFont="1" applyBorder="1" applyAlignment="1" applyProtection="1">
      <alignment horizontal="left" vertical="center"/>
    </xf>
    <xf numFmtId="170" fontId="92" fillId="0" borderId="35" xfId="99" applyNumberFormat="1" applyFont="1" applyBorder="1" applyAlignment="1" applyProtection="1">
      <alignment horizontal="right"/>
    </xf>
    <xf numFmtId="170" fontId="92" fillId="0" borderId="46" xfId="99" applyNumberFormat="1" applyFont="1" applyBorder="1" applyAlignment="1" applyProtection="1">
      <alignment horizontal="right"/>
    </xf>
    <xf numFmtId="4" fontId="93" fillId="0" borderId="0" xfId="99" applyNumberFormat="1" applyFont="1" applyAlignment="1" applyProtection="1">
      <alignment horizontal="right" vertical="center"/>
    </xf>
    <xf numFmtId="0" fontId="91" fillId="0" borderId="33" xfId="99" applyFont="1" applyBorder="1" applyAlignment="1" applyProtection="1">
      <alignment horizontal="left"/>
    </xf>
    <xf numFmtId="0" fontId="83" fillId="53" borderId="0" xfId="99" applyFont="1" applyFill="1" applyAlignment="1" applyProtection="1">
      <alignment horizontal="left"/>
    </xf>
    <xf numFmtId="49" fontId="90" fillId="0" borderId="0" xfId="99" applyNumberFormat="1" applyFont="1" applyAlignment="1" applyProtection="1">
      <alignment horizontal="left"/>
    </xf>
    <xf numFmtId="49" fontId="83" fillId="0" borderId="0" xfId="99" applyNumberFormat="1" applyFont="1" applyAlignment="1" applyProtection="1">
      <alignment horizontal="left"/>
    </xf>
    <xf numFmtId="0" fontId="91" fillId="0" borderId="0" xfId="99" applyFont="1" applyAlignment="1" applyProtection="1">
      <alignment horizontal="left"/>
    </xf>
    <xf numFmtId="0" fontId="91" fillId="0" borderId="34" xfId="99" applyFont="1" applyBorder="1" applyAlignment="1" applyProtection="1">
      <alignment horizontal="left"/>
    </xf>
    <xf numFmtId="0" fontId="91" fillId="0" borderId="47" xfId="99" applyFont="1" applyBorder="1" applyAlignment="1" applyProtection="1">
      <alignment horizontal="left"/>
    </xf>
    <xf numFmtId="170" fontId="91" fillId="0" borderId="0" xfId="99" applyNumberFormat="1" applyFont="1" applyAlignment="1" applyProtection="1">
      <alignment horizontal="right"/>
    </xf>
    <xf numFmtId="170" fontId="91" fillId="0" borderId="48" xfId="99" applyNumberFormat="1" applyFont="1" applyBorder="1" applyAlignment="1" applyProtection="1">
      <alignment horizontal="right"/>
    </xf>
    <xf numFmtId="1" fontId="91" fillId="0" borderId="0" xfId="99" applyNumberFormat="1" applyFont="1" applyAlignment="1" applyProtection="1">
      <alignment horizontal="left"/>
    </xf>
    <xf numFmtId="169" fontId="91" fillId="0" borderId="0" xfId="99" applyNumberFormat="1" applyFont="1" applyAlignment="1" applyProtection="1">
      <alignment horizontal="right" vertical="center"/>
    </xf>
    <xf numFmtId="1" fontId="83" fillId="0" borderId="49" xfId="99" applyNumberFormat="1" applyFont="1" applyBorder="1" applyAlignment="1" applyProtection="1">
      <alignment horizontal="center" vertical="center"/>
    </xf>
    <xf numFmtId="49" fontId="83" fillId="0" borderId="49" xfId="99" applyNumberFormat="1" applyFont="1" applyBorder="1" applyAlignment="1" applyProtection="1">
      <alignment horizontal="center" vertical="center"/>
    </xf>
    <xf numFmtId="49" fontId="83" fillId="0" borderId="49" xfId="99" applyNumberFormat="1" applyFont="1" applyBorder="1" applyAlignment="1" applyProtection="1">
      <alignment horizontal="left" vertical="center" wrapText="1"/>
    </xf>
    <xf numFmtId="0" fontId="83" fillId="0" borderId="49" xfId="99" applyFont="1" applyBorder="1" applyAlignment="1" applyProtection="1">
      <alignment horizontal="center" vertical="center" wrapText="1"/>
    </xf>
    <xf numFmtId="4" fontId="83" fillId="0" borderId="49" xfId="99" applyNumberFormat="1" applyFont="1" applyBorder="1" applyAlignment="1" applyProtection="1">
      <alignment horizontal="right" vertical="center"/>
    </xf>
    <xf numFmtId="0" fontId="88" fillId="0" borderId="49" xfId="99" applyFont="1" applyBorder="1" applyAlignment="1" applyProtection="1">
      <alignment horizontal="left" vertical="center"/>
    </xf>
    <xf numFmtId="0" fontId="88" fillId="0" borderId="0" xfId="99" applyFont="1" applyAlignment="1" applyProtection="1">
      <alignment horizontal="center" vertical="center"/>
    </xf>
    <xf numFmtId="170" fontId="88" fillId="0" borderId="0" xfId="99" applyNumberFormat="1" applyFont="1" applyAlignment="1" applyProtection="1">
      <alignment horizontal="right" vertical="center"/>
    </xf>
    <xf numFmtId="170" fontId="88" fillId="0" borderId="48" xfId="99" applyNumberFormat="1" applyFont="1" applyBorder="1" applyAlignment="1" applyProtection="1">
      <alignment horizontal="right" vertical="center"/>
    </xf>
    <xf numFmtId="4" fontId="83" fillId="0" borderId="0" xfId="99" applyNumberFormat="1" applyFont="1" applyAlignment="1" applyProtection="1">
      <alignment horizontal="right" vertical="center"/>
    </xf>
    <xf numFmtId="4" fontId="91" fillId="0" borderId="0" xfId="99" applyNumberFormat="1" applyFont="1" applyAlignment="1" applyProtection="1">
      <alignment horizontal="right" vertical="center"/>
    </xf>
    <xf numFmtId="49" fontId="94" fillId="0" borderId="0" xfId="99" applyNumberFormat="1" applyFont="1" applyAlignment="1" applyProtection="1">
      <alignment horizontal="left" vertical="center" wrapText="1"/>
    </xf>
    <xf numFmtId="0" fontId="94" fillId="0" borderId="0" xfId="99" applyFont="1" applyAlignment="1" applyProtection="1">
      <alignment horizontal="center" vertical="center" wrapText="1"/>
    </xf>
    <xf numFmtId="4" fontId="83" fillId="0" borderId="0" xfId="99" applyNumberFormat="1" applyFont="1" applyAlignment="1" applyProtection="1">
      <alignment horizontal="left" vertical="top"/>
    </xf>
    <xf numFmtId="0" fontId="83" fillId="0" borderId="47" xfId="99" applyFont="1" applyBorder="1" applyAlignment="1" applyProtection="1">
      <alignment horizontal="left" vertical="center"/>
    </xf>
    <xf numFmtId="0" fontId="83" fillId="0" borderId="48" xfId="99" applyFont="1" applyBorder="1" applyAlignment="1" applyProtection="1">
      <alignment horizontal="left" vertical="center"/>
    </xf>
    <xf numFmtId="1" fontId="95" fillId="0" borderId="49" xfId="99" applyNumberFormat="1" applyFont="1" applyBorder="1" applyAlignment="1" applyProtection="1">
      <alignment horizontal="center" vertical="center"/>
    </xf>
    <xf numFmtId="49" fontId="95" fillId="0" borderId="49" xfId="99" applyNumberFormat="1" applyFont="1" applyBorder="1" applyAlignment="1" applyProtection="1">
      <alignment horizontal="center" vertical="center"/>
    </xf>
    <xf numFmtId="49" fontId="95" fillId="0" borderId="49" xfId="99" applyNumberFormat="1" applyFont="1" applyBorder="1" applyAlignment="1" applyProtection="1">
      <alignment horizontal="left" vertical="center" wrapText="1"/>
    </xf>
    <xf numFmtId="0" fontId="95" fillId="0" borderId="49" xfId="99" applyFont="1" applyBorder="1" applyAlignment="1" applyProtection="1">
      <alignment horizontal="center" vertical="center" wrapText="1"/>
    </xf>
    <xf numFmtId="4" fontId="95" fillId="0" borderId="49" xfId="99" applyNumberFormat="1" applyFont="1" applyBorder="1" applyAlignment="1" applyProtection="1">
      <alignment horizontal="right" vertical="center"/>
    </xf>
    <xf numFmtId="49" fontId="83" fillId="0" borderId="37" xfId="99" applyNumberFormat="1" applyFont="1" applyBorder="1" applyAlignment="1" applyProtection="1">
      <alignment horizontal="left" vertical="center"/>
    </xf>
    <xf numFmtId="0" fontId="59" fillId="0" borderId="0" xfId="100" applyFont="1"/>
    <xf numFmtId="174" fontId="101" fillId="0" borderId="50" xfId="100" applyNumberFormat="1" applyFont="1" applyFill="1" applyBorder="1" applyAlignment="1" applyProtection="1">
      <alignment vertical="top" wrapText="1"/>
    </xf>
    <xf numFmtId="174" fontId="101" fillId="0" borderId="51" xfId="100" applyNumberFormat="1" applyFont="1" applyFill="1" applyBorder="1" applyAlignment="1" applyProtection="1">
      <alignment vertical="top" wrapText="1"/>
    </xf>
    <xf numFmtId="174" fontId="103" fillId="0" borderId="52" xfId="100" applyNumberFormat="1" applyFont="1" applyFill="1" applyBorder="1" applyAlignment="1" applyProtection="1">
      <alignment vertical="top" wrapText="1"/>
    </xf>
    <xf numFmtId="0" fontId="105" fillId="0" borderId="0" xfId="100" applyFont="1" applyAlignment="1"/>
    <xf numFmtId="0" fontId="100" fillId="0" borderId="0" xfId="100" applyFont="1" applyAlignment="1"/>
    <xf numFmtId="0" fontId="100" fillId="0" borderId="0" xfId="100" applyFont="1" applyFill="1" applyBorder="1" applyAlignment="1" applyProtection="1">
      <alignment wrapText="1"/>
    </xf>
    <xf numFmtId="0" fontId="100" fillId="0" borderId="0" xfId="100" applyFont="1" applyFill="1" applyBorder="1" applyAlignment="1" applyProtection="1"/>
    <xf numFmtId="1" fontId="100" fillId="0" borderId="0" xfId="100" applyNumberFormat="1" applyFont="1" applyFill="1" applyBorder="1" applyAlignment="1" applyProtection="1"/>
    <xf numFmtId="0" fontId="100" fillId="0" borderId="0" xfId="100" applyFont="1" applyBorder="1" applyAlignment="1"/>
    <xf numFmtId="0" fontId="105" fillId="0" borderId="0" xfId="100" applyFont="1" applyBorder="1" applyAlignment="1"/>
    <xf numFmtId="0" fontId="105" fillId="0" borderId="6" xfId="100" applyFont="1" applyBorder="1" applyAlignment="1"/>
    <xf numFmtId="0" fontId="113" fillId="0" borderId="0" xfId="101" applyFont="1"/>
    <xf numFmtId="0" fontId="112" fillId="0" borderId="0" xfId="101"/>
    <xf numFmtId="0" fontId="114" fillId="0" borderId="0" xfId="101" applyFont="1"/>
    <xf numFmtId="0" fontId="120" fillId="0" borderId="0" xfId="101" applyFont="1" applyAlignment="1">
      <alignment vertical="center"/>
    </xf>
    <xf numFmtId="0" fontId="117" fillId="0" borderId="0" xfId="101" applyFont="1"/>
    <xf numFmtId="0" fontId="121" fillId="0" borderId="0" xfId="103" applyAlignment="1">
      <alignment horizontal="left" vertical="top"/>
      <protection locked="0"/>
    </xf>
    <xf numFmtId="0" fontId="121" fillId="0" borderId="0" xfId="103" applyFont="1" applyAlignment="1">
      <alignment horizontal="left" vertical="top"/>
      <protection locked="0"/>
    </xf>
    <xf numFmtId="0" fontId="121" fillId="0" borderId="0" xfId="103" applyBorder="1" applyAlignment="1">
      <alignment horizontal="left"/>
      <protection locked="0"/>
    </xf>
    <xf numFmtId="0" fontId="134" fillId="0" borderId="0" xfId="103" applyFont="1" applyAlignment="1">
      <alignment horizontal="left"/>
      <protection locked="0"/>
    </xf>
    <xf numFmtId="0" fontId="56" fillId="0" borderId="0" xfId="103" applyFont="1" applyAlignment="1">
      <alignment horizontal="left" vertical="top"/>
      <protection locked="0"/>
    </xf>
    <xf numFmtId="0" fontId="0" fillId="0" borderId="0" xfId="6" applyFont="1" applyFill="1" applyAlignment="1" applyProtection="1">
      <alignment horizontal="left" vertical="top"/>
      <protection locked="0"/>
    </xf>
    <xf numFmtId="0" fontId="57" fillId="0" borderId="0" xfId="0" applyFont="1"/>
    <xf numFmtId="0" fontId="56" fillId="0" borderId="0" xfId="103" applyFont="1" applyAlignment="1">
      <alignment horizontal="left" vertical="center"/>
      <protection locked="0"/>
    </xf>
    <xf numFmtId="0" fontId="153" fillId="39" borderId="0" xfId="104" applyFont="1" applyFill="1" applyAlignment="1" applyProtection="1">
      <alignment horizontal="left"/>
    </xf>
    <xf numFmtId="0" fontId="154" fillId="39" borderId="0" xfId="104" applyFont="1" applyFill="1" applyAlignment="1" applyProtection="1">
      <alignment horizontal="left"/>
    </xf>
    <xf numFmtId="0" fontId="155" fillId="39" borderId="0" xfId="104" applyFont="1" applyFill="1" applyAlignment="1" applyProtection="1">
      <alignment horizontal="left"/>
    </xf>
    <xf numFmtId="0" fontId="152" fillId="0" borderId="0" xfId="104" applyAlignment="1" applyProtection="1">
      <alignment horizontal="left" vertical="top"/>
    </xf>
    <xf numFmtId="0" fontId="156" fillId="39" borderId="0" xfId="104" applyFont="1" applyFill="1" applyAlignment="1" applyProtection="1">
      <alignment horizontal="left" vertical="center"/>
    </xf>
    <xf numFmtId="0" fontId="154" fillId="39" borderId="0" xfId="104" applyFont="1" applyFill="1" applyAlignment="1" applyProtection="1">
      <alignment horizontal="left" vertical="center"/>
    </xf>
    <xf numFmtId="0" fontId="154" fillId="52" borderId="23" xfId="104" applyFont="1" applyFill="1" applyBorder="1" applyAlignment="1" applyProtection="1">
      <alignment horizontal="center" vertical="center" wrapText="1"/>
    </xf>
    <xf numFmtId="0" fontId="154" fillId="52" borderId="24" xfId="104" applyFont="1" applyFill="1" applyBorder="1" applyAlignment="1" applyProtection="1">
      <alignment horizontal="center" vertical="center" wrapText="1"/>
    </xf>
    <xf numFmtId="0" fontId="155" fillId="52" borderId="53" xfId="104" applyFont="1" applyFill="1" applyBorder="1" applyAlignment="1" applyProtection="1">
      <alignment horizontal="center" vertical="center" wrapText="1"/>
    </xf>
    <xf numFmtId="0" fontId="155" fillId="52" borderId="54" xfId="104" applyFont="1" applyFill="1" applyBorder="1" applyAlignment="1" applyProtection="1">
      <alignment horizontal="center" vertical="center" wrapText="1"/>
    </xf>
    <xf numFmtId="0" fontId="154" fillId="52" borderId="54" xfId="104" applyFont="1" applyFill="1" applyBorder="1" applyAlignment="1" applyProtection="1">
      <alignment horizontal="center" vertical="center" wrapText="1"/>
    </xf>
    <xf numFmtId="0" fontId="155" fillId="0" borderId="33" xfId="104" applyFont="1" applyBorder="1" applyAlignment="1" applyProtection="1">
      <alignment horizontal="left"/>
    </xf>
    <xf numFmtId="190" fontId="154" fillId="52" borderId="26" xfId="104" applyNumberFormat="1" applyFont="1" applyFill="1" applyBorder="1" applyAlignment="1" applyProtection="1">
      <alignment horizontal="center" vertical="center"/>
    </xf>
    <xf numFmtId="190" fontId="154" fillId="52" borderId="27" xfId="104" applyNumberFormat="1" applyFont="1" applyFill="1" applyBorder="1" applyAlignment="1" applyProtection="1">
      <alignment horizontal="center" vertical="center"/>
    </xf>
    <xf numFmtId="190" fontId="155" fillId="52" borderId="55" xfId="104" applyNumberFormat="1" applyFont="1" applyFill="1" applyBorder="1" applyAlignment="1" applyProtection="1">
      <alignment horizontal="center" vertical="center"/>
    </xf>
    <xf numFmtId="190" fontId="155" fillId="52" borderId="56" xfId="104" applyNumberFormat="1" applyFont="1" applyFill="1" applyBorder="1" applyAlignment="1" applyProtection="1">
      <alignment horizontal="center" vertical="center"/>
    </xf>
    <xf numFmtId="190" fontId="154" fillId="52" borderId="56" xfId="104" applyNumberFormat="1" applyFont="1" applyFill="1" applyBorder="1" applyAlignment="1" applyProtection="1">
      <alignment horizontal="center" vertical="center"/>
    </xf>
    <xf numFmtId="0" fontId="155" fillId="39" borderId="34" xfId="104" applyFont="1" applyFill="1" applyBorder="1" applyAlignment="1" applyProtection="1">
      <alignment horizontal="left"/>
    </xf>
    <xf numFmtId="0" fontId="157" fillId="0" borderId="40" xfId="104" applyFont="1" applyBorder="1" applyAlignment="1" applyProtection="1">
      <alignment horizontal="left" vertical="center"/>
    </xf>
    <xf numFmtId="0" fontId="157" fillId="0" borderId="40" xfId="104" applyFont="1" applyBorder="1" applyAlignment="1" applyProtection="1">
      <alignment horizontal="center" vertical="center"/>
    </xf>
    <xf numFmtId="166" fontId="157" fillId="0" borderId="40" xfId="104" applyNumberFormat="1" applyFont="1" applyBorder="1" applyAlignment="1" applyProtection="1">
      <alignment horizontal="right" vertical="center"/>
    </xf>
    <xf numFmtId="169" fontId="157" fillId="0" borderId="40" xfId="104" applyNumberFormat="1" applyFont="1" applyBorder="1" applyAlignment="1" applyProtection="1">
      <alignment horizontal="right" vertical="center"/>
    </xf>
    <xf numFmtId="0" fontId="158" fillId="0" borderId="0" xfId="104" applyFont="1" applyAlignment="1" applyProtection="1">
      <alignment horizontal="left" vertical="center"/>
    </xf>
    <xf numFmtId="0" fontId="157" fillId="0" borderId="0" xfId="104" applyFont="1" applyAlignment="1" applyProtection="1">
      <alignment horizontal="left" vertical="center"/>
    </xf>
    <xf numFmtId="0" fontId="159" fillId="0" borderId="0" xfId="104" applyFont="1" applyAlignment="1" applyProtection="1">
      <alignment horizontal="center" vertical="center"/>
    </xf>
    <xf numFmtId="0" fontId="159" fillId="0" borderId="0" xfId="104" applyFont="1" applyAlignment="1" applyProtection="1">
      <alignment horizontal="left" vertical="center"/>
    </xf>
    <xf numFmtId="166" fontId="159" fillId="0" borderId="0" xfId="104" applyNumberFormat="1" applyFont="1" applyAlignment="1" applyProtection="1">
      <alignment horizontal="right" vertical="center"/>
    </xf>
    <xf numFmtId="169" fontId="159" fillId="0" borderId="0" xfId="104" applyNumberFormat="1" applyFont="1" applyAlignment="1" applyProtection="1">
      <alignment horizontal="right" vertical="center"/>
    </xf>
    <xf numFmtId="0" fontId="155" fillId="0" borderId="0" xfId="104" applyFont="1" applyAlignment="1" applyProtection="1">
      <alignment horizontal="center" vertical="center"/>
    </xf>
    <xf numFmtId="49" fontId="155" fillId="0" borderId="0" xfId="104" applyNumberFormat="1" applyFont="1" applyAlignment="1" applyProtection="1">
      <alignment horizontal="left" vertical="top"/>
    </xf>
    <xf numFmtId="0" fontId="155" fillId="0" borderId="0" xfId="104" applyFont="1" applyAlignment="1" applyProtection="1">
      <alignment horizontal="left" vertical="center" wrapText="1"/>
    </xf>
    <xf numFmtId="169" fontId="155" fillId="0" borderId="0" xfId="104" applyNumberFormat="1" applyFont="1" applyAlignment="1" applyProtection="1">
      <alignment horizontal="right" vertical="center"/>
    </xf>
    <xf numFmtId="166" fontId="155" fillId="0" borderId="0" xfId="104" applyNumberFormat="1" applyFont="1" applyAlignment="1" applyProtection="1">
      <alignment horizontal="right" vertical="center"/>
    </xf>
    <xf numFmtId="170" fontId="155" fillId="0" borderId="0" xfId="104" applyNumberFormat="1" applyFont="1" applyAlignment="1" applyProtection="1">
      <alignment horizontal="right" vertical="center"/>
    </xf>
    <xf numFmtId="191" fontId="155" fillId="0" borderId="0" xfId="104" applyNumberFormat="1" applyFont="1" applyAlignment="1" applyProtection="1">
      <alignment horizontal="right" vertical="center"/>
    </xf>
    <xf numFmtId="165" fontId="155" fillId="0" borderId="0" xfId="104" applyNumberFormat="1" applyFont="1" applyAlignment="1" applyProtection="1">
      <alignment horizontal="right" vertical="center"/>
    </xf>
    <xf numFmtId="0" fontId="155" fillId="0" borderId="0" xfId="104" applyFont="1" applyAlignment="1" applyProtection="1">
      <alignment horizontal="left" vertical="center"/>
    </xf>
    <xf numFmtId="0" fontId="160" fillId="0" borderId="0" xfId="104" applyFont="1" applyAlignment="1" applyProtection="1">
      <alignment horizontal="left" vertical="top" wrapText="1"/>
    </xf>
    <xf numFmtId="0" fontId="161" fillId="0" borderId="0" xfId="104" applyFont="1" applyAlignment="1" applyProtection="1">
      <alignment horizontal="center" vertical="center"/>
    </xf>
    <xf numFmtId="49" fontId="161" fillId="0" borderId="0" xfId="104" applyNumberFormat="1" applyFont="1" applyAlignment="1" applyProtection="1">
      <alignment horizontal="left" vertical="top"/>
    </xf>
    <xf numFmtId="0" fontId="161" fillId="0" borderId="0" xfId="104" applyFont="1" applyAlignment="1" applyProtection="1">
      <alignment horizontal="left" vertical="center" wrapText="1"/>
    </xf>
    <xf numFmtId="169" fontId="161" fillId="0" borderId="0" xfId="104" applyNumberFormat="1" applyFont="1" applyAlignment="1" applyProtection="1">
      <alignment horizontal="right" vertical="center"/>
    </xf>
    <xf numFmtId="166" fontId="161" fillId="0" borderId="0" xfId="104" applyNumberFormat="1" applyFont="1" applyAlignment="1" applyProtection="1">
      <alignment horizontal="right" vertical="center"/>
    </xf>
    <xf numFmtId="170" fontId="161" fillId="0" borderId="0" xfId="104" applyNumberFormat="1" applyFont="1" applyAlignment="1" applyProtection="1">
      <alignment horizontal="right" vertical="center"/>
    </xf>
    <xf numFmtId="191" fontId="161" fillId="0" borderId="0" xfId="104" applyNumberFormat="1" applyFont="1" applyAlignment="1" applyProtection="1">
      <alignment horizontal="right" vertical="center"/>
    </xf>
    <xf numFmtId="165" fontId="161" fillId="0" borderId="0" xfId="104" applyNumberFormat="1" applyFont="1" applyAlignment="1" applyProtection="1">
      <alignment horizontal="right" vertical="center"/>
    </xf>
    <xf numFmtId="0" fontId="161" fillId="0" borderId="0" xfId="104" applyFont="1" applyAlignment="1" applyProtection="1">
      <alignment horizontal="left" vertical="center"/>
    </xf>
    <xf numFmtId="0" fontId="162" fillId="0" borderId="0" xfId="104" applyFont="1" applyAlignment="1" applyProtection="1">
      <alignment horizontal="left" vertical="center"/>
    </xf>
    <xf numFmtId="0" fontId="162" fillId="0" borderId="0" xfId="104" applyFont="1" applyAlignment="1" applyProtection="1">
      <alignment horizontal="left" vertical="center" wrapText="1"/>
    </xf>
    <xf numFmtId="169" fontId="162" fillId="0" borderId="0" xfId="104" applyNumberFormat="1" applyFont="1" applyAlignment="1" applyProtection="1">
      <alignment horizontal="right" vertical="center"/>
    </xf>
    <xf numFmtId="0" fontId="163" fillId="0" borderId="0" xfId="104" applyFont="1" applyAlignment="1" applyProtection="1">
      <alignment horizontal="left" vertical="center"/>
    </xf>
    <xf numFmtId="0" fontId="163" fillId="0" borderId="0" xfId="104" applyFont="1" applyAlignment="1" applyProtection="1">
      <alignment horizontal="left" vertical="center" wrapText="1"/>
    </xf>
    <xf numFmtId="165" fontId="163" fillId="0" borderId="0" xfId="104" applyNumberFormat="1" applyFont="1" applyAlignment="1" applyProtection="1">
      <alignment horizontal="right" vertical="top"/>
    </xf>
    <xf numFmtId="169" fontId="163" fillId="0" borderId="0" xfId="104" applyNumberFormat="1" applyFont="1" applyAlignment="1" applyProtection="1">
      <alignment horizontal="right" vertical="top"/>
    </xf>
    <xf numFmtId="0" fontId="164" fillId="0" borderId="0" xfId="104" applyFont="1" applyAlignment="1" applyProtection="1">
      <alignment horizontal="left" vertical="center"/>
    </xf>
    <xf numFmtId="0" fontId="164" fillId="0" borderId="0" xfId="104" applyFont="1" applyAlignment="1" applyProtection="1">
      <alignment horizontal="left" vertical="center" wrapText="1"/>
    </xf>
    <xf numFmtId="169" fontId="164" fillId="0" borderId="0" xfId="104" applyNumberFormat="1" applyFont="1" applyAlignment="1" applyProtection="1">
      <alignment horizontal="right" vertical="center"/>
    </xf>
    <xf numFmtId="0" fontId="157" fillId="0" borderId="0" xfId="104" applyFont="1" applyAlignment="1" applyProtection="1">
      <alignment horizontal="center" vertical="center"/>
    </xf>
    <xf numFmtId="166" fontId="157" fillId="0" borderId="0" xfId="104" applyNumberFormat="1" applyFont="1" applyAlignment="1" applyProtection="1">
      <alignment horizontal="right" vertical="center"/>
    </xf>
    <xf numFmtId="169" fontId="157" fillId="0" borderId="0" xfId="104" applyNumberFormat="1" applyFont="1" applyAlignment="1" applyProtection="1">
      <alignment horizontal="right" vertical="center"/>
    </xf>
    <xf numFmtId="0" fontId="165" fillId="0" borderId="0" xfId="104" applyFont="1" applyAlignment="1" applyProtection="1">
      <alignment horizontal="left" vertical="center"/>
    </xf>
    <xf numFmtId="0" fontId="166" fillId="0" borderId="0" xfId="104" applyFont="1" applyAlignment="1" applyProtection="1">
      <alignment horizontal="left" vertical="center"/>
    </xf>
    <xf numFmtId="166" fontId="166" fillId="0" borderId="0" xfId="104" applyNumberFormat="1" applyFont="1" applyAlignment="1" applyProtection="1">
      <alignment horizontal="right" vertical="center"/>
    </xf>
    <xf numFmtId="169" fontId="166" fillId="0" borderId="0" xfId="104" applyNumberFormat="1" applyFont="1" applyAlignment="1" applyProtection="1">
      <alignment horizontal="right" vertical="center"/>
    </xf>
    <xf numFmtId="0" fontId="82" fillId="0" borderId="0" xfId="105" applyAlignment="1">
      <alignment horizontal="left" vertical="top"/>
      <protection locked="0"/>
    </xf>
    <xf numFmtId="0" fontId="82" fillId="0" borderId="0" xfId="105" applyFont="1" applyAlignment="1">
      <alignment horizontal="left" vertical="center"/>
      <protection locked="0"/>
    </xf>
    <xf numFmtId="0" fontId="82" fillId="0" borderId="0" xfId="105" applyFont="1" applyAlignment="1">
      <alignment horizontal="center" vertical="center" wrapText="1"/>
      <protection locked="0"/>
    </xf>
    <xf numFmtId="0" fontId="82" fillId="0" borderId="0" xfId="105" applyFont="1" applyAlignment="1">
      <alignment horizontal="left"/>
      <protection locked="0"/>
    </xf>
    <xf numFmtId="0" fontId="82" fillId="0" borderId="0" xfId="105" applyFont="1" applyAlignment="1">
      <alignment horizontal="left" vertical="top"/>
      <protection locked="0"/>
    </xf>
    <xf numFmtId="0" fontId="1" fillId="0" borderId="0" xfId="110"/>
    <xf numFmtId="0" fontId="66" fillId="0" borderId="0" xfId="114" applyAlignment="1">
      <alignment horizontal="left" vertical="top"/>
      <protection locked="0"/>
    </xf>
    <xf numFmtId="0" fontId="66" fillId="0" borderId="0" xfId="114" applyFont="1" applyAlignment="1">
      <alignment horizontal="left" vertical="center"/>
      <protection locked="0"/>
    </xf>
    <xf numFmtId="0" fontId="66" fillId="0" borderId="0" xfId="114" applyFont="1" applyAlignment="1">
      <alignment horizontal="center" vertical="center" wrapText="1"/>
      <protection locked="0"/>
    </xf>
    <xf numFmtId="0" fontId="66" fillId="0" borderId="0" xfId="114" applyFont="1" applyAlignment="1">
      <alignment horizontal="left"/>
      <protection locked="0"/>
    </xf>
    <xf numFmtId="166" fontId="66" fillId="0" borderId="0" xfId="114" applyNumberFormat="1" applyFont="1" applyAlignment="1">
      <alignment horizontal="right" vertical="center"/>
      <protection locked="0"/>
    </xf>
    <xf numFmtId="0" fontId="66" fillId="0" borderId="0" xfId="114" applyFont="1" applyAlignment="1">
      <alignment horizontal="left" vertical="top"/>
      <protection locked="0"/>
    </xf>
    <xf numFmtId="0" fontId="17" fillId="0" borderId="0" xfId="0" applyFont="1" applyAlignment="1" applyProtection="1">
      <alignment vertical="top" wrapText="1"/>
    </xf>
    <xf numFmtId="0" fontId="17" fillId="0" borderId="0" xfId="0" applyFont="1" applyFill="1" applyAlignment="1" applyProtection="1">
      <alignment vertical="top" wrapText="1"/>
    </xf>
    <xf numFmtId="0" fontId="17" fillId="0" borderId="0" xfId="0" applyFont="1" applyAlignment="1" applyProtection="1">
      <alignment horizontal="left" vertical="top" wrapText="1"/>
    </xf>
    <xf numFmtId="3" fontId="17" fillId="0" borderId="0" xfId="0" applyNumberFormat="1" applyFont="1" applyAlignment="1" applyProtection="1">
      <alignment vertical="top" wrapText="1"/>
    </xf>
    <xf numFmtId="0" fontId="23" fillId="0" borderId="0" xfId="0" applyFont="1" applyAlignment="1" applyProtection="1">
      <alignment vertical="center" wrapText="1"/>
    </xf>
    <xf numFmtId="3" fontId="23" fillId="0" borderId="0" xfId="0" applyNumberFormat="1" applyFont="1" applyAlignment="1" applyProtection="1">
      <alignment vertical="center" wrapText="1"/>
    </xf>
    <xf numFmtId="3" fontId="23" fillId="0" borderId="0" xfId="0" quotePrefix="1" applyNumberFormat="1" applyFont="1" applyAlignment="1" applyProtection="1">
      <alignment horizontal="right" vertical="center" wrapText="1"/>
    </xf>
    <xf numFmtId="0" fontId="17" fillId="0" borderId="57" xfId="0" applyFont="1" applyBorder="1" applyAlignment="1" applyProtection="1">
      <alignment vertical="top" wrapText="1"/>
    </xf>
    <xf numFmtId="3" fontId="17" fillId="0" borderId="57" xfId="0" applyNumberFormat="1" applyFont="1" applyBorder="1" applyAlignment="1" applyProtection="1">
      <alignment vertical="top" wrapText="1"/>
    </xf>
    <xf numFmtId="0" fontId="3" fillId="0" borderId="0" xfId="0" applyFont="1" applyAlignment="1" applyProtection="1">
      <alignment vertical="center" wrapText="1"/>
    </xf>
    <xf numFmtId="3" fontId="3" fillId="63" borderId="58" xfId="0" applyNumberFormat="1" applyFont="1" applyFill="1" applyBorder="1" applyAlignment="1" applyProtection="1">
      <alignment vertical="center" wrapText="1"/>
    </xf>
    <xf numFmtId="3" fontId="3" fillId="63" borderId="59" xfId="0" applyNumberFormat="1" applyFont="1" applyFill="1" applyBorder="1" applyAlignment="1" applyProtection="1">
      <alignment vertical="center" shrinkToFit="1"/>
    </xf>
    <xf numFmtId="0" fontId="3" fillId="0" borderId="0" xfId="0" applyFont="1" applyFill="1" applyAlignment="1" applyProtection="1">
      <alignment vertical="center" wrapText="1"/>
    </xf>
    <xf numFmtId="0" fontId="3" fillId="0" borderId="0" xfId="0" applyFont="1" applyAlignment="1" applyProtection="1">
      <alignment horizontal="left" vertical="center" wrapText="1"/>
    </xf>
    <xf numFmtId="0" fontId="3" fillId="0" borderId="0" xfId="0" applyFont="1" applyAlignment="1" applyProtection="1">
      <alignment vertical="top" wrapText="1"/>
    </xf>
    <xf numFmtId="3" fontId="3" fillId="0" borderId="0" xfId="0" applyNumberFormat="1" applyFont="1" applyAlignment="1" applyProtection="1">
      <alignment vertical="top" wrapText="1"/>
    </xf>
    <xf numFmtId="3" fontId="3" fillId="0" borderId="0" xfId="0" applyNumberFormat="1" applyFont="1" applyAlignment="1" applyProtection="1">
      <alignment vertical="top" shrinkToFit="1"/>
    </xf>
    <xf numFmtId="0" fontId="17" fillId="0" borderId="0" xfId="0" applyFont="1" applyFill="1" applyAlignment="1" applyProtection="1">
      <alignment vertical="center" wrapText="1"/>
    </xf>
    <xf numFmtId="3" fontId="24" fillId="0" borderId="58" xfId="0" applyNumberFormat="1" applyFont="1" applyFill="1" applyBorder="1" applyAlignment="1" applyProtection="1">
      <alignment vertical="center" wrapText="1"/>
    </xf>
    <xf numFmtId="3" fontId="24" fillId="0" borderId="59" xfId="0" applyNumberFormat="1" applyFont="1" applyFill="1" applyBorder="1" applyAlignment="1" applyProtection="1">
      <alignment vertical="center" shrinkToFit="1"/>
    </xf>
    <xf numFmtId="0" fontId="17" fillId="0" borderId="0" xfId="0" applyFont="1" applyFill="1" applyAlignment="1" applyProtection="1">
      <alignment horizontal="left" vertical="center" wrapText="1"/>
    </xf>
    <xf numFmtId="0" fontId="17" fillId="0" borderId="60" xfId="0" applyFont="1" applyBorder="1" applyAlignment="1" applyProtection="1">
      <alignment vertical="top" wrapText="1"/>
    </xf>
    <xf numFmtId="0" fontId="17" fillId="0" borderId="0" xfId="0" applyFont="1" applyBorder="1" applyAlignment="1" applyProtection="1">
      <alignment vertical="top" wrapText="1"/>
    </xf>
    <xf numFmtId="0" fontId="4" fillId="0" borderId="0" xfId="0" applyFont="1" applyBorder="1" applyAlignment="1" applyProtection="1">
      <alignment vertical="top" wrapText="1"/>
    </xf>
    <xf numFmtId="3" fontId="17" fillId="0" borderId="0" xfId="0" applyNumberFormat="1" applyFont="1" applyBorder="1" applyAlignment="1" applyProtection="1">
      <alignment vertical="top" wrapText="1"/>
    </xf>
    <xf numFmtId="3" fontId="17" fillId="0" borderId="0" xfId="0" applyNumberFormat="1" applyFont="1" applyBorder="1" applyAlignment="1" applyProtection="1">
      <alignment vertical="top" shrinkToFit="1"/>
    </xf>
    <xf numFmtId="0" fontId="17" fillId="0" borderId="0" xfId="0" applyFont="1" applyFill="1" applyBorder="1" applyAlignment="1" applyProtection="1">
      <alignment vertical="top" wrapText="1"/>
    </xf>
    <xf numFmtId="0" fontId="17" fillId="0" borderId="0" xfId="0" applyFont="1" applyBorder="1" applyAlignment="1" applyProtection="1">
      <alignment horizontal="left" vertical="top" wrapText="1"/>
    </xf>
    <xf numFmtId="0" fontId="29" fillId="51" borderId="0" xfId="0" applyFont="1" applyFill="1" applyAlignment="1" applyProtection="1">
      <alignment vertical="top" wrapText="1"/>
    </xf>
    <xf numFmtId="0" fontId="3" fillId="0" borderId="0" xfId="0" applyFont="1" applyFill="1" applyAlignment="1" applyProtection="1">
      <alignment vertical="top" wrapText="1"/>
    </xf>
    <xf numFmtId="0" fontId="3" fillId="51" borderId="0" xfId="0" applyFont="1" applyFill="1" applyAlignment="1" applyProtection="1">
      <alignment horizontal="left" vertical="top" wrapText="1"/>
    </xf>
    <xf numFmtId="0" fontId="3" fillId="51" borderId="0" xfId="0" applyFont="1" applyFill="1" applyAlignment="1" applyProtection="1">
      <alignment vertical="top" wrapText="1"/>
    </xf>
    <xf numFmtId="0" fontId="24" fillId="0" borderId="0" xfId="0" applyFont="1" applyAlignment="1" applyProtection="1">
      <alignment horizontal="left" vertical="top" wrapText="1"/>
    </xf>
    <xf numFmtId="0" fontId="26" fillId="0" borderId="0" xfId="0" applyFont="1" applyAlignment="1" applyProtection="1">
      <alignment vertical="top" wrapText="1"/>
    </xf>
    <xf numFmtId="0" fontId="23" fillId="0" borderId="61" xfId="0" applyFont="1" applyBorder="1" applyAlignment="1" applyProtection="1">
      <alignment horizontal="left" vertical="center" wrapText="1" indent="1"/>
    </xf>
    <xf numFmtId="0" fontId="23" fillId="0" borderId="59" xfId="0" applyFont="1" applyBorder="1" applyAlignment="1" applyProtection="1">
      <alignment vertical="center" wrapText="1"/>
    </xf>
    <xf numFmtId="0" fontId="23" fillId="0" borderId="0" xfId="0" applyFont="1" applyBorder="1" applyAlignment="1" applyProtection="1">
      <alignment vertical="center" wrapText="1"/>
    </xf>
    <xf numFmtId="3" fontId="23" fillId="0" borderId="0" xfId="0" applyNumberFormat="1" applyFont="1" applyBorder="1" applyAlignment="1" applyProtection="1">
      <alignment vertical="center" shrinkToFit="1"/>
    </xf>
    <xf numFmtId="0" fontId="5" fillId="0" borderId="0" xfId="0" applyFont="1" applyAlignment="1" applyProtection="1">
      <alignment vertical="top" wrapText="1"/>
    </xf>
    <xf numFmtId="0" fontId="25" fillId="0" borderId="62" xfId="0" applyFont="1" applyBorder="1" applyAlignment="1" applyProtection="1">
      <alignment horizontal="left" vertical="center" wrapText="1"/>
    </xf>
    <xf numFmtId="0" fontId="5" fillId="0" borderId="0" xfId="0" applyFont="1" applyFill="1" applyAlignment="1" applyProtection="1">
      <alignment vertical="top" wrapText="1"/>
    </xf>
    <xf numFmtId="0" fontId="5" fillId="0" borderId="0" xfId="0" applyFont="1" applyAlignment="1" applyProtection="1">
      <alignment horizontal="left" vertical="top" wrapText="1"/>
    </xf>
    <xf numFmtId="3" fontId="25" fillId="0" borderId="63" xfId="0" applyNumberFormat="1" applyFont="1" applyFill="1" applyBorder="1" applyAlignment="1" applyProtection="1">
      <alignment horizontal="right" vertical="center" wrapText="1"/>
    </xf>
    <xf numFmtId="3" fontId="23" fillId="0" borderId="64" xfId="0" quotePrefix="1" applyNumberFormat="1" applyFont="1" applyBorder="1" applyAlignment="1" applyProtection="1">
      <alignment horizontal="right" vertical="center" shrinkToFit="1"/>
    </xf>
    <xf numFmtId="3" fontId="25" fillId="0" borderId="63" xfId="0" quotePrefix="1" applyNumberFormat="1" applyFont="1" applyFill="1" applyBorder="1" applyAlignment="1" applyProtection="1">
      <alignment horizontal="right" vertical="center" wrapText="1"/>
    </xf>
    <xf numFmtId="0" fontId="17" fillId="0" borderId="65" xfId="0" applyFont="1" applyBorder="1" applyAlignment="1" applyProtection="1">
      <alignment vertical="top" wrapText="1"/>
    </xf>
    <xf numFmtId="3" fontId="23" fillId="0" borderId="64" xfId="0" applyNumberFormat="1" applyFont="1" applyBorder="1" applyAlignment="1" applyProtection="1">
      <alignment horizontal="right" vertical="center" shrinkToFit="1"/>
    </xf>
    <xf numFmtId="0" fontId="23" fillId="0" borderId="59" xfId="0" applyFont="1" applyBorder="1" applyAlignment="1" applyProtection="1">
      <alignment horizontal="left" vertical="center" wrapText="1"/>
    </xf>
    <xf numFmtId="0" fontId="25" fillId="0" borderId="66" xfId="0" applyFont="1" applyFill="1" applyBorder="1" applyAlignment="1" applyProtection="1">
      <alignment horizontal="center" vertical="center" wrapText="1"/>
    </xf>
    <xf numFmtId="0" fontId="25" fillId="0" borderId="66" xfId="0" applyFont="1" applyFill="1" applyBorder="1" applyAlignment="1" applyProtection="1">
      <alignment horizontal="left" vertical="center" wrapText="1" indent="1"/>
    </xf>
    <xf numFmtId="0" fontId="25" fillId="0" borderId="62" xfId="0" applyFont="1" applyFill="1" applyBorder="1" applyAlignment="1" applyProtection="1">
      <alignment horizontal="left" vertical="center" wrapText="1"/>
    </xf>
    <xf numFmtId="0" fontId="5" fillId="0" borderId="0" xfId="0" applyFont="1" applyFill="1" applyAlignment="1" applyProtection="1">
      <alignment horizontal="left" vertical="top" wrapText="1"/>
    </xf>
    <xf numFmtId="0" fontId="25" fillId="0" borderId="66" xfId="0" applyFont="1" applyBorder="1" applyAlignment="1" applyProtection="1">
      <alignment horizontal="center" vertical="center" wrapText="1"/>
    </xf>
    <xf numFmtId="0" fontId="25" fillId="0" borderId="66" xfId="0" applyFont="1" applyBorder="1" applyAlignment="1" applyProtection="1">
      <alignment horizontal="left" vertical="center" wrapText="1" indent="1"/>
    </xf>
    <xf numFmtId="3" fontId="17" fillId="0" borderId="67" xfId="0" applyNumberFormat="1" applyFont="1" applyBorder="1" applyAlignment="1" applyProtection="1">
      <alignment vertical="top"/>
    </xf>
    <xf numFmtId="0" fontId="27" fillId="0" borderId="57" xfId="0" applyFont="1" applyBorder="1" applyAlignment="1" applyProtection="1">
      <alignment vertical="center" wrapText="1"/>
    </xf>
    <xf numFmtId="3" fontId="23" fillId="0" borderId="64" xfId="0" applyNumberFormat="1" applyFont="1" applyBorder="1" applyAlignment="1" applyProtection="1">
      <alignment vertical="center" wrapText="1"/>
    </xf>
    <xf numFmtId="3" fontId="5" fillId="0" borderId="0" xfId="0" applyNumberFormat="1" applyFont="1" applyAlignment="1" applyProtection="1">
      <alignment vertical="top" wrapText="1"/>
    </xf>
    <xf numFmtId="0" fontId="59" fillId="0" borderId="0" xfId="98" applyAlignment="1" applyProtection="1">
      <alignment vertical="top"/>
    </xf>
    <xf numFmtId="0" fontId="59" fillId="0" borderId="0" xfId="98" applyFont="1" applyAlignment="1" applyProtection="1">
      <alignment vertical="top"/>
    </xf>
    <xf numFmtId="0" fontId="73" fillId="0" borderId="0" xfId="116" applyFont="1" applyFill="1" applyAlignment="1" applyProtection="1">
      <alignment horizontal="left" vertical="center"/>
    </xf>
    <xf numFmtId="0" fontId="73" fillId="0" borderId="0" xfId="116" applyFont="1" applyAlignment="1" applyProtection="1">
      <alignment horizontal="left" vertical="center"/>
    </xf>
    <xf numFmtId="0" fontId="214" fillId="0" borderId="0" xfId="116" applyFont="1" applyAlignment="1" applyProtection="1">
      <alignment horizontal="left" vertical="center"/>
    </xf>
    <xf numFmtId="0" fontId="61" fillId="0" borderId="0" xfId="116" applyFont="1" applyAlignment="1" applyProtection="1">
      <alignment horizontal="left" vertical="top"/>
    </xf>
    <xf numFmtId="0" fontId="82" fillId="0" borderId="0" xfId="105" applyFont="1" applyAlignment="1" applyProtection="1">
      <alignment horizontal="left" vertical="center"/>
    </xf>
    <xf numFmtId="0" fontId="82" fillId="0" borderId="39" xfId="105" applyBorder="1" applyAlignment="1" applyProtection="1">
      <alignment horizontal="left" vertical="center"/>
    </xf>
    <xf numFmtId="0" fontId="82" fillId="0" borderId="40" xfId="105" applyBorder="1" applyAlignment="1" applyProtection="1">
      <alignment horizontal="left" vertical="center"/>
    </xf>
    <xf numFmtId="0" fontId="82" fillId="0" borderId="41" xfId="105" applyBorder="1" applyAlignment="1" applyProtection="1">
      <alignment horizontal="left" vertical="center"/>
    </xf>
    <xf numFmtId="0" fontId="82" fillId="0" borderId="33" xfId="105" applyBorder="1" applyAlignment="1" applyProtection="1">
      <alignment horizontal="left" vertical="center"/>
    </xf>
    <xf numFmtId="0" fontId="82" fillId="0" borderId="34" xfId="105" applyBorder="1" applyAlignment="1" applyProtection="1">
      <alignment horizontal="left" vertical="center"/>
    </xf>
    <xf numFmtId="0" fontId="168" fillId="0" borderId="0" xfId="105" applyFont="1" applyAlignment="1" applyProtection="1">
      <alignment horizontal="left" vertical="center"/>
    </xf>
    <xf numFmtId="0" fontId="169" fillId="0" borderId="0" xfId="105" applyFont="1" applyAlignment="1" applyProtection="1">
      <alignment horizontal="left" vertical="center"/>
    </xf>
    <xf numFmtId="0" fontId="170" fillId="0" borderId="0" xfId="105" applyFont="1" applyAlignment="1" applyProtection="1">
      <alignment horizontal="left" vertical="center"/>
    </xf>
    <xf numFmtId="0" fontId="82" fillId="0" borderId="0" xfId="105" applyFont="1" applyAlignment="1" applyProtection="1">
      <alignment horizontal="center" vertical="center" wrapText="1"/>
    </xf>
    <xf numFmtId="0" fontId="82" fillId="0" borderId="33" xfId="105" applyBorder="1" applyAlignment="1" applyProtection="1">
      <alignment horizontal="center" vertical="center" wrapText="1"/>
    </xf>
    <xf numFmtId="0" fontId="170" fillId="42" borderId="42" xfId="105" applyFont="1" applyFill="1" applyBorder="1" applyAlignment="1" applyProtection="1">
      <alignment horizontal="center" vertical="center" wrapText="1"/>
    </xf>
    <xf numFmtId="0" fontId="170" fillId="42" borderId="43" xfId="105" applyFont="1" applyFill="1" applyBorder="1" applyAlignment="1" applyProtection="1">
      <alignment horizontal="center" vertical="center" wrapText="1"/>
    </xf>
    <xf numFmtId="0" fontId="82" fillId="0" borderId="34" xfId="105" applyBorder="1" applyAlignment="1" applyProtection="1">
      <alignment horizontal="center" vertical="center" wrapText="1"/>
    </xf>
    <xf numFmtId="0" fontId="168" fillId="0" borderId="42" xfId="105" applyFont="1" applyBorder="1" applyAlignment="1" applyProtection="1">
      <alignment horizontal="center" vertical="center" wrapText="1"/>
    </xf>
    <xf numFmtId="0" fontId="168" fillId="0" borderId="43" xfId="105" applyFont="1" applyBorder="1" applyAlignment="1" applyProtection="1">
      <alignment horizontal="center" vertical="center" wrapText="1"/>
    </xf>
    <xf numFmtId="0" fontId="168" fillId="0" borderId="44" xfId="105" applyFont="1" applyBorder="1" applyAlignment="1" applyProtection="1">
      <alignment horizontal="center" vertical="center" wrapText="1"/>
    </xf>
    <xf numFmtId="0" fontId="172" fillId="0" borderId="0" xfId="105" applyFont="1" applyAlignment="1" applyProtection="1">
      <alignment horizontal="left" vertical="center"/>
    </xf>
    <xf numFmtId="0" fontId="82" fillId="0" borderId="45" xfId="105" applyBorder="1" applyAlignment="1" applyProtection="1">
      <alignment horizontal="left" vertical="center"/>
    </xf>
    <xf numFmtId="0" fontId="82" fillId="0" borderId="35" xfId="105" applyBorder="1" applyAlignment="1" applyProtection="1">
      <alignment horizontal="left" vertical="center"/>
    </xf>
    <xf numFmtId="170" fontId="176" fillId="0" borderId="35" xfId="105" applyNumberFormat="1" applyFont="1" applyBorder="1" applyAlignment="1" applyProtection="1">
      <alignment horizontal="right"/>
    </xf>
    <xf numFmtId="170" fontId="176" fillId="0" borderId="46" xfId="105" applyNumberFormat="1" applyFont="1" applyBorder="1" applyAlignment="1" applyProtection="1">
      <alignment horizontal="right"/>
    </xf>
    <xf numFmtId="166" fontId="177" fillId="0" borderId="0" xfId="105" applyNumberFormat="1" applyFont="1" applyAlignment="1" applyProtection="1">
      <alignment horizontal="right" vertical="center"/>
    </xf>
    <xf numFmtId="0" fontId="82" fillId="0" borderId="0" xfId="105" applyFont="1" applyAlignment="1" applyProtection="1">
      <alignment horizontal="left"/>
    </xf>
    <xf numFmtId="0" fontId="174" fillId="0" borderId="33" xfId="105" applyFont="1" applyBorder="1" applyAlignment="1" applyProtection="1">
      <alignment horizontal="left"/>
    </xf>
    <xf numFmtId="0" fontId="173" fillId="0" borderId="0" xfId="105" applyFont="1" applyAlignment="1" applyProtection="1">
      <alignment horizontal="left"/>
    </xf>
    <xf numFmtId="0" fontId="174" fillId="0" borderId="0" xfId="105" applyFont="1" applyAlignment="1" applyProtection="1">
      <alignment horizontal="left"/>
    </xf>
    <xf numFmtId="0" fontId="174" fillId="0" borderId="34" xfId="105" applyFont="1" applyBorder="1" applyAlignment="1" applyProtection="1">
      <alignment horizontal="left"/>
    </xf>
    <xf numFmtId="0" fontId="174" fillId="0" borderId="47" xfId="105" applyFont="1" applyBorder="1" applyAlignment="1" applyProtection="1">
      <alignment horizontal="left"/>
    </xf>
    <xf numFmtId="170" fontId="174" fillId="0" borderId="0" xfId="105" applyNumberFormat="1" applyFont="1" applyAlignment="1" applyProtection="1">
      <alignment horizontal="right"/>
    </xf>
    <xf numFmtId="170" fontId="174" fillId="0" borderId="48" xfId="105" applyNumberFormat="1" applyFont="1" applyBorder="1" applyAlignment="1" applyProtection="1">
      <alignment horizontal="right"/>
    </xf>
    <xf numFmtId="166" fontId="174" fillId="0" borderId="0" xfId="105" applyNumberFormat="1" applyFont="1" applyAlignment="1" applyProtection="1">
      <alignment horizontal="right" vertical="center"/>
    </xf>
    <xf numFmtId="0" fontId="175" fillId="0" borderId="0" xfId="105" applyFont="1" applyAlignment="1" applyProtection="1">
      <alignment horizontal="left"/>
    </xf>
    <xf numFmtId="0" fontId="82" fillId="0" borderId="49" xfId="105" applyFont="1" applyBorder="1" applyAlignment="1" applyProtection="1">
      <alignment horizontal="center" vertical="center"/>
    </xf>
    <xf numFmtId="49" fontId="82" fillId="0" borderId="49" xfId="105" applyNumberFormat="1" applyFont="1" applyBorder="1" applyAlignment="1" applyProtection="1">
      <alignment horizontal="left" vertical="center" wrapText="1"/>
    </xf>
    <xf numFmtId="0" fontId="82" fillId="0" borderId="49" xfId="105" applyFont="1" applyBorder="1" applyAlignment="1" applyProtection="1">
      <alignment horizontal="center" vertical="center" wrapText="1"/>
    </xf>
    <xf numFmtId="169" fontId="82" fillId="0" borderId="49" xfId="105" applyNumberFormat="1" applyFont="1" applyBorder="1" applyAlignment="1" applyProtection="1">
      <alignment horizontal="right" vertical="center"/>
    </xf>
    <xf numFmtId="0" fontId="171" fillId="0" borderId="49" xfId="105" applyFont="1" applyBorder="1" applyAlignment="1" applyProtection="1">
      <alignment horizontal="left" vertical="center"/>
    </xf>
    <xf numFmtId="0" fontId="171" fillId="0" borderId="0" xfId="105" applyFont="1" applyAlignment="1" applyProtection="1">
      <alignment horizontal="center" vertical="center"/>
    </xf>
    <xf numFmtId="170" fontId="171" fillId="0" borderId="0" xfId="105" applyNumberFormat="1" applyFont="1" applyAlignment="1" applyProtection="1">
      <alignment horizontal="right" vertical="center"/>
    </xf>
    <xf numFmtId="170" fontId="171" fillId="0" borderId="48" xfId="105" applyNumberFormat="1" applyFont="1" applyBorder="1" applyAlignment="1" applyProtection="1">
      <alignment horizontal="right" vertical="center"/>
    </xf>
    <xf numFmtId="166" fontId="82" fillId="0" borderId="0" xfId="105" applyNumberFormat="1" applyFont="1" applyAlignment="1" applyProtection="1">
      <alignment horizontal="right" vertical="center"/>
    </xf>
    <xf numFmtId="0" fontId="171" fillId="0" borderId="68" xfId="105" applyFont="1" applyBorder="1" applyAlignment="1" applyProtection="1">
      <alignment horizontal="center" vertical="center"/>
    </xf>
    <xf numFmtId="170" fontId="171" fillId="0" borderId="68" xfId="105" applyNumberFormat="1" applyFont="1" applyBorder="1" applyAlignment="1" applyProtection="1">
      <alignment horizontal="right" vertical="center"/>
    </xf>
    <xf numFmtId="170" fontId="171" fillId="0" borderId="69" xfId="105" applyNumberFormat="1" applyFont="1" applyBorder="1" applyAlignment="1" applyProtection="1">
      <alignment horizontal="right" vertical="center"/>
    </xf>
    <xf numFmtId="0" fontId="82" fillId="0" borderId="36" xfId="105" applyBorder="1" applyAlignment="1" applyProtection="1">
      <alignment horizontal="left" vertical="center"/>
    </xf>
    <xf numFmtId="0" fontId="82" fillId="0" borderId="37" xfId="105" applyBorder="1" applyAlignment="1" applyProtection="1">
      <alignment horizontal="left" vertical="center"/>
    </xf>
    <xf numFmtId="0" fontId="82" fillId="0" borderId="38" xfId="105" applyBorder="1" applyAlignment="1" applyProtection="1">
      <alignment horizontal="left" vertical="center"/>
    </xf>
    <xf numFmtId="0" fontId="82" fillId="0" borderId="0" xfId="105" applyAlignment="1" applyProtection="1">
      <alignment horizontal="left" vertical="top"/>
    </xf>
    <xf numFmtId="0" fontId="82" fillId="0" borderId="0" xfId="105" applyFont="1" applyAlignment="1" applyProtection="1">
      <alignment horizontal="left" vertical="top"/>
    </xf>
    <xf numFmtId="49" fontId="122" fillId="37" borderId="0" xfId="103" applyNumberFormat="1" applyFont="1" applyFill="1" applyAlignment="1" applyProtection="1">
      <alignment horizontal="left" vertical="top"/>
    </xf>
    <xf numFmtId="49" fontId="123" fillId="37" borderId="0" xfId="103" applyNumberFormat="1" applyFont="1" applyFill="1" applyAlignment="1" applyProtection="1">
      <alignment horizontal="left" vertical="top" wrapText="1"/>
    </xf>
    <xf numFmtId="0" fontId="123" fillId="37" borderId="0" xfId="103" applyFont="1" applyFill="1" applyAlignment="1" applyProtection="1">
      <alignment horizontal="left" vertical="top" wrapText="1"/>
    </xf>
    <xf numFmtId="0" fontId="123" fillId="37" borderId="0" xfId="103" applyFont="1" applyFill="1" applyAlignment="1" applyProtection="1">
      <alignment horizontal="center" vertical="top" wrapText="1"/>
    </xf>
    <xf numFmtId="167" fontId="123" fillId="37" borderId="0" xfId="103" applyNumberFormat="1" applyFont="1" applyFill="1" applyAlignment="1" applyProtection="1">
      <alignment horizontal="left" vertical="top"/>
    </xf>
    <xf numFmtId="168" fontId="123" fillId="37" borderId="0" xfId="103" applyNumberFormat="1" applyFont="1" applyFill="1" applyAlignment="1" applyProtection="1">
      <alignment horizontal="left" vertical="top"/>
    </xf>
    <xf numFmtId="0" fontId="121" fillId="37" borderId="0" xfId="103" applyFont="1" applyFill="1" applyAlignment="1" applyProtection="1">
      <alignment horizontal="left" vertical="top"/>
    </xf>
    <xf numFmtId="0" fontId="121" fillId="0" borderId="0" xfId="103" applyAlignment="1" applyProtection="1">
      <alignment horizontal="left" vertical="top"/>
    </xf>
    <xf numFmtId="0" fontId="124" fillId="0" borderId="0" xfId="103" applyFont="1" applyAlignment="1" applyProtection="1">
      <alignment horizontal="left" vertical="top"/>
    </xf>
    <xf numFmtId="49" fontId="125" fillId="37" borderId="0" xfId="103" applyNumberFormat="1" applyFont="1" applyFill="1" applyAlignment="1" applyProtection="1">
      <alignment horizontal="left" vertical="top"/>
    </xf>
    <xf numFmtId="49" fontId="125" fillId="37" borderId="0" xfId="103" applyNumberFormat="1" applyFont="1" applyFill="1" applyAlignment="1" applyProtection="1">
      <alignment horizontal="left" vertical="top" wrapText="1"/>
    </xf>
    <xf numFmtId="49" fontId="126" fillId="37" borderId="0" xfId="103" applyNumberFormat="1" applyFont="1" applyFill="1" applyAlignment="1" applyProtection="1">
      <alignment horizontal="left" vertical="top"/>
    </xf>
    <xf numFmtId="49" fontId="127" fillId="37" borderId="0" xfId="103" applyNumberFormat="1" applyFont="1" applyFill="1" applyAlignment="1" applyProtection="1">
      <alignment horizontal="left" vertical="top"/>
    </xf>
    <xf numFmtId="49" fontId="123" fillId="52" borderId="23" xfId="103" applyNumberFormat="1" applyFont="1" applyFill="1" applyBorder="1" applyAlignment="1" applyProtection="1">
      <alignment horizontal="center" vertical="top" wrapText="1"/>
    </xf>
    <xf numFmtId="49" fontId="123" fillId="52" borderId="24" xfId="103" applyNumberFormat="1" applyFont="1" applyFill="1" applyBorder="1" applyAlignment="1" applyProtection="1">
      <alignment horizontal="center" vertical="top" wrapText="1"/>
    </xf>
    <xf numFmtId="0" fontId="123" fillId="52" borderId="24" xfId="103" applyFont="1" applyFill="1" applyBorder="1" applyAlignment="1" applyProtection="1">
      <alignment horizontal="center" vertical="top" wrapText="1"/>
    </xf>
    <xf numFmtId="0" fontId="123" fillId="52" borderId="24" xfId="103" applyFont="1" applyFill="1" applyBorder="1" applyAlignment="1" applyProtection="1">
      <alignment horizontal="center" vertical="top"/>
    </xf>
    <xf numFmtId="0" fontId="123" fillId="52" borderId="25" xfId="103" applyFont="1" applyFill="1" applyBorder="1" applyAlignment="1" applyProtection="1">
      <alignment horizontal="center" vertical="top" wrapText="1"/>
    </xf>
    <xf numFmtId="0" fontId="121" fillId="0" borderId="0" xfId="103" applyFont="1" applyAlignment="1" applyProtection="1">
      <alignment horizontal="left" vertical="top"/>
    </xf>
    <xf numFmtId="49" fontId="128" fillId="52" borderId="26" xfId="103" applyNumberFormat="1" applyFont="1" applyFill="1" applyBorder="1" applyAlignment="1" applyProtection="1">
      <alignment horizontal="center" vertical="top" wrapText="1"/>
    </xf>
    <xf numFmtId="49" fontId="128" fillId="52" borderId="27" xfId="103" applyNumberFormat="1" applyFont="1" applyFill="1" applyBorder="1" applyAlignment="1" applyProtection="1">
      <alignment horizontal="center" vertical="top" wrapText="1"/>
    </xf>
    <xf numFmtId="0" fontId="128" fillId="52" borderId="27" xfId="103" applyFont="1" applyFill="1" applyBorder="1" applyAlignment="1" applyProtection="1">
      <alignment horizontal="center" vertical="top" wrapText="1"/>
    </xf>
    <xf numFmtId="0" fontId="128" fillId="52" borderId="27" xfId="103" applyFont="1" applyFill="1" applyBorder="1" applyAlignment="1" applyProtection="1">
      <alignment horizontal="center" vertical="top"/>
    </xf>
    <xf numFmtId="0" fontId="128" fillId="52" borderId="28" xfId="103" applyFont="1" applyFill="1" applyBorder="1" applyAlignment="1" applyProtection="1">
      <alignment horizontal="center" vertical="top" wrapText="1"/>
    </xf>
    <xf numFmtId="49" fontId="129" fillId="54" borderId="33" xfId="103" applyNumberFormat="1" applyFont="1" applyFill="1" applyBorder="1" applyAlignment="1" applyProtection="1">
      <alignment horizontal="center"/>
    </xf>
    <xf numFmtId="49" fontId="129" fillId="54" borderId="0" xfId="103" applyNumberFormat="1" applyFont="1" applyFill="1" applyBorder="1" applyAlignment="1" applyProtection="1">
      <alignment horizontal="center" wrapText="1"/>
    </xf>
    <xf numFmtId="0" fontId="130" fillId="54" borderId="0" xfId="103" applyFont="1" applyFill="1" applyBorder="1" applyAlignment="1" applyProtection="1">
      <alignment horizontal="left" wrapText="1"/>
    </xf>
    <xf numFmtId="166" fontId="130" fillId="54" borderId="0" xfId="103" applyNumberFormat="1" applyFont="1" applyFill="1" applyBorder="1" applyAlignment="1" applyProtection="1">
      <alignment horizontal="right"/>
    </xf>
    <xf numFmtId="0" fontId="130" fillId="54" borderId="0" xfId="103" applyFont="1" applyFill="1" applyBorder="1" applyAlignment="1" applyProtection="1">
      <alignment horizontal="center" wrapText="1"/>
    </xf>
    <xf numFmtId="167" fontId="130" fillId="54" borderId="0" xfId="103" applyNumberFormat="1" applyFont="1" applyFill="1" applyBorder="1" applyAlignment="1" applyProtection="1">
      <alignment horizontal="right"/>
    </xf>
    <xf numFmtId="168" fontId="130" fillId="54" borderId="0" xfId="103" applyNumberFormat="1" applyFont="1" applyFill="1" applyBorder="1" applyAlignment="1" applyProtection="1">
      <alignment horizontal="right"/>
    </xf>
    <xf numFmtId="0" fontId="129" fillId="54" borderId="34" xfId="103" applyFont="1" applyFill="1" applyBorder="1" applyAlignment="1" applyProtection="1">
      <alignment horizontal="left" wrapText="1"/>
    </xf>
    <xf numFmtId="0" fontId="121" fillId="0" borderId="0" xfId="103" applyBorder="1" applyAlignment="1" applyProtection="1">
      <alignment horizontal="left"/>
    </xf>
    <xf numFmtId="0" fontId="124" fillId="0" borderId="0" xfId="103" applyFont="1" applyBorder="1" applyAlignment="1" applyProtection="1">
      <alignment horizontal="left"/>
    </xf>
    <xf numFmtId="49" fontId="131" fillId="55" borderId="74" xfId="103" applyNumberFormat="1" applyFont="1" applyFill="1" applyBorder="1" applyAlignment="1" applyProtection="1">
      <alignment horizontal="center" vertical="center" wrapText="1"/>
    </xf>
    <xf numFmtId="49" fontId="131" fillId="55" borderId="75" xfId="103" applyNumberFormat="1" applyFont="1" applyFill="1" applyBorder="1" applyAlignment="1" applyProtection="1">
      <alignment horizontal="center" vertical="center" wrapText="1"/>
    </xf>
    <xf numFmtId="0" fontId="132" fillId="55" borderId="75" xfId="103" applyFont="1" applyFill="1" applyBorder="1" applyAlignment="1" applyProtection="1">
      <alignment horizontal="left" vertical="center" wrapText="1"/>
    </xf>
    <xf numFmtId="166" fontId="133" fillId="55" borderId="75" xfId="103" applyNumberFormat="1" applyFont="1" applyFill="1" applyBorder="1" applyAlignment="1" applyProtection="1">
      <alignment horizontal="right" vertical="center"/>
    </xf>
    <xf numFmtId="0" fontId="131" fillId="55" borderId="76" xfId="103" applyFont="1" applyFill="1" applyBorder="1" applyAlignment="1" applyProtection="1">
      <alignment horizontal="center" vertical="center" wrapText="1"/>
    </xf>
    <xf numFmtId="167" fontId="133" fillId="55" borderId="75" xfId="103" applyNumberFormat="1" applyFont="1" applyFill="1" applyBorder="1" applyAlignment="1" applyProtection="1">
      <alignment horizontal="right" vertical="center"/>
    </xf>
    <xf numFmtId="168" fontId="131" fillId="55" borderId="75" xfId="103" applyNumberFormat="1" applyFont="1" applyFill="1" applyBorder="1" applyAlignment="1" applyProtection="1">
      <alignment horizontal="right" vertical="center"/>
    </xf>
    <xf numFmtId="0" fontId="133" fillId="0" borderId="77" xfId="103" applyFont="1" applyBorder="1" applyAlignment="1" applyProtection="1">
      <alignment horizontal="left" wrapText="1"/>
    </xf>
    <xf numFmtId="0" fontId="134" fillId="0" borderId="0" xfId="103" applyFont="1" applyAlignment="1" applyProtection="1">
      <alignment horizontal="left"/>
    </xf>
    <xf numFmtId="0" fontId="135" fillId="0" borderId="0" xfId="103" applyFont="1" applyAlignment="1" applyProtection="1">
      <alignment horizontal="left"/>
    </xf>
    <xf numFmtId="49" fontId="56" fillId="0" borderId="78" xfId="103" applyNumberFormat="1" applyFont="1" applyBorder="1" applyAlignment="1" applyProtection="1">
      <alignment horizontal="center" wrapText="1"/>
    </xf>
    <xf numFmtId="49" fontId="56" fillId="0" borderId="79" xfId="103" applyNumberFormat="1" applyFont="1" applyBorder="1" applyAlignment="1" applyProtection="1">
      <alignment horizontal="center" wrapText="1"/>
    </xf>
    <xf numFmtId="49" fontId="56" fillId="0" borderId="79" xfId="103" applyNumberFormat="1" applyFont="1" applyBorder="1" applyAlignment="1" applyProtection="1">
      <alignment horizontal="left" wrapText="1"/>
    </xf>
    <xf numFmtId="166" fontId="56" fillId="0" borderId="79" xfId="103" applyNumberFormat="1" applyFont="1" applyBorder="1" applyAlignment="1" applyProtection="1">
      <alignment horizontal="right" wrapText="1"/>
    </xf>
    <xf numFmtId="0" fontId="56" fillId="0" borderId="79" xfId="103" applyFont="1" applyBorder="1" applyAlignment="1" applyProtection="1">
      <alignment horizontal="center" wrapText="1"/>
    </xf>
    <xf numFmtId="168" fontId="56" fillId="0" borderId="79" xfId="103" applyNumberFormat="1" applyFont="1" applyBorder="1" applyAlignment="1" applyProtection="1">
      <alignment horizontal="right" wrapText="1"/>
    </xf>
    <xf numFmtId="0" fontId="56" fillId="0" borderId="80" xfId="103" applyFont="1" applyBorder="1" applyAlignment="1" applyProtection="1">
      <alignment horizontal="left" wrapText="1"/>
    </xf>
    <xf numFmtId="49" fontId="56" fillId="0" borderId="81" xfId="103" applyNumberFormat="1" applyFont="1" applyBorder="1" applyAlignment="1" applyProtection="1">
      <alignment horizontal="center" wrapText="1"/>
    </xf>
    <xf numFmtId="49" fontId="56" fillId="0" borderId="76" xfId="103" applyNumberFormat="1" applyFont="1" applyFill="1" applyBorder="1" applyAlignment="1" applyProtection="1">
      <alignment horizontal="center" wrapText="1"/>
    </xf>
    <xf numFmtId="0" fontId="56" fillId="0" borderId="76" xfId="103" applyFont="1" applyFill="1" applyBorder="1" applyAlignment="1" applyProtection="1">
      <alignment horizontal="left" wrapText="1"/>
    </xf>
    <xf numFmtId="166" fontId="56" fillId="0" borderId="76" xfId="103" applyNumberFormat="1" applyFont="1" applyBorder="1" applyAlignment="1" applyProtection="1">
      <alignment horizontal="right" wrapText="1"/>
    </xf>
    <xf numFmtId="0" fontId="56" fillId="0" borderId="76" xfId="103" applyFont="1" applyBorder="1" applyAlignment="1" applyProtection="1">
      <alignment horizontal="center" wrapText="1"/>
    </xf>
    <xf numFmtId="168" fontId="56" fillId="0" borderId="76" xfId="103" applyNumberFormat="1" applyFont="1" applyBorder="1" applyAlignment="1" applyProtection="1">
      <alignment horizontal="right" wrapText="1"/>
    </xf>
    <xf numFmtId="0" fontId="56" fillId="0" borderId="82" xfId="103" applyFont="1" applyFill="1" applyBorder="1" applyAlignment="1" applyProtection="1">
      <alignment horizontal="left" wrapText="1"/>
    </xf>
    <xf numFmtId="49" fontId="56" fillId="0" borderId="76" xfId="103" applyNumberFormat="1" applyFont="1" applyBorder="1" applyAlignment="1" applyProtection="1">
      <alignment horizontal="center" wrapText="1"/>
    </xf>
    <xf numFmtId="49" fontId="56" fillId="0" borderId="76" xfId="103" applyNumberFormat="1" applyFont="1" applyBorder="1" applyAlignment="1" applyProtection="1">
      <alignment horizontal="left" wrapText="1"/>
    </xf>
    <xf numFmtId="49" fontId="56" fillId="0" borderId="83" xfId="103" applyNumberFormat="1" applyFont="1" applyBorder="1" applyAlignment="1" applyProtection="1">
      <alignment horizontal="left" wrapText="1"/>
    </xf>
    <xf numFmtId="49" fontId="56" fillId="0" borderId="82" xfId="103" applyNumberFormat="1" applyFont="1" applyBorder="1" applyAlignment="1" applyProtection="1">
      <alignment horizontal="left" wrapText="1"/>
    </xf>
    <xf numFmtId="0" fontId="56" fillId="0" borderId="76" xfId="103" applyFont="1" applyBorder="1" applyAlignment="1" applyProtection="1">
      <alignment horizontal="left" wrapText="1"/>
    </xf>
    <xf numFmtId="0" fontId="56" fillId="0" borderId="82" xfId="103" applyFont="1" applyBorder="1" applyAlignment="1" applyProtection="1">
      <alignment horizontal="justify" wrapText="1"/>
    </xf>
    <xf numFmtId="0" fontId="56" fillId="0" borderId="82" xfId="103" applyFont="1" applyBorder="1" applyAlignment="1" applyProtection="1">
      <alignment horizontal="left" wrapText="1"/>
    </xf>
    <xf numFmtId="49" fontId="136" fillId="56" borderId="81" xfId="103" applyNumberFormat="1" applyFont="1" applyFill="1" applyBorder="1" applyAlignment="1" applyProtection="1">
      <alignment horizontal="center" wrapText="1"/>
    </xf>
    <xf numFmtId="49" fontId="136" fillId="56" borderId="76" xfId="103" applyNumberFormat="1" applyFont="1" applyFill="1" applyBorder="1" applyAlignment="1" applyProtection="1">
      <alignment horizontal="center" wrapText="1"/>
    </xf>
    <xf numFmtId="0" fontId="136" fillId="56" borderId="76" xfId="103" applyFont="1" applyFill="1" applyBorder="1" applyAlignment="1" applyProtection="1">
      <alignment horizontal="left" wrapText="1"/>
    </xf>
    <xf numFmtId="166" fontId="56" fillId="56" borderId="76" xfId="103" applyNumberFormat="1" applyFont="1" applyFill="1" applyBorder="1" applyAlignment="1" applyProtection="1">
      <alignment horizontal="right" wrapText="1"/>
    </xf>
    <xf numFmtId="0" fontId="56" fillId="56" borderId="76" xfId="103" applyFont="1" applyFill="1" applyBorder="1" applyAlignment="1" applyProtection="1">
      <alignment horizontal="center" wrapText="1"/>
    </xf>
    <xf numFmtId="168" fontId="56" fillId="56" borderId="76" xfId="103" applyNumberFormat="1" applyFont="1" applyFill="1" applyBorder="1" applyAlignment="1" applyProtection="1">
      <alignment horizontal="right" wrapText="1"/>
    </xf>
    <xf numFmtId="0" fontId="56" fillId="56" borderId="82" xfId="103" applyFont="1" applyFill="1" applyBorder="1" applyAlignment="1" applyProtection="1">
      <alignment horizontal="left" wrapText="1"/>
    </xf>
    <xf numFmtId="0" fontId="56" fillId="0" borderId="0" xfId="103" applyFont="1" applyAlignment="1" applyProtection="1">
      <alignment horizontal="left" vertical="top"/>
    </xf>
    <xf numFmtId="49" fontId="56" fillId="0" borderId="79" xfId="103" applyNumberFormat="1" applyFont="1" applyFill="1" applyBorder="1" applyAlignment="1" applyProtection="1">
      <alignment horizontal="center" wrapText="1"/>
    </xf>
    <xf numFmtId="166" fontId="56" fillId="0" borderId="76" xfId="103" applyNumberFormat="1" applyFont="1" applyBorder="1" applyAlignment="1" applyProtection="1">
      <alignment horizontal="right"/>
    </xf>
    <xf numFmtId="168" fontId="56" fillId="0" borderId="76" xfId="103" applyNumberFormat="1" applyFont="1" applyBorder="1" applyAlignment="1" applyProtection="1">
      <alignment horizontal="right"/>
    </xf>
    <xf numFmtId="49" fontId="56" fillId="57" borderId="81" xfId="103" applyNumberFormat="1" applyFont="1" applyFill="1" applyBorder="1" applyAlignment="1" applyProtection="1">
      <alignment horizontal="center" wrapText="1"/>
    </xf>
    <xf numFmtId="49" fontId="56" fillId="57" borderId="76" xfId="103" applyNumberFormat="1" applyFont="1" applyFill="1" applyBorder="1" applyAlignment="1" applyProtection="1">
      <alignment horizontal="center" wrapText="1"/>
    </xf>
    <xf numFmtId="0" fontId="56" fillId="57" borderId="76" xfId="103" applyFont="1" applyFill="1" applyBorder="1" applyAlignment="1" applyProtection="1">
      <alignment horizontal="left" wrapText="1"/>
    </xf>
    <xf numFmtId="0" fontId="56" fillId="57" borderId="82" xfId="103" applyFont="1" applyFill="1" applyBorder="1" applyAlignment="1" applyProtection="1">
      <alignment horizontal="left" wrapText="1"/>
    </xf>
    <xf numFmtId="0" fontId="56" fillId="0" borderId="84" xfId="103" applyFont="1" applyBorder="1" applyAlignment="1" applyProtection="1">
      <alignment horizontal="left" wrapText="1"/>
    </xf>
    <xf numFmtId="166" fontId="56" fillId="0" borderId="84" xfId="103" applyNumberFormat="1" applyFont="1" applyBorder="1" applyAlignment="1" applyProtection="1">
      <alignment horizontal="right" wrapText="1"/>
    </xf>
    <xf numFmtId="0" fontId="56" fillId="0" borderId="84" xfId="103" applyFont="1" applyBorder="1" applyAlignment="1" applyProtection="1">
      <alignment horizontal="center" wrapText="1"/>
    </xf>
    <xf numFmtId="168" fontId="56" fillId="0" borderId="84" xfId="103" applyNumberFormat="1" applyFont="1" applyBorder="1" applyAlignment="1" applyProtection="1">
      <alignment horizontal="right" wrapText="1"/>
    </xf>
    <xf numFmtId="0" fontId="56" fillId="0" borderId="85" xfId="103" applyFont="1" applyBorder="1" applyAlignment="1" applyProtection="1">
      <alignment horizontal="left" wrapText="1"/>
    </xf>
    <xf numFmtId="166" fontId="56" fillId="57" borderId="76" xfId="103" applyNumberFormat="1" applyFont="1" applyFill="1" applyBorder="1" applyAlignment="1" applyProtection="1">
      <alignment horizontal="right" wrapText="1"/>
    </xf>
    <xf numFmtId="0" fontId="56" fillId="57" borderId="76" xfId="103" applyFont="1" applyFill="1" applyBorder="1" applyAlignment="1" applyProtection="1">
      <alignment horizontal="center" wrapText="1"/>
    </xf>
    <xf numFmtId="168" fontId="56" fillId="57" borderId="76" xfId="103" applyNumberFormat="1" applyFont="1" applyFill="1" applyBorder="1" applyAlignment="1" applyProtection="1">
      <alignment horizontal="right" wrapText="1"/>
    </xf>
    <xf numFmtId="0" fontId="123" fillId="0" borderId="76" xfId="103" applyFont="1" applyBorder="1" applyAlignment="1" applyProtection="1">
      <alignment horizontal="left" wrapText="1"/>
    </xf>
    <xf numFmtId="166" fontId="123" fillId="0" borderId="76" xfId="103" applyNumberFormat="1" applyFont="1" applyBorder="1" applyAlignment="1" applyProtection="1">
      <alignment horizontal="right"/>
    </xf>
    <xf numFmtId="0" fontId="123" fillId="0" borderId="76" xfId="103" applyFont="1" applyBorder="1" applyAlignment="1" applyProtection="1">
      <alignment horizontal="center" wrapText="1"/>
    </xf>
    <xf numFmtId="168" fontId="123" fillId="0" borderId="76" xfId="103" applyNumberFormat="1" applyFont="1" applyBorder="1" applyAlignment="1" applyProtection="1">
      <alignment horizontal="right"/>
    </xf>
    <xf numFmtId="49" fontId="56" fillId="0" borderId="86" xfId="103" applyNumberFormat="1" applyFont="1" applyBorder="1" applyAlignment="1" applyProtection="1">
      <alignment horizontal="center" wrapText="1"/>
    </xf>
    <xf numFmtId="49" fontId="56" fillId="0" borderId="87" xfId="103" applyNumberFormat="1" applyFont="1" applyBorder="1" applyAlignment="1" applyProtection="1">
      <alignment horizontal="center" wrapText="1"/>
    </xf>
    <xf numFmtId="0" fontId="56" fillId="0" borderId="87" xfId="103" applyFont="1" applyBorder="1" applyAlignment="1" applyProtection="1">
      <alignment horizontal="left" wrapText="1"/>
    </xf>
    <xf numFmtId="166" fontId="56" fillId="0" borderId="87" xfId="103" applyNumberFormat="1" applyFont="1" applyBorder="1" applyAlignment="1" applyProtection="1">
      <alignment horizontal="right" wrapText="1"/>
    </xf>
    <xf numFmtId="0" fontId="56" fillId="0" borderId="87" xfId="103" applyFont="1" applyBorder="1" applyAlignment="1" applyProtection="1">
      <alignment horizontal="center" wrapText="1"/>
    </xf>
    <xf numFmtId="168" fontId="56" fillId="0" borderId="87" xfId="103" applyNumberFormat="1" applyFont="1" applyBorder="1" applyAlignment="1" applyProtection="1">
      <alignment horizontal="right" wrapText="1"/>
    </xf>
    <xf numFmtId="0" fontId="56" fillId="0" borderId="88" xfId="103" applyFont="1" applyBorder="1" applyAlignment="1" applyProtection="1">
      <alignment horizontal="left" wrapText="1"/>
    </xf>
    <xf numFmtId="49" fontId="131" fillId="55" borderId="89" xfId="103" applyNumberFormat="1" applyFont="1" applyFill="1" applyBorder="1" applyAlignment="1" applyProtection="1">
      <alignment horizontal="center" wrapText="1"/>
    </xf>
    <xf numFmtId="49" fontId="131" fillId="55" borderId="29" xfId="103" applyNumberFormat="1" applyFont="1" applyFill="1" applyBorder="1" applyAlignment="1" applyProtection="1">
      <alignment horizontal="center" wrapText="1"/>
    </xf>
    <xf numFmtId="0" fontId="132" fillId="55" borderId="29" xfId="103" applyFont="1" applyFill="1" applyBorder="1" applyAlignment="1" applyProtection="1">
      <alignment horizontal="left" wrapText="1"/>
    </xf>
    <xf numFmtId="166" fontId="133" fillId="55" borderId="29" xfId="103" applyNumberFormat="1" applyFont="1" applyFill="1" applyBorder="1" applyAlignment="1" applyProtection="1">
      <alignment horizontal="right" wrapText="1"/>
    </xf>
    <xf numFmtId="0" fontId="131" fillId="55" borderId="29" xfId="103" applyFont="1" applyFill="1" applyBorder="1" applyAlignment="1" applyProtection="1">
      <alignment horizontal="center" wrapText="1"/>
    </xf>
    <xf numFmtId="168" fontId="131" fillId="55" borderId="29" xfId="103" applyNumberFormat="1" applyFont="1" applyFill="1" applyBorder="1" applyAlignment="1" applyProtection="1">
      <alignment horizontal="right" wrapText="1"/>
    </xf>
    <xf numFmtId="0" fontId="133" fillId="0" borderId="90" xfId="103" applyFont="1" applyBorder="1" applyAlignment="1" applyProtection="1">
      <alignment horizontal="left" wrapText="1"/>
    </xf>
    <xf numFmtId="49" fontId="56" fillId="0" borderId="91" xfId="103" applyNumberFormat="1" applyFont="1" applyBorder="1" applyAlignment="1" applyProtection="1">
      <alignment horizontal="center" wrapText="1"/>
    </xf>
    <xf numFmtId="49" fontId="56" fillId="0" borderId="92" xfId="103" applyNumberFormat="1" applyFont="1" applyBorder="1" applyAlignment="1" applyProtection="1">
      <alignment horizontal="center" wrapText="1"/>
    </xf>
    <xf numFmtId="49" fontId="56" fillId="0" borderId="92" xfId="103" applyNumberFormat="1" applyFont="1" applyBorder="1" applyAlignment="1" applyProtection="1">
      <alignment horizontal="left" wrapText="1"/>
    </xf>
    <xf numFmtId="166" fontId="56" fillId="0" borderId="92" xfId="103" applyNumberFormat="1" applyFont="1" applyBorder="1" applyAlignment="1" applyProtection="1">
      <alignment horizontal="right" wrapText="1"/>
    </xf>
    <xf numFmtId="0" fontId="56" fillId="0" borderId="92" xfId="103" applyFont="1" applyBorder="1" applyAlignment="1" applyProtection="1">
      <alignment horizontal="center" wrapText="1"/>
    </xf>
    <xf numFmtId="168" fontId="56" fillId="0" borderId="92" xfId="103" applyNumberFormat="1" applyFont="1" applyBorder="1" applyAlignment="1" applyProtection="1">
      <alignment horizontal="right" wrapText="1"/>
    </xf>
    <xf numFmtId="0" fontId="56" fillId="0" borderId="93" xfId="103" applyFont="1" applyBorder="1" applyAlignment="1" applyProtection="1">
      <alignment wrapText="1"/>
    </xf>
    <xf numFmtId="0" fontId="56" fillId="0" borderId="76" xfId="103" applyFont="1" applyBorder="1" applyAlignment="1" applyProtection="1">
      <alignment wrapText="1"/>
    </xf>
    <xf numFmtId="0" fontId="56" fillId="0" borderId="82" xfId="103" applyFont="1" applyBorder="1" applyAlignment="1" applyProtection="1">
      <alignment wrapText="1"/>
    </xf>
    <xf numFmtId="49" fontId="129" fillId="54" borderId="94" xfId="103" applyNumberFormat="1" applyFont="1" applyFill="1" applyBorder="1" applyAlignment="1" applyProtection="1">
      <alignment horizontal="center"/>
    </xf>
    <xf numFmtId="49" fontId="129" fillId="54" borderId="95" xfId="103" applyNumberFormat="1" applyFont="1" applyFill="1" applyBorder="1" applyAlignment="1" applyProtection="1">
      <alignment horizontal="center" wrapText="1"/>
    </xf>
    <xf numFmtId="0" fontId="130" fillId="54" borderId="95" xfId="103" applyFont="1" applyFill="1" applyBorder="1" applyAlignment="1" applyProtection="1">
      <alignment horizontal="left"/>
    </xf>
    <xf numFmtId="166" fontId="130" fillId="54" borderId="95" xfId="103" applyNumberFormat="1" applyFont="1" applyFill="1" applyBorder="1" applyAlignment="1" applyProtection="1">
      <alignment horizontal="right"/>
    </xf>
    <xf numFmtId="0" fontId="130" fillId="54" borderId="95" xfId="103" applyFont="1" applyFill="1" applyBorder="1" applyAlignment="1" applyProtection="1">
      <alignment horizontal="center" wrapText="1"/>
    </xf>
    <xf numFmtId="168" fontId="130" fillId="54" borderId="76" xfId="103" applyNumberFormat="1" applyFont="1" applyFill="1" applyBorder="1" applyAlignment="1" applyProtection="1">
      <alignment horizontal="right"/>
    </xf>
    <xf numFmtId="0" fontId="129" fillId="54" borderId="96" xfId="103" applyFont="1" applyFill="1" applyBorder="1" applyAlignment="1" applyProtection="1">
      <alignment horizontal="left" wrapText="1"/>
    </xf>
    <xf numFmtId="49" fontId="121" fillId="0" borderId="0" xfId="103" applyNumberFormat="1" applyAlignment="1" applyProtection="1">
      <alignment horizontal="center" vertical="top"/>
    </xf>
    <xf numFmtId="49" fontId="121" fillId="0" borderId="0" xfId="103" applyNumberFormat="1" applyAlignment="1" applyProtection="1">
      <alignment horizontal="center" vertical="top" wrapText="1"/>
    </xf>
    <xf numFmtId="0" fontId="121" fillId="0" borderId="0" xfId="103" applyAlignment="1" applyProtection="1">
      <alignment horizontal="left" vertical="top" wrapText="1"/>
    </xf>
    <xf numFmtId="166" fontId="121" fillId="0" borderId="0" xfId="103" applyNumberFormat="1" applyAlignment="1" applyProtection="1">
      <alignment horizontal="right" vertical="top"/>
    </xf>
    <xf numFmtId="0" fontId="121" fillId="0" borderId="0" xfId="103" applyAlignment="1" applyProtection="1">
      <alignment horizontal="center" vertical="top" wrapText="1"/>
    </xf>
    <xf numFmtId="167" fontId="121" fillId="0" borderId="0" xfId="103" applyNumberFormat="1" applyAlignment="1" applyProtection="1">
      <alignment horizontal="right" vertical="top"/>
    </xf>
    <xf numFmtId="168" fontId="121" fillId="0" borderId="0" xfId="103" applyNumberFormat="1" applyAlignment="1" applyProtection="1">
      <alignment horizontal="right" vertical="top"/>
    </xf>
    <xf numFmtId="0" fontId="0" fillId="0" borderId="0" xfId="6" applyFont="1" applyFill="1" applyAlignment="1" applyProtection="1">
      <alignment horizontal="left" vertical="top"/>
    </xf>
    <xf numFmtId="0" fontId="10" fillId="0" borderId="0" xfId="6" applyFont="1" applyFill="1" applyAlignment="1" applyProtection="1">
      <alignment horizontal="left" vertical="top"/>
    </xf>
    <xf numFmtId="0" fontId="217" fillId="0" borderId="0" xfId="0" applyFont="1" applyAlignment="1" applyProtection="1">
      <alignment horizontal="left" vertical="top"/>
    </xf>
    <xf numFmtId="0" fontId="0" fillId="0" borderId="0" xfId="0" applyProtection="1"/>
    <xf numFmtId="165" fontId="79" fillId="0" borderId="0" xfId="0" applyNumberFormat="1" applyFont="1" applyFill="1" applyAlignment="1" applyProtection="1">
      <alignment horizontal="center"/>
    </xf>
    <xf numFmtId="0" fontId="57" fillId="0" borderId="0" xfId="0" applyFont="1" applyFill="1" applyAlignment="1" applyProtection="1">
      <alignment horizontal="left" wrapText="1"/>
    </xf>
    <xf numFmtId="166" fontId="60" fillId="0" borderId="0" xfId="0" applyNumberFormat="1" applyFont="1" applyFill="1" applyAlignment="1" applyProtection="1">
      <alignment horizontal="right"/>
    </xf>
    <xf numFmtId="165" fontId="65" fillId="0" borderId="0" xfId="0" applyNumberFormat="1" applyFont="1" applyFill="1" applyBorder="1" applyAlignment="1" applyProtection="1">
      <alignment horizontal="center"/>
    </xf>
    <xf numFmtId="0" fontId="65" fillId="0" borderId="0" xfId="0" applyFont="1" applyFill="1" applyBorder="1" applyAlignment="1" applyProtection="1">
      <alignment horizontal="left" wrapText="1"/>
    </xf>
    <xf numFmtId="0" fontId="65" fillId="0" borderId="0" xfId="79" applyBorder="1" applyProtection="1">
      <alignment horizontal="left"/>
    </xf>
    <xf numFmtId="169" fontId="65" fillId="0" borderId="0" xfId="0" applyNumberFormat="1" applyFont="1" applyFill="1" applyBorder="1" applyAlignment="1" applyProtection="1">
      <alignment horizontal="right"/>
    </xf>
    <xf numFmtId="166" fontId="65" fillId="0" borderId="0" xfId="0" applyNumberFormat="1" applyFont="1" applyFill="1" applyBorder="1" applyAlignment="1" applyProtection="1">
      <alignment horizontal="right"/>
    </xf>
    <xf numFmtId="165" fontId="64" fillId="0" borderId="97" xfId="0" applyNumberFormat="1" applyFont="1" applyBorder="1" applyAlignment="1" applyProtection="1">
      <alignment horizontal="center"/>
    </xf>
    <xf numFmtId="49" fontId="64" fillId="0" borderId="29" xfId="0" applyNumberFormat="1" applyFont="1" applyBorder="1" applyAlignment="1" applyProtection="1">
      <alignment horizontal="left" wrapText="1"/>
    </xf>
    <xf numFmtId="0" fontId="64" fillId="0" borderId="29" xfId="0" applyFont="1" applyBorder="1" applyAlignment="1" applyProtection="1">
      <alignment horizontal="justify" wrapText="1"/>
    </xf>
    <xf numFmtId="0" fontId="64" fillId="0" borderId="29" xfId="0" applyFont="1" applyBorder="1" applyAlignment="1" applyProtection="1">
      <alignment horizontal="left" wrapText="1"/>
    </xf>
    <xf numFmtId="169" fontId="64" fillId="0" borderId="29" xfId="0" applyNumberFormat="1" applyFont="1" applyBorder="1" applyAlignment="1" applyProtection="1">
      <alignment horizontal="right"/>
    </xf>
    <xf numFmtId="166" fontId="64" fillId="0" borderId="29" xfId="0" applyNumberFormat="1" applyFont="1" applyBorder="1" applyAlignment="1" applyProtection="1">
      <alignment horizontal="right"/>
    </xf>
    <xf numFmtId="9" fontId="64" fillId="0" borderId="98" xfId="54" applyBorder="1" applyProtection="1">
      <alignment horizontal="right"/>
    </xf>
    <xf numFmtId="0" fontId="210" fillId="0" borderId="29" xfId="153" applyBorder="1" applyProtection="1">
      <alignment horizontal="left" wrapText="1" indent="1"/>
    </xf>
    <xf numFmtId="0" fontId="217" fillId="0" borderId="0" xfId="0" applyFont="1" applyFill="1" applyAlignment="1" applyProtection="1">
      <alignment horizontal="left" vertical="top"/>
    </xf>
    <xf numFmtId="165" fontId="64" fillId="0" borderId="97" xfId="135" applyNumberFormat="1" applyBorder="1" applyAlignment="1" applyProtection="1">
      <alignment horizontal="center" wrapText="1"/>
    </xf>
    <xf numFmtId="49" fontId="64" fillId="0" borderId="29" xfId="135" applyNumberFormat="1" applyBorder="1" applyProtection="1">
      <alignment horizontal="left" wrapText="1"/>
    </xf>
    <xf numFmtId="0" fontId="64" fillId="0" borderId="29" xfId="135" applyBorder="1" applyProtection="1">
      <alignment horizontal="left" wrapText="1"/>
    </xf>
    <xf numFmtId="0" fontId="217" fillId="0" borderId="0" xfId="0" applyFont="1" applyFill="1" applyBorder="1" applyAlignment="1" applyProtection="1">
      <alignment horizontal="left" vertical="top"/>
    </xf>
    <xf numFmtId="0" fontId="64" fillId="0" borderId="29" xfId="135" applyBorder="1" applyAlignment="1" applyProtection="1">
      <alignment horizontal="left" wrapText="1"/>
    </xf>
    <xf numFmtId="49" fontId="216" fillId="57" borderId="72" xfId="0" applyNumberFormat="1" applyFont="1" applyFill="1" applyBorder="1" applyAlignment="1" applyProtection="1">
      <alignment horizontal="justify" vertical="justify" wrapText="1"/>
    </xf>
    <xf numFmtId="0" fontId="217" fillId="0" borderId="99" xfId="0" applyFont="1" applyBorder="1" applyAlignment="1" applyProtection="1">
      <alignment horizontal="left" vertical="top"/>
    </xf>
    <xf numFmtId="49" fontId="64" fillId="57" borderId="15" xfId="0" applyNumberFormat="1" applyFont="1" applyFill="1" applyBorder="1" applyAlignment="1" applyProtection="1">
      <alignment horizontal="justify" vertical="top"/>
    </xf>
    <xf numFmtId="0" fontId="64" fillId="0" borderId="29" xfId="0" applyFont="1" applyBorder="1" applyAlignment="1" applyProtection="1">
      <alignment horizontal="justify" vertical="top" wrapText="1"/>
    </xf>
    <xf numFmtId="16" fontId="64" fillId="0" borderId="29" xfId="135" applyNumberFormat="1" applyBorder="1" applyAlignment="1" applyProtection="1">
      <alignment horizontal="left" wrapText="1"/>
    </xf>
    <xf numFmtId="9" fontId="64" fillId="0" borderId="73" xfId="54" applyBorder="1" applyProtection="1">
      <alignment horizontal="right"/>
    </xf>
    <xf numFmtId="9" fontId="64" fillId="0" borderId="100" xfId="54" applyBorder="1" applyProtection="1">
      <alignment horizontal="right"/>
    </xf>
    <xf numFmtId="49" fontId="64" fillId="57" borderId="15" xfId="0" applyNumberFormat="1" applyFont="1" applyFill="1" applyBorder="1" applyAlignment="1" applyProtection="1">
      <alignment horizontal="justify" vertical="top" wrapText="1"/>
    </xf>
    <xf numFmtId="9" fontId="64" fillId="0" borderId="101" xfId="54" applyBorder="1" applyProtection="1">
      <alignment horizontal="right"/>
    </xf>
    <xf numFmtId="165" fontId="64" fillId="0" borderId="102" xfId="0" applyNumberFormat="1" applyFont="1" applyBorder="1" applyAlignment="1" applyProtection="1">
      <alignment horizontal="center"/>
    </xf>
    <xf numFmtId="49" fontId="64" fillId="0" borderId="30" xfId="0" applyNumberFormat="1" applyFont="1" applyBorder="1" applyAlignment="1" applyProtection="1">
      <alignment horizontal="left" wrapText="1"/>
    </xf>
    <xf numFmtId="49" fontId="80" fillId="58" borderId="30" xfId="129" applyNumberFormat="1" applyFont="1" applyFill="1" applyBorder="1" applyAlignment="1" applyProtection="1">
      <alignment horizontal="left" vertical="center" wrapText="1"/>
    </xf>
    <xf numFmtId="4" fontId="80" fillId="58" borderId="30" xfId="129" applyNumberFormat="1" applyFont="1" applyFill="1" applyBorder="1" applyAlignment="1" applyProtection="1">
      <alignment horizontal="right" vertical="center" wrapText="1"/>
    </xf>
    <xf numFmtId="166" fontId="64" fillId="0" borderId="30" xfId="0" applyNumberFormat="1" applyFont="1" applyBorder="1" applyAlignment="1" applyProtection="1">
      <alignment horizontal="right"/>
    </xf>
    <xf numFmtId="9" fontId="64" fillId="0" borderId="103" xfId="54" applyBorder="1" applyProtection="1">
      <alignment horizontal="right"/>
    </xf>
    <xf numFmtId="165" fontId="64" fillId="0" borderId="104" xfId="0" applyNumberFormat="1" applyFont="1" applyBorder="1" applyAlignment="1" applyProtection="1">
      <alignment horizontal="center"/>
    </xf>
    <xf numFmtId="49" fontId="64" fillId="0" borderId="31" xfId="0" applyNumberFormat="1" applyFont="1" applyBorder="1" applyAlignment="1" applyProtection="1">
      <alignment horizontal="left" wrapText="1"/>
    </xf>
    <xf numFmtId="49" fontId="80" fillId="58" borderId="31" xfId="129" applyNumberFormat="1" applyFont="1" applyFill="1" applyBorder="1" applyAlignment="1" applyProtection="1">
      <alignment horizontal="left" vertical="center" wrapText="1"/>
    </xf>
    <xf numFmtId="4" fontId="80" fillId="58" borderId="31" xfId="129" applyNumberFormat="1" applyFont="1" applyFill="1" applyBorder="1" applyAlignment="1" applyProtection="1">
      <alignment horizontal="right" vertical="center" wrapText="1"/>
    </xf>
    <xf numFmtId="166" fontId="64" fillId="0" borderId="31" xfId="0" applyNumberFormat="1" applyFont="1" applyBorder="1" applyAlignment="1" applyProtection="1">
      <alignment horizontal="right"/>
    </xf>
    <xf numFmtId="9" fontId="64" fillId="0" borderId="105" xfId="54" applyBorder="1" applyProtection="1">
      <alignment horizontal="right"/>
    </xf>
    <xf numFmtId="0" fontId="64" fillId="0" borderId="31" xfId="121" applyFont="1" applyFill="1" applyBorder="1" applyAlignment="1" applyProtection="1">
      <alignment horizontal="left" vertical="center"/>
    </xf>
    <xf numFmtId="49" fontId="64" fillId="57" borderId="31" xfId="0" applyNumberFormat="1" applyFont="1" applyFill="1" applyBorder="1" applyAlignment="1" applyProtection="1">
      <alignment horizontal="left" vertical="center"/>
    </xf>
    <xf numFmtId="49" fontId="64" fillId="0" borderId="31" xfId="121" applyNumberFormat="1" applyFont="1" applyFill="1" applyBorder="1" applyAlignment="1" applyProtection="1">
      <alignment horizontal="left" vertical="center" wrapText="1"/>
    </xf>
    <xf numFmtId="4" fontId="80" fillId="58" borderId="31" xfId="129" applyNumberFormat="1" applyFont="1" applyFill="1" applyBorder="1" applyAlignment="1" applyProtection="1">
      <alignment horizontal="right" wrapText="1"/>
    </xf>
    <xf numFmtId="165" fontId="64" fillId="0" borderId="106" xfId="0" applyNumberFormat="1" applyFont="1" applyBorder="1" applyAlignment="1" applyProtection="1">
      <alignment horizontal="center"/>
    </xf>
    <xf numFmtId="49" fontId="64" fillId="0" borderId="32" xfId="0" applyNumberFormat="1" applyFont="1" applyBorder="1" applyAlignment="1" applyProtection="1">
      <alignment horizontal="left" wrapText="1"/>
    </xf>
    <xf numFmtId="0" fontId="64" fillId="0" borderId="32" xfId="0" applyFont="1" applyBorder="1" applyAlignment="1" applyProtection="1">
      <alignment horizontal="left" wrapText="1"/>
    </xf>
    <xf numFmtId="169" fontId="64" fillId="0" borderId="32" xfId="0" applyNumberFormat="1" applyFont="1" applyBorder="1" applyAlignment="1" applyProtection="1">
      <alignment horizontal="right"/>
    </xf>
    <xf numFmtId="166" fontId="64" fillId="0" borderId="32" xfId="0" applyNumberFormat="1" applyFont="1" applyBorder="1" applyAlignment="1" applyProtection="1">
      <alignment horizontal="right"/>
    </xf>
    <xf numFmtId="9" fontId="64" fillId="0" borderId="107" xfId="54" applyBorder="1" applyProtection="1">
      <alignment horizontal="right"/>
    </xf>
    <xf numFmtId="165" fontId="64" fillId="0" borderId="0" xfId="0" applyNumberFormat="1" applyFont="1" applyBorder="1" applyAlignment="1" applyProtection="1">
      <alignment horizontal="center"/>
    </xf>
    <xf numFmtId="49" fontId="64" fillId="0" borderId="0" xfId="0" applyNumberFormat="1" applyFont="1" applyBorder="1" applyAlignment="1" applyProtection="1">
      <alignment horizontal="left" wrapText="1"/>
    </xf>
    <xf numFmtId="0" fontId="64" fillId="0" borderId="0" xfId="0" applyFont="1" applyBorder="1" applyAlignment="1" applyProtection="1">
      <alignment horizontal="left" wrapText="1"/>
    </xf>
    <xf numFmtId="169" fontId="64" fillId="0" borderId="0" xfId="0" applyNumberFormat="1" applyFont="1" applyBorder="1" applyAlignment="1" applyProtection="1">
      <alignment horizontal="right"/>
    </xf>
    <xf numFmtId="166" fontId="64" fillId="0" borderId="0" xfId="0" applyNumberFormat="1" applyFont="1" applyBorder="1" applyAlignment="1" applyProtection="1">
      <alignment horizontal="right"/>
    </xf>
    <xf numFmtId="9" fontId="64" fillId="0" borderId="0" xfId="54" applyBorder="1" applyProtection="1">
      <alignment horizontal="right"/>
    </xf>
    <xf numFmtId="165" fontId="81" fillId="0" borderId="0" xfId="0" applyNumberFormat="1" applyFont="1" applyAlignment="1" applyProtection="1">
      <alignment horizontal="center"/>
    </xf>
    <xf numFmtId="0" fontId="81" fillId="0" borderId="0" xfId="0" applyFont="1" applyAlignment="1" applyProtection="1">
      <alignment horizontal="left" wrapText="1"/>
    </xf>
    <xf numFmtId="169" fontId="81" fillId="0" borderId="0" xfId="0" applyNumberFormat="1" applyFont="1" applyAlignment="1" applyProtection="1">
      <alignment horizontal="right"/>
    </xf>
    <xf numFmtId="166" fontId="81" fillId="0" borderId="0" xfId="0" applyNumberFormat="1" applyFont="1" applyAlignment="1" applyProtection="1">
      <alignment horizontal="right"/>
    </xf>
    <xf numFmtId="5" fontId="81" fillId="0" borderId="0" xfId="0" applyNumberFormat="1" applyFont="1" applyAlignment="1" applyProtection="1">
      <alignment horizontal="right"/>
    </xf>
    <xf numFmtId="165" fontId="217" fillId="0" borderId="0" xfId="0" applyNumberFormat="1" applyFont="1" applyAlignment="1" applyProtection="1">
      <alignment horizontal="center" vertical="top"/>
    </xf>
    <xf numFmtId="0" fontId="217" fillId="0" borderId="0" xfId="0" applyFont="1" applyBorder="1" applyAlignment="1" applyProtection="1">
      <alignment horizontal="left" vertical="top" wrapText="1"/>
    </xf>
    <xf numFmtId="169" fontId="217" fillId="0" borderId="0" xfId="0" applyNumberFormat="1" applyFont="1" applyBorder="1" applyAlignment="1" applyProtection="1">
      <alignment horizontal="right" vertical="top"/>
    </xf>
    <xf numFmtId="166" fontId="217" fillId="0" borderId="0" xfId="0" applyNumberFormat="1" applyFont="1" applyBorder="1" applyAlignment="1" applyProtection="1">
      <alignment horizontal="right" vertical="top"/>
    </xf>
    <xf numFmtId="0" fontId="217" fillId="0" borderId="0" xfId="0" applyFont="1" applyBorder="1" applyAlignment="1" applyProtection="1">
      <alignment horizontal="left" vertical="top"/>
    </xf>
    <xf numFmtId="0" fontId="217" fillId="0" borderId="0" xfId="0" applyFont="1" applyAlignment="1" applyProtection="1">
      <alignment horizontal="left" vertical="top" wrapText="1"/>
    </xf>
    <xf numFmtId="169" fontId="217" fillId="0" borderId="0" xfId="0" applyNumberFormat="1" applyFont="1" applyAlignment="1" applyProtection="1">
      <alignment horizontal="right" vertical="top"/>
    </xf>
    <xf numFmtId="166" fontId="217" fillId="0" borderId="0" xfId="0" applyNumberFormat="1" applyFont="1" applyAlignment="1" applyProtection="1">
      <alignment horizontal="right" vertical="top"/>
    </xf>
    <xf numFmtId="49" fontId="218" fillId="37" borderId="0" xfId="103" applyNumberFormat="1" applyFont="1" applyFill="1" applyAlignment="1" applyProtection="1">
      <alignment horizontal="left" vertical="top"/>
    </xf>
    <xf numFmtId="49" fontId="56" fillId="52" borderId="23" xfId="103" applyNumberFormat="1" applyFont="1" applyFill="1" applyBorder="1" applyAlignment="1" applyProtection="1">
      <alignment horizontal="center" vertical="center" wrapText="1"/>
    </xf>
    <xf numFmtId="0" fontId="56" fillId="52" borderId="24" xfId="103" applyFont="1" applyFill="1" applyBorder="1" applyAlignment="1" applyProtection="1">
      <alignment horizontal="center" vertical="center" wrapText="1"/>
    </xf>
    <xf numFmtId="0" fontId="56" fillId="52" borderId="24" xfId="103" applyFont="1" applyFill="1" applyBorder="1" applyAlignment="1" applyProtection="1">
      <alignment horizontal="center" vertical="center"/>
    </xf>
    <xf numFmtId="0" fontId="56" fillId="0" borderId="0" xfId="103" applyFont="1" applyAlignment="1" applyProtection="1">
      <alignment horizontal="left" vertical="center"/>
    </xf>
    <xf numFmtId="0" fontId="62" fillId="0" borderId="0" xfId="103" applyFont="1" applyAlignment="1" applyProtection="1">
      <alignment horizontal="left" vertical="center"/>
    </xf>
    <xf numFmtId="0" fontId="0" fillId="0" borderId="15" xfId="0" applyBorder="1" applyAlignment="1" applyProtection="1">
      <alignment wrapText="1"/>
    </xf>
    <xf numFmtId="0" fontId="0" fillId="0" borderId="15" xfId="0" applyBorder="1" applyProtection="1"/>
    <xf numFmtId="0" fontId="6" fillId="0" borderId="15" xfId="0" applyFont="1" applyBorder="1" applyAlignment="1" applyProtection="1">
      <alignment wrapText="1"/>
    </xf>
    <xf numFmtId="0" fontId="57" fillId="0" borderId="15" xfId="0" applyFont="1" applyBorder="1" applyAlignment="1" applyProtection="1">
      <alignment wrapText="1"/>
    </xf>
    <xf numFmtId="0" fontId="57" fillId="0" borderId="15" xfId="0" applyFont="1" applyBorder="1" applyProtection="1"/>
    <xf numFmtId="0" fontId="57" fillId="0" borderId="0" xfId="0" applyFont="1" applyProtection="1"/>
    <xf numFmtId="0" fontId="100" fillId="0" borderId="0" xfId="100" applyFont="1" applyAlignment="1" applyProtection="1"/>
    <xf numFmtId="0" fontId="100" fillId="0" borderId="108" xfId="100" applyFont="1" applyFill="1" applyBorder="1" applyAlignment="1" applyProtection="1"/>
    <xf numFmtId="0" fontId="102" fillId="0" borderId="15" xfId="100" applyFont="1" applyFill="1" applyBorder="1" applyAlignment="1" applyProtection="1">
      <alignment horizontal="center" wrapText="1"/>
    </xf>
    <xf numFmtId="0" fontId="102" fillId="0" borderId="15" xfId="100" applyFont="1" applyFill="1" applyBorder="1" applyAlignment="1" applyProtection="1">
      <alignment horizontal="center"/>
    </xf>
    <xf numFmtId="0" fontId="102" fillId="0" borderId="109" xfId="100" applyFont="1" applyFill="1" applyBorder="1" applyAlignment="1" applyProtection="1">
      <alignment horizontal="center"/>
    </xf>
    <xf numFmtId="0" fontId="102" fillId="0" borderId="108" xfId="100" applyFont="1" applyFill="1" applyBorder="1" applyAlignment="1" applyProtection="1">
      <alignment horizontal="center" wrapText="1"/>
    </xf>
    <xf numFmtId="0" fontId="102" fillId="0" borderId="109" xfId="100" applyFont="1" applyFill="1" applyBorder="1" applyAlignment="1" applyProtection="1">
      <alignment horizontal="center" wrapText="1"/>
    </xf>
    <xf numFmtId="0" fontId="105" fillId="0" borderId="0" xfId="100" applyFont="1" applyAlignment="1" applyProtection="1"/>
    <xf numFmtId="49" fontId="106" fillId="0" borderId="108" xfId="125" applyNumberFormat="1" applyFont="1" applyFill="1" applyBorder="1" applyAlignment="1" applyProtection="1">
      <alignment horizontal="left"/>
    </xf>
    <xf numFmtId="49" fontId="106" fillId="0" borderId="15" xfId="125" applyNumberFormat="1" applyFont="1" applyFill="1" applyBorder="1" applyAlignment="1" applyProtection="1">
      <alignment horizontal="left" wrapText="1"/>
    </xf>
    <xf numFmtId="49" fontId="106" fillId="0" borderId="15" xfId="125" applyNumberFormat="1" applyFont="1" applyFill="1" applyBorder="1" applyAlignment="1" applyProtection="1">
      <alignment horizontal="left"/>
    </xf>
    <xf numFmtId="4" fontId="106" fillId="0" borderId="15" xfId="125" applyNumberFormat="1" applyFont="1" applyFill="1" applyBorder="1" applyAlignment="1" applyProtection="1">
      <alignment horizontal="right"/>
    </xf>
    <xf numFmtId="4" fontId="106" fillId="0" borderId="109" xfId="125" applyNumberFormat="1" applyFont="1" applyFill="1" applyBorder="1" applyAlignment="1" applyProtection="1">
      <alignment horizontal="right"/>
    </xf>
    <xf numFmtId="49" fontId="107" fillId="0" borderId="108" xfId="125" applyNumberFormat="1" applyFont="1" applyFill="1" applyBorder="1" applyAlignment="1" applyProtection="1">
      <alignment horizontal="left" wrapText="1"/>
    </xf>
    <xf numFmtId="49" fontId="107" fillId="0" borderId="15" xfId="125" applyNumberFormat="1" applyFont="1" applyFill="1" applyBorder="1" applyAlignment="1" applyProtection="1">
      <alignment horizontal="left" wrapText="1"/>
    </xf>
    <xf numFmtId="49" fontId="107" fillId="0" borderId="15" xfId="125" applyNumberFormat="1" applyFont="1" applyFill="1" applyBorder="1" applyAlignment="1" applyProtection="1">
      <alignment horizontal="left"/>
    </xf>
    <xf numFmtId="4" fontId="107" fillId="0" borderId="15" xfId="125" applyNumberFormat="1" applyFont="1" applyFill="1" applyBorder="1" applyAlignment="1" applyProtection="1">
      <alignment horizontal="right"/>
    </xf>
    <xf numFmtId="4" fontId="107" fillId="0" borderId="109" xfId="125" applyNumberFormat="1" applyFont="1" applyFill="1" applyBorder="1" applyAlignment="1" applyProtection="1">
      <alignment horizontal="right"/>
    </xf>
    <xf numFmtId="49" fontId="108" fillId="0" borderId="108" xfId="126" applyNumberFormat="1" applyFont="1" applyFill="1" applyBorder="1" applyAlignment="1" applyProtection="1">
      <alignment horizontal="left"/>
    </xf>
    <xf numFmtId="49" fontId="108" fillId="0" borderId="15" xfId="126" applyNumberFormat="1" applyFont="1" applyFill="1" applyBorder="1" applyAlignment="1" applyProtection="1">
      <alignment horizontal="left" wrapText="1"/>
    </xf>
    <xf numFmtId="49" fontId="108" fillId="0" borderId="15" xfId="126" applyNumberFormat="1" applyFont="1" applyFill="1" applyBorder="1" applyAlignment="1" applyProtection="1">
      <alignment horizontal="left"/>
    </xf>
    <xf numFmtId="4" fontId="108" fillId="0" borderId="15" xfId="126" applyNumberFormat="1" applyFont="1" applyFill="1" applyBorder="1" applyAlignment="1" applyProtection="1">
      <alignment horizontal="right"/>
    </xf>
    <xf numFmtId="4" fontId="108" fillId="0" borderId="109" xfId="126" applyNumberFormat="1" applyFont="1" applyFill="1" applyBorder="1" applyAlignment="1" applyProtection="1">
      <alignment horizontal="right"/>
    </xf>
    <xf numFmtId="49" fontId="108" fillId="58" borderId="15" xfId="126" applyNumberFormat="1" applyFont="1" applyFill="1" applyBorder="1" applyAlignment="1" applyProtection="1">
      <alignment horizontal="left" wrapText="1"/>
    </xf>
    <xf numFmtId="49" fontId="108" fillId="58" borderId="15" xfId="126" applyNumberFormat="1" applyFont="1" applyFill="1" applyBorder="1" applyAlignment="1" applyProtection="1">
      <alignment horizontal="left"/>
    </xf>
    <xf numFmtId="4" fontId="108" fillId="58" borderId="15" xfId="126" applyNumberFormat="1" applyFont="1" applyFill="1" applyBorder="1" applyAlignment="1" applyProtection="1">
      <alignment horizontal="right"/>
    </xf>
    <xf numFmtId="4" fontId="108" fillId="58" borderId="109" xfId="126" applyNumberFormat="1" applyFont="1" applyFill="1" applyBorder="1" applyAlignment="1" applyProtection="1">
      <alignment horizontal="right"/>
    </xf>
    <xf numFmtId="49" fontId="108" fillId="58" borderId="108" xfId="126" applyNumberFormat="1" applyFont="1" applyFill="1" applyBorder="1" applyAlignment="1" applyProtection="1">
      <alignment horizontal="left"/>
    </xf>
    <xf numFmtId="49" fontId="106" fillId="0" borderId="110" xfId="125" applyNumberFormat="1" applyFont="1" applyFill="1" applyBorder="1" applyAlignment="1" applyProtection="1">
      <alignment horizontal="left"/>
    </xf>
    <xf numFmtId="49" fontId="106" fillId="0" borderId="70" xfId="125" applyNumberFormat="1" applyFont="1" applyFill="1" applyBorder="1" applyAlignment="1" applyProtection="1">
      <alignment horizontal="left" wrapText="1"/>
    </xf>
    <xf numFmtId="49" fontId="106" fillId="0" borderId="70" xfId="125" applyNumberFormat="1" applyFont="1" applyFill="1" applyBorder="1" applyAlignment="1" applyProtection="1">
      <alignment horizontal="left"/>
    </xf>
    <xf numFmtId="4" fontId="106" fillId="0" borderId="70" xfId="125" applyNumberFormat="1" applyFont="1" applyFill="1" applyBorder="1" applyAlignment="1" applyProtection="1">
      <alignment horizontal="right"/>
    </xf>
    <xf numFmtId="4" fontId="110" fillId="0" borderId="70" xfId="125" applyNumberFormat="1" applyFont="1" applyFill="1" applyBorder="1" applyAlignment="1" applyProtection="1">
      <alignment horizontal="right"/>
    </xf>
    <xf numFmtId="4" fontId="110" fillId="0" borderId="111" xfId="125" applyNumberFormat="1" applyFont="1" applyFill="1" applyBorder="1" applyAlignment="1" applyProtection="1">
      <alignment horizontal="right"/>
    </xf>
    <xf numFmtId="0" fontId="59" fillId="0" borderId="0" xfId="100" applyFont="1" applyProtection="1"/>
    <xf numFmtId="0" fontId="100" fillId="0" borderId="15" xfId="100" applyFont="1" applyFill="1" applyBorder="1" applyAlignment="1" applyProtection="1">
      <alignment wrapText="1"/>
    </xf>
    <xf numFmtId="0" fontId="100" fillId="0" borderId="15" xfId="100" applyFont="1" applyFill="1" applyBorder="1" applyAlignment="1" applyProtection="1"/>
    <xf numFmtId="0" fontId="100" fillId="0" borderId="109" xfId="100" applyFont="1" applyFill="1" applyBorder="1" applyAlignment="1" applyProtection="1"/>
    <xf numFmtId="49" fontId="106" fillId="0" borderId="108" xfId="126" applyNumberFormat="1" applyFont="1" applyFill="1" applyBorder="1" applyAlignment="1" applyProtection="1">
      <alignment horizontal="left"/>
    </xf>
    <xf numFmtId="49" fontId="106" fillId="0" borderId="15" xfId="126" applyNumberFormat="1" applyFont="1" applyFill="1" applyBorder="1" applyAlignment="1" applyProtection="1">
      <alignment horizontal="left" wrapText="1"/>
    </xf>
    <xf numFmtId="49" fontId="106" fillId="0" borderId="15" xfId="126" applyNumberFormat="1" applyFont="1" applyFill="1" applyBorder="1" applyAlignment="1" applyProtection="1">
      <alignment horizontal="left"/>
    </xf>
    <xf numFmtId="4" fontId="106" fillId="0" borderId="15" xfId="126" applyNumberFormat="1" applyFont="1" applyFill="1" applyBorder="1" applyAlignment="1" applyProtection="1">
      <alignment horizontal="right"/>
    </xf>
    <xf numFmtId="4" fontId="106" fillId="0" borderId="109" xfId="126" applyNumberFormat="1" applyFont="1" applyFill="1" applyBorder="1" applyAlignment="1" applyProtection="1">
      <alignment horizontal="right"/>
    </xf>
    <xf numFmtId="49" fontId="107" fillId="0" borderId="108" xfId="126" applyNumberFormat="1" applyFont="1" applyFill="1" applyBorder="1" applyAlignment="1" applyProtection="1">
      <alignment horizontal="left"/>
    </xf>
    <xf numFmtId="49" fontId="107" fillId="0" borderId="15" xfId="126" applyNumberFormat="1" applyFont="1" applyFill="1" applyBorder="1" applyAlignment="1" applyProtection="1">
      <alignment horizontal="left" wrapText="1"/>
    </xf>
    <xf numFmtId="49" fontId="107" fillId="0" borderId="15" xfId="126" applyNumberFormat="1" applyFont="1" applyFill="1" applyBorder="1" applyAlignment="1" applyProtection="1">
      <alignment horizontal="left"/>
    </xf>
    <xf numFmtId="4" fontId="107" fillId="0" borderId="15" xfId="126" applyNumberFormat="1" applyFont="1" applyFill="1" applyBorder="1" applyAlignment="1" applyProtection="1">
      <alignment horizontal="right"/>
    </xf>
    <xf numFmtId="4" fontId="107" fillId="0" borderId="109" xfId="126" applyNumberFormat="1" applyFont="1" applyFill="1" applyBorder="1" applyAlignment="1" applyProtection="1">
      <alignment horizontal="right"/>
    </xf>
    <xf numFmtId="0" fontId="56" fillId="0" borderId="15" xfId="100" applyNumberFormat="1" applyFont="1" applyFill="1" applyBorder="1" applyAlignment="1" applyProtection="1">
      <alignment horizontal="left" wrapText="1"/>
    </xf>
    <xf numFmtId="0" fontId="56" fillId="0" borderId="15" xfId="100" applyNumberFormat="1" applyFont="1" applyFill="1" applyBorder="1" applyProtection="1"/>
    <xf numFmtId="49" fontId="106" fillId="0" borderId="110" xfId="126" applyNumberFormat="1" applyFont="1" applyFill="1" applyBorder="1" applyAlignment="1" applyProtection="1">
      <alignment horizontal="left"/>
    </xf>
    <xf numFmtId="49" fontId="106" fillId="0" borderId="70" xfId="126" applyNumberFormat="1" applyFont="1" applyFill="1" applyBorder="1" applyAlignment="1" applyProtection="1">
      <alignment horizontal="left" wrapText="1"/>
    </xf>
    <xf numFmtId="49" fontId="106" fillId="0" borderId="70" xfId="126" applyNumberFormat="1" applyFont="1" applyFill="1" applyBorder="1" applyAlignment="1" applyProtection="1">
      <alignment horizontal="left"/>
    </xf>
    <xf numFmtId="4" fontId="106" fillId="0" borderId="70" xfId="126" applyNumberFormat="1" applyFont="1" applyFill="1" applyBorder="1" applyAlignment="1" applyProtection="1">
      <alignment horizontal="right"/>
    </xf>
    <xf numFmtId="4" fontId="106" fillId="0" borderId="111" xfId="126" applyNumberFormat="1" applyFont="1" applyFill="1" applyBorder="1" applyAlignment="1" applyProtection="1">
      <alignment horizontal="right"/>
    </xf>
    <xf numFmtId="0" fontId="100" fillId="0" borderId="0" xfId="100" applyFont="1" applyBorder="1" applyAlignment="1" applyProtection="1"/>
    <xf numFmtId="0" fontId="108" fillId="0" borderId="15" xfId="126" applyNumberFormat="1" applyFont="1" applyFill="1" applyBorder="1" applyAlignment="1" applyProtection="1">
      <alignment horizontal="left" wrapText="1"/>
    </xf>
    <xf numFmtId="0" fontId="109" fillId="0" borderId="0" xfId="100" applyNumberFormat="1" applyFont="1" applyBorder="1" applyAlignment="1" applyProtection="1">
      <alignment wrapText="1"/>
    </xf>
    <xf numFmtId="0" fontId="100" fillId="0" borderId="0" xfId="100" applyNumberFormat="1" applyFont="1" applyBorder="1" applyAlignment="1" applyProtection="1"/>
    <xf numFmtId="49" fontId="107" fillId="0" borderId="110" xfId="126" applyNumberFormat="1" applyFont="1" applyFill="1" applyBorder="1" applyAlignment="1" applyProtection="1">
      <alignment horizontal="left"/>
    </xf>
    <xf numFmtId="49" fontId="107" fillId="0" borderId="70" xfId="126" applyNumberFormat="1" applyFont="1" applyFill="1" applyBorder="1" applyAlignment="1" applyProtection="1">
      <alignment horizontal="left" wrapText="1"/>
    </xf>
    <xf numFmtId="49" fontId="107" fillId="0" borderId="70" xfId="126" applyNumberFormat="1" applyFont="1" applyFill="1" applyBorder="1" applyAlignment="1" applyProtection="1">
      <alignment horizontal="left"/>
    </xf>
    <xf numFmtId="4" fontId="107" fillId="0" borderId="70" xfId="126" applyNumberFormat="1" applyFont="1" applyFill="1" applyBorder="1" applyAlignment="1" applyProtection="1">
      <alignment horizontal="right"/>
    </xf>
    <xf numFmtId="4" fontId="107" fillId="0" borderId="111" xfId="126" applyNumberFormat="1" applyFont="1" applyFill="1" applyBorder="1" applyAlignment="1" applyProtection="1">
      <alignment horizontal="right"/>
    </xf>
    <xf numFmtId="0" fontId="100" fillId="0" borderId="112" xfId="100" applyFont="1" applyFill="1" applyBorder="1" applyAlignment="1" applyProtection="1"/>
    <xf numFmtId="0" fontId="100" fillId="0" borderId="113" xfId="100" applyFont="1" applyFill="1" applyBorder="1" applyAlignment="1" applyProtection="1"/>
    <xf numFmtId="0" fontId="102" fillId="0" borderId="114" xfId="100" applyFont="1" applyFill="1" applyBorder="1" applyAlignment="1" applyProtection="1">
      <alignment horizontal="center" wrapText="1"/>
    </xf>
    <xf numFmtId="0" fontId="102" fillId="0" borderId="115" xfId="100" applyFont="1" applyFill="1" applyBorder="1" applyAlignment="1" applyProtection="1">
      <alignment horizontal="center" wrapText="1"/>
    </xf>
    <xf numFmtId="0" fontId="102" fillId="0" borderId="116" xfId="100" applyFont="1" applyFill="1" applyBorder="1" applyAlignment="1" applyProtection="1">
      <alignment horizontal="center" wrapText="1"/>
    </xf>
    <xf numFmtId="49" fontId="108" fillId="0" borderId="15" xfId="126" applyNumberFormat="1" applyFont="1" applyFill="1" applyBorder="1" applyAlignment="1" applyProtection="1">
      <alignment wrapText="1"/>
    </xf>
    <xf numFmtId="0" fontId="56" fillId="0" borderId="15" xfId="123" applyFont="1" applyFill="1" applyBorder="1" applyAlignment="1" applyProtection="1">
      <alignment horizontal="left" wrapText="1"/>
    </xf>
    <xf numFmtId="49" fontId="107" fillId="0" borderId="15" xfId="124" applyNumberFormat="1" applyFont="1" applyFill="1" applyBorder="1" applyAlignment="1" applyProtection="1">
      <alignment horizontal="left" wrapText="1"/>
    </xf>
    <xf numFmtId="49" fontId="108" fillId="0" borderId="109" xfId="126" applyNumberFormat="1" applyFont="1" applyFill="1" applyBorder="1" applyAlignment="1" applyProtection="1">
      <alignment horizontal="left" wrapText="1"/>
    </xf>
    <xf numFmtId="49" fontId="107" fillId="0" borderId="108" xfId="124" applyNumberFormat="1" applyFont="1" applyFill="1" applyBorder="1" applyAlignment="1" applyProtection="1">
      <alignment horizontal="left"/>
    </xf>
    <xf numFmtId="49" fontId="107" fillId="0" borderId="15" xfId="124" applyNumberFormat="1" applyFont="1" applyFill="1" applyBorder="1" applyAlignment="1" applyProtection="1">
      <alignment horizontal="left"/>
    </xf>
    <xf numFmtId="4" fontId="107" fillId="0" borderId="15" xfId="124" applyNumberFormat="1" applyFont="1" applyFill="1" applyBorder="1" applyAlignment="1" applyProtection="1">
      <alignment horizontal="right"/>
    </xf>
    <xf numFmtId="4" fontId="107" fillId="0" borderId="109" xfId="124" applyNumberFormat="1" applyFont="1" applyFill="1" applyBorder="1" applyAlignment="1" applyProtection="1">
      <alignment horizontal="right"/>
    </xf>
    <xf numFmtId="0" fontId="105" fillId="0" borderId="0" xfId="100" applyFont="1" applyBorder="1" applyAlignment="1" applyProtection="1"/>
    <xf numFmtId="4" fontId="108" fillId="0" borderId="117" xfId="126" applyNumberFormat="1" applyFont="1" applyFill="1" applyBorder="1" applyAlignment="1" applyProtection="1">
      <alignment horizontal="right"/>
    </xf>
    <xf numFmtId="0" fontId="105" fillId="0" borderId="6" xfId="100" applyFont="1" applyBorder="1" applyAlignment="1" applyProtection="1"/>
    <xf numFmtId="49" fontId="108" fillId="58" borderId="16" xfId="126" applyNumberFormat="1" applyFont="1" applyFill="1" applyBorder="1" applyAlignment="1" applyProtection="1">
      <alignment horizontal="left" wrapText="1"/>
    </xf>
    <xf numFmtId="4" fontId="110" fillId="0" borderId="70" xfId="126" applyNumberFormat="1" applyFont="1" applyFill="1" applyBorder="1" applyAlignment="1" applyProtection="1">
      <alignment horizontal="right"/>
    </xf>
    <xf numFmtId="4" fontId="110" fillId="0" borderId="111" xfId="126" applyNumberFormat="1" applyFont="1" applyFill="1" applyBorder="1" applyAlignment="1" applyProtection="1">
      <alignment horizontal="right"/>
    </xf>
    <xf numFmtId="0" fontId="100" fillId="0" borderId="108" xfId="100" applyFont="1" applyFill="1" applyBorder="1" applyAlignment="1" applyProtection="1">
      <alignment wrapText="1"/>
    </xf>
    <xf numFmtId="0" fontId="102" fillId="0" borderId="15" xfId="100" applyFont="1" applyFill="1" applyBorder="1" applyAlignment="1" applyProtection="1">
      <alignment wrapText="1"/>
    </xf>
    <xf numFmtId="174" fontId="100" fillId="0" borderId="15" xfId="100" applyNumberFormat="1" applyFont="1" applyFill="1" applyBorder="1" applyAlignment="1" applyProtection="1">
      <alignment wrapText="1"/>
    </xf>
    <xf numFmtId="174" fontId="102" fillId="0" borderId="15" xfId="100" applyNumberFormat="1" applyFont="1" applyFill="1" applyBorder="1" applyAlignment="1" applyProtection="1">
      <alignment wrapText="1"/>
    </xf>
    <xf numFmtId="174" fontId="102" fillId="0" borderId="109" xfId="100" applyNumberFormat="1" applyFont="1" applyFill="1" applyBorder="1" applyAlignment="1" applyProtection="1">
      <alignment wrapText="1"/>
    </xf>
    <xf numFmtId="0" fontId="108" fillId="0" borderId="0" xfId="100" applyNumberFormat="1" applyFont="1" applyAlignment="1" applyProtection="1">
      <alignment wrapText="1"/>
    </xf>
    <xf numFmtId="0" fontId="105" fillId="0" borderId="0" xfId="100" applyNumberFormat="1" applyFont="1" applyAlignment="1" applyProtection="1"/>
    <xf numFmtId="0" fontId="108" fillId="0" borderId="15" xfId="100" applyNumberFormat="1" applyFont="1" applyBorder="1" applyAlignment="1" applyProtection="1">
      <alignment wrapText="1"/>
    </xf>
    <xf numFmtId="49" fontId="109" fillId="0" borderId="15" xfId="126" applyNumberFormat="1" applyFont="1" applyFill="1" applyBorder="1" applyAlignment="1" applyProtection="1">
      <alignment horizontal="left"/>
    </xf>
    <xf numFmtId="4" fontId="109" fillId="0" borderId="15" xfId="126" applyNumberFormat="1" applyFont="1" applyFill="1" applyBorder="1" applyAlignment="1" applyProtection="1">
      <alignment horizontal="right"/>
    </xf>
    <xf numFmtId="0" fontId="59" fillId="0" borderId="118" xfId="100" applyFont="1" applyBorder="1" applyProtection="1"/>
    <xf numFmtId="0" fontId="59" fillId="0" borderId="119" xfId="100" applyFont="1" applyBorder="1" applyProtection="1"/>
    <xf numFmtId="0" fontId="59" fillId="0" borderId="0" xfId="100" applyFont="1" applyAlignment="1" applyProtection="1">
      <alignment horizontal="center"/>
    </xf>
    <xf numFmtId="0" fontId="59" fillId="0" borderId="112" xfId="100" applyFont="1" applyBorder="1" applyProtection="1"/>
    <xf numFmtId="0" fontId="59" fillId="0" borderId="113" xfId="100" applyFont="1" applyBorder="1" applyProtection="1"/>
    <xf numFmtId="0" fontId="59" fillId="0" borderId="0" xfId="100" applyFont="1" applyAlignment="1" applyProtection="1">
      <alignment wrapText="1"/>
    </xf>
    <xf numFmtId="0" fontId="99" fillId="0" borderId="120" xfId="100" applyFont="1" applyBorder="1" applyProtection="1"/>
    <xf numFmtId="0" fontId="100" fillId="0" borderId="121" xfId="100" applyFont="1" applyBorder="1" applyProtection="1"/>
    <xf numFmtId="0" fontId="100" fillId="0" borderId="122" xfId="100" applyFont="1" applyBorder="1" applyProtection="1"/>
    <xf numFmtId="175" fontId="59" fillId="0" borderId="0" xfId="100" applyNumberFormat="1" applyFont="1" applyProtection="1"/>
    <xf numFmtId="1" fontId="59" fillId="0" borderId="0" xfId="100" applyNumberFormat="1" applyFont="1" applyProtection="1"/>
    <xf numFmtId="0" fontId="102" fillId="0" borderId="120" xfId="100" applyFont="1" applyBorder="1" applyProtection="1"/>
    <xf numFmtId="174" fontId="100" fillId="0" borderId="121" xfId="100" applyNumberFormat="1" applyFont="1" applyBorder="1" applyProtection="1"/>
    <xf numFmtId="0" fontId="102" fillId="0" borderId="112" xfId="100" applyFont="1" applyBorder="1" applyProtection="1"/>
    <xf numFmtId="174" fontId="100" fillId="0" borderId="113" xfId="100" applyNumberFormat="1" applyFont="1" applyBorder="1" applyProtection="1"/>
    <xf numFmtId="0" fontId="100" fillId="0" borderId="113" xfId="100" applyFont="1" applyBorder="1" applyProtection="1"/>
    <xf numFmtId="0" fontId="100" fillId="0" borderId="112" xfId="100" applyFont="1" applyBorder="1" applyProtection="1"/>
    <xf numFmtId="0" fontId="102" fillId="0" borderId="123" xfId="100" applyFont="1" applyBorder="1" applyProtection="1"/>
    <xf numFmtId="9" fontId="59" fillId="0" borderId="0" xfId="100" applyNumberFormat="1" applyFont="1" applyProtection="1"/>
    <xf numFmtId="0" fontId="102" fillId="0" borderId="124" xfId="100" applyFont="1" applyBorder="1" applyProtection="1"/>
    <xf numFmtId="0" fontId="100" fillId="0" borderId="0" xfId="100" applyFont="1" applyBorder="1" applyProtection="1"/>
    <xf numFmtId="174" fontId="59" fillId="0" borderId="0" xfId="100" applyNumberFormat="1" applyFont="1" applyProtection="1"/>
    <xf numFmtId="0" fontId="1" fillId="0" borderId="0" xfId="110" applyProtection="1"/>
    <xf numFmtId="0" fontId="41" fillId="0" borderId="5" xfId="110" applyFont="1" applyBorder="1" applyAlignment="1" applyProtection="1">
      <alignment horizontal="center" vertical="center"/>
    </xf>
    <xf numFmtId="0" fontId="179" fillId="0" borderId="5" xfId="110" applyFont="1" applyBorder="1" applyAlignment="1" applyProtection="1">
      <alignment horizontal="center" vertical="center"/>
    </xf>
    <xf numFmtId="0" fontId="1" fillId="0" borderId="5" xfId="110" applyFont="1" applyBorder="1" applyAlignment="1" applyProtection="1">
      <alignment horizontal="center" vertical="center"/>
    </xf>
    <xf numFmtId="0" fontId="179" fillId="0" borderId="5" xfId="110" applyFont="1" applyBorder="1" applyAlignment="1" applyProtection="1">
      <alignment horizontal="right" vertical="center"/>
    </xf>
    <xf numFmtId="0" fontId="179" fillId="0" borderId="5" xfId="110" applyFont="1" applyBorder="1" applyAlignment="1" applyProtection="1">
      <alignment horizontal="left" vertical="center"/>
    </xf>
    <xf numFmtId="171" fontId="1" fillId="0" borderId="5" xfId="110" applyNumberFormat="1" applyBorder="1" applyAlignment="1" applyProtection="1">
      <alignment horizontal="right" vertical="center"/>
    </xf>
    <xf numFmtId="0" fontId="180" fillId="0" borderId="5" xfId="110" applyFont="1" applyBorder="1" applyAlignment="1" applyProtection="1">
      <alignment horizontal="left" vertical="center" wrapText="1"/>
    </xf>
    <xf numFmtId="0" fontId="1" fillId="0" borderId="5" xfId="110" applyBorder="1" applyAlignment="1" applyProtection="1">
      <alignment horizontal="right" vertical="center"/>
    </xf>
    <xf numFmtId="0" fontId="181" fillId="0" borderId="5" xfId="110" applyFont="1" applyBorder="1" applyAlignment="1" applyProtection="1">
      <alignment horizontal="left" vertical="center" wrapText="1"/>
    </xf>
    <xf numFmtId="171" fontId="1" fillId="0" borderId="5" xfId="110" applyNumberFormat="1" applyBorder="1" applyAlignment="1" applyProtection="1">
      <alignment horizontal="center" vertical="center"/>
    </xf>
    <xf numFmtId="171" fontId="178" fillId="0" borderId="5" xfId="110" applyNumberFormat="1" applyFont="1" applyBorder="1" applyAlignment="1" applyProtection="1">
      <alignment horizontal="center" vertical="center"/>
    </xf>
    <xf numFmtId="0" fontId="147" fillId="0" borderId="0" xfId="110" applyFont="1" applyAlignment="1" applyProtection="1">
      <alignment horizontal="right"/>
    </xf>
    <xf numFmtId="0" fontId="147" fillId="0" borderId="0" xfId="110" applyFont="1" applyProtection="1"/>
    <xf numFmtId="0" fontId="114" fillId="0" borderId="0" xfId="101" applyFont="1" applyProtection="1"/>
    <xf numFmtId="0" fontId="114" fillId="0" borderId="0" xfId="101" quotePrefix="1" applyFont="1" applyProtection="1"/>
    <xf numFmtId="0" fontId="114" fillId="0" borderId="0" xfId="101" applyFont="1" applyAlignment="1" applyProtection="1">
      <alignment horizontal="center"/>
    </xf>
    <xf numFmtId="0" fontId="113" fillId="0" borderId="0" xfId="101" applyFont="1" applyProtection="1"/>
    <xf numFmtId="0" fontId="120" fillId="59" borderId="0" xfId="101" applyFont="1" applyFill="1" applyAlignment="1" applyProtection="1">
      <alignment vertical="center"/>
    </xf>
    <xf numFmtId="0" fontId="120" fillId="59" borderId="0" xfId="101" applyFont="1" applyFill="1" applyAlignment="1" applyProtection="1">
      <alignment horizontal="center" vertical="center"/>
    </xf>
    <xf numFmtId="0" fontId="120" fillId="0" borderId="0" xfId="101" applyFont="1" applyAlignment="1" applyProtection="1">
      <alignment vertical="center"/>
    </xf>
    <xf numFmtId="0" fontId="113" fillId="0" borderId="125" xfId="101" applyFont="1" applyBorder="1" applyProtection="1"/>
    <xf numFmtId="176" fontId="113" fillId="0" borderId="126" xfId="101" applyNumberFormat="1" applyFont="1" applyBorder="1" applyProtection="1"/>
    <xf numFmtId="0" fontId="113" fillId="0" borderId="126" xfId="101" applyFont="1" applyBorder="1" applyProtection="1"/>
    <xf numFmtId="2" fontId="113" fillId="0" borderId="126" xfId="101" applyNumberFormat="1" applyFont="1" applyBorder="1" applyProtection="1"/>
    <xf numFmtId="177" fontId="113" fillId="0" borderId="126" xfId="101" applyNumberFormat="1" applyFont="1" applyBorder="1" applyProtection="1"/>
    <xf numFmtId="178" fontId="113" fillId="0" borderId="126" xfId="101" applyNumberFormat="1" applyFont="1" applyBorder="1" applyProtection="1"/>
    <xf numFmtId="179" fontId="113" fillId="0" borderId="127" xfId="101" applyNumberFormat="1" applyFont="1" applyBorder="1" applyProtection="1"/>
    <xf numFmtId="0" fontId="113" fillId="0" borderId="126" xfId="101" applyFont="1" applyBorder="1" applyAlignment="1" applyProtection="1">
      <alignment horizontal="center"/>
    </xf>
    <xf numFmtId="0" fontId="117" fillId="0" borderId="112" xfId="101" applyFont="1" applyBorder="1" applyProtection="1"/>
    <xf numFmtId="176" fontId="117" fillId="0" borderId="0" xfId="101" applyNumberFormat="1" applyFont="1" applyBorder="1" applyProtection="1"/>
    <xf numFmtId="0" fontId="117" fillId="0" borderId="0" xfId="101" applyFont="1" applyBorder="1" applyProtection="1"/>
    <xf numFmtId="2" fontId="117" fillId="0" borderId="0" xfId="101" applyNumberFormat="1" applyFont="1" applyBorder="1" applyProtection="1"/>
    <xf numFmtId="177" fontId="117" fillId="0" borderId="0" xfId="101" applyNumberFormat="1" applyFont="1" applyBorder="1" applyProtection="1"/>
    <xf numFmtId="178" fontId="117" fillId="0" borderId="0" xfId="101" applyNumberFormat="1" applyFont="1" applyBorder="1" applyProtection="1"/>
    <xf numFmtId="179" fontId="117" fillId="0" borderId="113" xfId="101" applyNumberFormat="1" applyFont="1" applyBorder="1" applyProtection="1"/>
    <xf numFmtId="0" fontId="117" fillId="0" borderId="0" xfId="101" applyFont="1" applyAlignment="1" applyProtection="1">
      <alignment horizontal="center"/>
    </xf>
    <xf numFmtId="0" fontId="117" fillId="0" borderId="0" xfId="101" applyFont="1" applyProtection="1"/>
    <xf numFmtId="0" fontId="113" fillId="0" borderId="128" xfId="101" applyFont="1" applyBorder="1" applyProtection="1"/>
    <xf numFmtId="176" fontId="113" fillId="0" borderId="31" xfId="101" applyNumberFormat="1" applyFont="1" applyBorder="1" applyProtection="1"/>
    <xf numFmtId="49" fontId="113" fillId="0" borderId="31" xfId="101" applyNumberFormat="1" applyFont="1" applyBorder="1" applyAlignment="1" applyProtection="1">
      <alignment wrapText="1"/>
    </xf>
    <xf numFmtId="2" fontId="113" fillId="0" borderId="31" xfId="101" applyNumberFormat="1" applyFont="1" applyBorder="1" applyAlignment="1" applyProtection="1">
      <alignment wrapText="1"/>
    </xf>
    <xf numFmtId="177" fontId="113" fillId="0" borderId="31" xfId="101" applyNumberFormat="1" applyFont="1" applyBorder="1" applyProtection="1"/>
    <xf numFmtId="178" fontId="113" fillId="0" borderId="31" xfId="101" applyNumberFormat="1" applyFont="1" applyBorder="1" applyProtection="1"/>
    <xf numFmtId="179" fontId="113" fillId="0" borderId="129" xfId="101" applyNumberFormat="1" applyFont="1" applyBorder="1" applyProtection="1"/>
    <xf numFmtId="49" fontId="113" fillId="0" borderId="31" xfId="101" applyNumberFormat="1" applyFont="1" applyBorder="1" applyAlignment="1" applyProtection="1">
      <alignment horizontal="center"/>
    </xf>
    <xf numFmtId="49" fontId="113" fillId="0" borderId="0" xfId="101" applyNumberFormat="1" applyFont="1" applyProtection="1"/>
    <xf numFmtId="0" fontId="113" fillId="0" borderId="130" xfId="101" applyFont="1" applyBorder="1" applyProtection="1"/>
    <xf numFmtId="176" fontId="113" fillId="0" borderId="131" xfId="101" applyNumberFormat="1" applyFont="1" applyBorder="1" applyProtection="1"/>
    <xf numFmtId="49" fontId="113" fillId="0" borderId="131" xfId="101" applyNumberFormat="1" applyFont="1" applyBorder="1" applyAlignment="1" applyProtection="1">
      <alignment wrapText="1"/>
    </xf>
    <xf numFmtId="2" fontId="113" fillId="0" borderId="131" xfId="101" applyNumberFormat="1" applyFont="1" applyBorder="1" applyAlignment="1" applyProtection="1">
      <alignment wrapText="1"/>
    </xf>
    <xf numFmtId="177" fontId="113" fillId="0" borderId="131" xfId="101" applyNumberFormat="1" applyFont="1" applyBorder="1" applyProtection="1"/>
    <xf numFmtId="178" fontId="113" fillId="0" borderId="131" xfId="101" applyNumberFormat="1" applyFont="1" applyBorder="1" applyProtection="1"/>
    <xf numFmtId="179" fontId="113" fillId="0" borderId="132" xfId="101" applyNumberFormat="1" applyFont="1" applyBorder="1" applyProtection="1"/>
    <xf numFmtId="49" fontId="113" fillId="0" borderId="131" xfId="101" applyNumberFormat="1" applyFont="1" applyBorder="1" applyAlignment="1" applyProtection="1">
      <alignment horizontal="center"/>
    </xf>
    <xf numFmtId="0" fontId="114" fillId="59" borderId="112" xfId="101" applyFont="1" applyFill="1" applyBorder="1" applyProtection="1"/>
    <xf numFmtId="176" fontId="114" fillId="59" borderId="0" xfId="101" applyNumberFormat="1" applyFont="1" applyFill="1" applyBorder="1" applyProtection="1"/>
    <xf numFmtId="49" fontId="114" fillId="59" borderId="0" xfId="101" applyNumberFormat="1" applyFont="1" applyFill="1" applyBorder="1" applyAlignment="1" applyProtection="1">
      <alignment wrapText="1"/>
    </xf>
    <xf numFmtId="2" fontId="114" fillId="59" borderId="0" xfId="101" applyNumberFormat="1" applyFont="1" applyFill="1" applyBorder="1" applyAlignment="1" applyProtection="1">
      <alignment wrapText="1"/>
    </xf>
    <xf numFmtId="177" fontId="114" fillId="59" borderId="0" xfId="101" applyNumberFormat="1" applyFont="1" applyFill="1" applyBorder="1" applyProtection="1"/>
    <xf numFmtId="178" fontId="114" fillId="59" borderId="0" xfId="101" applyNumberFormat="1" applyFont="1" applyFill="1" applyBorder="1" applyProtection="1"/>
    <xf numFmtId="179" fontId="114" fillId="59" borderId="113" xfId="101" applyNumberFormat="1" applyFont="1" applyFill="1" applyBorder="1" applyProtection="1"/>
    <xf numFmtId="49" fontId="114" fillId="59" borderId="0" xfId="101" applyNumberFormat="1" applyFont="1" applyFill="1" applyBorder="1" applyAlignment="1" applyProtection="1">
      <alignment horizontal="center"/>
    </xf>
    <xf numFmtId="49" fontId="114" fillId="0" borderId="0" xfId="101" applyNumberFormat="1" applyFont="1" applyProtection="1"/>
    <xf numFmtId="0" fontId="117" fillId="0" borderId="133" xfId="101" applyFont="1" applyBorder="1" applyProtection="1"/>
    <xf numFmtId="176" fontId="117" fillId="0" borderId="134" xfId="101" applyNumberFormat="1" applyFont="1" applyBorder="1" applyProtection="1"/>
    <xf numFmtId="49" fontId="117" fillId="0" borderId="134" xfId="101" applyNumberFormat="1" applyFont="1" applyBorder="1" applyAlignment="1" applyProtection="1">
      <alignment wrapText="1"/>
    </xf>
    <xf numFmtId="2" fontId="117" fillId="0" borderId="134" xfId="101" applyNumberFormat="1" applyFont="1" applyBorder="1" applyAlignment="1" applyProtection="1">
      <alignment wrapText="1"/>
    </xf>
    <xf numFmtId="177" fontId="117" fillId="0" borderId="134" xfId="101" applyNumberFormat="1" applyFont="1" applyBorder="1" applyProtection="1"/>
    <xf numFmtId="178" fontId="117" fillId="0" borderId="134" xfId="101" applyNumberFormat="1" applyFont="1" applyBorder="1" applyProtection="1"/>
    <xf numFmtId="179" fontId="117" fillId="0" borderId="135" xfId="101" applyNumberFormat="1" applyFont="1" applyBorder="1" applyProtection="1"/>
    <xf numFmtId="49" fontId="117" fillId="0" borderId="134" xfId="101" applyNumberFormat="1" applyFont="1" applyBorder="1" applyAlignment="1" applyProtection="1">
      <alignment horizontal="center"/>
    </xf>
    <xf numFmtId="49" fontId="117" fillId="0" borderId="0" xfId="101" applyNumberFormat="1" applyFont="1" applyProtection="1"/>
    <xf numFmtId="0" fontId="113" fillId="0" borderId="31" xfId="101" applyFont="1" applyBorder="1" applyAlignment="1" applyProtection="1">
      <alignment wrapText="1"/>
    </xf>
    <xf numFmtId="0" fontId="113" fillId="0" borderId="31" xfId="101" applyFont="1" applyBorder="1" applyAlignment="1" applyProtection="1">
      <alignment horizontal="center"/>
    </xf>
    <xf numFmtId="176" fontId="113" fillId="0" borderId="136" xfId="101" applyNumberFormat="1" applyFont="1" applyBorder="1" applyProtection="1"/>
    <xf numFmtId="49" fontId="113" fillId="0" borderId="31" xfId="101" applyNumberFormat="1" applyFont="1" applyBorder="1" applyProtection="1"/>
    <xf numFmtId="2" fontId="113" fillId="0" borderId="31" xfId="101" applyNumberFormat="1" applyFont="1" applyBorder="1" applyProtection="1"/>
    <xf numFmtId="178" fontId="113" fillId="0" borderId="136" xfId="101" applyNumberFormat="1" applyFont="1" applyBorder="1" applyProtection="1"/>
    <xf numFmtId="179" fontId="113" fillId="0" borderId="137" xfId="101" applyNumberFormat="1" applyFont="1" applyBorder="1" applyProtection="1"/>
    <xf numFmtId="49" fontId="113" fillId="0" borderId="136" xfId="101" applyNumberFormat="1" applyFont="1" applyBorder="1" applyAlignment="1" applyProtection="1">
      <alignment horizontal="center"/>
    </xf>
    <xf numFmtId="49" fontId="113" fillId="0" borderId="136" xfId="101" applyNumberFormat="1" applyFont="1" applyBorder="1" applyProtection="1"/>
    <xf numFmtId="49" fontId="113" fillId="0" borderId="131" xfId="101" applyNumberFormat="1" applyFont="1" applyBorder="1" applyProtection="1"/>
    <xf numFmtId="2" fontId="113" fillId="0" borderId="131" xfId="101" applyNumberFormat="1" applyFont="1" applyBorder="1" applyProtection="1"/>
    <xf numFmtId="0" fontId="114" fillId="59" borderId="138" xfId="101" applyFont="1" applyFill="1" applyBorder="1" applyProtection="1"/>
    <xf numFmtId="176" fontId="114" fillId="59" borderId="60" xfId="101" applyNumberFormat="1" applyFont="1" applyFill="1" applyBorder="1" applyProtection="1"/>
    <xf numFmtId="0" fontId="114" fillId="59" borderId="60" xfId="101" applyFont="1" applyFill="1" applyBorder="1" applyAlignment="1" applyProtection="1">
      <alignment wrapText="1"/>
    </xf>
    <xf numFmtId="2" fontId="114" fillId="59" borderId="60" xfId="101" applyNumberFormat="1" applyFont="1" applyFill="1" applyBorder="1" applyAlignment="1" applyProtection="1">
      <alignment wrapText="1"/>
    </xf>
    <xf numFmtId="177" fontId="114" fillId="59" borderId="60" xfId="101" applyNumberFormat="1" applyFont="1" applyFill="1" applyBorder="1" applyProtection="1"/>
    <xf numFmtId="178" fontId="114" fillId="59" borderId="60" xfId="101" applyNumberFormat="1" applyFont="1" applyFill="1" applyBorder="1" applyProtection="1"/>
    <xf numFmtId="179" fontId="114" fillId="59" borderId="139" xfId="101" applyNumberFormat="1" applyFont="1" applyFill="1" applyBorder="1" applyProtection="1"/>
    <xf numFmtId="0" fontId="114" fillId="59" borderId="0" xfId="101" applyFont="1" applyFill="1" applyAlignment="1" applyProtection="1">
      <alignment horizontal="center"/>
    </xf>
    <xf numFmtId="176" fontId="113" fillId="0" borderId="0" xfId="101" applyNumberFormat="1" applyFont="1" applyProtection="1"/>
    <xf numFmtId="0" fontId="113" fillId="0" borderId="0" xfId="101" applyFont="1" applyAlignment="1" applyProtection="1">
      <alignment wrapText="1"/>
    </xf>
    <xf numFmtId="2" fontId="113" fillId="0" borderId="0" xfId="101" applyNumberFormat="1" applyFont="1" applyAlignment="1" applyProtection="1">
      <alignment wrapText="1"/>
    </xf>
    <xf numFmtId="177" fontId="113" fillId="0" borderId="0" xfId="101" applyNumberFormat="1" applyFont="1" applyProtection="1"/>
    <xf numFmtId="178" fontId="113" fillId="0" borderId="0" xfId="101" applyNumberFormat="1" applyFont="1" applyProtection="1"/>
    <xf numFmtId="179" fontId="113" fillId="0" borderId="0" xfId="101" applyNumberFormat="1" applyFont="1" applyProtection="1"/>
    <xf numFmtId="0" fontId="113" fillId="0" borderId="0" xfId="101" applyFont="1" applyAlignment="1" applyProtection="1">
      <alignment horizontal="center"/>
    </xf>
    <xf numFmtId="0" fontId="112" fillId="0" borderId="0" xfId="101" applyProtection="1"/>
    <xf numFmtId="0" fontId="115" fillId="0" borderId="140" xfId="101" applyFont="1" applyBorder="1" applyAlignment="1" applyProtection="1">
      <alignment horizontal="center"/>
    </xf>
    <xf numFmtId="0" fontId="115" fillId="0" borderId="141" xfId="101" applyFont="1" applyBorder="1" applyProtection="1"/>
    <xf numFmtId="0" fontId="115" fillId="0" borderId="142" xfId="101" applyFont="1" applyBorder="1" applyAlignment="1" applyProtection="1">
      <alignment horizontal="center"/>
    </xf>
    <xf numFmtId="0" fontId="116" fillId="0" borderId="143" xfId="101" applyFont="1" applyBorder="1" applyAlignment="1" applyProtection="1">
      <alignment horizontal="center"/>
    </xf>
    <xf numFmtId="0" fontId="116" fillId="0" borderId="14" xfId="101" applyFont="1" applyBorder="1" applyProtection="1"/>
    <xf numFmtId="2" fontId="116" fillId="0" borderId="2" xfId="101" applyNumberFormat="1" applyFont="1" applyBorder="1" applyProtection="1"/>
    <xf numFmtId="0" fontId="116" fillId="0" borderId="108" xfId="101" applyFont="1" applyBorder="1" applyAlignment="1" applyProtection="1">
      <alignment horizontal="center"/>
    </xf>
    <xf numFmtId="0" fontId="116" fillId="0" borderId="15" xfId="101" applyFont="1" applyBorder="1" applyProtection="1"/>
    <xf numFmtId="2" fontId="116" fillId="0" borderId="109" xfId="101" applyNumberFormat="1" applyFont="1" applyBorder="1" applyProtection="1"/>
    <xf numFmtId="0" fontId="116" fillId="0" borderId="110" xfId="101" applyFont="1" applyBorder="1" applyAlignment="1" applyProtection="1">
      <alignment horizontal="center"/>
    </xf>
    <xf numFmtId="0" fontId="116" fillId="0" borderId="70" xfId="101" applyFont="1" applyBorder="1" applyProtection="1"/>
    <xf numFmtId="2" fontId="116" fillId="0" borderId="111" xfId="101" applyNumberFormat="1" applyFont="1" applyBorder="1" applyProtection="1"/>
    <xf numFmtId="0" fontId="117" fillId="0" borderId="144" xfId="101" applyFont="1" applyBorder="1" applyProtection="1"/>
    <xf numFmtId="0" fontId="118" fillId="0" borderId="145" xfId="101" applyFont="1" applyBorder="1" applyProtection="1"/>
    <xf numFmtId="2" fontId="119" fillId="0" borderId="142" xfId="101" applyNumberFormat="1" applyFont="1" applyBorder="1" applyProtection="1"/>
    <xf numFmtId="42" fontId="31" fillId="0" borderId="0" xfId="0" applyNumberFormat="1" applyFont="1" applyBorder="1" applyAlignment="1" applyProtection="1">
      <alignment vertical="top" wrapText="1"/>
    </xf>
    <xf numFmtId="42" fontId="32" fillId="0" borderId="0" xfId="0" applyNumberFormat="1" applyFont="1" applyBorder="1" applyAlignment="1" applyProtection="1">
      <alignment vertical="top" wrapText="1"/>
    </xf>
    <xf numFmtId="42" fontId="31" fillId="0" borderId="0" xfId="0" applyNumberFormat="1" applyFont="1" applyFill="1" applyBorder="1" applyAlignment="1" applyProtection="1">
      <alignment vertical="top" wrapText="1"/>
    </xf>
    <xf numFmtId="42" fontId="31" fillId="0" borderId="0" xfId="0" applyNumberFormat="1" applyFont="1" applyBorder="1" applyAlignment="1" applyProtection="1">
      <alignment vertical="center" wrapText="1"/>
    </xf>
    <xf numFmtId="42" fontId="31" fillId="0" borderId="0" xfId="0" applyNumberFormat="1" applyFont="1" applyFill="1" applyBorder="1" applyAlignment="1" applyProtection="1">
      <alignment vertical="center" wrapText="1"/>
    </xf>
    <xf numFmtId="42" fontId="31" fillId="0" borderId="0" xfId="0" applyNumberFormat="1" applyFont="1" applyBorder="1" applyAlignment="1" applyProtection="1">
      <alignment horizontal="center" vertical="center" wrapText="1"/>
    </xf>
    <xf numFmtId="42" fontId="31" fillId="0" borderId="0" xfId="0" applyNumberFormat="1" applyFont="1" applyFill="1" applyBorder="1" applyAlignment="1" applyProtection="1">
      <alignment horizontal="center" vertical="center" wrapText="1"/>
    </xf>
    <xf numFmtId="42" fontId="13" fillId="0" borderId="0" xfId="0" applyNumberFormat="1" applyFont="1" applyBorder="1" applyAlignment="1" applyProtection="1">
      <alignment vertical="top" wrapText="1"/>
    </xf>
    <xf numFmtId="42" fontId="34" fillId="0" borderId="0" xfId="0" applyNumberFormat="1" applyFont="1" applyBorder="1" applyAlignment="1" applyProtection="1">
      <alignment vertical="top" wrapText="1"/>
    </xf>
    <xf numFmtId="42" fontId="35" fillId="0" borderId="0" xfId="0" applyNumberFormat="1" applyFont="1" applyFill="1" applyBorder="1" applyAlignment="1" applyProtection="1">
      <alignment vertical="center" wrapText="1"/>
    </xf>
    <xf numFmtId="0" fontId="7" fillId="0" borderId="146" xfId="0" applyNumberFormat="1" applyFont="1" applyFill="1" applyBorder="1" applyAlignment="1" applyProtection="1">
      <alignment horizontal="left" vertical="center" indent="1" shrinkToFit="1"/>
    </xf>
    <xf numFmtId="164" fontId="36" fillId="0" borderId="61" xfId="0" applyNumberFormat="1" applyFont="1" applyFill="1" applyBorder="1" applyAlignment="1" applyProtection="1">
      <alignment vertical="center" wrapText="1"/>
    </xf>
    <xf numFmtId="42" fontId="12" fillId="0" borderId="0" xfId="0" applyNumberFormat="1" applyFont="1" applyBorder="1" applyAlignment="1" applyProtection="1">
      <alignment vertical="center" wrapText="1"/>
    </xf>
    <xf numFmtId="0" fontId="11" fillId="0" borderId="0" xfId="0" applyNumberFormat="1" applyFont="1" applyFill="1" applyBorder="1" applyAlignment="1" applyProtection="1">
      <alignment vertical="center" wrapText="1"/>
    </xf>
    <xf numFmtId="164" fontId="37" fillId="0" borderId="0" xfId="0" applyNumberFormat="1" applyFont="1" applyBorder="1" applyAlignment="1" applyProtection="1">
      <alignment vertical="center" wrapText="1"/>
    </xf>
    <xf numFmtId="42" fontId="12" fillId="0" borderId="0" xfId="0" applyNumberFormat="1" applyFont="1" applyFill="1" applyBorder="1" applyAlignment="1" applyProtection="1">
      <alignment vertical="center" wrapText="1"/>
    </xf>
    <xf numFmtId="0" fontId="7" fillId="0" borderId="146" xfId="0" applyNumberFormat="1" applyFont="1" applyFill="1" applyBorder="1" applyAlignment="1" applyProtection="1">
      <alignment horizontal="left" vertical="center" wrapText="1" indent="1"/>
    </xf>
    <xf numFmtId="42" fontId="35" fillId="0" borderId="0" xfId="0" applyNumberFormat="1" applyFont="1" applyBorder="1" applyAlignment="1" applyProtection="1">
      <alignment vertical="center" wrapText="1"/>
    </xf>
    <xf numFmtId="42" fontId="215" fillId="0" borderId="0" xfId="0" applyNumberFormat="1" applyFont="1" applyBorder="1" applyAlignment="1" applyProtection="1">
      <alignment vertical="center" wrapText="1"/>
    </xf>
    <xf numFmtId="0" fontId="219" fillId="0" borderId="146" xfId="0" applyNumberFormat="1" applyFont="1" applyFill="1" applyBorder="1" applyAlignment="1" applyProtection="1">
      <alignment horizontal="left" vertical="center" wrapText="1" indent="1"/>
    </xf>
    <xf numFmtId="164" fontId="219" fillId="0" borderId="61" xfId="0" applyNumberFormat="1" applyFont="1" applyFill="1" applyBorder="1" applyAlignment="1" applyProtection="1">
      <alignment horizontal="right" vertical="center" wrapText="1"/>
    </xf>
    <xf numFmtId="42" fontId="215" fillId="0" borderId="0" xfId="0" applyNumberFormat="1" applyFont="1" applyFill="1" applyBorder="1" applyAlignment="1" applyProtection="1">
      <alignment vertical="center" wrapText="1"/>
    </xf>
    <xf numFmtId="164" fontId="36" fillId="0" borderId="61" xfId="0" applyNumberFormat="1" applyFont="1" applyFill="1" applyBorder="1" applyAlignment="1" applyProtection="1">
      <alignment horizontal="right" vertical="center" wrapText="1"/>
    </xf>
    <xf numFmtId="164" fontId="37" fillId="0" borderId="0" xfId="0" applyNumberFormat="1" applyFont="1" applyBorder="1" applyAlignment="1" applyProtection="1">
      <alignment horizontal="right" vertical="center" wrapText="1"/>
    </xf>
    <xf numFmtId="164" fontId="38" fillId="0" borderId="0" xfId="0" applyNumberFormat="1" applyFont="1" applyBorder="1" applyAlignment="1" applyProtection="1">
      <alignment vertical="top" wrapText="1"/>
    </xf>
    <xf numFmtId="42" fontId="39" fillId="60" borderId="147" xfId="0" applyNumberFormat="1" applyFont="1" applyFill="1" applyBorder="1" applyAlignment="1" applyProtection="1">
      <alignment horizontal="center" vertical="center" wrapText="1"/>
    </xf>
    <xf numFmtId="164" fontId="30" fillId="60" borderId="147" xfId="0" applyNumberFormat="1" applyFont="1" applyFill="1" applyBorder="1" applyAlignment="1" applyProtection="1">
      <alignment horizontal="right" vertical="center"/>
    </xf>
    <xf numFmtId="42" fontId="75" fillId="0" borderId="0" xfId="0" applyNumberFormat="1" applyFont="1" applyFill="1" applyBorder="1" applyAlignment="1" applyProtection="1">
      <alignment vertical="top" wrapText="1"/>
    </xf>
    <xf numFmtId="42" fontId="31" fillId="64" borderId="0" xfId="0" applyNumberFormat="1" applyFont="1" applyFill="1" applyBorder="1" applyAlignment="1" applyProtection="1">
      <alignment vertical="top" wrapText="1"/>
    </xf>
    <xf numFmtId="164" fontId="31" fillId="64" borderId="0" xfId="0" applyNumberFormat="1" applyFont="1" applyFill="1" applyBorder="1" applyAlignment="1" applyProtection="1">
      <alignment vertical="top" wrapText="1"/>
    </xf>
    <xf numFmtId="42" fontId="75" fillId="0" borderId="0" xfId="0" applyNumberFormat="1" applyFont="1" applyBorder="1" applyAlignment="1" applyProtection="1">
      <alignment vertical="top" wrapText="1"/>
    </xf>
    <xf numFmtId="0" fontId="66" fillId="0" borderId="0" xfId="114" applyFont="1" applyAlignment="1" applyProtection="1">
      <alignment horizontal="left" vertical="center"/>
    </xf>
    <xf numFmtId="0" fontId="66" fillId="0" borderId="39" xfId="114" applyBorder="1" applyAlignment="1" applyProtection="1">
      <alignment horizontal="left" vertical="center"/>
    </xf>
    <xf numFmtId="0" fontId="66" fillId="0" borderId="40" xfId="114" applyBorder="1" applyAlignment="1" applyProtection="1">
      <alignment horizontal="left" vertical="center"/>
    </xf>
    <xf numFmtId="0" fontId="66" fillId="0" borderId="41" xfId="114" applyBorder="1" applyAlignment="1" applyProtection="1">
      <alignment horizontal="left" vertical="center"/>
    </xf>
    <xf numFmtId="0" fontId="66" fillId="0" borderId="33" xfId="114" applyBorder="1" applyAlignment="1" applyProtection="1">
      <alignment horizontal="left" vertical="center"/>
    </xf>
    <xf numFmtId="0" fontId="66" fillId="0" borderId="34" xfId="114" applyBorder="1" applyAlignment="1" applyProtection="1">
      <alignment horizontal="left" vertical="center"/>
    </xf>
    <xf numFmtId="0" fontId="66" fillId="0" borderId="0" xfId="114" applyFont="1" applyAlignment="1" applyProtection="1">
      <alignment horizontal="center" vertical="center" wrapText="1"/>
    </xf>
    <xf numFmtId="0" fontId="66" fillId="0" borderId="33" xfId="114" applyBorder="1" applyAlignment="1" applyProtection="1">
      <alignment horizontal="center" vertical="center" wrapText="1"/>
    </xf>
    <xf numFmtId="0" fontId="66" fillId="0" borderId="34" xfId="114" applyBorder="1" applyAlignment="1" applyProtection="1">
      <alignment horizontal="center" vertical="center" wrapText="1"/>
    </xf>
    <xf numFmtId="0" fontId="66" fillId="0" borderId="45" xfId="114" applyBorder="1" applyAlignment="1" applyProtection="1">
      <alignment horizontal="left" vertical="center"/>
    </xf>
    <xf numFmtId="0" fontId="66" fillId="0" borderId="35" xfId="114" applyBorder="1" applyAlignment="1" applyProtection="1">
      <alignment horizontal="left" vertical="center"/>
    </xf>
    <xf numFmtId="0" fontId="66" fillId="0" borderId="0" xfId="114" applyFont="1" applyAlignment="1" applyProtection="1">
      <alignment horizontal="left"/>
    </xf>
    <xf numFmtId="0" fontId="66" fillId="0" borderId="49" xfId="114" applyFont="1" applyBorder="1" applyAlignment="1" applyProtection="1">
      <alignment horizontal="center" vertical="center"/>
    </xf>
    <xf numFmtId="49" fontId="66" fillId="0" borderId="49" xfId="114" applyNumberFormat="1" applyFont="1" applyBorder="1" applyAlignment="1" applyProtection="1">
      <alignment horizontal="left" vertical="center" wrapText="1"/>
    </xf>
    <xf numFmtId="0" fontId="66" fillId="0" borderId="49" xfId="114" applyFont="1" applyBorder="1" applyAlignment="1" applyProtection="1">
      <alignment horizontal="center" vertical="center" wrapText="1"/>
    </xf>
    <xf numFmtId="169" fontId="66" fillId="0" borderId="49" xfId="114" applyNumberFormat="1" applyFont="1" applyBorder="1" applyAlignment="1" applyProtection="1">
      <alignment horizontal="right" vertical="center"/>
    </xf>
    <xf numFmtId="0" fontId="66" fillId="0" borderId="36" xfId="114" applyBorder="1" applyAlignment="1" applyProtection="1">
      <alignment horizontal="left" vertical="center"/>
    </xf>
    <xf numFmtId="0" fontId="66" fillId="0" borderId="37" xfId="114" applyBorder="1" applyAlignment="1" applyProtection="1">
      <alignment horizontal="left" vertical="center"/>
    </xf>
    <xf numFmtId="0" fontId="66" fillId="0" borderId="38" xfId="114" applyBorder="1" applyAlignment="1" applyProtection="1">
      <alignment horizontal="left" vertical="center"/>
    </xf>
    <xf numFmtId="0" fontId="66" fillId="0" borderId="0" xfId="114" applyAlignment="1" applyProtection="1">
      <alignment horizontal="left" vertical="top"/>
    </xf>
    <xf numFmtId="0" fontId="66" fillId="0" borderId="0" xfId="114" applyFont="1" applyAlignment="1" applyProtection="1">
      <alignment horizontal="left" vertical="top"/>
    </xf>
    <xf numFmtId="0" fontId="66" fillId="0" borderId="0" xfId="114" applyFont="1" applyAlignment="1" applyProtection="1">
      <alignment horizontal="left"/>
      <protection locked="0"/>
    </xf>
    <xf numFmtId="0" fontId="82" fillId="0" borderId="0" xfId="105" applyFont="1" applyAlignment="1" applyProtection="1">
      <alignment horizontal="left"/>
      <protection locked="0"/>
    </xf>
    <xf numFmtId="0" fontId="83" fillId="0" borderId="0" xfId="99" applyFont="1" applyAlignment="1" applyProtection="1">
      <alignment horizontal="left" vertical="top"/>
      <protection locked="0"/>
    </xf>
    <xf numFmtId="4" fontId="83" fillId="0" borderId="0" xfId="99" applyNumberFormat="1" applyFont="1" applyAlignment="1" applyProtection="1">
      <alignment horizontal="left" vertical="top"/>
      <protection locked="0"/>
    </xf>
    <xf numFmtId="166" fontId="155" fillId="0" borderId="0" xfId="104" applyNumberFormat="1" applyFont="1" applyAlignment="1" applyProtection="1">
      <alignment horizontal="right" vertical="center"/>
      <protection locked="0"/>
    </xf>
    <xf numFmtId="0" fontId="155" fillId="0" borderId="0" xfId="104" applyFont="1" applyAlignment="1" applyProtection="1">
      <alignment horizontal="left" vertical="center"/>
      <protection locked="0"/>
    </xf>
    <xf numFmtId="0" fontId="158" fillId="0" borderId="0" xfId="104" applyFont="1" applyAlignment="1" applyProtection="1">
      <alignment horizontal="left" vertical="center"/>
      <protection locked="0"/>
    </xf>
    <xf numFmtId="166" fontId="161" fillId="0" borderId="0" xfId="104" applyNumberFormat="1" applyFont="1" applyAlignment="1" applyProtection="1">
      <alignment horizontal="right" vertical="center"/>
      <protection locked="0"/>
    </xf>
    <xf numFmtId="0" fontId="165" fillId="0" borderId="0" xfId="104" applyFont="1" applyAlignment="1" applyProtection="1">
      <alignment horizontal="left" vertical="center"/>
      <protection locked="0"/>
    </xf>
    <xf numFmtId="0" fontId="114" fillId="0" borderId="0" xfId="101" applyFont="1" applyProtection="1">
      <protection locked="0"/>
    </xf>
    <xf numFmtId="0" fontId="120" fillId="59" borderId="0" xfId="101" applyFont="1" applyFill="1" applyAlignment="1" applyProtection="1">
      <alignment vertical="center"/>
      <protection locked="0"/>
    </xf>
    <xf numFmtId="2" fontId="113" fillId="0" borderId="126" xfId="101" applyNumberFormat="1" applyFont="1" applyBorder="1" applyProtection="1">
      <protection locked="0"/>
    </xf>
    <xf numFmtId="2" fontId="117" fillId="0" borderId="0" xfId="101" applyNumberFormat="1" applyFont="1" applyBorder="1" applyProtection="1">
      <protection locked="0"/>
    </xf>
    <xf numFmtId="2" fontId="113" fillId="0" borderId="31" xfId="101" applyNumberFormat="1" applyFont="1" applyBorder="1" applyAlignment="1" applyProtection="1">
      <alignment wrapText="1"/>
      <protection locked="0"/>
    </xf>
    <xf numFmtId="2" fontId="113" fillId="0" borderId="131" xfId="101" applyNumberFormat="1" applyFont="1" applyBorder="1" applyAlignment="1" applyProtection="1">
      <alignment wrapText="1"/>
      <protection locked="0"/>
    </xf>
    <xf numFmtId="2" fontId="114" fillId="59" borderId="0" xfId="101" applyNumberFormat="1" applyFont="1" applyFill="1" applyBorder="1" applyAlignment="1" applyProtection="1">
      <alignment wrapText="1"/>
      <protection locked="0"/>
    </xf>
    <xf numFmtId="2" fontId="117" fillId="0" borderId="134" xfId="101" applyNumberFormat="1" applyFont="1" applyBorder="1" applyAlignment="1" applyProtection="1">
      <alignment wrapText="1"/>
      <protection locked="0"/>
    </xf>
    <xf numFmtId="2" fontId="113" fillId="0" borderId="31" xfId="101" applyNumberFormat="1" applyFont="1" applyBorder="1" applyProtection="1">
      <protection locked="0"/>
    </xf>
    <xf numFmtId="2" fontId="113" fillId="0" borderId="131" xfId="101" applyNumberFormat="1" applyFont="1" applyBorder="1" applyProtection="1">
      <protection locked="0"/>
    </xf>
    <xf numFmtId="2" fontId="114" fillId="59" borderId="60" xfId="101" applyNumberFormat="1" applyFont="1" applyFill="1" applyBorder="1" applyAlignment="1" applyProtection="1">
      <alignment wrapText="1"/>
      <protection locked="0"/>
    </xf>
    <xf numFmtId="2" fontId="113" fillId="0" borderId="0" xfId="101" applyNumberFormat="1" applyFont="1" applyAlignment="1" applyProtection="1">
      <alignment wrapText="1"/>
      <protection locked="0"/>
    </xf>
    <xf numFmtId="0" fontId="113" fillId="0" borderId="0" xfId="101" applyFont="1" applyAlignment="1" applyProtection="1">
      <alignment wrapText="1"/>
      <protection locked="0"/>
    </xf>
    <xf numFmtId="0" fontId="113" fillId="0" borderId="0" xfId="101" applyFont="1" applyProtection="1">
      <protection locked="0"/>
    </xf>
    <xf numFmtId="171" fontId="1" fillId="0" borderId="5" xfId="110" applyNumberFormat="1" applyFill="1" applyBorder="1" applyAlignment="1" applyProtection="1">
      <alignment horizontal="right" vertical="center"/>
      <protection locked="0"/>
    </xf>
    <xf numFmtId="171" fontId="1" fillId="0" borderId="5" xfId="110" applyNumberFormat="1" applyFill="1" applyBorder="1" applyAlignment="1" applyProtection="1">
      <alignment horizontal="center" vertical="center"/>
      <protection locked="0"/>
    </xf>
    <xf numFmtId="4" fontId="107" fillId="0" borderId="15" xfId="126" applyNumberFormat="1" applyFont="1" applyFill="1" applyBorder="1" applyAlignment="1" applyProtection="1">
      <alignment horizontal="right"/>
      <protection locked="0"/>
    </xf>
    <xf numFmtId="4" fontId="108" fillId="0" borderId="15" xfId="126" applyNumberFormat="1" applyFont="1" applyFill="1" applyBorder="1" applyAlignment="1" applyProtection="1">
      <alignment horizontal="right"/>
      <protection locked="0"/>
    </xf>
    <xf numFmtId="4" fontId="109" fillId="0" borderId="15" xfId="126" applyNumberFormat="1" applyFont="1" applyFill="1" applyBorder="1" applyAlignment="1" applyProtection="1">
      <alignment horizontal="right"/>
      <protection locked="0"/>
    </xf>
    <xf numFmtId="4" fontId="106" fillId="0" borderId="15" xfId="126" applyNumberFormat="1" applyFont="1" applyFill="1" applyBorder="1" applyAlignment="1" applyProtection="1">
      <alignment horizontal="right"/>
      <protection locked="0"/>
    </xf>
    <xf numFmtId="4" fontId="108" fillId="58" borderId="15" xfId="126" applyNumberFormat="1" applyFont="1" applyFill="1" applyBorder="1" applyAlignment="1" applyProtection="1">
      <alignment horizontal="right"/>
      <protection locked="0"/>
    </xf>
    <xf numFmtId="0" fontId="105" fillId="0" borderId="15" xfId="100" applyFont="1" applyBorder="1" applyAlignment="1" applyProtection="1">
      <protection locked="0"/>
    </xf>
    <xf numFmtId="4" fontId="107" fillId="0" borderId="15" xfId="124" applyNumberFormat="1" applyFont="1" applyFill="1" applyBorder="1" applyAlignment="1" applyProtection="1">
      <alignment horizontal="right"/>
      <protection locked="0"/>
    </xf>
    <xf numFmtId="4" fontId="107" fillId="0" borderId="15" xfId="125" applyNumberFormat="1" applyFont="1" applyFill="1" applyBorder="1" applyAlignment="1" applyProtection="1">
      <alignment horizontal="right"/>
      <protection locked="0"/>
    </xf>
    <xf numFmtId="0" fontId="123" fillId="37" borderId="0" xfId="103" applyFont="1" applyFill="1" applyAlignment="1" applyProtection="1">
      <alignment horizontal="left" vertical="top" wrapText="1"/>
      <protection locked="0"/>
    </xf>
    <xf numFmtId="0" fontId="56" fillId="52" borderId="24" xfId="103" applyFont="1" applyFill="1" applyBorder="1" applyAlignment="1" applyProtection="1">
      <alignment horizontal="center" vertical="center" wrapText="1"/>
      <protection locked="0"/>
    </xf>
    <xf numFmtId="3" fontId="0" fillId="0" borderId="15" xfId="0" applyNumberFormat="1" applyBorder="1" applyProtection="1">
      <protection locked="0"/>
    </xf>
    <xf numFmtId="0" fontId="57" fillId="0" borderId="15" xfId="0" applyFont="1" applyBorder="1" applyProtection="1">
      <protection locked="0"/>
    </xf>
    <xf numFmtId="0" fontId="0" fillId="0" borderId="15" xfId="0" applyBorder="1" applyProtection="1">
      <protection locked="0"/>
    </xf>
    <xf numFmtId="0" fontId="0" fillId="0" borderId="0" xfId="0" applyProtection="1">
      <protection locked="0"/>
    </xf>
    <xf numFmtId="167" fontId="56" fillId="0" borderId="79" xfId="103" applyNumberFormat="1" applyFont="1" applyBorder="1" applyAlignment="1" applyProtection="1">
      <alignment horizontal="right" wrapText="1"/>
      <protection locked="0"/>
    </xf>
    <xf numFmtId="167" fontId="56" fillId="0" borderId="76" xfId="103" applyNumberFormat="1" applyFont="1" applyBorder="1" applyAlignment="1" applyProtection="1">
      <alignment horizontal="right" wrapText="1"/>
      <protection locked="0"/>
    </xf>
    <xf numFmtId="167" fontId="56" fillId="56" borderId="76" xfId="103" applyNumberFormat="1" applyFont="1" applyFill="1" applyBorder="1" applyAlignment="1" applyProtection="1">
      <alignment horizontal="right" wrapText="1"/>
      <protection locked="0"/>
    </xf>
    <xf numFmtId="167" fontId="56" fillId="0" borderId="76" xfId="103" applyNumberFormat="1" applyFont="1" applyBorder="1" applyAlignment="1" applyProtection="1">
      <alignment horizontal="right"/>
      <protection locked="0"/>
    </xf>
    <xf numFmtId="167" fontId="56" fillId="0" borderId="84" xfId="103" applyNumberFormat="1" applyFont="1" applyBorder="1" applyAlignment="1" applyProtection="1">
      <alignment horizontal="right" wrapText="1"/>
      <protection locked="0"/>
    </xf>
    <xf numFmtId="167" fontId="123" fillId="0" borderId="76" xfId="103" applyNumberFormat="1" applyFont="1" applyBorder="1" applyAlignment="1" applyProtection="1">
      <alignment horizontal="right"/>
      <protection locked="0"/>
    </xf>
    <xf numFmtId="167" fontId="56" fillId="57" borderId="76" xfId="103" applyNumberFormat="1" applyFont="1" applyFill="1" applyBorder="1" applyAlignment="1" applyProtection="1">
      <alignment horizontal="right" wrapText="1"/>
      <protection locked="0"/>
    </xf>
    <xf numFmtId="167" fontId="56" fillId="0" borderId="87" xfId="103" applyNumberFormat="1" applyFont="1" applyBorder="1" applyAlignment="1" applyProtection="1">
      <alignment horizontal="right" wrapText="1"/>
      <protection locked="0"/>
    </xf>
    <xf numFmtId="167" fontId="133" fillId="55" borderId="29" xfId="103" applyNumberFormat="1" applyFont="1" applyFill="1" applyBorder="1" applyAlignment="1" applyProtection="1">
      <alignment horizontal="right" wrapText="1"/>
      <protection locked="0"/>
    </xf>
    <xf numFmtId="167" fontId="56" fillId="0" borderId="92" xfId="103" applyNumberFormat="1" applyFont="1" applyBorder="1" applyAlignment="1" applyProtection="1">
      <alignment horizontal="right" wrapText="1"/>
      <protection locked="0"/>
    </xf>
    <xf numFmtId="167" fontId="130" fillId="54" borderId="95" xfId="103" applyNumberFormat="1" applyFont="1" applyFill="1" applyBorder="1" applyAlignment="1" applyProtection="1">
      <alignment horizontal="right"/>
      <protection locked="0"/>
    </xf>
    <xf numFmtId="0" fontId="82" fillId="0" borderId="37" xfId="105" applyBorder="1" applyAlignment="1" applyProtection="1">
      <alignment horizontal="left" vertical="center"/>
      <protection locked="0"/>
    </xf>
    <xf numFmtId="0" fontId="82" fillId="0" borderId="0" xfId="105" applyAlignment="1" applyProtection="1">
      <alignment horizontal="left" vertical="top"/>
      <protection locked="0"/>
    </xf>
    <xf numFmtId="166" fontId="93" fillId="0" borderId="0" xfId="114" applyNumberFormat="1" applyFont="1" applyAlignment="1">
      <alignment horizontal="right" vertical="center"/>
      <protection locked="0"/>
    </xf>
    <xf numFmtId="0" fontId="91" fillId="0" borderId="0" xfId="114" applyFont="1" applyAlignment="1">
      <alignment horizontal="left"/>
      <protection locked="0"/>
    </xf>
    <xf numFmtId="166" fontId="91" fillId="0" borderId="0" xfId="114" applyNumberFormat="1" applyFont="1" applyAlignment="1">
      <alignment horizontal="right" vertical="center"/>
      <protection locked="0"/>
    </xf>
    <xf numFmtId="0" fontId="85" fillId="0" borderId="0" xfId="114" applyFont="1" applyAlignment="1" applyProtection="1">
      <alignment horizontal="left" vertical="center"/>
    </xf>
    <xf numFmtId="0" fontId="86" fillId="0" borderId="0" xfId="114" applyFont="1" applyAlignment="1" applyProtection="1">
      <alignment horizontal="left" vertical="center"/>
    </xf>
    <xf numFmtId="0" fontId="87" fillId="0" borderId="0" xfId="114" applyFont="1" applyAlignment="1" applyProtection="1">
      <alignment horizontal="left" vertical="center"/>
    </xf>
    <xf numFmtId="0" fontId="87" fillId="42" borderId="42" xfId="114" applyFont="1" applyFill="1" applyBorder="1" applyAlignment="1" applyProtection="1">
      <alignment horizontal="center" vertical="center" wrapText="1"/>
    </xf>
    <xf numFmtId="0" fontId="87" fillId="42" borderId="43" xfId="114" applyFont="1" applyFill="1" applyBorder="1" applyAlignment="1" applyProtection="1">
      <alignment horizontal="center" vertical="center" wrapText="1"/>
    </xf>
    <xf numFmtId="0" fontId="85" fillId="0" borderId="42" xfId="114" applyFont="1" applyBorder="1" applyAlignment="1" applyProtection="1">
      <alignment horizontal="center" vertical="center" wrapText="1"/>
    </xf>
    <xf numFmtId="0" fontId="85" fillId="0" borderId="43" xfId="114" applyFont="1" applyBorder="1" applyAlignment="1" applyProtection="1">
      <alignment horizontal="center" vertical="center" wrapText="1"/>
    </xf>
    <xf numFmtId="0" fontId="85" fillId="0" borderId="44" xfId="114" applyFont="1" applyBorder="1" applyAlignment="1" applyProtection="1">
      <alignment horizontal="center" vertical="center" wrapText="1"/>
    </xf>
    <xf numFmtId="0" fontId="89" fillId="0" borderId="0" xfId="114" applyFont="1" applyAlignment="1" applyProtection="1">
      <alignment horizontal="left" vertical="center"/>
    </xf>
    <xf numFmtId="170" fontId="92" fillId="0" borderId="35" xfId="114" applyNumberFormat="1" applyFont="1" applyBorder="1" applyAlignment="1" applyProtection="1">
      <alignment horizontal="right"/>
    </xf>
    <xf numFmtId="170" fontId="92" fillId="0" borderId="46" xfId="114" applyNumberFormat="1" applyFont="1" applyBorder="1" applyAlignment="1" applyProtection="1">
      <alignment horizontal="right"/>
    </xf>
    <xf numFmtId="0" fontId="91" fillId="0" borderId="33" xfId="114" applyFont="1" applyBorder="1" applyAlignment="1" applyProtection="1">
      <alignment horizontal="left"/>
    </xf>
    <xf numFmtId="0" fontId="90" fillId="0" borderId="0" xfId="114" applyFont="1" applyAlignment="1" applyProtection="1">
      <alignment horizontal="left"/>
    </xf>
    <xf numFmtId="0" fontId="91" fillId="0" borderId="34" xfId="114" applyFont="1" applyBorder="1" applyAlignment="1" applyProtection="1">
      <alignment horizontal="left"/>
    </xf>
    <xf numFmtId="0" fontId="91" fillId="0" borderId="47" xfId="114" applyFont="1" applyBorder="1" applyAlignment="1" applyProtection="1">
      <alignment horizontal="left"/>
    </xf>
    <xf numFmtId="170" fontId="91" fillId="0" borderId="0" xfId="114" applyNumberFormat="1" applyFont="1" applyAlignment="1" applyProtection="1">
      <alignment horizontal="right"/>
    </xf>
    <xf numFmtId="170" fontId="91" fillId="0" borderId="48" xfId="114" applyNumberFormat="1" applyFont="1" applyBorder="1" applyAlignment="1" applyProtection="1">
      <alignment horizontal="right"/>
    </xf>
    <xf numFmtId="0" fontId="175" fillId="0" borderId="0" xfId="114" applyFont="1" applyAlignment="1" applyProtection="1">
      <alignment horizontal="left"/>
    </xf>
    <xf numFmtId="0" fontId="88" fillId="0" borderId="49" xfId="114" applyFont="1" applyBorder="1" applyAlignment="1" applyProtection="1">
      <alignment horizontal="left" vertical="center"/>
    </xf>
    <xf numFmtId="0" fontId="88" fillId="0" borderId="0" xfId="114" applyFont="1" applyAlignment="1" applyProtection="1">
      <alignment horizontal="center" vertical="center"/>
    </xf>
    <xf numFmtId="170" fontId="88" fillId="0" borderId="0" xfId="114" applyNumberFormat="1" applyFont="1" applyAlignment="1" applyProtection="1">
      <alignment horizontal="right" vertical="center"/>
    </xf>
    <xf numFmtId="170" fontId="88" fillId="0" borderId="48" xfId="114" applyNumberFormat="1" applyFont="1" applyBorder="1" applyAlignment="1" applyProtection="1">
      <alignment horizontal="right" vertical="center"/>
    </xf>
    <xf numFmtId="0" fontId="95" fillId="0" borderId="49" xfId="114" applyFont="1" applyBorder="1" applyAlignment="1" applyProtection="1">
      <alignment horizontal="center" vertical="center"/>
    </xf>
    <xf numFmtId="49" fontId="95" fillId="0" borderId="49" xfId="114" applyNumberFormat="1" applyFont="1" applyBorder="1" applyAlignment="1" applyProtection="1">
      <alignment horizontal="left" vertical="center" wrapText="1"/>
    </xf>
    <xf numFmtId="0" fontId="95" fillId="0" borderId="49" xfId="114" applyFont="1" applyBorder="1" applyAlignment="1" applyProtection="1">
      <alignment horizontal="center" vertical="center" wrapText="1"/>
    </xf>
    <xf numFmtId="169" fontId="95" fillId="0" borderId="49" xfId="114" applyNumberFormat="1" applyFont="1" applyBorder="1" applyAlignment="1" applyProtection="1">
      <alignment horizontal="right" vertical="center"/>
    </xf>
    <xf numFmtId="0" fontId="88" fillId="0" borderId="68" xfId="114" applyFont="1" applyBorder="1" applyAlignment="1" applyProtection="1">
      <alignment horizontal="center" vertical="center"/>
    </xf>
    <xf numFmtId="170" fontId="88" fillId="0" borderId="68" xfId="114" applyNumberFormat="1" applyFont="1" applyBorder="1" applyAlignment="1" applyProtection="1">
      <alignment horizontal="right" vertical="center"/>
    </xf>
    <xf numFmtId="170" fontId="88" fillId="0" borderId="69" xfId="114" applyNumberFormat="1" applyFont="1" applyBorder="1" applyAlignment="1" applyProtection="1">
      <alignment horizontal="right" vertical="center"/>
    </xf>
    <xf numFmtId="0" fontId="183" fillId="0" borderId="0" xfId="106" applyAlignment="1">
      <alignment horizontal="left" vertical="top"/>
      <protection locked="0"/>
    </xf>
    <xf numFmtId="0" fontId="183" fillId="0" borderId="0" xfId="106" applyFont="1" applyAlignment="1">
      <alignment horizontal="left" vertical="center"/>
      <protection locked="0"/>
    </xf>
    <xf numFmtId="0" fontId="183" fillId="0" borderId="0" xfId="106" applyFont="1" applyAlignment="1">
      <alignment horizontal="center" vertical="center" wrapText="1"/>
      <protection locked="0"/>
    </xf>
    <xf numFmtId="166" fontId="194" fillId="0" borderId="0" xfId="106" applyNumberFormat="1" applyFont="1" applyAlignment="1">
      <alignment horizontal="right" vertical="center"/>
      <protection locked="0"/>
    </xf>
    <xf numFmtId="0" fontId="183" fillId="0" borderId="0" xfId="106" applyFont="1" applyAlignment="1">
      <alignment horizontal="left"/>
      <protection locked="0"/>
    </xf>
    <xf numFmtId="0" fontId="191" fillId="0" borderId="0" xfId="106" applyFont="1" applyAlignment="1">
      <alignment horizontal="left"/>
      <protection locked="0"/>
    </xf>
    <xf numFmtId="166" fontId="191" fillId="0" borderId="0" xfId="106" applyNumberFormat="1" applyFont="1" applyAlignment="1">
      <alignment horizontal="right" vertical="center"/>
      <protection locked="0"/>
    </xf>
    <xf numFmtId="166" fontId="183" fillId="0" borderId="0" xfId="106" applyNumberFormat="1" applyFont="1" applyAlignment="1">
      <alignment horizontal="right" vertical="center"/>
      <protection locked="0"/>
    </xf>
    <xf numFmtId="0" fontId="183" fillId="0" borderId="0" xfId="106" applyFont="1" applyAlignment="1">
      <alignment horizontal="left" vertical="top"/>
      <protection locked="0"/>
    </xf>
    <xf numFmtId="0" fontId="183" fillId="0" borderId="0" xfId="106" applyAlignment="1" applyProtection="1">
      <alignment horizontal="left" vertical="top"/>
    </xf>
    <xf numFmtId="0" fontId="183" fillId="0" borderId="0" xfId="106" applyFont="1" applyAlignment="1" applyProtection="1">
      <alignment horizontal="left" vertical="top"/>
    </xf>
    <xf numFmtId="0" fontId="183" fillId="0" borderId="0" xfId="106" applyFont="1" applyAlignment="1" applyProtection="1">
      <alignment horizontal="left" vertical="center"/>
    </xf>
    <xf numFmtId="0" fontId="183" fillId="0" borderId="39" xfId="106" applyBorder="1" applyAlignment="1" applyProtection="1">
      <alignment horizontal="left" vertical="center"/>
    </xf>
    <xf numFmtId="0" fontId="183" fillId="0" borderId="40" xfId="106" applyBorder="1" applyAlignment="1" applyProtection="1">
      <alignment horizontal="left" vertical="center"/>
    </xf>
    <xf numFmtId="0" fontId="183" fillId="0" borderId="41" xfId="106" applyBorder="1" applyAlignment="1" applyProtection="1">
      <alignment horizontal="left" vertical="center"/>
    </xf>
    <xf numFmtId="0" fontId="183" fillId="0" borderId="33" xfId="106" applyBorder="1" applyAlignment="1" applyProtection="1">
      <alignment horizontal="left" vertical="center"/>
    </xf>
    <xf numFmtId="0" fontId="183" fillId="0" borderId="34" xfId="106" applyBorder="1" applyAlignment="1" applyProtection="1">
      <alignment horizontal="left" vertical="center"/>
    </xf>
    <xf numFmtId="0" fontId="185" fillId="0" borderId="0" xfId="106" applyFont="1" applyAlignment="1" applyProtection="1">
      <alignment horizontal="left" vertical="center"/>
    </xf>
    <xf numFmtId="0" fontId="186" fillId="0" borderId="0" xfId="106" applyFont="1" applyAlignment="1" applyProtection="1">
      <alignment horizontal="left" vertical="center"/>
    </xf>
    <xf numFmtId="0" fontId="187" fillId="0" borderId="0" xfId="106" applyFont="1" applyAlignment="1" applyProtection="1">
      <alignment horizontal="left" vertical="center"/>
    </xf>
    <xf numFmtId="0" fontId="183" fillId="0" borderId="0" xfId="106" applyFont="1" applyAlignment="1" applyProtection="1">
      <alignment horizontal="center" vertical="center" wrapText="1"/>
    </xf>
    <xf numFmtId="0" fontId="183" fillId="0" borderId="33" xfId="106" applyBorder="1" applyAlignment="1" applyProtection="1">
      <alignment horizontal="center" vertical="center" wrapText="1"/>
    </xf>
    <xf numFmtId="0" fontId="187" fillId="42" borderId="42" xfId="106" applyFont="1" applyFill="1" applyBorder="1" applyAlignment="1" applyProtection="1">
      <alignment horizontal="center" vertical="center" wrapText="1"/>
    </xf>
    <xf numFmtId="0" fontId="187" fillId="42" borderId="43" xfId="106" applyFont="1" applyFill="1" applyBorder="1" applyAlignment="1" applyProtection="1">
      <alignment horizontal="center" vertical="center" wrapText="1"/>
    </xf>
    <xf numFmtId="0" fontId="183" fillId="0" borderId="34" xfId="106" applyBorder="1" applyAlignment="1" applyProtection="1">
      <alignment horizontal="center" vertical="center" wrapText="1"/>
    </xf>
    <xf numFmtId="0" fontId="185" fillId="0" borderId="42" xfId="106" applyFont="1" applyBorder="1" applyAlignment="1" applyProtection="1">
      <alignment horizontal="center" vertical="center" wrapText="1"/>
    </xf>
    <xf numFmtId="0" fontId="185" fillId="0" borderId="43" xfId="106" applyFont="1" applyBorder="1" applyAlignment="1" applyProtection="1">
      <alignment horizontal="center" vertical="center" wrapText="1"/>
    </xf>
    <xf numFmtId="0" fontId="185" fillId="0" borderId="44" xfId="106" applyFont="1" applyBorder="1" applyAlignment="1" applyProtection="1">
      <alignment horizontal="center" vertical="center" wrapText="1"/>
    </xf>
    <xf numFmtId="0" fontId="189" fillId="0" borderId="0" xfId="106" applyFont="1" applyAlignment="1" applyProtection="1">
      <alignment horizontal="left" vertical="center"/>
    </xf>
    <xf numFmtId="0" fontId="183" fillId="0" borderId="45" xfId="106" applyBorder="1" applyAlignment="1" applyProtection="1">
      <alignment horizontal="left" vertical="center"/>
    </xf>
    <xf numFmtId="0" fontId="183" fillId="0" borderId="35" xfId="106" applyBorder="1" applyAlignment="1" applyProtection="1">
      <alignment horizontal="left" vertical="center"/>
    </xf>
    <xf numFmtId="170" fontId="193" fillId="0" borderId="35" xfId="106" applyNumberFormat="1" applyFont="1" applyBorder="1" applyAlignment="1" applyProtection="1">
      <alignment horizontal="right"/>
    </xf>
    <xf numFmtId="170" fontId="193" fillId="0" borderId="46" xfId="106" applyNumberFormat="1" applyFont="1" applyBorder="1" applyAlignment="1" applyProtection="1">
      <alignment horizontal="right"/>
    </xf>
    <xf numFmtId="0" fontId="183" fillId="0" borderId="0" xfId="106" applyFont="1" applyAlignment="1" applyProtection="1">
      <alignment horizontal="left"/>
    </xf>
    <xf numFmtId="0" fontId="191" fillId="0" borderId="33" xfId="106" applyFont="1" applyBorder="1" applyAlignment="1" applyProtection="1">
      <alignment horizontal="left"/>
    </xf>
    <xf numFmtId="0" fontId="190" fillId="0" borderId="0" xfId="106" applyFont="1" applyAlignment="1" applyProtection="1">
      <alignment horizontal="left"/>
    </xf>
    <xf numFmtId="0" fontId="191" fillId="0" borderId="34" xfId="106" applyFont="1" applyBorder="1" applyAlignment="1" applyProtection="1">
      <alignment horizontal="left"/>
    </xf>
    <xf numFmtId="0" fontId="191" fillId="0" borderId="47" xfId="106" applyFont="1" applyBorder="1" applyAlignment="1" applyProtection="1">
      <alignment horizontal="left"/>
    </xf>
    <xf numFmtId="170" fontId="191" fillId="0" borderId="0" xfId="106" applyNumberFormat="1" applyFont="1" applyAlignment="1" applyProtection="1">
      <alignment horizontal="right"/>
    </xf>
    <xf numFmtId="170" fontId="191" fillId="0" borderId="48" xfId="106" applyNumberFormat="1" applyFont="1" applyBorder="1" applyAlignment="1" applyProtection="1">
      <alignment horizontal="right"/>
    </xf>
    <xf numFmtId="0" fontId="192" fillId="0" borderId="0" xfId="106" applyFont="1" applyAlignment="1" applyProtection="1">
      <alignment horizontal="left"/>
    </xf>
    <xf numFmtId="0" fontId="183" fillId="0" borderId="49" xfId="106" applyFont="1" applyBorder="1" applyAlignment="1" applyProtection="1">
      <alignment horizontal="center" vertical="center"/>
    </xf>
    <xf numFmtId="49" fontId="183" fillId="0" borderId="49" xfId="106" applyNumberFormat="1" applyFont="1" applyBorder="1" applyAlignment="1" applyProtection="1">
      <alignment horizontal="left" vertical="center" wrapText="1"/>
    </xf>
    <xf numFmtId="0" fontId="183" fillId="0" borderId="49" xfId="106" applyFont="1" applyBorder="1" applyAlignment="1" applyProtection="1">
      <alignment horizontal="center" vertical="center" wrapText="1"/>
    </xf>
    <xf numFmtId="169" fontId="183" fillId="0" borderId="49" xfId="106" applyNumberFormat="1" applyFont="1" applyBorder="1" applyAlignment="1" applyProtection="1">
      <alignment horizontal="right" vertical="center"/>
    </xf>
    <xf numFmtId="0" fontId="188" fillId="0" borderId="49" xfId="106" applyFont="1" applyBorder="1" applyAlignment="1" applyProtection="1">
      <alignment horizontal="left" vertical="center"/>
    </xf>
    <xf numFmtId="0" fontId="188" fillId="0" borderId="0" xfId="106" applyFont="1" applyAlignment="1" applyProtection="1">
      <alignment horizontal="center" vertical="center"/>
    </xf>
    <xf numFmtId="170" fontId="188" fillId="0" borderId="0" xfId="106" applyNumberFormat="1" applyFont="1" applyAlignment="1" applyProtection="1">
      <alignment horizontal="right" vertical="center"/>
    </xf>
    <xf numFmtId="170" fontId="188" fillId="0" borderId="48" xfId="106" applyNumberFormat="1" applyFont="1" applyBorder="1" applyAlignment="1" applyProtection="1">
      <alignment horizontal="right" vertical="center"/>
    </xf>
    <xf numFmtId="0" fontId="188" fillId="0" borderId="68" xfId="106" applyFont="1" applyBorder="1" applyAlignment="1" applyProtection="1">
      <alignment horizontal="center" vertical="center"/>
    </xf>
    <xf numFmtId="170" fontId="188" fillId="0" borderId="68" xfId="106" applyNumberFormat="1" applyFont="1" applyBorder="1" applyAlignment="1" applyProtection="1">
      <alignment horizontal="right" vertical="center"/>
    </xf>
    <xf numFmtId="170" fontId="188" fillId="0" borderId="69" xfId="106" applyNumberFormat="1" applyFont="1" applyBorder="1" applyAlignment="1" applyProtection="1">
      <alignment horizontal="right" vertical="center"/>
    </xf>
    <xf numFmtId="0" fontId="183" fillId="0" borderId="36" xfId="106" applyBorder="1" applyAlignment="1" applyProtection="1">
      <alignment horizontal="left" vertical="center"/>
    </xf>
    <xf numFmtId="0" fontId="183" fillId="0" borderId="37" xfId="106" applyBorder="1" applyAlignment="1" applyProtection="1">
      <alignment horizontal="left" vertical="center"/>
    </xf>
    <xf numFmtId="0" fontId="183" fillId="0" borderId="38" xfId="106" applyBorder="1" applyAlignment="1" applyProtection="1">
      <alignment horizontal="left" vertical="center"/>
    </xf>
    <xf numFmtId="0" fontId="195" fillId="0" borderId="49" xfId="106" applyFont="1" applyBorder="1" applyAlignment="1" applyProtection="1">
      <alignment horizontal="center" vertical="center"/>
    </xf>
    <xf numFmtId="49" fontId="195" fillId="0" borderId="49" xfId="106" applyNumberFormat="1" applyFont="1" applyBorder="1" applyAlignment="1" applyProtection="1">
      <alignment horizontal="left" vertical="center" wrapText="1"/>
    </xf>
    <xf numFmtId="0" fontId="195" fillId="0" borderId="49" xfId="106" applyFont="1" applyBorder="1" applyAlignment="1" applyProtection="1">
      <alignment horizontal="center" vertical="center" wrapText="1"/>
    </xf>
    <xf numFmtId="169" fontId="195" fillId="0" borderId="49" xfId="106" applyNumberFormat="1" applyFont="1" applyBorder="1" applyAlignment="1" applyProtection="1">
      <alignment horizontal="right" vertical="center"/>
    </xf>
    <xf numFmtId="0" fontId="183" fillId="0" borderId="0" xfId="106" applyFont="1" applyAlignment="1" applyProtection="1">
      <alignment horizontal="left"/>
      <protection locked="0"/>
    </xf>
    <xf numFmtId="0" fontId="196" fillId="0" borderId="0" xfId="102" applyFont="1"/>
    <xf numFmtId="0" fontId="197" fillId="0" borderId="0" xfId="102" applyFont="1"/>
    <xf numFmtId="0" fontId="8" fillId="0" borderId="0" xfId="107" applyFont="1" applyBorder="1" applyAlignment="1" applyProtection="1"/>
    <xf numFmtId="0" fontId="8" fillId="0" borderId="0" xfId="107" applyFont="1" applyAlignment="1" applyProtection="1"/>
    <xf numFmtId="0" fontId="4" fillId="0" borderId="0" xfId="102" applyFont="1"/>
    <xf numFmtId="0" fontId="4" fillId="0" borderId="0" xfId="102" applyFont="1" applyAlignment="1">
      <alignment vertical="center"/>
    </xf>
    <xf numFmtId="0" fontId="15" fillId="0" borderId="0" xfId="128" applyFont="1" applyFill="1"/>
    <xf numFmtId="0" fontId="15" fillId="0" borderId="0" xfId="128" applyFont="1"/>
    <xf numFmtId="0" fontId="17" fillId="0" borderId="0" xfId="102" applyFont="1"/>
    <xf numFmtId="0" fontId="197" fillId="0" borderId="0" xfId="102" applyFont="1" applyAlignment="1">
      <alignment horizontal="center"/>
    </xf>
    <xf numFmtId="0" fontId="17" fillId="57" borderId="0" xfId="102" applyFont="1" applyFill="1"/>
    <xf numFmtId="0" fontId="23" fillId="57" borderId="0" xfId="102" applyFont="1" applyFill="1" applyAlignment="1">
      <alignment horizontal="right"/>
    </xf>
    <xf numFmtId="0" fontId="23" fillId="57" borderId="0" xfId="102" applyFont="1" applyFill="1" applyAlignment="1">
      <alignment horizontal="left" indent="1"/>
    </xf>
    <xf numFmtId="0" fontId="23" fillId="57" borderId="0" xfId="102" applyFont="1" applyFill="1" applyAlignment="1">
      <alignment horizontal="left"/>
    </xf>
    <xf numFmtId="0" fontId="197" fillId="57" borderId="0" xfId="102" applyFont="1" applyFill="1"/>
    <xf numFmtId="0" fontId="23" fillId="0" borderId="0" xfId="102" applyFont="1" applyAlignment="1">
      <alignment horizontal="right"/>
    </xf>
    <xf numFmtId="0" fontId="26" fillId="0" borderId="0" xfId="102" applyFont="1" applyAlignment="1">
      <alignment horizontal="left"/>
    </xf>
    <xf numFmtId="0" fontId="202" fillId="0" borderId="0" xfId="128" applyFont="1" applyAlignment="1">
      <alignment horizontal="center" vertical="center" wrapText="1"/>
    </xf>
    <xf numFmtId="0" fontId="7" fillId="0" borderId="0" xfId="128" applyFont="1" applyAlignment="1">
      <alignment horizontal="center" vertical="center" wrapText="1"/>
    </xf>
    <xf numFmtId="49" fontId="7" fillId="0" borderId="0" xfId="128" applyNumberFormat="1" applyFont="1" applyAlignment="1">
      <alignment horizontal="left" vertical="center"/>
    </xf>
    <xf numFmtId="49" fontId="203" fillId="0" borderId="0" xfId="128" applyNumberFormat="1" applyFont="1" applyFill="1"/>
    <xf numFmtId="49" fontId="203" fillId="0" borderId="0" xfId="128" applyNumberFormat="1" applyFont="1"/>
    <xf numFmtId="0" fontId="7" fillId="0" borderId="0" xfId="128" applyFont="1"/>
    <xf numFmtId="0" fontId="204" fillId="0" borderId="0" xfId="128" applyFont="1" applyFill="1"/>
    <xf numFmtId="0" fontId="204" fillId="0" borderId="0" xfId="128" applyFont="1"/>
    <xf numFmtId="0" fontId="9" fillId="0" borderId="0" xfId="128" applyFont="1"/>
    <xf numFmtId="0" fontId="14" fillId="0" borderId="0" xfId="128" applyFont="1"/>
    <xf numFmtId="0" fontId="202" fillId="0" borderId="0" xfId="128" applyFont="1" applyBorder="1"/>
    <xf numFmtId="0" fontId="7" fillId="57" borderId="0" xfId="128" applyFont="1" applyFill="1"/>
    <xf numFmtId="0" fontId="7" fillId="57" borderId="57" xfId="128" applyFont="1" applyFill="1" applyBorder="1"/>
    <xf numFmtId="0" fontId="202" fillId="57" borderId="57" xfId="128" applyFont="1" applyFill="1" applyBorder="1"/>
    <xf numFmtId="0" fontId="205" fillId="0" borderId="0" xfId="128" applyFont="1" applyFill="1"/>
    <xf numFmtId="0" fontId="205" fillId="57" borderId="0" xfId="128" applyFont="1" applyFill="1"/>
    <xf numFmtId="0" fontId="198" fillId="0" borderId="0" xfId="107" applyAlignment="1">
      <alignment vertical="top"/>
      <protection locked="0"/>
    </xf>
    <xf numFmtId="0" fontId="221" fillId="0" borderId="0" xfId="174" applyFont="1" applyAlignment="1">
      <alignment horizontal="center" vertical="center" wrapText="1"/>
    </xf>
    <xf numFmtId="164" fontId="221" fillId="0" borderId="0" xfId="174" applyNumberFormat="1" applyFont="1" applyAlignment="1">
      <alignment horizontal="center" vertical="center" wrapText="1"/>
    </xf>
    <xf numFmtId="0" fontId="221" fillId="0" borderId="0" xfId="174" applyFont="1" applyAlignment="1">
      <alignment horizontal="left" vertical="center" wrapText="1"/>
    </xf>
    <xf numFmtId="0" fontId="222" fillId="0" borderId="0" xfId="174" applyFont="1" applyAlignment="1">
      <alignment horizontal="center" vertical="center" wrapText="1"/>
    </xf>
    <xf numFmtId="164" fontId="223" fillId="0" borderId="20" xfId="174" applyNumberFormat="1" applyFont="1" applyBorder="1" applyAlignment="1">
      <alignment horizontal="center" vertical="center" wrapText="1"/>
    </xf>
    <xf numFmtId="0" fontId="221" fillId="0" borderId="0" xfId="174" applyFont="1" applyFill="1" applyAlignment="1">
      <alignment horizontal="center" vertical="center" wrapText="1"/>
    </xf>
    <xf numFmtId="164" fontId="221" fillId="0" borderId="15" xfId="174" applyNumberFormat="1" applyFont="1" applyFill="1" applyBorder="1" applyAlignment="1">
      <alignment horizontal="center" vertical="center" wrapText="1"/>
    </xf>
    <xf numFmtId="0" fontId="221" fillId="0" borderId="15" xfId="174" applyFont="1" applyFill="1" applyBorder="1" applyAlignment="1">
      <alignment horizontal="center" vertical="center" wrapText="1"/>
    </xf>
    <xf numFmtId="180" fontId="59" fillId="0" borderId="5" xfId="174" applyNumberFormat="1" applyFont="1" applyFill="1" applyBorder="1" applyAlignment="1" applyProtection="1">
      <alignment horizontal="center" vertical="center"/>
      <protection hidden="1"/>
    </xf>
    <xf numFmtId="0" fontId="59" fillId="0" borderId="5" xfId="174" applyNumberFormat="1" applyFont="1" applyFill="1" applyBorder="1" applyAlignment="1" applyProtection="1">
      <alignment horizontal="justify" vertical="center" wrapText="1" shrinkToFit="1"/>
      <protection hidden="1"/>
    </xf>
    <xf numFmtId="0" fontId="59" fillId="0" borderId="5" xfId="174" applyFont="1" applyFill="1" applyBorder="1" applyAlignment="1" applyProtection="1">
      <alignment horizontal="center" vertical="center" wrapText="1"/>
      <protection hidden="1"/>
    </xf>
    <xf numFmtId="0" fontId="6" fillId="0" borderId="15" xfId="175" applyFont="1" applyFill="1" applyBorder="1" applyAlignment="1">
      <alignment horizontal="center" vertical="center" wrapText="1"/>
    </xf>
    <xf numFmtId="0" fontId="221" fillId="0" borderId="15" xfId="175" applyFont="1" applyFill="1" applyBorder="1" applyAlignment="1">
      <alignment horizontal="center" vertical="center" wrapText="1"/>
    </xf>
    <xf numFmtId="164" fontId="221" fillId="0" borderId="0" xfId="174" applyNumberFormat="1" applyFont="1" applyFill="1" applyAlignment="1">
      <alignment horizontal="center" vertical="center" wrapText="1"/>
    </xf>
    <xf numFmtId="0" fontId="221" fillId="62" borderId="0" xfId="174" applyFont="1" applyFill="1" applyAlignment="1">
      <alignment horizontal="center" vertical="center" wrapText="1"/>
    </xf>
    <xf numFmtId="0" fontId="221" fillId="0" borderId="15" xfId="174" applyFont="1" applyFill="1" applyBorder="1" applyAlignment="1" applyProtection="1">
      <alignment horizontal="center" vertical="center" wrapText="1"/>
      <protection locked="0"/>
    </xf>
    <xf numFmtId="0" fontId="221" fillId="0" borderId="15" xfId="174" applyFont="1" applyFill="1" applyBorder="1" applyAlignment="1">
      <alignment horizontal="left" vertical="center" wrapText="1"/>
    </xf>
    <xf numFmtId="0" fontId="226" fillId="0" borderId="15" xfId="174" applyFont="1" applyFill="1" applyBorder="1" applyAlignment="1">
      <alignment horizontal="center" vertical="center" wrapText="1"/>
    </xf>
    <xf numFmtId="164" fontId="6" fillId="0" borderId="20" xfId="174" applyNumberFormat="1" applyFill="1" applyBorder="1" applyAlignment="1">
      <alignment horizontal="center" vertical="center" wrapText="1"/>
    </xf>
    <xf numFmtId="0" fontId="6" fillId="0" borderId="15" xfId="174" applyFill="1" applyBorder="1" applyAlignment="1">
      <alignment horizontal="center" vertical="center" wrapText="1"/>
    </xf>
    <xf numFmtId="0" fontId="221" fillId="0" borderId="20" xfId="174" applyFont="1" applyFill="1" applyBorder="1" applyAlignment="1">
      <alignment horizontal="center" vertical="center" wrapText="1"/>
    </xf>
    <xf numFmtId="0" fontId="6" fillId="0" borderId="15" xfId="174" applyFont="1" applyFill="1" applyBorder="1" applyAlignment="1">
      <alignment horizontal="center" vertical="center" wrapText="1"/>
    </xf>
    <xf numFmtId="0" fontId="221" fillId="0" borderId="15" xfId="147" applyFont="1" applyFill="1" applyBorder="1" applyAlignment="1">
      <alignment horizontal="center" vertical="center" wrapText="1"/>
    </xf>
    <xf numFmtId="164" fontId="221" fillId="0" borderId="15" xfId="147" applyNumberFormat="1" applyFont="1" applyFill="1" applyBorder="1" applyAlignment="1">
      <alignment horizontal="center" vertical="center" wrapText="1"/>
    </xf>
    <xf numFmtId="0" fontId="221" fillId="0" borderId="15" xfId="147" applyFont="1" applyFill="1" applyBorder="1" applyAlignment="1" applyProtection="1">
      <alignment horizontal="center" vertical="center" wrapText="1"/>
      <protection locked="0"/>
    </xf>
    <xf numFmtId="0" fontId="221" fillId="0" borderId="15" xfId="147" applyFont="1" applyFill="1" applyBorder="1" applyAlignment="1">
      <alignment horizontal="left" vertical="center" wrapText="1"/>
    </xf>
    <xf numFmtId="0" fontId="221" fillId="0" borderId="15" xfId="147" applyFont="1" applyFill="1" applyBorder="1" applyAlignment="1">
      <alignment vertical="center" wrapText="1"/>
    </xf>
    <xf numFmtId="0" fontId="0" fillId="0" borderId="15" xfId="175" applyFont="1" applyFill="1" applyBorder="1" applyAlignment="1">
      <alignment horizontal="left" vertical="center" wrapText="1"/>
    </xf>
    <xf numFmtId="0" fontId="0" fillId="0" borderId="15" xfId="175" applyFont="1" applyFill="1" applyBorder="1" applyAlignment="1">
      <alignment horizontal="center" vertical="center" wrapText="1"/>
    </xf>
    <xf numFmtId="164" fontId="6" fillId="0" borderId="15" xfId="174" applyNumberFormat="1" applyFont="1" applyFill="1" applyBorder="1" applyAlignment="1">
      <alignment horizontal="center" vertical="center" wrapText="1"/>
    </xf>
    <xf numFmtId="0" fontId="6" fillId="0" borderId="15" xfId="174" applyFont="1" applyFill="1" applyBorder="1" applyAlignment="1">
      <alignment horizontal="left" vertical="center" wrapText="1"/>
    </xf>
    <xf numFmtId="0" fontId="6" fillId="0" borderId="72" xfId="174" applyFont="1" applyFill="1" applyBorder="1" applyAlignment="1">
      <alignment horizontal="center" vertical="center" wrapText="1"/>
    </xf>
    <xf numFmtId="0" fontId="0" fillId="0" borderId="71" xfId="175" applyFont="1" applyFill="1" applyBorder="1" applyAlignment="1">
      <alignment horizontal="center" vertical="center" wrapText="1"/>
    </xf>
    <xf numFmtId="0" fontId="6" fillId="0" borderId="71" xfId="175" applyFont="1" applyFill="1" applyBorder="1" applyAlignment="1">
      <alignment horizontal="center" vertical="center" wrapText="1"/>
    </xf>
    <xf numFmtId="0" fontId="6" fillId="0" borderId="72" xfId="174" applyFont="1" applyFill="1" applyBorder="1" applyAlignment="1">
      <alignment horizontal="left" vertical="center" wrapText="1"/>
    </xf>
    <xf numFmtId="164" fontId="221" fillId="0" borderId="72" xfId="174" applyNumberFormat="1" applyFont="1" applyFill="1" applyBorder="1" applyAlignment="1">
      <alignment horizontal="center" vertical="center" wrapText="1"/>
    </xf>
    <xf numFmtId="0" fontId="221" fillId="0" borderId="72" xfId="174" applyFont="1" applyFill="1" applyBorder="1" applyAlignment="1" applyProtection="1">
      <alignment horizontal="center" vertical="center" wrapText="1"/>
      <protection locked="0"/>
    </xf>
    <xf numFmtId="0" fontId="221" fillId="0" borderId="72" xfId="174" applyFont="1" applyFill="1" applyBorder="1" applyAlignment="1">
      <alignment horizontal="left" vertical="center" wrapText="1"/>
    </xf>
    <xf numFmtId="0" fontId="6" fillId="0" borderId="71" xfId="174" applyFont="1" applyFill="1" applyBorder="1" applyAlignment="1">
      <alignment horizontal="center" vertical="center" wrapText="1"/>
    </xf>
    <xf numFmtId="0" fontId="6" fillId="0" borderId="73" xfId="174" applyFont="1" applyFill="1" applyBorder="1" applyAlignment="1">
      <alignment horizontal="left" vertical="center" wrapText="1"/>
    </xf>
    <xf numFmtId="0" fontId="0" fillId="0" borderId="73" xfId="175" applyFont="1" applyFill="1" applyBorder="1" applyAlignment="1">
      <alignment horizontal="center" vertical="center" wrapText="1"/>
    </xf>
    <xf numFmtId="164" fontId="6" fillId="0" borderId="72" xfId="174" applyNumberFormat="1" applyFont="1" applyFill="1" applyBorder="1" applyAlignment="1">
      <alignment horizontal="center" vertical="center" wrapText="1"/>
    </xf>
    <xf numFmtId="0" fontId="59" fillId="0" borderId="5" xfId="174" applyFont="1" applyFill="1" applyBorder="1" applyAlignment="1">
      <alignment horizontal="center" vertical="center" wrapText="1"/>
    </xf>
    <xf numFmtId="0" fontId="6" fillId="0" borderId="15" xfId="174" applyFont="1" applyFill="1" applyBorder="1" applyAlignment="1">
      <alignment vertical="top" wrapText="1"/>
    </xf>
    <xf numFmtId="0" fontId="227" fillId="0" borderId="5" xfId="176" applyFont="1" applyFill="1" applyBorder="1" applyAlignment="1">
      <alignment horizontal="justify" vertical="top" wrapText="1"/>
    </xf>
    <xf numFmtId="0" fontId="6" fillId="0" borderId="15" xfId="174" applyFont="1" applyFill="1" applyBorder="1" applyAlignment="1">
      <alignment horizontal="left" vertical="top" wrapText="1" shrinkToFit="1"/>
    </xf>
    <xf numFmtId="0" fontId="59" fillId="0" borderId="15" xfId="174" applyFont="1" applyFill="1" applyBorder="1" applyAlignment="1">
      <alignment horizontal="left" vertical="top" wrapText="1" shrinkToFit="1"/>
    </xf>
    <xf numFmtId="164" fontId="222" fillId="0" borderId="70" xfId="174" applyNumberFormat="1" applyFont="1" applyFill="1" applyBorder="1" applyAlignment="1">
      <alignment horizontal="center" vertical="center" wrapText="1" shrinkToFit="1"/>
    </xf>
    <xf numFmtId="0" fontId="222" fillId="0" borderId="70" xfId="174" applyFont="1" applyFill="1" applyBorder="1" applyAlignment="1">
      <alignment horizontal="center" vertical="center" wrapText="1" shrinkToFit="1"/>
    </xf>
    <xf numFmtId="0" fontId="182" fillId="0" borderId="161" xfId="107" applyFont="1" applyBorder="1" applyAlignment="1" applyProtection="1">
      <alignment vertical="center" wrapText="1"/>
    </xf>
    <xf numFmtId="0" fontId="182" fillId="0" borderId="161" xfId="107" applyFont="1" applyBorder="1" applyAlignment="1" applyProtection="1">
      <alignment vertical="center"/>
    </xf>
    <xf numFmtId="0" fontId="4" fillId="0" borderId="57" xfId="102" applyFont="1" applyBorder="1"/>
    <xf numFmtId="0" fontId="24" fillId="0" borderId="0" xfId="102" applyFont="1" applyAlignment="1">
      <alignment vertical="center" wrapText="1"/>
    </xf>
    <xf numFmtId="0" fontId="6" fillId="0" borderId="0" xfId="102" applyFont="1" applyAlignment="1">
      <alignment vertical="center"/>
    </xf>
    <xf numFmtId="0" fontId="199" fillId="0" borderId="0" xfId="102" applyFont="1" applyAlignment="1">
      <alignment horizontal="center"/>
    </xf>
    <xf numFmtId="0" fontId="197" fillId="0" borderId="0" xfId="102" applyFont="1" applyAlignment="1">
      <alignment horizontal="center" vertical="center" wrapText="1"/>
    </xf>
    <xf numFmtId="0" fontId="200" fillId="0" borderId="0" xfId="102" applyFont="1" applyAlignment="1">
      <alignment horizontal="center" wrapText="1"/>
    </xf>
    <xf numFmtId="0" fontId="26" fillId="0" borderId="0" xfId="102" applyFont="1" applyAlignment="1">
      <alignment horizontal="center" vertical="center" wrapText="1"/>
    </xf>
    <xf numFmtId="0" fontId="201" fillId="0" borderId="0" xfId="102" applyFont="1" applyAlignment="1">
      <alignment horizontal="center"/>
    </xf>
    <xf numFmtId="0" fontId="197" fillId="0" borderId="0" xfId="102" applyFont="1" applyBorder="1" applyAlignment="1">
      <alignment horizontal="center"/>
    </xf>
    <xf numFmtId="0" fontId="3" fillId="0" borderId="0" xfId="102" applyFont="1" applyAlignment="1">
      <alignment horizontal="center"/>
    </xf>
    <xf numFmtId="0" fontId="24" fillId="57" borderId="0" xfId="102" applyFont="1" applyFill="1" applyAlignment="1">
      <alignment horizontal="left"/>
    </xf>
    <xf numFmtId="0" fontId="202" fillId="0" borderId="0" xfId="128" applyFont="1" applyAlignment="1">
      <alignment horizontal="left"/>
    </xf>
    <xf numFmtId="0" fontId="26" fillId="0" borderId="0" xfId="102" applyFont="1" applyAlignment="1">
      <alignment horizontal="left"/>
    </xf>
    <xf numFmtId="0" fontId="7" fillId="0" borderId="0" xfId="127" applyFont="1" applyAlignment="1">
      <protection locked="0"/>
    </xf>
    <xf numFmtId="0" fontId="7" fillId="0" borderId="57" xfId="128" applyFont="1" applyBorder="1" applyAlignment="1">
      <alignment horizontal="center" vertical="center" wrapText="1"/>
    </xf>
    <xf numFmtId="0" fontId="7" fillId="0" borderId="58" xfId="128" applyFont="1" applyBorder="1" applyAlignment="1">
      <alignment horizontal="center" vertical="center" wrapText="1"/>
    </xf>
    <xf numFmtId="0" fontId="14" fillId="0" borderId="0" xfId="128" applyFont="1" applyBorder="1"/>
    <xf numFmtId="0" fontId="202" fillId="0" borderId="0" xfId="128" applyFont="1" applyBorder="1"/>
    <xf numFmtId="0" fontId="7" fillId="57" borderId="0" xfId="127" applyFont="1" applyFill="1" applyAlignment="1">
      <alignment horizontal="left" indent="3"/>
      <protection locked="0"/>
    </xf>
    <xf numFmtId="0" fontId="61" fillId="0" borderId="0" xfId="127" applyAlignment="1">
      <alignment vertical="top"/>
      <protection locked="0"/>
    </xf>
    <xf numFmtId="0" fontId="182" fillId="0" borderId="0" xfId="128" applyFont="1"/>
    <xf numFmtId="0" fontId="202" fillId="0" borderId="0" xfId="128" applyFont="1" applyAlignment="1">
      <alignment horizontal="right"/>
    </xf>
    <xf numFmtId="3" fontId="29" fillId="60" borderId="151" xfId="0" applyNumberFormat="1" applyFont="1" applyFill="1" applyBorder="1" applyAlignment="1" applyProtection="1">
      <alignment vertical="center"/>
    </xf>
    <xf numFmtId="0" fontId="62" fillId="0" borderId="152" xfId="0" applyFont="1" applyBorder="1" applyAlignment="1" applyProtection="1">
      <alignment vertical="center"/>
    </xf>
    <xf numFmtId="0" fontId="18" fillId="0" borderId="0" xfId="0" applyFont="1" applyAlignment="1" applyProtection="1">
      <alignment horizontal="center" vertical="center" shrinkToFit="1"/>
    </xf>
    <xf numFmtId="0" fontId="19" fillId="0" borderId="0" xfId="0" applyFont="1" applyAlignment="1" applyProtection="1"/>
    <xf numFmtId="0" fontId="22" fillId="0" borderId="0" xfId="0" applyFont="1" applyAlignment="1" applyProtection="1">
      <alignment horizontal="center" vertical="center" wrapText="1"/>
    </xf>
    <xf numFmtId="0" fontId="5" fillId="0" borderId="0" xfId="0" applyFont="1" applyAlignment="1" applyProtection="1">
      <alignment wrapText="1"/>
    </xf>
    <xf numFmtId="0" fontId="20" fillId="0" borderId="0" xfId="0" applyFont="1" applyAlignment="1" applyProtection="1">
      <alignment horizontal="center" vertical="center" shrinkToFit="1"/>
    </xf>
    <xf numFmtId="0" fontId="21" fillId="0" borderId="0" xfId="0" applyFont="1" applyAlignment="1" applyProtection="1"/>
    <xf numFmtId="0" fontId="23" fillId="0" borderId="0" xfId="0" applyFont="1" applyAlignment="1" applyProtection="1">
      <alignment horizontal="left" vertical="center" wrapText="1"/>
    </xf>
    <xf numFmtId="3" fontId="29" fillId="60" borderId="148" xfId="0" applyNumberFormat="1" applyFont="1" applyFill="1" applyBorder="1" applyAlignment="1" applyProtection="1">
      <alignment vertical="center" wrapText="1"/>
    </xf>
    <xf numFmtId="3" fontId="29" fillId="60" borderId="149" xfId="0" applyNumberFormat="1" applyFont="1" applyFill="1" applyBorder="1" applyAlignment="1" applyProtection="1">
      <alignment vertical="center" wrapText="1"/>
    </xf>
    <xf numFmtId="0" fontId="29" fillId="60" borderId="150" xfId="0" applyFont="1" applyFill="1" applyBorder="1" applyAlignment="1" applyProtection="1">
      <alignment horizontal="center" vertical="center" wrapText="1"/>
    </xf>
    <xf numFmtId="0" fontId="29" fillId="60" borderId="149" xfId="0" applyFont="1" applyFill="1" applyBorder="1" applyAlignment="1" applyProtection="1">
      <alignment horizontal="center" vertical="center" wrapText="1"/>
    </xf>
    <xf numFmtId="0" fontId="24" fillId="0" borderId="64" xfId="0" applyFont="1" applyFill="1" applyBorder="1" applyAlignment="1" applyProtection="1">
      <alignment horizontal="left" vertical="center" wrapText="1" indent="8"/>
    </xf>
    <xf numFmtId="0" fontId="25" fillId="0" borderId="58" xfId="0" applyFont="1" applyFill="1" applyBorder="1" applyAlignment="1" applyProtection="1">
      <alignment horizontal="left" vertical="center" wrapText="1" indent="8"/>
    </xf>
    <xf numFmtId="0" fontId="3" fillId="63" borderId="64" xfId="0" applyFont="1" applyFill="1" applyBorder="1" applyAlignment="1" applyProtection="1">
      <alignment horizontal="center" vertical="center" wrapText="1"/>
    </xf>
    <xf numFmtId="0" fontId="28" fillId="63" borderId="58" xfId="0" applyFont="1" applyFill="1" applyBorder="1" applyAlignment="1" applyProtection="1">
      <alignment horizontal="center" vertical="center" wrapText="1"/>
    </xf>
    <xf numFmtId="0" fontId="23" fillId="0" borderId="61" xfId="0" applyFont="1" applyBorder="1" applyAlignment="1" applyProtection="1">
      <alignment horizontal="left" vertical="center" wrapText="1" indent="1"/>
    </xf>
    <xf numFmtId="0" fontId="25" fillId="0" borderId="63" xfId="0" applyFont="1" applyBorder="1" applyAlignment="1" applyProtection="1">
      <alignment horizontal="left" vertical="center" wrapText="1" indent="1"/>
    </xf>
    <xf numFmtId="0" fontId="0" fillId="0" borderId="62" xfId="0" applyBorder="1" applyAlignment="1" applyProtection="1">
      <alignment horizontal="left" vertical="center" wrapText="1" indent="1"/>
    </xf>
    <xf numFmtId="0" fontId="5" fillId="0" borderId="0" xfId="0" applyFont="1" applyAlignment="1" applyProtection="1">
      <alignment vertical="top" wrapText="1"/>
    </xf>
    <xf numFmtId="0" fontId="29" fillId="60" borderId="153" xfId="0" applyFont="1" applyFill="1" applyBorder="1" applyAlignment="1" applyProtection="1">
      <alignment horizontal="center" vertical="center" wrapText="1"/>
    </xf>
    <xf numFmtId="0" fontId="29" fillId="60" borderId="148" xfId="0" applyFont="1" applyFill="1" applyBorder="1" applyAlignment="1" applyProtection="1">
      <alignment horizontal="center" vertical="center" wrapText="1"/>
    </xf>
    <xf numFmtId="0" fontId="71" fillId="0" borderId="63" xfId="0" applyFont="1" applyBorder="1" applyAlignment="1" applyProtection="1">
      <alignment horizontal="left" vertical="center" wrapText="1" indent="1"/>
    </xf>
    <xf numFmtId="0" fontId="6" fillId="0" borderId="62" xfId="0" applyFont="1" applyBorder="1" applyAlignment="1" applyProtection="1">
      <alignment horizontal="left" vertical="center" wrapText="1" indent="1"/>
    </xf>
    <xf numFmtId="0" fontId="151" fillId="0" borderId="67" xfId="0" applyFont="1" applyBorder="1" applyAlignment="1" applyProtection="1">
      <alignment vertical="center" wrapText="1"/>
    </xf>
    <xf numFmtId="0" fontId="75" fillId="0" borderId="63" xfId="0" applyFont="1" applyBorder="1" applyAlignment="1" applyProtection="1">
      <alignment horizontal="left" vertical="center" wrapText="1" indent="1"/>
    </xf>
    <xf numFmtId="0" fontId="184" fillId="0" borderId="0" xfId="106" applyFont="1" applyAlignment="1" applyProtection="1">
      <alignment horizontal="center" vertical="center"/>
    </xf>
    <xf numFmtId="0" fontId="183" fillId="0" borderId="0" xfId="106" applyFont="1" applyAlignment="1" applyProtection="1">
      <alignment horizontal="left" vertical="center"/>
    </xf>
    <xf numFmtId="0" fontId="185" fillId="0" borderId="0" xfId="106" applyFont="1" applyAlignment="1" applyProtection="1">
      <alignment horizontal="left" vertical="center" wrapText="1"/>
    </xf>
    <xf numFmtId="0" fontId="186" fillId="0" borderId="0" xfId="106" applyFont="1" applyAlignment="1" applyProtection="1">
      <alignment horizontal="left" vertical="center" wrapText="1"/>
    </xf>
    <xf numFmtId="172" fontId="187" fillId="0" borderId="0" xfId="106" applyNumberFormat="1" applyFont="1" applyAlignment="1" applyProtection="1">
      <alignment horizontal="left" vertical="top"/>
    </xf>
    <xf numFmtId="0" fontId="187" fillId="0" borderId="0" xfId="106" applyFont="1" applyAlignment="1" applyProtection="1">
      <alignment horizontal="left" vertical="center"/>
    </xf>
    <xf numFmtId="0" fontId="187" fillId="42" borderId="43" xfId="106" applyFont="1" applyFill="1" applyBorder="1" applyAlignment="1" applyProtection="1">
      <alignment horizontal="center" vertical="center" wrapText="1"/>
    </xf>
    <xf numFmtId="0" fontId="183" fillId="42" borderId="43" xfId="106" applyFill="1" applyBorder="1" applyAlignment="1" applyProtection="1">
      <alignment horizontal="center" vertical="center" wrapText="1"/>
    </xf>
    <xf numFmtId="0" fontId="183" fillId="42" borderId="44" xfId="106" applyFill="1" applyBorder="1" applyAlignment="1" applyProtection="1">
      <alignment horizontal="center" vertical="center" wrapText="1"/>
    </xf>
    <xf numFmtId="166" fontId="189" fillId="0" borderId="0" xfId="106" applyNumberFormat="1" applyFont="1" applyAlignment="1" applyProtection="1">
      <alignment horizontal="right"/>
    </xf>
    <xf numFmtId="166" fontId="190" fillId="0" borderId="0" xfId="106" applyNumberFormat="1" applyFont="1" applyAlignment="1" applyProtection="1">
      <alignment horizontal="right"/>
    </xf>
    <xf numFmtId="0" fontId="191" fillId="0" borderId="0" xfId="106" applyFont="1" applyAlignment="1" applyProtection="1">
      <alignment horizontal="left"/>
    </xf>
    <xf numFmtId="166" fontId="192" fillId="0" borderId="0" xfId="106" applyNumberFormat="1" applyFont="1" applyAlignment="1" applyProtection="1">
      <alignment horizontal="right"/>
    </xf>
    <xf numFmtId="0" fontId="183" fillId="0" borderId="49" xfId="106" applyFont="1" applyBorder="1" applyAlignment="1" applyProtection="1">
      <alignment horizontal="left" vertical="center" wrapText="1"/>
    </xf>
    <xf numFmtId="0" fontId="183" fillId="0" borderId="49" xfId="106" applyBorder="1" applyAlignment="1" applyProtection="1">
      <alignment horizontal="left" vertical="center"/>
    </xf>
    <xf numFmtId="166" fontId="183" fillId="0" borderId="49" xfId="106" applyNumberFormat="1" applyFont="1" applyBorder="1" applyAlignment="1" applyProtection="1">
      <alignment horizontal="right" vertical="center"/>
      <protection locked="0"/>
    </xf>
    <xf numFmtId="0" fontId="183" fillId="0" borderId="49" xfId="106" applyBorder="1" applyAlignment="1" applyProtection="1">
      <alignment horizontal="left" vertical="center"/>
      <protection locked="0"/>
    </xf>
    <xf numFmtId="166" fontId="183" fillId="0" borderId="49" xfId="106" applyNumberFormat="1" applyFont="1" applyBorder="1" applyAlignment="1" applyProtection="1">
      <alignment horizontal="right" vertical="center"/>
    </xf>
    <xf numFmtId="0" fontId="82" fillId="0" borderId="49" xfId="105" applyFont="1" applyBorder="1" applyAlignment="1" applyProtection="1">
      <alignment horizontal="left" vertical="center" wrapText="1"/>
    </xf>
    <xf numFmtId="0" fontId="82" fillId="0" borderId="49" xfId="105" applyBorder="1" applyAlignment="1" applyProtection="1">
      <alignment horizontal="left" vertical="center"/>
    </xf>
    <xf numFmtId="166" fontId="82" fillId="0" borderId="49" xfId="105" applyNumberFormat="1" applyFont="1" applyBorder="1" applyAlignment="1" applyProtection="1">
      <alignment horizontal="right" vertical="center"/>
      <protection locked="0"/>
    </xf>
    <xf numFmtId="0" fontId="82" fillId="0" borderId="49" xfId="105" applyBorder="1" applyAlignment="1" applyProtection="1">
      <alignment horizontal="left" vertical="center"/>
      <protection locked="0"/>
    </xf>
    <xf numFmtId="166" fontId="82" fillId="0" borderId="49" xfId="105" applyNumberFormat="1" applyFont="1" applyBorder="1" applyAlignment="1" applyProtection="1">
      <alignment horizontal="right" vertical="center"/>
    </xf>
    <xf numFmtId="0" fontId="170" fillId="42" borderId="43" xfId="105" applyFont="1" applyFill="1" applyBorder="1" applyAlignment="1" applyProtection="1">
      <alignment horizontal="center" vertical="center" wrapText="1"/>
    </xf>
    <xf numFmtId="0" fontId="82" fillId="42" borderId="43" xfId="105" applyFill="1" applyBorder="1" applyAlignment="1" applyProtection="1">
      <alignment horizontal="center" vertical="center" wrapText="1"/>
    </xf>
    <xf numFmtId="0" fontId="82" fillId="42" borderId="44" xfId="105" applyFill="1" applyBorder="1" applyAlignment="1" applyProtection="1">
      <alignment horizontal="center" vertical="center" wrapText="1"/>
    </xf>
    <xf numFmtId="166" fontId="172" fillId="0" borderId="0" xfId="105" applyNumberFormat="1" applyFont="1" applyAlignment="1" applyProtection="1">
      <alignment horizontal="right"/>
    </xf>
    <xf numFmtId="0" fontId="82" fillId="0" borderId="0" xfId="105" applyFont="1" applyAlignment="1" applyProtection="1">
      <alignment horizontal="left" vertical="center"/>
    </xf>
    <xf numFmtId="166" fontId="173" fillId="0" borderId="0" xfId="105" applyNumberFormat="1" applyFont="1" applyAlignment="1" applyProtection="1">
      <alignment horizontal="right"/>
    </xf>
    <xf numFmtId="0" fontId="174" fillId="0" borderId="0" xfId="105" applyFont="1" applyAlignment="1" applyProtection="1">
      <alignment horizontal="left"/>
    </xf>
    <xf numFmtId="166" fontId="175" fillId="0" borderId="0" xfId="105" applyNumberFormat="1" applyFont="1" applyAlignment="1" applyProtection="1">
      <alignment horizontal="right"/>
    </xf>
    <xf numFmtId="0" fontId="170" fillId="0" borderId="0" xfId="105" applyFont="1" applyAlignment="1" applyProtection="1">
      <alignment horizontal="left" vertical="center"/>
    </xf>
    <xf numFmtId="0" fontId="167" fillId="0" borderId="0" xfId="105" applyFont="1" applyAlignment="1" applyProtection="1">
      <alignment horizontal="center" vertical="center"/>
    </xf>
    <xf numFmtId="0" fontId="168" fillId="0" borderId="0" xfId="105" applyFont="1" applyAlignment="1" applyProtection="1">
      <alignment horizontal="left" vertical="center" wrapText="1"/>
    </xf>
    <xf numFmtId="0" fontId="169" fillId="0" borderId="0" xfId="105" applyFont="1" applyAlignment="1" applyProtection="1">
      <alignment horizontal="left" vertical="center" wrapText="1"/>
    </xf>
    <xf numFmtId="172" fontId="170" fillId="0" borderId="0" xfId="105" applyNumberFormat="1" applyFont="1" applyAlignment="1" applyProtection="1">
      <alignment horizontal="left" vertical="top"/>
    </xf>
    <xf numFmtId="42" fontId="33" fillId="60" borderId="153" xfId="0" applyNumberFormat="1" applyFont="1" applyFill="1" applyBorder="1" applyAlignment="1" applyProtection="1">
      <alignment horizontal="center" vertical="center" wrapText="1"/>
    </xf>
    <xf numFmtId="0" fontId="0" fillId="0" borderId="151" xfId="0" applyBorder="1" applyAlignment="1" applyProtection="1">
      <alignment horizontal="center" vertical="center" wrapText="1"/>
    </xf>
    <xf numFmtId="42" fontId="33" fillId="60" borderId="150" xfId="0" applyNumberFormat="1" applyFont="1" applyFill="1" applyBorder="1" applyAlignment="1" applyProtection="1">
      <alignment horizontal="center" vertical="center" wrapText="1"/>
    </xf>
    <xf numFmtId="0" fontId="0" fillId="0" borderId="152" xfId="0" applyBorder="1" applyAlignment="1" applyProtection="1">
      <alignment horizontal="center" vertical="center" wrapText="1"/>
    </xf>
    <xf numFmtId="0" fontId="195" fillId="0" borderId="49" xfId="106" applyFont="1" applyBorder="1" applyAlignment="1" applyProtection="1">
      <alignment horizontal="left" vertical="center" wrapText="1"/>
    </xf>
    <xf numFmtId="0" fontId="195" fillId="0" borderId="49" xfId="106" applyFont="1" applyBorder="1" applyAlignment="1" applyProtection="1">
      <alignment horizontal="left" vertical="center"/>
    </xf>
    <xf numFmtId="166" fontId="195" fillId="0" borderId="49" xfId="106" applyNumberFormat="1" applyFont="1" applyBorder="1" applyAlignment="1" applyProtection="1">
      <alignment horizontal="right" vertical="center"/>
      <protection locked="0"/>
    </xf>
    <xf numFmtId="0" fontId="195" fillId="0" borderId="49" xfId="106" applyFont="1" applyBorder="1" applyAlignment="1" applyProtection="1">
      <alignment horizontal="left" vertical="center"/>
      <protection locked="0"/>
    </xf>
    <xf numFmtId="166" fontId="195" fillId="0" borderId="49" xfId="106" applyNumberFormat="1" applyFont="1" applyBorder="1" applyAlignment="1" applyProtection="1">
      <alignment horizontal="right" vertical="center"/>
    </xf>
    <xf numFmtId="0" fontId="84" fillId="0" borderId="0" xfId="114" applyFont="1" applyAlignment="1" applyProtection="1">
      <alignment horizontal="center" vertical="center"/>
    </xf>
    <xf numFmtId="0" fontId="66" fillId="0" borderId="0" xfId="114" applyFont="1" applyAlignment="1" applyProtection="1">
      <alignment horizontal="left" vertical="center"/>
    </xf>
    <xf numFmtId="0" fontId="85" fillId="0" borderId="0" xfId="114" applyFont="1" applyAlignment="1" applyProtection="1">
      <alignment horizontal="left" vertical="center" wrapText="1"/>
    </xf>
    <xf numFmtId="0" fontId="86" fillId="0" borderId="0" xfId="114" applyFont="1" applyAlignment="1" applyProtection="1">
      <alignment horizontal="left" vertical="center" wrapText="1"/>
    </xf>
    <xf numFmtId="172" fontId="87" fillId="0" borderId="0" xfId="114" applyNumberFormat="1" applyFont="1" applyAlignment="1" applyProtection="1">
      <alignment horizontal="left" vertical="top"/>
    </xf>
    <xf numFmtId="0" fontId="87" fillId="0" borderId="0" xfId="114" applyFont="1" applyAlignment="1" applyProtection="1">
      <alignment horizontal="left" vertical="center"/>
    </xf>
    <xf numFmtId="0" fontId="87" fillId="42" borderId="43" xfId="114" applyFont="1" applyFill="1" applyBorder="1" applyAlignment="1" applyProtection="1">
      <alignment horizontal="center" vertical="center" wrapText="1"/>
    </xf>
    <xf numFmtId="0" fontId="66" fillId="42" borderId="43" xfId="114" applyFill="1" applyBorder="1" applyAlignment="1" applyProtection="1">
      <alignment horizontal="center" vertical="center" wrapText="1"/>
    </xf>
    <xf numFmtId="0" fontId="66" fillId="42" borderId="44" xfId="114" applyFill="1" applyBorder="1" applyAlignment="1" applyProtection="1">
      <alignment horizontal="center" vertical="center" wrapText="1"/>
    </xf>
    <xf numFmtId="166" fontId="89" fillId="0" borderId="0" xfId="114" applyNumberFormat="1" applyFont="1" applyAlignment="1" applyProtection="1">
      <alignment horizontal="right"/>
    </xf>
    <xf numFmtId="166" fontId="90" fillId="0" borderId="0" xfId="114" applyNumberFormat="1" applyFont="1" applyAlignment="1" applyProtection="1">
      <alignment horizontal="right"/>
    </xf>
    <xf numFmtId="0" fontId="91" fillId="0" borderId="0" xfId="114" applyFont="1" applyAlignment="1" applyProtection="1">
      <alignment horizontal="left"/>
    </xf>
    <xf numFmtId="166" fontId="175" fillId="0" borderId="0" xfId="114" applyNumberFormat="1" applyFont="1" applyAlignment="1" applyProtection="1">
      <alignment horizontal="right"/>
    </xf>
    <xf numFmtId="0" fontId="66" fillId="0" borderId="49" xfId="114" applyFont="1" applyBorder="1" applyAlignment="1" applyProtection="1">
      <alignment horizontal="left" vertical="center" wrapText="1"/>
    </xf>
    <xf numFmtId="0" fontId="66" fillId="0" borderId="49" xfId="114" applyBorder="1" applyAlignment="1" applyProtection="1">
      <alignment horizontal="left" vertical="center"/>
    </xf>
    <xf numFmtId="166" fontId="66" fillId="0" borderId="49" xfId="114" applyNumberFormat="1" applyFont="1" applyBorder="1" applyAlignment="1" applyProtection="1">
      <alignment horizontal="right" vertical="center"/>
      <protection locked="0"/>
    </xf>
    <xf numFmtId="0" fontId="66" fillId="0" borderId="49" xfId="114" applyBorder="1" applyAlignment="1" applyProtection="1">
      <alignment horizontal="left" vertical="center"/>
      <protection locked="0"/>
    </xf>
    <xf numFmtId="166" fontId="66" fillId="0" borderId="49" xfId="114" applyNumberFormat="1" applyFont="1" applyBorder="1" applyAlignment="1" applyProtection="1">
      <alignment horizontal="right" vertical="center"/>
    </xf>
    <xf numFmtId="0" fontId="95" fillId="0" borderId="49" xfId="114" applyFont="1" applyBorder="1" applyAlignment="1" applyProtection="1">
      <alignment horizontal="left" vertical="center" wrapText="1"/>
    </xf>
    <xf numFmtId="0" fontId="95" fillId="0" borderId="49" xfId="114" applyFont="1" applyBorder="1" applyAlignment="1" applyProtection="1">
      <alignment horizontal="left" vertical="center"/>
    </xf>
    <xf numFmtId="166" fontId="95" fillId="0" borderId="49" xfId="114" applyNumberFormat="1" applyFont="1" applyBorder="1" applyAlignment="1" applyProtection="1">
      <alignment horizontal="right" vertical="center"/>
      <protection locked="0"/>
    </xf>
    <xf numFmtId="0" fontId="95" fillId="0" borderId="49" xfId="114" applyFont="1" applyBorder="1" applyAlignment="1" applyProtection="1">
      <alignment horizontal="left" vertical="center"/>
      <protection locked="0"/>
    </xf>
    <xf numFmtId="166" fontId="95" fillId="0" borderId="49" xfId="114" applyNumberFormat="1" applyFont="1" applyBorder="1" applyAlignment="1" applyProtection="1">
      <alignment horizontal="right" vertical="center"/>
    </xf>
    <xf numFmtId="4" fontId="90" fillId="0" borderId="0" xfId="99" applyNumberFormat="1" applyFont="1" applyAlignment="1" applyProtection="1">
      <alignment horizontal="right"/>
    </xf>
    <xf numFmtId="0" fontId="91" fillId="0" borderId="0" xfId="99" applyFont="1" applyAlignment="1" applyProtection="1">
      <alignment horizontal="left"/>
    </xf>
    <xf numFmtId="0" fontId="66" fillId="0" borderId="42" xfId="99" applyFont="1" applyBorder="1" applyAlignment="1" applyProtection="1">
      <alignment horizontal="left" vertical="center" wrapText="1"/>
    </xf>
    <xf numFmtId="0" fontId="83" fillId="0" borderId="43" xfId="99" applyFont="1" applyBorder="1" applyAlignment="1" applyProtection="1">
      <alignment horizontal="left" vertical="center"/>
    </xf>
    <xf numFmtId="0" fontId="83" fillId="0" borderId="44" xfId="99" applyFont="1" applyBorder="1" applyAlignment="1" applyProtection="1">
      <alignment horizontal="left" vertical="center"/>
    </xf>
    <xf numFmtId="4" fontId="83" fillId="0" borderId="42" xfId="99" applyNumberFormat="1" applyFont="1" applyBorder="1" applyAlignment="1" applyProtection="1">
      <alignment horizontal="right" vertical="center"/>
      <protection locked="0"/>
    </xf>
    <xf numFmtId="0" fontId="83" fillId="0" borderId="44" xfId="99" applyFont="1" applyBorder="1" applyAlignment="1" applyProtection="1">
      <alignment horizontal="left" vertical="center"/>
      <protection locked="0"/>
    </xf>
    <xf numFmtId="4" fontId="83" fillId="0" borderId="42" xfId="99" applyNumberFormat="1" applyFont="1" applyBorder="1" applyAlignment="1" applyProtection="1">
      <alignment horizontal="right" vertical="center"/>
    </xf>
    <xf numFmtId="0" fontId="83" fillId="0" borderId="42" xfId="99" applyFont="1" applyBorder="1" applyAlignment="1" applyProtection="1">
      <alignment horizontal="left" vertical="center" wrapText="1"/>
    </xf>
    <xf numFmtId="0" fontId="95" fillId="0" borderId="42" xfId="99" applyFont="1" applyBorder="1" applyAlignment="1" applyProtection="1">
      <alignment horizontal="left" vertical="center" wrapText="1"/>
    </xf>
    <xf numFmtId="0" fontId="95" fillId="0" borderId="43" xfId="99" applyFont="1" applyBorder="1" applyAlignment="1" applyProtection="1">
      <alignment horizontal="left" vertical="center"/>
    </xf>
    <xf numFmtId="0" fontId="95" fillId="0" borderId="44" xfId="99" applyFont="1" applyBorder="1" applyAlignment="1" applyProtection="1">
      <alignment horizontal="left" vertical="center"/>
    </xf>
    <xf numFmtId="4" fontId="95" fillId="0" borderId="42" xfId="99" applyNumberFormat="1" applyFont="1" applyBorder="1" applyAlignment="1" applyProtection="1">
      <alignment horizontal="right" vertical="center"/>
      <protection locked="0"/>
    </xf>
    <xf numFmtId="0" fontId="95" fillId="0" borderId="44" xfId="99" applyFont="1" applyBorder="1" applyAlignment="1" applyProtection="1">
      <alignment horizontal="left" vertical="center"/>
      <protection locked="0"/>
    </xf>
    <xf numFmtId="4" fontId="95" fillId="0" borderId="42" xfId="99" applyNumberFormat="1" applyFont="1" applyBorder="1" applyAlignment="1" applyProtection="1">
      <alignment horizontal="right" vertical="center"/>
    </xf>
    <xf numFmtId="0" fontId="94" fillId="0" borderId="0" xfId="99" applyFont="1" applyAlignment="1" applyProtection="1">
      <alignment horizontal="left" vertical="top" wrapText="1"/>
    </xf>
    <xf numFmtId="0" fontId="83" fillId="0" borderId="0" xfId="99" applyFont="1" applyAlignment="1" applyProtection="1">
      <alignment horizontal="left" vertical="center"/>
    </xf>
    <xf numFmtId="0" fontId="87" fillId="42" borderId="43" xfId="99" applyFont="1" applyFill="1" applyBorder="1" applyAlignment="1" applyProtection="1">
      <alignment horizontal="center" vertical="center" wrapText="1"/>
    </xf>
    <xf numFmtId="0" fontId="83" fillId="42" borderId="43" xfId="99" applyFont="1" applyFill="1" applyBorder="1" applyAlignment="1" applyProtection="1">
      <alignment horizontal="center" vertical="center" wrapText="1"/>
    </xf>
    <xf numFmtId="0" fontId="83" fillId="42" borderId="44" xfId="99" applyFont="1" applyFill="1" applyBorder="1" applyAlignment="1" applyProtection="1">
      <alignment horizontal="center" vertical="center" wrapText="1"/>
    </xf>
    <xf numFmtId="4" fontId="89" fillId="0" borderId="0" xfId="99" applyNumberFormat="1" applyFont="1" applyAlignment="1" applyProtection="1">
      <alignment horizontal="right"/>
    </xf>
    <xf numFmtId="0" fontId="84" fillId="0" borderId="0" xfId="99" applyFont="1" applyAlignment="1" applyProtection="1">
      <alignment horizontal="center" vertical="center"/>
    </xf>
    <xf numFmtId="0" fontId="85" fillId="0" borderId="0" xfId="99" applyFont="1" applyAlignment="1" applyProtection="1">
      <alignment horizontal="left" vertical="center" wrapText="1"/>
    </xf>
    <xf numFmtId="0" fontId="83" fillId="0" borderId="0" xfId="99" applyFont="1" applyAlignment="1" applyProtection="1">
      <alignment horizontal="left" vertical="center" wrapText="1"/>
    </xf>
    <xf numFmtId="0" fontId="86" fillId="0" borderId="0" xfId="99" applyFont="1" applyAlignment="1" applyProtection="1">
      <alignment horizontal="left" vertical="center" wrapText="1"/>
    </xf>
    <xf numFmtId="173" fontId="87" fillId="0" borderId="0" xfId="99" applyNumberFormat="1" applyFont="1" applyAlignment="1" applyProtection="1">
      <alignment horizontal="left" vertical="top"/>
    </xf>
    <xf numFmtId="173" fontId="83" fillId="0" borderId="0" xfId="99" applyNumberFormat="1" applyFont="1" applyAlignment="1" applyProtection="1">
      <alignment horizontal="left" vertical="center"/>
    </xf>
    <xf numFmtId="0" fontId="87" fillId="0" borderId="0" xfId="99" applyFont="1" applyAlignment="1" applyProtection="1">
      <alignment horizontal="left" vertical="center"/>
    </xf>
    <xf numFmtId="0" fontId="178" fillId="0" borderId="0" xfId="110" applyFont="1" applyBorder="1" applyAlignment="1" applyProtection="1">
      <alignment horizontal="center" vertical="center"/>
    </xf>
    <xf numFmtId="171" fontId="178" fillId="0" borderId="5" xfId="110" applyNumberFormat="1" applyFont="1" applyBorder="1" applyAlignment="1" applyProtection="1">
      <alignment horizontal="right" vertical="center"/>
    </xf>
    <xf numFmtId="0" fontId="97" fillId="0" borderId="112" xfId="100" applyFont="1" applyFill="1" applyBorder="1" applyAlignment="1" applyProtection="1">
      <alignment horizontal="center"/>
    </xf>
    <xf numFmtId="0" fontId="97" fillId="0" borderId="113" xfId="100" applyFont="1" applyFill="1" applyBorder="1" applyAlignment="1" applyProtection="1">
      <alignment horizontal="center"/>
    </xf>
    <xf numFmtId="0" fontId="98" fillId="0" borderId="122" xfId="100" applyFont="1" applyFill="1" applyBorder="1" applyAlignment="1" applyProtection="1">
      <alignment horizontal="center" vertical="center" wrapText="1"/>
    </xf>
    <xf numFmtId="0" fontId="98" fillId="0" borderId="50" xfId="100" applyFont="1" applyFill="1" applyBorder="1" applyAlignment="1" applyProtection="1">
      <alignment horizontal="center" vertical="center" wrapText="1"/>
    </xf>
    <xf numFmtId="0" fontId="104" fillId="0" borderId="143" xfId="100" applyFont="1" applyFill="1" applyBorder="1" applyAlignment="1" applyProtection="1">
      <alignment horizontal="center" wrapText="1"/>
    </xf>
    <xf numFmtId="0" fontId="104" fillId="0" borderId="14" xfId="100" applyFont="1" applyFill="1" applyBorder="1" applyAlignment="1" applyProtection="1">
      <alignment horizontal="center" wrapText="1"/>
    </xf>
    <xf numFmtId="0" fontId="104" fillId="0" borderId="2" xfId="100" applyFont="1" applyFill="1" applyBorder="1" applyAlignment="1" applyProtection="1">
      <alignment horizontal="center" wrapText="1"/>
    </xf>
    <xf numFmtId="4" fontId="108" fillId="0" borderId="15" xfId="126" applyNumberFormat="1" applyFont="1" applyFill="1" applyBorder="1" applyAlignment="1" applyProtection="1">
      <alignment horizontal="left" wrapText="1"/>
    </xf>
    <xf numFmtId="4" fontId="108" fillId="0" borderId="109" xfId="126" applyNumberFormat="1" applyFont="1" applyFill="1" applyBorder="1" applyAlignment="1" applyProtection="1">
      <alignment horizontal="left" wrapText="1"/>
    </xf>
    <xf numFmtId="0" fontId="104" fillId="0" borderId="118" xfId="100" applyFont="1" applyFill="1" applyBorder="1" applyAlignment="1" applyProtection="1">
      <alignment horizontal="center" wrapText="1"/>
    </xf>
    <xf numFmtId="0" fontId="104" fillId="0" borderId="154" xfId="100" applyFont="1" applyFill="1" applyBorder="1" applyAlignment="1" applyProtection="1">
      <alignment horizontal="center" wrapText="1"/>
    </xf>
    <xf numFmtId="0" fontId="104" fillId="0" borderId="119" xfId="100" applyFont="1" applyFill="1" applyBorder="1" applyAlignment="1" applyProtection="1">
      <alignment horizontal="center" wrapText="1"/>
    </xf>
    <xf numFmtId="0" fontId="111" fillId="0" borderId="15" xfId="100" applyFont="1" applyFill="1" applyBorder="1" applyAlignment="1" applyProtection="1">
      <alignment wrapText="1"/>
    </xf>
    <xf numFmtId="0" fontId="64" fillId="0" borderId="15" xfId="100" applyFont="1" applyFill="1" applyBorder="1" applyAlignment="1" applyProtection="1">
      <alignment wrapText="1"/>
    </xf>
    <xf numFmtId="0" fontId="64" fillId="0" borderId="109" xfId="100" applyFont="1" applyFill="1" applyBorder="1" applyAlignment="1" applyProtection="1">
      <alignment wrapText="1"/>
    </xf>
    <xf numFmtId="0" fontId="60" fillId="0" borderId="0" xfId="0" applyFont="1" applyFill="1" applyAlignment="1" applyProtection="1">
      <alignment horizontal="left" wrapText="1"/>
    </xf>
    <xf numFmtId="0" fontId="127" fillId="37" borderId="0" xfId="103" applyFont="1" applyFill="1" applyAlignment="1" applyProtection="1">
      <alignment horizontal="left" vertical="justify"/>
    </xf>
    <xf numFmtId="0" fontId="121" fillId="0" borderId="0" xfId="103" applyAlignment="1" applyProtection="1"/>
    <xf numFmtId="0" fontId="224" fillId="0" borderId="20" xfId="174" applyFont="1" applyBorder="1" applyAlignment="1">
      <alignment horizontal="center" vertical="center" wrapText="1"/>
    </xf>
    <xf numFmtId="0" fontId="221" fillId="0" borderId="0" xfId="174" applyFont="1" applyBorder="1" applyAlignment="1">
      <alignment horizontal="left" vertical="center"/>
    </xf>
    <xf numFmtId="0" fontId="6" fillId="0" borderId="0" xfId="174" applyAlignment="1">
      <alignment vertical="center"/>
    </xf>
    <xf numFmtId="0" fontId="221" fillId="0" borderId="155" xfId="174" applyFont="1" applyBorder="1" applyAlignment="1">
      <alignment horizontal="left" vertical="center"/>
    </xf>
    <xf numFmtId="0" fontId="6" fillId="0" borderId="155" xfId="174" applyBorder="1" applyAlignment="1">
      <alignment vertical="center"/>
    </xf>
    <xf numFmtId="0" fontId="229" fillId="0" borderId="156" xfId="174" applyFont="1" applyFill="1" applyBorder="1" applyAlignment="1">
      <alignment horizontal="center" vertical="center" wrapText="1"/>
    </xf>
    <xf numFmtId="0" fontId="224" fillId="0" borderId="157" xfId="174" applyFont="1" applyFill="1" applyBorder="1" applyAlignment="1">
      <alignment horizontal="center" vertical="center" wrapText="1"/>
    </xf>
    <xf numFmtId="0" fontId="228" fillId="0" borderId="158" xfId="174" applyFont="1" applyFill="1" applyBorder="1" applyAlignment="1">
      <alignment horizontal="center" vertical="center" wrapText="1"/>
    </xf>
    <xf numFmtId="0" fontId="225" fillId="0" borderId="156" xfId="174" applyFont="1" applyFill="1" applyBorder="1" applyAlignment="1">
      <alignment horizontal="center" vertical="center" wrapText="1"/>
    </xf>
    <xf numFmtId="0" fontId="225" fillId="0" borderId="157" xfId="174" applyFont="1" applyFill="1" applyBorder="1" applyAlignment="1">
      <alignment horizontal="center" vertical="center" wrapText="1"/>
    </xf>
    <xf numFmtId="0" fontId="6" fillId="0" borderId="158" xfId="174" applyFill="1" applyBorder="1" applyAlignment="1">
      <alignment horizontal="center" vertical="center" wrapText="1"/>
    </xf>
    <xf numFmtId="0" fontId="225" fillId="0" borderId="159" xfId="174" applyFont="1" applyFill="1" applyBorder="1" applyAlignment="1">
      <alignment horizontal="center" vertical="center" wrapText="1"/>
    </xf>
    <xf numFmtId="0" fontId="225" fillId="0" borderId="6" xfId="174" applyFont="1" applyFill="1" applyBorder="1" applyAlignment="1">
      <alignment horizontal="center" vertical="center" wrapText="1"/>
    </xf>
    <xf numFmtId="0" fontId="221" fillId="0" borderId="160" xfId="174" applyFont="1" applyFill="1" applyBorder="1" applyAlignment="1">
      <alignment horizontal="center" vertical="center" wrapText="1"/>
    </xf>
    <xf numFmtId="0" fontId="225" fillId="0" borderId="15" xfId="174" applyFont="1" applyFill="1" applyBorder="1" applyAlignment="1">
      <alignment horizontal="center" vertical="center" wrapText="1"/>
    </xf>
    <xf numFmtId="0" fontId="221" fillId="0" borderId="15" xfId="174" applyFont="1" applyFill="1" applyBorder="1" applyAlignment="1">
      <alignment horizontal="center" vertical="center" wrapText="1"/>
    </xf>
  </cellXfs>
  <cellStyles count="177">
    <cellStyle name="_Ceník CBC - 03,2007" xfId="1"/>
    <cellStyle name="_Ceník CBC - 03,2007_m.č.120 Víceúčelový sál - kino" xfId="2"/>
    <cellStyle name="_Ceník CBC - 03,2007_NDKV" xfId="3"/>
    <cellStyle name="_Ceník CBC - 03,2007_zesilovače" xfId="4"/>
    <cellStyle name="_E.1 SO BAZÉN_4" xfId="5"/>
    <cellStyle name="20 % – Zvýraznění1" xfId="6" builtinId="30"/>
    <cellStyle name="20 % – Zvýraznění1 2" xfId="7"/>
    <cellStyle name="20 % – Zvýraznění1 3" xfId="8"/>
    <cellStyle name="20 % – Zvýraznění2 2" xfId="9"/>
    <cellStyle name="20 % – Zvýraznění2 3" xfId="10"/>
    <cellStyle name="20 % – Zvýraznění3 2" xfId="11"/>
    <cellStyle name="20 % – Zvýraznění3 3" xfId="12"/>
    <cellStyle name="20 % – Zvýraznění4 2" xfId="13"/>
    <cellStyle name="20 % – Zvýraznění4 3" xfId="14"/>
    <cellStyle name="20 % – Zvýraznění5 2" xfId="15"/>
    <cellStyle name="20 % – Zvýraznění5 3" xfId="16"/>
    <cellStyle name="20 % – Zvýraznění6 2" xfId="17"/>
    <cellStyle name="20 % – Zvýraznění6 3" xfId="18"/>
    <cellStyle name="40 % – Zvýraznění1 2" xfId="19"/>
    <cellStyle name="40 % – Zvýraznění1 3" xfId="20"/>
    <cellStyle name="40 % – Zvýraznění2 2" xfId="21"/>
    <cellStyle name="40 % – Zvýraznění2 3" xfId="22"/>
    <cellStyle name="40 % – Zvýraznění3 2" xfId="23"/>
    <cellStyle name="40 % – Zvýraznění3 3" xfId="24"/>
    <cellStyle name="40 % – Zvýraznění4 2" xfId="25"/>
    <cellStyle name="40 % – Zvýraznění4 3" xfId="26"/>
    <cellStyle name="40 % – Zvýraznění5 2" xfId="27"/>
    <cellStyle name="40 % – Zvýraznění5 3" xfId="28"/>
    <cellStyle name="40 % – Zvýraznění6 2" xfId="29"/>
    <cellStyle name="40 % – Zvýraznění6 3" xfId="30"/>
    <cellStyle name="60 % – Zvýraznění1 2" xfId="31"/>
    <cellStyle name="60 % – Zvýraznění1 3" xfId="32"/>
    <cellStyle name="60 % – Zvýraznění2 2" xfId="33"/>
    <cellStyle name="60 % – Zvýraznění2 3" xfId="34"/>
    <cellStyle name="60 % – Zvýraznění3 2" xfId="35"/>
    <cellStyle name="60 % – Zvýraznění3 3" xfId="36"/>
    <cellStyle name="60 % – Zvýraznění4 2" xfId="37"/>
    <cellStyle name="60 % – Zvýraznění4 3" xfId="38"/>
    <cellStyle name="60 % – Zvýraznění5 2" xfId="39"/>
    <cellStyle name="60 % – Zvýraznění5 3" xfId="40"/>
    <cellStyle name="60 % – Zvýraznění6 2" xfId="41"/>
    <cellStyle name="60 % – Zvýraznění6 3" xfId="42"/>
    <cellStyle name="Celkem 2" xfId="43"/>
    <cellStyle name="Comma [0]_laroux" xfId="44"/>
    <cellStyle name="Comma_laroux" xfId="45"/>
    <cellStyle name="Currency [0]_laroux" xfId="46"/>
    <cellStyle name="Currency_laroux" xfId="47"/>
    <cellStyle name="čárky 2" xfId="48"/>
    <cellStyle name="čárky 3" xfId="49"/>
    <cellStyle name="čárky 4" xfId="50"/>
    <cellStyle name="čárky 5" xfId="51"/>
    <cellStyle name="Dezimal [0]" xfId="52"/>
    <cellStyle name="Dezimal_Compiling Utility Macros" xfId="53"/>
    <cellStyle name="DPH (odst. 8)" xfId="54"/>
    <cellStyle name="Euro" xfId="55"/>
    <cellStyle name="Excel Built-in Normal" xfId="56"/>
    <cellStyle name="Excel Built-in Normal 1" xfId="176"/>
    <cellStyle name="Hypertextový odkaz 2" xfId="57"/>
    <cellStyle name="Hypertextový odkaz 3" xfId="58"/>
    <cellStyle name="Hypertextový odkaz 4" xfId="59"/>
    <cellStyle name="Hypertextový odkaz 5" xfId="60"/>
    <cellStyle name="Hypertextový odkaz 6" xfId="61"/>
    <cellStyle name="Hypertextový odkaz 7" xfId="62"/>
    <cellStyle name="Chybně 2" xfId="63"/>
    <cellStyle name="Chybně 3" xfId="64"/>
    <cellStyle name="KAPITOLA" xfId="65"/>
    <cellStyle name="Kontrolní buňka 2" xfId="66"/>
    <cellStyle name="Kontrolní buňka 3" xfId="67"/>
    <cellStyle name="lehký dolní okraj" xfId="68"/>
    <cellStyle name="měny 10" xfId="69"/>
    <cellStyle name="měny 10 7" xfId="70"/>
    <cellStyle name="měny 2" xfId="71"/>
    <cellStyle name="měny 3" xfId="72"/>
    <cellStyle name="měny 3 2" xfId="73"/>
    <cellStyle name="měny 4" xfId="74"/>
    <cellStyle name="měny 5" xfId="75"/>
    <cellStyle name="MřížkaNormální" xfId="76"/>
    <cellStyle name="nadpis" xfId="77"/>
    <cellStyle name="Nadpis - ceny (odst. 5-7)" xfId="78"/>
    <cellStyle name="Nadpis - popis (odst. 1-4)" xfId="79"/>
    <cellStyle name="Nadpis 1 2" xfId="80"/>
    <cellStyle name="Nadpis 2 2" xfId="81"/>
    <cellStyle name="Nadpis 3 2" xfId="82"/>
    <cellStyle name="Nadpis 4 2" xfId="83"/>
    <cellStyle name="Nadpis1" xfId="84"/>
    <cellStyle name="Nadpis1 1" xfId="85"/>
    <cellStyle name="Nadpis2" xfId="86"/>
    <cellStyle name="Nadpis3" xfId="87"/>
    <cellStyle name="Název 2" xfId="88"/>
    <cellStyle name="Název skupiny" xfId="89"/>
    <cellStyle name="Neutrální 2" xfId="90"/>
    <cellStyle name="Neutrální 3" xfId="91"/>
    <cellStyle name="Normal_0201axi2" xfId="92"/>
    <cellStyle name="Normale_NEWAY-£" xfId="93"/>
    <cellStyle name="normálne_HELIOS" xfId="94"/>
    <cellStyle name="Normální" xfId="0" builtinId="0"/>
    <cellStyle name="normální 10" xfId="95"/>
    <cellStyle name="normální 10 2" xfId="96"/>
    <cellStyle name="normální 10_bezdrátová konference" xfId="97"/>
    <cellStyle name="normální 11" xfId="98"/>
    <cellStyle name="normální 12" xfId="99"/>
    <cellStyle name="normální 13" xfId="100"/>
    <cellStyle name="normální 14" xfId="101"/>
    <cellStyle name="normální 14 2" xfId="102"/>
    <cellStyle name="normální 15" xfId="103"/>
    <cellStyle name="normální 16" xfId="104"/>
    <cellStyle name="normální 17" xfId="105"/>
    <cellStyle name="normální 18" xfId="106"/>
    <cellStyle name="normální 19" xfId="107"/>
    <cellStyle name="normální 2" xfId="108"/>
    <cellStyle name="normální 2 2" xfId="109"/>
    <cellStyle name="normální 2_01.54 Př. m. Velká" xfId="110"/>
    <cellStyle name="Normální 20" xfId="174"/>
    <cellStyle name="normální 23" xfId="111"/>
    <cellStyle name="normální 3" xfId="112"/>
    <cellStyle name="normální 4" xfId="113"/>
    <cellStyle name="normální 5" xfId="114"/>
    <cellStyle name="normální 6" xfId="115"/>
    <cellStyle name="normální 6 2" xfId="116"/>
    <cellStyle name="normální 7" xfId="117"/>
    <cellStyle name="normální 8" xfId="118"/>
    <cellStyle name="normální 8 2" xfId="119"/>
    <cellStyle name="normální 9" xfId="120"/>
    <cellStyle name="normální_6VX01" xfId="121"/>
    <cellStyle name="normální_6WX01" xfId="122"/>
    <cellStyle name="normální_APS 400" xfId="123"/>
    <cellStyle name="normální_CCTV" xfId="124"/>
    <cellStyle name="normální_ČAS" xfId="125"/>
    <cellStyle name="normální_EZS" xfId="126"/>
    <cellStyle name="normální_Fasáda Bělá p.B._vym" xfId="127"/>
    <cellStyle name="normální_KN_hospodářská budova_roz" xfId="128"/>
    <cellStyle name="normální_objekt silnoproud" xfId="129"/>
    <cellStyle name="normální_Plátno 2" xfId="175"/>
    <cellStyle name="Normalny_Pr1taa2000A" xfId="130"/>
    <cellStyle name="ODDIL" xfId="131"/>
    <cellStyle name="POLOŽKA" xfId="132"/>
    <cellStyle name="Položka - cena (odst. 6-7)" xfId="133"/>
    <cellStyle name="Položka - množství (odst. 5)" xfId="134"/>
    <cellStyle name="Položka - popis (odst. 1-4)" xfId="135"/>
    <cellStyle name="PopisSystému" xfId="136"/>
    <cellStyle name="Poznámka 2" xfId="137"/>
    <cellStyle name="Poznámka 3" xfId="138"/>
    <cellStyle name="procent 10" xfId="139"/>
    <cellStyle name="procent 2" xfId="140"/>
    <cellStyle name="Propojená buňka 2" xfId="141"/>
    <cellStyle name="rozpočet" xfId="142"/>
    <cellStyle name="Správně 2" xfId="143"/>
    <cellStyle name="Správně 3" xfId="144"/>
    <cellStyle name="Standard_Anpassen der Amortisation" xfId="145"/>
    <cellStyle name="Styl 1" xfId="146"/>
    <cellStyle name="Styl 1 2" xfId="147"/>
    <cellStyle name="Styl 1 3" xfId="148"/>
    <cellStyle name="Text upozornění 2" xfId="149"/>
    <cellStyle name="TYP ŘÁDKU_1" xfId="150"/>
    <cellStyle name="Vstup 2" xfId="151"/>
    <cellStyle name="Vstup 3" xfId="152"/>
    <cellStyle name="Výkaz výměr položky" xfId="153"/>
    <cellStyle name="Výpočet 2" xfId="154"/>
    <cellStyle name="Výpočet 3" xfId="155"/>
    <cellStyle name="Výstup 2" xfId="156"/>
    <cellStyle name="Výstup 3" xfId="157"/>
    <cellStyle name="Vysvětlující text 2" xfId="158"/>
    <cellStyle name="Währung [0]" xfId="159"/>
    <cellStyle name="Währung_Compiling Utility Macros" xfId="160"/>
    <cellStyle name="WindingsStyle" xfId="161"/>
    <cellStyle name="Zvýraznění 1 2" xfId="162"/>
    <cellStyle name="Zvýraznění 1 3" xfId="163"/>
    <cellStyle name="Zvýraznění 2 2" xfId="164"/>
    <cellStyle name="Zvýraznění 2 3" xfId="165"/>
    <cellStyle name="Zvýraznění 3 2" xfId="166"/>
    <cellStyle name="Zvýraznění 3 3" xfId="167"/>
    <cellStyle name="Zvýraznění 4 2" xfId="168"/>
    <cellStyle name="Zvýraznění 4 3" xfId="169"/>
    <cellStyle name="Zvýraznění 5 2" xfId="170"/>
    <cellStyle name="Zvýraznění 5 3" xfId="171"/>
    <cellStyle name="Zvýraznění 6 2" xfId="172"/>
    <cellStyle name="Zvýraznění 6 3" xfId="1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Cenov&#233;%20nab&#237;dky\1-3\2012019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pos06\f_archiv\Archiv\PRACOVN&#205;\CS%20BETON_AB\CS%20BETON_PODKLADY\CS%20Beton%20var.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ř"/>
      <sheetName val="Předávací list"/>
      <sheetName val="Rekapitulace"/>
      <sheetName val="Nabídka"/>
      <sheetName val="Dodatek"/>
    </sheetNames>
    <sheetDataSet>
      <sheetData sheetId="0">
        <row r="2">
          <cell r="B2" t="str">
            <v xml:space="preserve">S P E C I F I K A C E   Z A Ř Í Z E N Í   </v>
          </cell>
        </row>
        <row r="3">
          <cell r="B3" t="str">
            <v xml:space="preserve">Víceúčelové zařízení sport.areálu Střelnice </v>
          </cell>
        </row>
        <row r="4">
          <cell r="B4">
            <v>20120190</v>
          </cell>
        </row>
        <row r="5">
          <cell r="B5" t="str">
            <v xml:space="preserve">FK  Jablonec o.s. Jablonec nad Nisou </v>
          </cell>
        </row>
        <row r="8">
          <cell r="B8" t="str">
            <v>A</v>
          </cell>
        </row>
        <row r="20">
          <cell r="B20">
            <v>41200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Nabídka - titulní strana"/>
      <sheetName val="Položky nabídky"/>
      <sheetName val="Výpočet netto cen"/>
      <sheetName val="List1"/>
    </sheetNames>
    <sheetDataSet>
      <sheetData sheetId="0" refreshError="1"/>
      <sheetData sheetId="1" refreshError="1"/>
      <sheetData sheetId="2" refreshError="1"/>
      <sheetData sheetId="3">
        <row r="7">
          <cell r="B7">
            <v>0</v>
          </cell>
        </row>
        <row r="11">
          <cell r="B11">
            <v>0</v>
          </cell>
        </row>
        <row r="12">
          <cell r="B12">
            <v>0</v>
          </cell>
        </row>
        <row r="13">
          <cell r="B13">
            <v>0</v>
          </cell>
        </row>
      </sheetData>
      <sheetData sheetId="4"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abSelected="1" zoomScaleNormal="100" zoomScaleSheetLayoutView="100" workbookViewId="0">
      <selection activeCell="D13" sqref="D13"/>
    </sheetView>
  </sheetViews>
  <sheetFormatPr defaultRowHeight="10.5"/>
  <cols>
    <col min="1" max="9" width="10.140625" style="1023" customWidth="1"/>
    <col min="10" max="16384" width="9.140625" style="1023"/>
  </cols>
  <sheetData>
    <row r="1" spans="1:16" s="991" customFormat="1" ht="13.5" customHeight="1">
      <c r="A1" s="990"/>
      <c r="J1" s="992"/>
      <c r="K1" s="992"/>
      <c r="L1" s="992"/>
    </row>
    <row r="2" spans="1:16" s="993" customFormat="1" ht="24.75" customHeight="1">
      <c r="A2" s="1073" t="s">
        <v>131</v>
      </c>
      <c r="B2" s="1073"/>
      <c r="C2" s="1073"/>
      <c r="D2" s="1073"/>
      <c r="E2" s="1073"/>
      <c r="F2" s="1073"/>
      <c r="G2" s="1073"/>
      <c r="H2" s="1073"/>
      <c r="I2" s="1073"/>
      <c r="J2" s="992"/>
      <c r="K2" s="992"/>
      <c r="L2" s="992"/>
      <c r="M2" s="992"/>
      <c r="N2" s="992"/>
      <c r="O2" s="992"/>
      <c r="P2" s="992"/>
    </row>
    <row r="3" spans="1:16" s="993" customFormat="1" ht="24.75" customHeight="1">
      <c r="A3" s="1074" t="s">
        <v>124</v>
      </c>
      <c r="B3" s="1074"/>
      <c r="C3" s="1074"/>
      <c r="D3" s="1074"/>
      <c r="E3" s="1074"/>
      <c r="F3" s="1074"/>
      <c r="G3" s="1074"/>
      <c r="H3" s="1074"/>
      <c r="I3" s="1074"/>
      <c r="J3" s="992"/>
      <c r="K3" s="992"/>
      <c r="L3" s="992"/>
      <c r="M3" s="992"/>
      <c r="N3" s="992"/>
      <c r="O3" s="992"/>
      <c r="P3" s="992"/>
    </row>
    <row r="4" spans="1:16" s="994" customFormat="1" ht="3" customHeight="1">
      <c r="A4" s="1075"/>
      <c r="B4" s="1075"/>
      <c r="C4" s="1075"/>
      <c r="D4" s="1075"/>
      <c r="E4" s="1075"/>
      <c r="F4" s="1075"/>
      <c r="G4" s="1075"/>
      <c r="H4" s="1075"/>
      <c r="I4" s="1075"/>
    </row>
    <row r="5" spans="1:16" s="991" customFormat="1" ht="12.75"/>
    <row r="6" spans="1:16" s="991" customFormat="1" ht="12.75"/>
    <row r="7" spans="1:16" s="991" customFormat="1" ht="12.75" hidden="1"/>
    <row r="8" spans="1:16" s="991" customFormat="1" ht="12.75" hidden="1"/>
    <row r="9" spans="1:16" s="991" customFormat="1" ht="12.75" hidden="1"/>
    <row r="10" spans="1:16" s="991" customFormat="1" ht="12.75" hidden="1"/>
    <row r="11" spans="1:16" s="991" customFormat="1" ht="12.75" hidden="1"/>
    <row r="12" spans="1:16" s="995" customFormat="1" ht="24.95" customHeight="1">
      <c r="A12" s="1076"/>
      <c r="B12" s="1077"/>
      <c r="C12" s="1077"/>
      <c r="D12" s="1077"/>
      <c r="E12" s="1077"/>
      <c r="F12" s="1077"/>
      <c r="G12" s="1077"/>
      <c r="H12" s="1077"/>
      <c r="I12" s="1077"/>
    </row>
    <row r="13" spans="1:16" s="991" customFormat="1" ht="12.75"/>
    <row r="14" spans="1:16" s="991" customFormat="1" ht="12.75"/>
    <row r="15" spans="1:16" s="991" customFormat="1" ht="36.75" customHeight="1">
      <c r="A15" s="1078"/>
      <c r="B15" s="1078"/>
      <c r="C15" s="1078"/>
      <c r="D15" s="1078"/>
      <c r="E15" s="1078"/>
      <c r="F15" s="1078"/>
      <c r="G15" s="1078"/>
      <c r="H15" s="1078"/>
      <c r="I15" s="1078"/>
    </row>
    <row r="16" spans="1:16" s="991" customFormat="1" ht="12.75"/>
    <row r="17" spans="1:17" s="991" customFormat="1" ht="12.75"/>
    <row r="18" spans="1:17" s="991" customFormat="1" ht="12.75"/>
    <row r="19" spans="1:17" s="991" customFormat="1" ht="15.75" customHeight="1">
      <c r="A19" s="1079" t="s">
        <v>3196</v>
      </c>
      <c r="B19" s="1079"/>
      <c r="C19" s="1079"/>
      <c r="D19" s="1079"/>
      <c r="E19" s="1079"/>
      <c r="F19" s="1079"/>
      <c r="G19" s="1079"/>
      <c r="H19" s="1079"/>
      <c r="I19" s="1079"/>
    </row>
    <row r="20" spans="1:17" s="991" customFormat="1" ht="12.75"/>
    <row r="21" spans="1:17" s="997" customFormat="1" ht="30">
      <c r="A21" s="1080" t="s">
        <v>3197</v>
      </c>
      <c r="B21" s="1080"/>
      <c r="C21" s="1080"/>
      <c r="D21" s="1080"/>
      <c r="E21" s="1080"/>
      <c r="F21" s="1080"/>
      <c r="G21" s="1080"/>
      <c r="H21" s="1080"/>
      <c r="I21" s="1080"/>
      <c r="J21" s="996"/>
      <c r="K21" s="996"/>
      <c r="L21" s="996"/>
      <c r="M21" s="996"/>
      <c r="N21" s="996"/>
      <c r="O21" s="996"/>
      <c r="P21" s="996"/>
      <c r="Q21" s="996"/>
    </row>
    <row r="22" spans="1:17" s="998" customFormat="1" ht="40.5" customHeight="1">
      <c r="A22" s="1081" t="s">
        <v>3143</v>
      </c>
      <c r="B22" s="1081"/>
      <c r="C22" s="1081"/>
      <c r="D22" s="1081"/>
      <c r="E22" s="1081"/>
      <c r="F22" s="1081"/>
      <c r="G22" s="1081"/>
      <c r="H22" s="1081"/>
      <c r="I22" s="1081"/>
    </row>
    <row r="23" spans="1:17" s="991" customFormat="1" ht="17.25" hidden="1">
      <c r="A23" s="1082"/>
      <c r="B23" s="1082"/>
      <c r="C23" s="1082"/>
      <c r="D23" s="1082"/>
      <c r="E23" s="1082"/>
      <c r="F23" s="1082"/>
      <c r="G23" s="1082"/>
      <c r="H23" s="1082"/>
      <c r="I23" s="1082"/>
    </row>
    <row r="24" spans="1:17" s="999" customFormat="1" ht="3.75" customHeight="1">
      <c r="A24" s="1083" t="s">
        <v>3198</v>
      </c>
      <c r="B24" s="1083"/>
      <c r="C24" s="1083"/>
      <c r="D24" s="1083"/>
      <c r="E24" s="1083"/>
      <c r="F24" s="1083"/>
      <c r="G24" s="1083"/>
      <c r="H24" s="1083"/>
      <c r="I24" s="1083"/>
    </row>
    <row r="25" spans="1:17" s="991" customFormat="1" ht="38.25" customHeight="1">
      <c r="A25" s="999"/>
      <c r="B25" s="999"/>
      <c r="C25" s="999"/>
      <c r="D25" s="999"/>
      <c r="E25" s="999"/>
      <c r="F25" s="999"/>
      <c r="G25" s="999"/>
      <c r="H25" s="999"/>
      <c r="I25" s="999"/>
    </row>
    <row r="26" spans="1:17" s="991" customFormat="1" ht="33" customHeight="1"/>
    <row r="27" spans="1:17" s="991" customFormat="1" ht="27" hidden="1" customHeight="1">
      <c r="A27" s="1084"/>
      <c r="B27" s="1084"/>
      <c r="C27" s="1084"/>
      <c r="D27" s="1084"/>
      <c r="E27" s="1084"/>
      <c r="F27" s="1084"/>
      <c r="G27" s="1084"/>
      <c r="H27" s="1084"/>
      <c r="I27" s="1084"/>
    </row>
    <row r="28" spans="1:17" s="1000" customFormat="1" ht="22.5" customHeight="1">
      <c r="B28" s="1001"/>
      <c r="C28" s="1002" t="s">
        <v>3199</v>
      </c>
      <c r="D28" s="1003"/>
      <c r="E28" s="1003"/>
      <c r="F28" s="1003"/>
      <c r="G28" s="1003"/>
      <c r="H28" s="1003"/>
    </row>
    <row r="29" spans="1:17" s="1000" customFormat="1" ht="21.75" customHeight="1">
      <c r="B29" s="1001"/>
      <c r="C29" s="1002" t="s">
        <v>3200</v>
      </c>
      <c r="D29" s="1003"/>
      <c r="E29" s="1003"/>
      <c r="F29" s="1003"/>
      <c r="G29" s="1003"/>
      <c r="H29" s="1003"/>
    </row>
    <row r="30" spans="1:17" s="1004" customFormat="1" ht="21" customHeight="1">
      <c r="B30" s="1001"/>
      <c r="C30" s="1085"/>
      <c r="D30" s="1085"/>
      <c r="E30" s="1085"/>
      <c r="F30" s="1085"/>
      <c r="G30" s="1085"/>
      <c r="H30" s="1085"/>
    </row>
    <row r="31" spans="1:17" s="991" customFormat="1" ht="45.75" customHeight="1">
      <c r="B31" s="1005"/>
      <c r="C31" s="1087"/>
      <c r="D31" s="1087"/>
      <c r="E31" s="1087"/>
      <c r="F31" s="1087"/>
      <c r="G31" s="1087"/>
      <c r="H31" s="1087"/>
      <c r="I31" s="1087"/>
    </row>
    <row r="32" spans="1:17" s="991" customFormat="1" ht="20.25">
      <c r="D32" s="1084"/>
      <c r="E32" s="1084"/>
      <c r="F32" s="1084"/>
    </row>
    <row r="33" spans="1:17" s="991" customFormat="1" ht="15" customHeight="1">
      <c r="B33" s="1005"/>
      <c r="C33" s="1006"/>
      <c r="D33" s="1006"/>
      <c r="E33" s="1006"/>
      <c r="F33" s="1006"/>
      <c r="G33" s="1006"/>
      <c r="H33" s="1006"/>
      <c r="I33" s="1006"/>
    </row>
    <row r="34" spans="1:17" s="991" customFormat="1" ht="12.75" hidden="1" customHeight="1"/>
    <row r="35" spans="1:17" s="991" customFormat="1" ht="12.75" hidden="1" customHeight="1"/>
    <row r="36" spans="1:17" s="991" customFormat="1" ht="12.75" hidden="1" customHeight="1"/>
    <row r="37" spans="1:17" s="991" customFormat="1" ht="12.75" hidden="1" customHeight="1"/>
    <row r="38" spans="1:17" s="997" customFormat="1" ht="30" customHeight="1">
      <c r="A38" s="1088" t="s">
        <v>3201</v>
      </c>
      <c r="B38" s="1088"/>
      <c r="C38" s="1007"/>
      <c r="D38" s="1008"/>
      <c r="E38" s="1089"/>
      <c r="F38" s="1089"/>
      <c r="G38" s="1089"/>
      <c r="H38" s="1089"/>
      <c r="I38" s="1089"/>
      <c r="J38" s="996"/>
      <c r="K38" s="996"/>
      <c r="L38" s="996"/>
      <c r="M38" s="996"/>
      <c r="N38" s="996"/>
      <c r="O38" s="996"/>
      <c r="P38" s="996"/>
      <c r="Q38" s="996"/>
    </row>
    <row r="39" spans="1:17" s="997" customFormat="1" ht="30" customHeight="1">
      <c r="A39" s="1088" t="s">
        <v>3202</v>
      </c>
      <c r="B39" s="1088"/>
      <c r="C39" s="1007"/>
      <c r="D39" s="1008"/>
      <c r="E39" s="1090"/>
      <c r="F39" s="1090"/>
      <c r="G39" s="1090"/>
      <c r="H39" s="1090"/>
      <c r="I39" s="1090"/>
      <c r="J39" s="996"/>
      <c r="K39" s="996"/>
      <c r="L39" s="996"/>
      <c r="M39" s="996"/>
      <c r="N39" s="996"/>
      <c r="O39" s="996"/>
      <c r="P39" s="996"/>
      <c r="Q39" s="996"/>
    </row>
    <row r="40" spans="1:17" s="1011" customFormat="1" ht="30" customHeight="1">
      <c r="A40" s="1088" t="s">
        <v>3203</v>
      </c>
      <c r="B40" s="1088"/>
      <c r="C40" s="1094"/>
      <c r="D40" s="1009"/>
      <c r="E40" s="1090"/>
      <c r="F40" s="1090"/>
      <c r="G40" s="1090"/>
      <c r="H40" s="1090"/>
      <c r="I40" s="1090"/>
      <c r="J40" s="1010"/>
      <c r="K40" s="1010"/>
      <c r="L40" s="1010"/>
      <c r="M40" s="1010"/>
      <c r="N40" s="1010"/>
      <c r="O40" s="1010"/>
      <c r="P40" s="1010"/>
      <c r="Q40" s="1010"/>
    </row>
    <row r="41" spans="1:17" s="1014" customFormat="1" ht="30" customHeight="1">
      <c r="A41" s="1088" t="s">
        <v>3204</v>
      </c>
      <c r="B41" s="1088"/>
      <c r="C41" s="1088"/>
      <c r="D41" s="1012"/>
      <c r="E41" s="1090"/>
      <c r="F41" s="1090"/>
      <c r="G41" s="1090"/>
      <c r="H41" s="1090"/>
      <c r="I41" s="1090"/>
      <c r="J41" s="1013"/>
      <c r="K41" s="1013"/>
      <c r="L41" s="1013"/>
      <c r="M41" s="1013"/>
      <c r="N41" s="1013"/>
      <c r="O41" s="1013"/>
      <c r="P41" s="1013"/>
      <c r="Q41" s="1013"/>
    </row>
    <row r="42" spans="1:17" s="997" customFormat="1" ht="16.5" hidden="1">
      <c r="A42" s="1015"/>
      <c r="B42" s="1015"/>
      <c r="C42" s="1015"/>
      <c r="D42" s="1016"/>
      <c r="E42" s="1016"/>
      <c r="F42" s="1016"/>
      <c r="G42" s="1016"/>
      <c r="H42" s="1016"/>
      <c r="I42" s="1016"/>
      <c r="J42" s="996"/>
      <c r="K42" s="996"/>
      <c r="L42" s="996"/>
      <c r="M42" s="996"/>
      <c r="N42" s="996"/>
      <c r="O42" s="996"/>
      <c r="P42" s="996"/>
      <c r="Q42" s="996"/>
    </row>
    <row r="43" spans="1:17" s="997" customFormat="1" ht="16.5" hidden="1">
      <c r="A43" s="1015"/>
      <c r="B43" s="1015"/>
      <c r="C43" s="1015"/>
      <c r="D43" s="1016"/>
      <c r="E43" s="1016"/>
      <c r="F43" s="1016"/>
      <c r="G43" s="1016"/>
      <c r="H43" s="1016"/>
      <c r="I43" s="1016"/>
      <c r="J43" s="996"/>
      <c r="K43" s="996"/>
      <c r="L43" s="996"/>
      <c r="M43" s="996"/>
      <c r="N43" s="996"/>
      <c r="O43" s="996"/>
      <c r="P43" s="996"/>
      <c r="Q43" s="996"/>
    </row>
    <row r="44" spans="1:17" s="997" customFormat="1" ht="16.5" hidden="1">
      <c r="A44" s="1015"/>
      <c r="B44" s="1015"/>
      <c r="C44" s="1015"/>
      <c r="D44" s="1016"/>
      <c r="E44" s="1016"/>
      <c r="F44" s="1016"/>
      <c r="G44" s="1016"/>
      <c r="H44" s="1016"/>
      <c r="I44" s="1016"/>
      <c r="J44" s="996"/>
      <c r="K44" s="996"/>
      <c r="L44" s="996"/>
      <c r="M44" s="996"/>
      <c r="N44" s="996"/>
      <c r="O44" s="996"/>
      <c r="P44" s="996"/>
      <c r="Q44" s="996"/>
    </row>
    <row r="45" spans="1:17" s="997" customFormat="1" ht="29.25" customHeight="1">
      <c r="A45" s="1095"/>
      <c r="B45" s="1095"/>
      <c r="C45" s="1095"/>
      <c r="D45" s="1095"/>
      <c r="E45" s="1016"/>
      <c r="F45" s="1096"/>
      <c r="G45" s="1096"/>
      <c r="H45" s="1086"/>
      <c r="I45" s="1086"/>
      <c r="J45" s="996"/>
      <c r="K45" s="996"/>
      <c r="L45" s="996"/>
      <c r="M45" s="996"/>
      <c r="N45" s="996"/>
      <c r="O45" s="996"/>
      <c r="P45" s="996"/>
      <c r="Q45" s="996"/>
    </row>
    <row r="46" spans="1:17" s="997" customFormat="1" ht="15.75" customHeight="1">
      <c r="A46" s="1091"/>
      <c r="B46" s="1091"/>
      <c r="C46" s="1017"/>
      <c r="D46" s="1017"/>
      <c r="E46" s="1017"/>
      <c r="F46" s="1091"/>
      <c r="G46" s="1091"/>
      <c r="H46" s="1092"/>
      <c r="I46" s="1092"/>
      <c r="J46" s="996"/>
      <c r="K46" s="996"/>
      <c r="L46" s="996"/>
      <c r="M46" s="996"/>
      <c r="N46" s="996"/>
      <c r="O46" s="996"/>
      <c r="P46" s="996"/>
      <c r="Q46" s="996"/>
    </row>
    <row r="47" spans="1:17" s="1022" customFormat="1" ht="18" customHeight="1">
      <c r="A47" s="1018" t="s">
        <v>3205</v>
      </c>
      <c r="B47" s="1018"/>
      <c r="C47" s="1019"/>
      <c r="D47" s="1020"/>
      <c r="E47" s="1093" t="s">
        <v>3206</v>
      </c>
      <c r="F47" s="1093"/>
      <c r="G47" s="1093"/>
      <c r="H47" s="1020"/>
      <c r="I47" s="1020"/>
      <c r="J47" s="1021"/>
      <c r="K47" s="1021"/>
      <c r="L47" s="1021"/>
      <c r="M47" s="1021"/>
      <c r="N47" s="1021"/>
      <c r="O47" s="1021"/>
      <c r="P47" s="1021"/>
      <c r="Q47" s="1021"/>
    </row>
  </sheetData>
  <mergeCells count="29">
    <mergeCell ref="A46:B46"/>
    <mergeCell ref="F46:G46"/>
    <mergeCell ref="H46:I46"/>
    <mergeCell ref="E47:G47"/>
    <mergeCell ref="A40:C40"/>
    <mergeCell ref="E40:I40"/>
    <mergeCell ref="A41:C41"/>
    <mergeCell ref="E41:I41"/>
    <mergeCell ref="A45:D45"/>
    <mergeCell ref="F45:G45"/>
    <mergeCell ref="A27:I27"/>
    <mergeCell ref="C30:H30"/>
    <mergeCell ref="H45:I45"/>
    <mergeCell ref="C31:I31"/>
    <mergeCell ref="D32:F32"/>
    <mergeCell ref="A38:B38"/>
    <mergeCell ref="E38:I38"/>
    <mergeCell ref="A39:B39"/>
    <mergeCell ref="E39:I39"/>
    <mergeCell ref="A19:I19"/>
    <mergeCell ref="A21:I21"/>
    <mergeCell ref="A22:I22"/>
    <mergeCell ref="A23:I23"/>
    <mergeCell ref="A24:I24"/>
    <mergeCell ref="A2:I2"/>
    <mergeCell ref="A3:I3"/>
    <mergeCell ref="A4:I4"/>
    <mergeCell ref="A12:I12"/>
    <mergeCell ref="A15:I15"/>
  </mergeCells>
  <pageMargins left="0.77" right="0.2"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L118"/>
  <sheetViews>
    <sheetView showGridLines="0" workbookViewId="0">
      <pane ySplit="1" topLeftCell="A2" activePane="bottomLeft" state="frozenSplit"/>
      <selection activeCell="D47" sqref="D47"/>
      <selection pane="bottomLeft" activeCell="K15" sqref="K15"/>
    </sheetView>
  </sheetViews>
  <sheetFormatPr defaultColWidth="9" defaultRowHeight="14.25" customHeight="1"/>
  <cols>
    <col min="1" max="1" width="2.28515625" style="72" customWidth="1"/>
    <col min="2" max="2" width="1.42578125" style="72" customWidth="1"/>
    <col min="3" max="3" width="3.5703125" style="72" customWidth="1"/>
    <col min="4" max="4" width="3.7109375" style="72" customWidth="1"/>
    <col min="5" max="5" width="8.42578125" style="72" customWidth="1"/>
    <col min="6" max="6" width="9.5703125" style="72" customWidth="1"/>
    <col min="7" max="7" width="15.85546875" style="72" customWidth="1"/>
    <col min="8" max="8" width="10.7109375" style="72" customWidth="1"/>
    <col min="9" max="10" width="6" style="72" customWidth="1"/>
    <col min="11" max="11" width="8.42578125" style="72" customWidth="1"/>
    <col min="12" max="12" width="4.85546875" style="72" customWidth="1"/>
    <col min="13" max="14" width="5.140625" style="72" customWidth="1"/>
    <col min="15" max="15" width="1.7109375" style="72" customWidth="1"/>
    <col min="16" max="16" width="4.140625" style="72" customWidth="1"/>
    <col min="17" max="17" width="3.28515625" style="72" customWidth="1"/>
    <col min="18" max="18" width="1.42578125" style="72" customWidth="1"/>
    <col min="19" max="19" width="7" style="72" customWidth="1"/>
    <col min="20" max="20" width="25.42578125" style="72" hidden="1" customWidth="1"/>
    <col min="21" max="21" width="14" style="72" hidden="1" customWidth="1"/>
    <col min="22" max="22" width="10.5703125" style="72" hidden="1" customWidth="1"/>
    <col min="23" max="23" width="14" style="72" hidden="1" customWidth="1"/>
    <col min="24" max="24" width="10.42578125" style="72" hidden="1" customWidth="1"/>
    <col min="25" max="25" width="12.85546875" style="72" hidden="1" customWidth="1"/>
    <col min="26" max="26" width="9.42578125" style="72" hidden="1" customWidth="1"/>
    <col min="27" max="27" width="12.85546875" style="72" hidden="1" customWidth="1"/>
    <col min="28" max="28" width="14" style="72" hidden="1" customWidth="1"/>
    <col min="29" max="29" width="9.42578125" style="72" customWidth="1"/>
    <col min="30" max="30" width="12.85546875" style="72" customWidth="1"/>
    <col min="31" max="31" width="14" style="72" customWidth="1"/>
    <col min="32" max="43" width="9" style="72" customWidth="1"/>
    <col min="44" max="64" width="9" style="72" hidden="1" customWidth="1"/>
    <col min="65" max="16384" width="9" style="72"/>
  </cols>
  <sheetData>
    <row r="2" spans="2:64" ht="7.5" customHeight="1">
      <c r="B2" s="83"/>
      <c r="C2" s="84"/>
      <c r="D2" s="84"/>
      <c r="E2" s="84"/>
      <c r="F2" s="84"/>
      <c r="G2" s="84"/>
      <c r="H2" s="84"/>
      <c r="I2" s="84"/>
      <c r="J2" s="84"/>
      <c r="K2" s="84"/>
      <c r="L2" s="84"/>
      <c r="M2" s="84"/>
      <c r="N2" s="84"/>
      <c r="O2" s="84"/>
      <c r="P2" s="84"/>
      <c r="Q2" s="84"/>
      <c r="R2" s="85"/>
    </row>
    <row r="3" spans="2:64" ht="37.5" customHeight="1">
      <c r="B3" s="75"/>
      <c r="C3" s="1213" t="s">
        <v>1</v>
      </c>
      <c r="D3" s="1208"/>
      <c r="E3" s="1208"/>
      <c r="F3" s="1208"/>
      <c r="G3" s="1208"/>
      <c r="H3" s="1208"/>
      <c r="I3" s="1208"/>
      <c r="J3" s="1208"/>
      <c r="K3" s="1208"/>
      <c r="L3" s="1208"/>
      <c r="M3" s="1208"/>
      <c r="N3" s="1208"/>
      <c r="O3" s="1208"/>
      <c r="P3" s="1208"/>
      <c r="Q3" s="1208"/>
      <c r="R3" s="76"/>
    </row>
    <row r="4" spans="2:64" ht="7.5" customHeight="1">
      <c r="B4" s="75"/>
      <c r="R4" s="76"/>
    </row>
    <row r="5" spans="2:64" ht="30.75" customHeight="1">
      <c r="B5" s="75"/>
      <c r="C5" s="74" t="s">
        <v>0</v>
      </c>
      <c r="F5" s="1214" t="s">
        <v>466</v>
      </c>
      <c r="G5" s="1215"/>
      <c r="H5" s="1215"/>
      <c r="I5" s="1215"/>
      <c r="J5" s="1215"/>
      <c r="K5" s="1215"/>
      <c r="L5" s="1215"/>
      <c r="M5" s="1215"/>
      <c r="N5" s="1215"/>
      <c r="O5" s="1215"/>
      <c r="P5" s="1215"/>
      <c r="R5" s="76"/>
    </row>
    <row r="6" spans="2:64" ht="37.5" customHeight="1">
      <c r="B6" s="75"/>
      <c r="C6" s="86" t="s">
        <v>117</v>
      </c>
      <c r="F6" s="1216" t="s">
        <v>256</v>
      </c>
      <c r="G6" s="1215"/>
      <c r="H6" s="1215"/>
      <c r="I6" s="1215"/>
      <c r="J6" s="1215"/>
      <c r="K6" s="1215"/>
      <c r="L6" s="1215"/>
      <c r="M6" s="1215"/>
      <c r="N6" s="1215"/>
      <c r="O6" s="1215"/>
      <c r="P6" s="1215"/>
      <c r="R6" s="76"/>
    </row>
    <row r="7" spans="2:64" ht="7.5" customHeight="1">
      <c r="B7" s="75"/>
      <c r="R7" s="76"/>
    </row>
    <row r="8" spans="2:64" ht="18.75" customHeight="1">
      <c r="B8" s="75"/>
      <c r="C8" s="74" t="s">
        <v>118</v>
      </c>
      <c r="F8" s="77" t="s">
        <v>257</v>
      </c>
      <c r="K8" s="74" t="s">
        <v>120</v>
      </c>
      <c r="M8" s="1217">
        <v>42029</v>
      </c>
      <c r="N8" s="1218"/>
      <c r="O8" s="1218"/>
      <c r="P8" s="1218"/>
      <c r="R8" s="76"/>
    </row>
    <row r="9" spans="2:64" ht="7.5" customHeight="1">
      <c r="B9" s="75"/>
      <c r="R9" s="76"/>
    </row>
    <row r="10" spans="2:64" ht="15.75" customHeight="1">
      <c r="B10" s="75"/>
      <c r="C10" s="74" t="s">
        <v>258</v>
      </c>
      <c r="F10" s="77" t="s">
        <v>259</v>
      </c>
      <c r="K10" s="74" t="s">
        <v>122</v>
      </c>
      <c r="M10" s="1219" t="s">
        <v>260</v>
      </c>
      <c r="N10" s="1208"/>
      <c r="O10" s="1208"/>
      <c r="P10" s="1208"/>
      <c r="Q10" s="1208"/>
      <c r="R10" s="76"/>
    </row>
    <row r="11" spans="2:64" ht="15" customHeight="1">
      <c r="B11" s="75"/>
      <c r="C11" s="74" t="s">
        <v>121</v>
      </c>
      <c r="F11" s="77" t="s">
        <v>105</v>
      </c>
      <c r="K11" s="74" t="s">
        <v>47</v>
      </c>
      <c r="M11" s="1219" t="s">
        <v>105</v>
      </c>
      <c r="N11" s="1208"/>
      <c r="O11" s="1208"/>
      <c r="P11" s="1208"/>
      <c r="Q11" s="1208"/>
      <c r="R11" s="76"/>
    </row>
    <row r="12" spans="2:64" ht="11.25" customHeight="1">
      <c r="B12" s="75"/>
      <c r="R12" s="76"/>
    </row>
    <row r="13" spans="2:64" ht="30" customHeight="1">
      <c r="B13" s="88"/>
      <c r="C13" s="89" t="s">
        <v>2</v>
      </c>
      <c r="D13" s="90" t="s">
        <v>3</v>
      </c>
      <c r="E13" s="90" t="s">
        <v>4</v>
      </c>
      <c r="F13" s="1209" t="s">
        <v>5</v>
      </c>
      <c r="G13" s="1210"/>
      <c r="H13" s="1210"/>
      <c r="I13" s="1210"/>
      <c r="J13" s="90" t="s">
        <v>87</v>
      </c>
      <c r="K13" s="90" t="s">
        <v>88</v>
      </c>
      <c r="L13" s="1209" t="s">
        <v>270</v>
      </c>
      <c r="M13" s="1210"/>
      <c r="N13" s="1209" t="s">
        <v>262</v>
      </c>
      <c r="O13" s="1210"/>
      <c r="P13" s="1210"/>
      <c r="Q13" s="1211"/>
      <c r="R13" s="91"/>
      <c r="T13" s="92" t="s">
        <v>6</v>
      </c>
      <c r="U13" s="93" t="s">
        <v>95</v>
      </c>
      <c r="V13" s="93" t="s">
        <v>7</v>
      </c>
      <c r="W13" s="93" t="s">
        <v>271</v>
      </c>
      <c r="X13" s="93" t="s">
        <v>272</v>
      </c>
      <c r="Y13" s="93" t="s">
        <v>273</v>
      </c>
      <c r="Z13" s="93" t="s">
        <v>8</v>
      </c>
      <c r="AA13" s="94" t="s">
        <v>9</v>
      </c>
      <c r="AB13" s="72" t="s">
        <v>274</v>
      </c>
    </row>
    <row r="14" spans="2:64" ht="30" customHeight="1">
      <c r="B14" s="75"/>
      <c r="C14" s="87" t="s">
        <v>48</v>
      </c>
      <c r="N14" s="1212">
        <f>BK14</f>
        <v>0</v>
      </c>
      <c r="O14" s="1208"/>
      <c r="P14" s="1208"/>
      <c r="Q14" s="1208"/>
      <c r="R14" s="76"/>
      <c r="T14" s="95"/>
      <c r="U14" s="79"/>
      <c r="V14" s="79"/>
      <c r="W14" s="96">
        <f>(((((((0+W15)+W37)+W67)+W93)+W95)+W113)+W116)</f>
        <v>0</v>
      </c>
      <c r="X14" s="79"/>
      <c r="Y14" s="96">
        <f>(((((((0+Y15)+Y37)+Y67)+Y93)+Y95)+Y113)+Y116)</f>
        <v>1.123005</v>
      </c>
      <c r="Z14" s="79"/>
      <c r="AA14" s="97">
        <f>(((((((0+AA15)+AA37)+AA67)+AA93)+AA95)+AA113)+AA116)</f>
        <v>0.36108000000000001</v>
      </c>
      <c r="BK14" s="98">
        <f>(((((((0+BK15)+BK37)+BK67)+BK93)+BK95)+BK113)+BK116)</f>
        <v>0</v>
      </c>
    </row>
    <row r="15" spans="2:64" ht="37.5" customHeight="1">
      <c r="B15" s="99"/>
      <c r="C15" s="100"/>
      <c r="D15" s="101" t="s">
        <v>263</v>
      </c>
      <c r="E15" s="102"/>
      <c r="N15" s="1192">
        <f>BK15</f>
        <v>0</v>
      </c>
      <c r="O15" s="1193"/>
      <c r="P15" s="1193"/>
      <c r="Q15" s="1193"/>
      <c r="R15" s="104"/>
      <c r="T15" s="105"/>
      <c r="W15" s="106">
        <f>SUM(W16:W36)</f>
        <v>0</v>
      </c>
      <c r="Y15" s="106">
        <f>SUM(Y16:Y36)</f>
        <v>0.17535999999999999</v>
      </c>
      <c r="AA15" s="107">
        <f>SUM(AA16:AA36)</f>
        <v>0</v>
      </c>
      <c r="AR15" s="103"/>
      <c r="AT15" s="103" t="s">
        <v>10</v>
      </c>
      <c r="AU15" s="108">
        <v>0</v>
      </c>
      <c r="AY15" s="103" t="s">
        <v>11</v>
      </c>
      <c r="BK15" s="109">
        <f>SUM(BK16:BK36)</f>
        <v>0</v>
      </c>
      <c r="BL15" s="73">
        <v>0</v>
      </c>
    </row>
    <row r="16" spans="2:64" ht="19.5" customHeight="1">
      <c r="B16" s="75"/>
      <c r="C16" s="110">
        <v>1</v>
      </c>
      <c r="D16" s="111" t="s">
        <v>12</v>
      </c>
      <c r="E16" s="112" t="s">
        <v>275</v>
      </c>
      <c r="F16" s="1200" t="s">
        <v>276</v>
      </c>
      <c r="G16" s="1195"/>
      <c r="H16" s="1195"/>
      <c r="I16" s="1196"/>
      <c r="J16" s="113" t="s">
        <v>92</v>
      </c>
      <c r="K16" s="114">
        <v>3</v>
      </c>
      <c r="L16" s="1197"/>
      <c r="M16" s="1198"/>
      <c r="N16" s="1199">
        <f t="shared" ref="N16:N36" si="0">ROUND((L16*K16),2)</f>
        <v>0</v>
      </c>
      <c r="O16" s="1195"/>
      <c r="P16" s="1195"/>
      <c r="Q16" s="1196"/>
      <c r="R16" s="76"/>
      <c r="T16" s="115"/>
      <c r="U16" s="116" t="s">
        <v>13</v>
      </c>
      <c r="V16" s="117"/>
      <c r="W16" s="117">
        <f t="shared" ref="W16:W36" si="1">(V16*K16)</f>
        <v>0</v>
      </c>
      <c r="X16" s="117">
        <v>1.502E-2</v>
      </c>
      <c r="Y16" s="117">
        <f t="shared" ref="Y16:Y36" si="2">(X16*K16)</f>
        <v>4.5060000000000003E-2</v>
      </c>
      <c r="Z16" s="117">
        <v>0</v>
      </c>
      <c r="AA16" s="118">
        <f t="shared" ref="AA16:AA36" si="3">(Z16*K16)</f>
        <v>0</v>
      </c>
      <c r="AT16" s="72" t="s">
        <v>12</v>
      </c>
      <c r="AU16" s="73">
        <v>1</v>
      </c>
      <c r="AY16" s="72" t="s">
        <v>11</v>
      </c>
      <c r="BE16" s="119">
        <f t="shared" ref="BE16:BE36" si="4">IF((U16="základní"),N16,0)</f>
        <v>0</v>
      </c>
      <c r="BF16" s="119">
        <f t="shared" ref="BF16:BF36" si="5">IF((U16="snížená"),N16,0)</f>
        <v>0</v>
      </c>
      <c r="BG16" s="119">
        <f t="shared" ref="BG16:BG36" si="6">IF((U16="základní přenesená"),N16,0)</f>
        <v>0</v>
      </c>
      <c r="BH16" s="119">
        <f t="shared" ref="BH16:BH36" si="7">IF((U16="snížená přenesená"),N16,0)</f>
        <v>0</v>
      </c>
      <c r="BI16" s="119">
        <f t="shared" ref="BI16:BI36" si="8">IF((U16="nulová"),N16,0)</f>
        <v>0</v>
      </c>
      <c r="BJ16" s="73">
        <v>1</v>
      </c>
      <c r="BK16" s="119">
        <f t="shared" ref="BK16:BK36" si="9">ROUND((L16*K16),2)</f>
        <v>0</v>
      </c>
      <c r="BL16" s="73">
        <v>1</v>
      </c>
    </row>
    <row r="17" spans="2:64" ht="19.5" customHeight="1">
      <c r="B17" s="75"/>
      <c r="C17" s="110">
        <v>2</v>
      </c>
      <c r="D17" s="111" t="s">
        <v>12</v>
      </c>
      <c r="E17" s="112" t="s">
        <v>277</v>
      </c>
      <c r="F17" s="1200" t="s">
        <v>278</v>
      </c>
      <c r="G17" s="1195"/>
      <c r="H17" s="1195"/>
      <c r="I17" s="1196"/>
      <c r="J17" s="113" t="s">
        <v>94</v>
      </c>
      <c r="K17" s="114">
        <v>6</v>
      </c>
      <c r="L17" s="1197"/>
      <c r="M17" s="1198"/>
      <c r="N17" s="1199">
        <f t="shared" si="0"/>
        <v>0</v>
      </c>
      <c r="O17" s="1195"/>
      <c r="P17" s="1195"/>
      <c r="Q17" s="1196"/>
      <c r="R17" s="76"/>
      <c r="T17" s="115"/>
      <c r="U17" s="116" t="s">
        <v>13</v>
      </c>
      <c r="V17" s="117"/>
      <c r="W17" s="117">
        <f t="shared" si="1"/>
        <v>0</v>
      </c>
      <c r="X17" s="117">
        <v>5.5999999999999995E-4</v>
      </c>
      <c r="Y17" s="117">
        <f t="shared" si="2"/>
        <v>3.3599999999999997E-3</v>
      </c>
      <c r="Z17" s="117">
        <v>0</v>
      </c>
      <c r="AA17" s="118">
        <f t="shared" si="3"/>
        <v>0</v>
      </c>
      <c r="AT17" s="72" t="s">
        <v>12</v>
      </c>
      <c r="AU17" s="73">
        <v>1</v>
      </c>
      <c r="AY17" s="72" t="s">
        <v>11</v>
      </c>
      <c r="BE17" s="119">
        <f t="shared" si="4"/>
        <v>0</v>
      </c>
      <c r="BF17" s="119">
        <f t="shared" si="5"/>
        <v>0</v>
      </c>
      <c r="BG17" s="119">
        <f t="shared" si="6"/>
        <v>0</v>
      </c>
      <c r="BH17" s="119">
        <f t="shared" si="7"/>
        <v>0</v>
      </c>
      <c r="BI17" s="119">
        <f t="shared" si="8"/>
        <v>0</v>
      </c>
      <c r="BJ17" s="73">
        <v>1</v>
      </c>
      <c r="BK17" s="119">
        <f t="shared" si="9"/>
        <v>0</v>
      </c>
      <c r="BL17" s="73">
        <v>1</v>
      </c>
    </row>
    <row r="18" spans="2:64" ht="28.5" customHeight="1">
      <c r="B18" s="75"/>
      <c r="C18" s="110">
        <v>3</v>
      </c>
      <c r="D18" s="111" t="s">
        <v>12</v>
      </c>
      <c r="E18" s="112" t="s">
        <v>279</v>
      </c>
      <c r="F18" s="1200" t="s">
        <v>280</v>
      </c>
      <c r="G18" s="1195"/>
      <c r="H18" s="1195"/>
      <c r="I18" s="1196"/>
      <c r="J18" s="113" t="s">
        <v>94</v>
      </c>
      <c r="K18" s="114">
        <v>45</v>
      </c>
      <c r="L18" s="1197"/>
      <c r="M18" s="1198"/>
      <c r="N18" s="1199">
        <f t="shared" si="0"/>
        <v>0</v>
      </c>
      <c r="O18" s="1195"/>
      <c r="P18" s="1195"/>
      <c r="Q18" s="1196"/>
      <c r="R18" s="76"/>
      <c r="T18" s="115"/>
      <c r="U18" s="116" t="s">
        <v>13</v>
      </c>
      <c r="V18" s="117"/>
      <c r="W18" s="117">
        <f t="shared" si="1"/>
        <v>0</v>
      </c>
      <c r="X18" s="117">
        <v>1.09E-3</v>
      </c>
      <c r="Y18" s="117">
        <f t="shared" si="2"/>
        <v>4.9050000000000003E-2</v>
      </c>
      <c r="Z18" s="117">
        <v>0</v>
      </c>
      <c r="AA18" s="118">
        <f t="shared" si="3"/>
        <v>0</v>
      </c>
      <c r="AT18" s="72" t="s">
        <v>12</v>
      </c>
      <c r="AU18" s="73">
        <v>1</v>
      </c>
      <c r="AY18" s="72" t="s">
        <v>11</v>
      </c>
      <c r="BE18" s="119">
        <f t="shared" si="4"/>
        <v>0</v>
      </c>
      <c r="BF18" s="119">
        <f t="shared" si="5"/>
        <v>0</v>
      </c>
      <c r="BG18" s="119">
        <f t="shared" si="6"/>
        <v>0</v>
      </c>
      <c r="BH18" s="119">
        <f t="shared" si="7"/>
        <v>0</v>
      </c>
      <c r="BI18" s="119">
        <f t="shared" si="8"/>
        <v>0</v>
      </c>
      <c r="BJ18" s="73">
        <v>1</v>
      </c>
      <c r="BK18" s="119">
        <f t="shared" si="9"/>
        <v>0</v>
      </c>
      <c r="BL18" s="73">
        <v>1</v>
      </c>
    </row>
    <row r="19" spans="2:64" ht="28.5" customHeight="1">
      <c r="B19" s="75"/>
      <c r="C19" s="110">
        <v>4</v>
      </c>
      <c r="D19" s="111" t="s">
        <v>12</v>
      </c>
      <c r="E19" s="112" t="s">
        <v>281</v>
      </c>
      <c r="F19" s="1200" t="s">
        <v>282</v>
      </c>
      <c r="G19" s="1195"/>
      <c r="H19" s="1195"/>
      <c r="I19" s="1196"/>
      <c r="J19" s="113" t="s">
        <v>94</v>
      </c>
      <c r="K19" s="114">
        <v>7</v>
      </c>
      <c r="L19" s="1197"/>
      <c r="M19" s="1198"/>
      <c r="N19" s="1199">
        <f t="shared" si="0"/>
        <v>0</v>
      </c>
      <c r="O19" s="1195"/>
      <c r="P19" s="1195"/>
      <c r="Q19" s="1196"/>
      <c r="R19" s="76"/>
      <c r="T19" s="115"/>
      <c r="U19" s="116" t="s">
        <v>13</v>
      </c>
      <c r="V19" s="117"/>
      <c r="W19" s="117">
        <f t="shared" si="1"/>
        <v>0</v>
      </c>
      <c r="X19" s="117">
        <v>5.9000000000000003E-4</v>
      </c>
      <c r="Y19" s="117">
        <f t="shared" si="2"/>
        <v>4.13E-3</v>
      </c>
      <c r="Z19" s="117">
        <v>0</v>
      </c>
      <c r="AA19" s="118">
        <f t="shared" si="3"/>
        <v>0</v>
      </c>
      <c r="AT19" s="72" t="s">
        <v>12</v>
      </c>
      <c r="AU19" s="73">
        <v>1</v>
      </c>
      <c r="AY19" s="72" t="s">
        <v>11</v>
      </c>
      <c r="BE19" s="119">
        <f t="shared" si="4"/>
        <v>0</v>
      </c>
      <c r="BF19" s="119">
        <f t="shared" si="5"/>
        <v>0</v>
      </c>
      <c r="BG19" s="119">
        <f t="shared" si="6"/>
        <v>0</v>
      </c>
      <c r="BH19" s="119">
        <f t="shared" si="7"/>
        <v>0</v>
      </c>
      <c r="BI19" s="119">
        <f t="shared" si="8"/>
        <v>0</v>
      </c>
      <c r="BJ19" s="73">
        <v>1</v>
      </c>
      <c r="BK19" s="119">
        <f t="shared" si="9"/>
        <v>0</v>
      </c>
      <c r="BL19" s="73">
        <v>1</v>
      </c>
    </row>
    <row r="20" spans="2:64" ht="28.5" customHeight="1">
      <c r="B20" s="75"/>
      <c r="C20" s="110">
        <v>5</v>
      </c>
      <c r="D20" s="111" t="s">
        <v>12</v>
      </c>
      <c r="E20" s="112" t="s">
        <v>283</v>
      </c>
      <c r="F20" s="1200" t="s">
        <v>284</v>
      </c>
      <c r="G20" s="1195"/>
      <c r="H20" s="1195"/>
      <c r="I20" s="1196"/>
      <c r="J20" s="113" t="s">
        <v>94</v>
      </c>
      <c r="K20" s="114">
        <v>36</v>
      </c>
      <c r="L20" s="1197"/>
      <c r="M20" s="1198"/>
      <c r="N20" s="1199">
        <f t="shared" si="0"/>
        <v>0</v>
      </c>
      <c r="O20" s="1195"/>
      <c r="P20" s="1195"/>
      <c r="Q20" s="1196"/>
      <c r="R20" s="76"/>
      <c r="T20" s="115"/>
      <c r="U20" s="116" t="s">
        <v>13</v>
      </c>
      <c r="V20" s="117"/>
      <c r="W20" s="117">
        <f t="shared" si="1"/>
        <v>0</v>
      </c>
      <c r="X20" s="117">
        <v>1.1999999999999999E-3</v>
      </c>
      <c r="Y20" s="117">
        <f t="shared" si="2"/>
        <v>4.3199999999999995E-2</v>
      </c>
      <c r="Z20" s="117">
        <v>0</v>
      </c>
      <c r="AA20" s="118">
        <f t="shared" si="3"/>
        <v>0</v>
      </c>
      <c r="AT20" s="72" t="s">
        <v>12</v>
      </c>
      <c r="AU20" s="73">
        <v>1</v>
      </c>
      <c r="AY20" s="72" t="s">
        <v>11</v>
      </c>
      <c r="BE20" s="119">
        <f t="shared" si="4"/>
        <v>0</v>
      </c>
      <c r="BF20" s="119">
        <f t="shared" si="5"/>
        <v>0</v>
      </c>
      <c r="BG20" s="119">
        <f t="shared" si="6"/>
        <v>0</v>
      </c>
      <c r="BH20" s="119">
        <f t="shared" si="7"/>
        <v>0</v>
      </c>
      <c r="BI20" s="119">
        <f t="shared" si="8"/>
        <v>0</v>
      </c>
      <c r="BJ20" s="73">
        <v>1</v>
      </c>
      <c r="BK20" s="119">
        <f t="shared" si="9"/>
        <v>0</v>
      </c>
      <c r="BL20" s="73">
        <v>1</v>
      </c>
    </row>
    <row r="21" spans="2:64" ht="28.5" customHeight="1">
      <c r="B21" s="75"/>
      <c r="C21" s="110">
        <v>6</v>
      </c>
      <c r="D21" s="111" t="s">
        <v>12</v>
      </c>
      <c r="E21" s="112" t="s">
        <v>285</v>
      </c>
      <c r="F21" s="1200" t="s">
        <v>286</v>
      </c>
      <c r="G21" s="1195"/>
      <c r="H21" s="1195"/>
      <c r="I21" s="1196"/>
      <c r="J21" s="113" t="s">
        <v>94</v>
      </c>
      <c r="K21" s="114">
        <v>5</v>
      </c>
      <c r="L21" s="1197"/>
      <c r="M21" s="1198"/>
      <c r="N21" s="1199">
        <f t="shared" si="0"/>
        <v>0</v>
      </c>
      <c r="O21" s="1195"/>
      <c r="P21" s="1195"/>
      <c r="Q21" s="1196"/>
      <c r="R21" s="76"/>
      <c r="T21" s="115"/>
      <c r="U21" s="116" t="s">
        <v>13</v>
      </c>
      <c r="V21" s="117"/>
      <c r="W21" s="117">
        <f t="shared" si="1"/>
        <v>0</v>
      </c>
      <c r="X21" s="117">
        <v>2.9E-4</v>
      </c>
      <c r="Y21" s="117">
        <f t="shared" si="2"/>
        <v>1.4499999999999999E-3</v>
      </c>
      <c r="Z21" s="117">
        <v>0</v>
      </c>
      <c r="AA21" s="118">
        <f t="shared" si="3"/>
        <v>0</v>
      </c>
      <c r="AT21" s="72" t="s">
        <v>12</v>
      </c>
      <c r="AU21" s="73">
        <v>1</v>
      </c>
      <c r="AY21" s="72" t="s">
        <v>11</v>
      </c>
      <c r="BE21" s="119">
        <f t="shared" si="4"/>
        <v>0</v>
      </c>
      <c r="BF21" s="119">
        <f t="shared" si="5"/>
        <v>0</v>
      </c>
      <c r="BG21" s="119">
        <f t="shared" si="6"/>
        <v>0</v>
      </c>
      <c r="BH21" s="119">
        <f t="shared" si="7"/>
        <v>0</v>
      </c>
      <c r="BI21" s="119">
        <f t="shared" si="8"/>
        <v>0</v>
      </c>
      <c r="BJ21" s="73">
        <v>1</v>
      </c>
      <c r="BK21" s="119">
        <f t="shared" si="9"/>
        <v>0</v>
      </c>
      <c r="BL21" s="73">
        <v>1</v>
      </c>
    </row>
    <row r="22" spans="2:64" ht="28.5" customHeight="1">
      <c r="B22" s="75"/>
      <c r="C22" s="110">
        <v>7</v>
      </c>
      <c r="D22" s="111" t="s">
        <v>12</v>
      </c>
      <c r="E22" s="112" t="s">
        <v>287</v>
      </c>
      <c r="F22" s="1200" t="s">
        <v>288</v>
      </c>
      <c r="G22" s="1195"/>
      <c r="H22" s="1195"/>
      <c r="I22" s="1196"/>
      <c r="J22" s="113" t="s">
        <v>94</v>
      </c>
      <c r="K22" s="114">
        <v>49</v>
      </c>
      <c r="L22" s="1197"/>
      <c r="M22" s="1198"/>
      <c r="N22" s="1199">
        <f t="shared" si="0"/>
        <v>0</v>
      </c>
      <c r="O22" s="1195"/>
      <c r="P22" s="1195"/>
      <c r="Q22" s="1196"/>
      <c r="R22" s="76"/>
      <c r="T22" s="115"/>
      <c r="U22" s="116" t="s">
        <v>13</v>
      </c>
      <c r="V22" s="117"/>
      <c r="W22" s="117">
        <f t="shared" si="1"/>
        <v>0</v>
      </c>
      <c r="X22" s="117">
        <v>2.9E-4</v>
      </c>
      <c r="Y22" s="117">
        <f t="shared" si="2"/>
        <v>1.421E-2</v>
      </c>
      <c r="Z22" s="117">
        <v>0</v>
      </c>
      <c r="AA22" s="118">
        <f t="shared" si="3"/>
        <v>0</v>
      </c>
      <c r="AT22" s="72" t="s">
        <v>12</v>
      </c>
      <c r="AU22" s="73">
        <v>1</v>
      </c>
      <c r="AY22" s="72" t="s">
        <v>11</v>
      </c>
      <c r="BE22" s="119">
        <f t="shared" si="4"/>
        <v>0</v>
      </c>
      <c r="BF22" s="119">
        <f t="shared" si="5"/>
        <v>0</v>
      </c>
      <c r="BG22" s="119">
        <f t="shared" si="6"/>
        <v>0</v>
      </c>
      <c r="BH22" s="119">
        <f t="shared" si="7"/>
        <v>0</v>
      </c>
      <c r="BI22" s="119">
        <f t="shared" si="8"/>
        <v>0</v>
      </c>
      <c r="BJ22" s="73">
        <v>1</v>
      </c>
      <c r="BK22" s="119">
        <f t="shared" si="9"/>
        <v>0</v>
      </c>
      <c r="BL22" s="73">
        <v>1</v>
      </c>
    </row>
    <row r="23" spans="2:64" ht="38.25" customHeight="1">
      <c r="B23" s="75"/>
      <c r="C23" s="110">
        <v>8</v>
      </c>
      <c r="D23" s="111" t="s">
        <v>12</v>
      </c>
      <c r="E23" s="112" t="s">
        <v>289</v>
      </c>
      <c r="F23" s="1200" t="s">
        <v>290</v>
      </c>
      <c r="G23" s="1195"/>
      <c r="H23" s="1195"/>
      <c r="I23" s="1196"/>
      <c r="J23" s="113" t="s">
        <v>94</v>
      </c>
      <c r="K23" s="114">
        <v>49</v>
      </c>
      <c r="L23" s="1197"/>
      <c r="M23" s="1198"/>
      <c r="N23" s="1199">
        <f t="shared" si="0"/>
        <v>0</v>
      </c>
      <c r="O23" s="1195"/>
      <c r="P23" s="1195"/>
      <c r="Q23" s="1196"/>
      <c r="R23" s="76"/>
      <c r="T23" s="115"/>
      <c r="U23" s="116" t="s">
        <v>13</v>
      </c>
      <c r="V23" s="117"/>
      <c r="W23" s="117">
        <f t="shared" si="1"/>
        <v>0</v>
      </c>
      <c r="X23" s="117">
        <v>6.9999999999999994E-5</v>
      </c>
      <c r="Y23" s="117">
        <f t="shared" si="2"/>
        <v>3.4299999999999999E-3</v>
      </c>
      <c r="Z23" s="117">
        <v>0</v>
      </c>
      <c r="AA23" s="118">
        <f t="shared" si="3"/>
        <v>0</v>
      </c>
      <c r="AT23" s="72" t="s">
        <v>12</v>
      </c>
      <c r="AU23" s="73">
        <v>1</v>
      </c>
      <c r="AY23" s="72" t="s">
        <v>11</v>
      </c>
      <c r="BE23" s="119">
        <f t="shared" si="4"/>
        <v>0</v>
      </c>
      <c r="BF23" s="119">
        <f t="shared" si="5"/>
        <v>0</v>
      </c>
      <c r="BG23" s="119">
        <f t="shared" si="6"/>
        <v>0</v>
      </c>
      <c r="BH23" s="119">
        <f t="shared" si="7"/>
        <v>0</v>
      </c>
      <c r="BI23" s="119">
        <f t="shared" si="8"/>
        <v>0</v>
      </c>
      <c r="BJ23" s="73">
        <v>1</v>
      </c>
      <c r="BK23" s="119">
        <f t="shared" si="9"/>
        <v>0</v>
      </c>
      <c r="BL23" s="73">
        <v>1</v>
      </c>
    </row>
    <row r="24" spans="2:64" ht="28.5" customHeight="1">
      <c r="B24" s="75"/>
      <c r="C24" s="110">
        <v>9</v>
      </c>
      <c r="D24" s="111" t="s">
        <v>12</v>
      </c>
      <c r="E24" s="112" t="s">
        <v>291</v>
      </c>
      <c r="F24" s="1200" t="s">
        <v>292</v>
      </c>
      <c r="G24" s="1195"/>
      <c r="H24" s="1195"/>
      <c r="I24" s="1196"/>
      <c r="J24" s="113" t="s">
        <v>94</v>
      </c>
      <c r="K24" s="114">
        <v>7</v>
      </c>
      <c r="L24" s="1197"/>
      <c r="M24" s="1198"/>
      <c r="N24" s="1199">
        <f t="shared" si="0"/>
        <v>0</v>
      </c>
      <c r="O24" s="1195"/>
      <c r="P24" s="1195"/>
      <c r="Q24" s="1196"/>
      <c r="R24" s="76"/>
      <c r="T24" s="115"/>
      <c r="U24" s="116" t="s">
        <v>13</v>
      </c>
      <c r="V24" s="117"/>
      <c r="W24" s="117">
        <f t="shared" si="1"/>
        <v>0</v>
      </c>
      <c r="X24" s="117">
        <v>3.5E-4</v>
      </c>
      <c r="Y24" s="117">
        <f t="shared" si="2"/>
        <v>2.4499999999999999E-3</v>
      </c>
      <c r="Z24" s="117">
        <v>0</v>
      </c>
      <c r="AA24" s="118">
        <f t="shared" si="3"/>
        <v>0</v>
      </c>
      <c r="AT24" s="72" t="s">
        <v>12</v>
      </c>
      <c r="AU24" s="73">
        <v>1</v>
      </c>
      <c r="AY24" s="72" t="s">
        <v>11</v>
      </c>
      <c r="BE24" s="119">
        <f t="shared" si="4"/>
        <v>0</v>
      </c>
      <c r="BF24" s="119">
        <f t="shared" si="5"/>
        <v>0</v>
      </c>
      <c r="BG24" s="119">
        <f t="shared" si="6"/>
        <v>0</v>
      </c>
      <c r="BH24" s="119">
        <f t="shared" si="7"/>
        <v>0</v>
      </c>
      <c r="BI24" s="119">
        <f t="shared" si="8"/>
        <v>0</v>
      </c>
      <c r="BJ24" s="73">
        <v>1</v>
      </c>
      <c r="BK24" s="119">
        <f t="shared" si="9"/>
        <v>0</v>
      </c>
      <c r="BL24" s="73">
        <v>1</v>
      </c>
    </row>
    <row r="25" spans="2:64" ht="19.5" customHeight="1">
      <c r="B25" s="75"/>
      <c r="C25" s="110">
        <v>10</v>
      </c>
      <c r="D25" s="111" t="s">
        <v>12</v>
      </c>
      <c r="E25" s="112" t="s">
        <v>293</v>
      </c>
      <c r="F25" s="1200" t="s">
        <v>294</v>
      </c>
      <c r="G25" s="1195"/>
      <c r="H25" s="1195"/>
      <c r="I25" s="1196"/>
      <c r="J25" s="113" t="s">
        <v>92</v>
      </c>
      <c r="K25" s="114">
        <v>4</v>
      </c>
      <c r="L25" s="1197"/>
      <c r="M25" s="1198"/>
      <c r="N25" s="1199">
        <f t="shared" si="0"/>
        <v>0</v>
      </c>
      <c r="O25" s="1195"/>
      <c r="P25" s="1195"/>
      <c r="Q25" s="1196"/>
      <c r="R25" s="76"/>
      <c r="T25" s="115"/>
      <c r="U25" s="116" t="s">
        <v>13</v>
      </c>
      <c r="V25" s="117"/>
      <c r="W25" s="117">
        <f t="shared" si="1"/>
        <v>0</v>
      </c>
      <c r="X25" s="117">
        <v>0</v>
      </c>
      <c r="Y25" s="117">
        <f t="shared" si="2"/>
        <v>0</v>
      </c>
      <c r="Z25" s="117">
        <v>0</v>
      </c>
      <c r="AA25" s="118">
        <f t="shared" si="3"/>
        <v>0</v>
      </c>
      <c r="AT25" s="72" t="s">
        <v>12</v>
      </c>
      <c r="AU25" s="73">
        <v>1</v>
      </c>
      <c r="AY25" s="72" t="s">
        <v>11</v>
      </c>
      <c r="BE25" s="119">
        <f t="shared" si="4"/>
        <v>0</v>
      </c>
      <c r="BF25" s="119">
        <f t="shared" si="5"/>
        <v>0</v>
      </c>
      <c r="BG25" s="119">
        <f t="shared" si="6"/>
        <v>0</v>
      </c>
      <c r="BH25" s="119">
        <f t="shared" si="7"/>
        <v>0</v>
      </c>
      <c r="BI25" s="119">
        <f t="shared" si="8"/>
        <v>0</v>
      </c>
      <c r="BJ25" s="73">
        <v>1</v>
      </c>
      <c r="BK25" s="119">
        <f t="shared" si="9"/>
        <v>0</v>
      </c>
      <c r="BL25" s="73">
        <v>1</v>
      </c>
    </row>
    <row r="26" spans="2:64" ht="19.5" customHeight="1">
      <c r="B26" s="75"/>
      <c r="C26" s="110">
        <v>11</v>
      </c>
      <c r="D26" s="111" t="s">
        <v>12</v>
      </c>
      <c r="E26" s="112" t="s">
        <v>295</v>
      </c>
      <c r="F26" s="1200" t="s">
        <v>296</v>
      </c>
      <c r="G26" s="1195"/>
      <c r="H26" s="1195"/>
      <c r="I26" s="1196"/>
      <c r="J26" s="113" t="s">
        <v>92</v>
      </c>
      <c r="K26" s="114">
        <v>6</v>
      </c>
      <c r="L26" s="1197"/>
      <c r="M26" s="1198"/>
      <c r="N26" s="1199">
        <f t="shared" si="0"/>
        <v>0</v>
      </c>
      <c r="O26" s="1195"/>
      <c r="P26" s="1195"/>
      <c r="Q26" s="1196"/>
      <c r="R26" s="76"/>
      <c r="T26" s="115"/>
      <c r="U26" s="116" t="s">
        <v>13</v>
      </c>
      <c r="V26" s="117"/>
      <c r="W26" s="117">
        <f t="shared" si="1"/>
        <v>0</v>
      </c>
      <c r="X26" s="117">
        <v>0</v>
      </c>
      <c r="Y26" s="117">
        <f t="shared" si="2"/>
        <v>0</v>
      </c>
      <c r="Z26" s="117">
        <v>0</v>
      </c>
      <c r="AA26" s="118">
        <f t="shared" si="3"/>
        <v>0</v>
      </c>
      <c r="AT26" s="72" t="s">
        <v>12</v>
      </c>
      <c r="AU26" s="73">
        <v>1</v>
      </c>
      <c r="AY26" s="72" t="s">
        <v>11</v>
      </c>
      <c r="BE26" s="119">
        <f t="shared" si="4"/>
        <v>0</v>
      </c>
      <c r="BF26" s="119">
        <f t="shared" si="5"/>
        <v>0</v>
      </c>
      <c r="BG26" s="119">
        <f t="shared" si="6"/>
        <v>0</v>
      </c>
      <c r="BH26" s="119">
        <f t="shared" si="7"/>
        <v>0</v>
      </c>
      <c r="BI26" s="119">
        <f t="shared" si="8"/>
        <v>0</v>
      </c>
      <c r="BJ26" s="73">
        <v>1</v>
      </c>
      <c r="BK26" s="119">
        <f t="shared" si="9"/>
        <v>0</v>
      </c>
      <c r="BL26" s="73">
        <v>1</v>
      </c>
    </row>
    <row r="27" spans="2:64" ht="19.5" customHeight="1">
      <c r="B27" s="75"/>
      <c r="C27" s="110">
        <v>12</v>
      </c>
      <c r="D27" s="111" t="s">
        <v>12</v>
      </c>
      <c r="E27" s="112" t="s">
        <v>297</v>
      </c>
      <c r="F27" s="1200" t="s">
        <v>298</v>
      </c>
      <c r="G27" s="1195"/>
      <c r="H27" s="1195"/>
      <c r="I27" s="1196"/>
      <c r="J27" s="113" t="s">
        <v>92</v>
      </c>
      <c r="K27" s="114">
        <v>6</v>
      </c>
      <c r="L27" s="1197"/>
      <c r="M27" s="1198"/>
      <c r="N27" s="1199">
        <f t="shared" si="0"/>
        <v>0</v>
      </c>
      <c r="O27" s="1195"/>
      <c r="P27" s="1195"/>
      <c r="Q27" s="1196"/>
      <c r="R27" s="76"/>
      <c r="T27" s="115"/>
      <c r="U27" s="116" t="s">
        <v>13</v>
      </c>
      <c r="V27" s="117"/>
      <c r="W27" s="117">
        <f t="shared" si="1"/>
        <v>0</v>
      </c>
      <c r="X27" s="117">
        <v>0</v>
      </c>
      <c r="Y27" s="117">
        <f t="shared" si="2"/>
        <v>0</v>
      </c>
      <c r="Z27" s="117">
        <v>0</v>
      </c>
      <c r="AA27" s="118">
        <f t="shared" si="3"/>
        <v>0</v>
      </c>
      <c r="AT27" s="72" t="s">
        <v>12</v>
      </c>
      <c r="AU27" s="73">
        <v>1</v>
      </c>
      <c r="AY27" s="72" t="s">
        <v>11</v>
      </c>
      <c r="BE27" s="119">
        <f t="shared" si="4"/>
        <v>0</v>
      </c>
      <c r="BF27" s="119">
        <f t="shared" si="5"/>
        <v>0</v>
      </c>
      <c r="BG27" s="119">
        <f t="shared" si="6"/>
        <v>0</v>
      </c>
      <c r="BH27" s="119">
        <f t="shared" si="7"/>
        <v>0</v>
      </c>
      <c r="BI27" s="119">
        <f t="shared" si="8"/>
        <v>0</v>
      </c>
      <c r="BJ27" s="73">
        <v>1</v>
      </c>
      <c r="BK27" s="119">
        <f t="shared" si="9"/>
        <v>0</v>
      </c>
      <c r="BL27" s="73">
        <v>1</v>
      </c>
    </row>
    <row r="28" spans="2:64" ht="28.5" customHeight="1">
      <c r="B28" s="75"/>
      <c r="C28" s="110">
        <v>13</v>
      </c>
      <c r="D28" s="111" t="s">
        <v>12</v>
      </c>
      <c r="E28" s="112" t="s">
        <v>299</v>
      </c>
      <c r="F28" s="1200" t="s">
        <v>300</v>
      </c>
      <c r="G28" s="1195"/>
      <c r="H28" s="1195"/>
      <c r="I28" s="1196"/>
      <c r="J28" s="113" t="s">
        <v>92</v>
      </c>
      <c r="K28" s="114">
        <v>1</v>
      </c>
      <c r="L28" s="1197"/>
      <c r="M28" s="1198"/>
      <c r="N28" s="1199">
        <f t="shared" si="0"/>
        <v>0</v>
      </c>
      <c r="O28" s="1195"/>
      <c r="P28" s="1195"/>
      <c r="Q28" s="1196"/>
      <c r="R28" s="76"/>
      <c r="T28" s="115"/>
      <c r="U28" s="116" t="s">
        <v>13</v>
      </c>
      <c r="V28" s="117"/>
      <c r="W28" s="117">
        <f t="shared" si="1"/>
        <v>0</v>
      </c>
      <c r="X28" s="117">
        <v>1.01E-3</v>
      </c>
      <c r="Y28" s="117">
        <f t="shared" si="2"/>
        <v>1.01E-3</v>
      </c>
      <c r="Z28" s="117">
        <v>0</v>
      </c>
      <c r="AA28" s="118">
        <f t="shared" si="3"/>
        <v>0</v>
      </c>
      <c r="AT28" s="72" t="s">
        <v>12</v>
      </c>
      <c r="AU28" s="73">
        <v>1</v>
      </c>
      <c r="AY28" s="72" t="s">
        <v>11</v>
      </c>
      <c r="BE28" s="119">
        <f t="shared" si="4"/>
        <v>0</v>
      </c>
      <c r="BF28" s="119">
        <f t="shared" si="5"/>
        <v>0</v>
      </c>
      <c r="BG28" s="119">
        <f t="shared" si="6"/>
        <v>0</v>
      </c>
      <c r="BH28" s="119">
        <f t="shared" si="7"/>
        <v>0</v>
      </c>
      <c r="BI28" s="119">
        <f t="shared" si="8"/>
        <v>0</v>
      </c>
      <c r="BJ28" s="73">
        <v>1</v>
      </c>
      <c r="BK28" s="119">
        <f t="shared" si="9"/>
        <v>0</v>
      </c>
      <c r="BL28" s="73">
        <v>1</v>
      </c>
    </row>
    <row r="29" spans="2:64" ht="28.5" customHeight="1">
      <c r="B29" s="75"/>
      <c r="C29" s="110">
        <v>14</v>
      </c>
      <c r="D29" s="111" t="s">
        <v>12</v>
      </c>
      <c r="E29" s="112" t="s">
        <v>301</v>
      </c>
      <c r="F29" s="1200" t="s">
        <v>302</v>
      </c>
      <c r="G29" s="1195"/>
      <c r="H29" s="1195"/>
      <c r="I29" s="1196"/>
      <c r="J29" s="113" t="s">
        <v>92</v>
      </c>
      <c r="K29" s="114">
        <v>1</v>
      </c>
      <c r="L29" s="1197"/>
      <c r="M29" s="1198"/>
      <c r="N29" s="1199">
        <f t="shared" si="0"/>
        <v>0</v>
      </c>
      <c r="O29" s="1195"/>
      <c r="P29" s="1195"/>
      <c r="Q29" s="1196"/>
      <c r="R29" s="76"/>
      <c r="T29" s="115"/>
      <c r="U29" s="116" t="s">
        <v>13</v>
      </c>
      <c r="V29" s="117"/>
      <c r="W29" s="117">
        <f t="shared" si="1"/>
        <v>0</v>
      </c>
      <c r="X29" s="117">
        <v>1.0200000000000001E-3</v>
      </c>
      <c r="Y29" s="117">
        <f t="shared" si="2"/>
        <v>1.0200000000000001E-3</v>
      </c>
      <c r="Z29" s="117">
        <v>0</v>
      </c>
      <c r="AA29" s="118">
        <f t="shared" si="3"/>
        <v>0</v>
      </c>
      <c r="AT29" s="72" t="s">
        <v>12</v>
      </c>
      <c r="AU29" s="73">
        <v>1</v>
      </c>
      <c r="AY29" s="72" t="s">
        <v>11</v>
      </c>
      <c r="BE29" s="119">
        <f t="shared" si="4"/>
        <v>0</v>
      </c>
      <c r="BF29" s="119">
        <f t="shared" si="5"/>
        <v>0</v>
      </c>
      <c r="BG29" s="119">
        <f t="shared" si="6"/>
        <v>0</v>
      </c>
      <c r="BH29" s="119">
        <f t="shared" si="7"/>
        <v>0</v>
      </c>
      <c r="BI29" s="119">
        <f t="shared" si="8"/>
        <v>0</v>
      </c>
      <c r="BJ29" s="73">
        <v>1</v>
      </c>
      <c r="BK29" s="119">
        <f t="shared" si="9"/>
        <v>0</v>
      </c>
      <c r="BL29" s="73">
        <v>1</v>
      </c>
    </row>
    <row r="30" spans="2:64" ht="28.5" customHeight="1">
      <c r="B30" s="75"/>
      <c r="C30" s="110">
        <v>15</v>
      </c>
      <c r="D30" s="111" t="s">
        <v>12</v>
      </c>
      <c r="E30" s="112" t="s">
        <v>303</v>
      </c>
      <c r="F30" s="1200" t="s">
        <v>304</v>
      </c>
      <c r="G30" s="1195"/>
      <c r="H30" s="1195"/>
      <c r="I30" s="1196"/>
      <c r="J30" s="113" t="s">
        <v>92</v>
      </c>
      <c r="K30" s="114">
        <v>1</v>
      </c>
      <c r="L30" s="1197"/>
      <c r="M30" s="1198"/>
      <c r="N30" s="1199">
        <f t="shared" si="0"/>
        <v>0</v>
      </c>
      <c r="O30" s="1195"/>
      <c r="P30" s="1195"/>
      <c r="Q30" s="1196"/>
      <c r="R30" s="76"/>
      <c r="T30" s="115"/>
      <c r="U30" s="116" t="s">
        <v>13</v>
      </c>
      <c r="V30" s="117"/>
      <c r="W30" s="117">
        <f t="shared" si="1"/>
        <v>0</v>
      </c>
      <c r="X30" s="117">
        <v>1.0200000000000001E-3</v>
      </c>
      <c r="Y30" s="117">
        <f t="shared" si="2"/>
        <v>1.0200000000000001E-3</v>
      </c>
      <c r="Z30" s="117">
        <v>0</v>
      </c>
      <c r="AA30" s="118">
        <f t="shared" si="3"/>
        <v>0</v>
      </c>
      <c r="AT30" s="72" t="s">
        <v>12</v>
      </c>
      <c r="AU30" s="73">
        <v>1</v>
      </c>
      <c r="AY30" s="72" t="s">
        <v>11</v>
      </c>
      <c r="BE30" s="119">
        <f t="shared" si="4"/>
        <v>0</v>
      </c>
      <c r="BF30" s="119">
        <f t="shared" si="5"/>
        <v>0</v>
      </c>
      <c r="BG30" s="119">
        <f t="shared" si="6"/>
        <v>0</v>
      </c>
      <c r="BH30" s="119">
        <f t="shared" si="7"/>
        <v>0</v>
      </c>
      <c r="BI30" s="119">
        <f t="shared" si="8"/>
        <v>0</v>
      </c>
      <c r="BJ30" s="73">
        <v>1</v>
      </c>
      <c r="BK30" s="119">
        <f t="shared" si="9"/>
        <v>0</v>
      </c>
      <c r="BL30" s="73">
        <v>1</v>
      </c>
    </row>
    <row r="31" spans="2:64" ht="19.5" customHeight="1">
      <c r="B31" s="75"/>
      <c r="C31" s="110">
        <v>16</v>
      </c>
      <c r="D31" s="111" t="s">
        <v>12</v>
      </c>
      <c r="E31" s="112" t="s">
        <v>305</v>
      </c>
      <c r="F31" s="1200" t="s">
        <v>306</v>
      </c>
      <c r="G31" s="1195"/>
      <c r="H31" s="1195"/>
      <c r="I31" s="1196"/>
      <c r="J31" s="113" t="s">
        <v>92</v>
      </c>
      <c r="K31" s="114">
        <v>2</v>
      </c>
      <c r="L31" s="1197"/>
      <c r="M31" s="1198"/>
      <c r="N31" s="1199">
        <f t="shared" si="0"/>
        <v>0</v>
      </c>
      <c r="O31" s="1195"/>
      <c r="P31" s="1195"/>
      <c r="Q31" s="1196"/>
      <c r="R31" s="76"/>
      <c r="T31" s="115"/>
      <c r="U31" s="116" t="s">
        <v>13</v>
      </c>
      <c r="V31" s="117"/>
      <c r="W31" s="117">
        <f t="shared" si="1"/>
        <v>0</v>
      </c>
      <c r="X31" s="117">
        <v>1.0200000000000001E-3</v>
      </c>
      <c r="Y31" s="117">
        <f t="shared" si="2"/>
        <v>2.0400000000000001E-3</v>
      </c>
      <c r="Z31" s="117">
        <v>0</v>
      </c>
      <c r="AA31" s="118">
        <f t="shared" si="3"/>
        <v>0</v>
      </c>
      <c r="AT31" s="72" t="s">
        <v>12</v>
      </c>
      <c r="AU31" s="73">
        <v>1</v>
      </c>
      <c r="AY31" s="72" t="s">
        <v>11</v>
      </c>
      <c r="BE31" s="119">
        <f t="shared" si="4"/>
        <v>0</v>
      </c>
      <c r="BF31" s="119">
        <f t="shared" si="5"/>
        <v>0</v>
      </c>
      <c r="BG31" s="119">
        <f t="shared" si="6"/>
        <v>0</v>
      </c>
      <c r="BH31" s="119">
        <f t="shared" si="7"/>
        <v>0</v>
      </c>
      <c r="BI31" s="119">
        <f t="shared" si="8"/>
        <v>0</v>
      </c>
      <c r="BJ31" s="73">
        <v>1</v>
      </c>
      <c r="BK31" s="119">
        <f t="shared" si="9"/>
        <v>0</v>
      </c>
      <c r="BL31" s="73">
        <v>1</v>
      </c>
    </row>
    <row r="32" spans="2:64" ht="19.5" customHeight="1">
      <c r="B32" s="75"/>
      <c r="C32" s="110">
        <v>17</v>
      </c>
      <c r="D32" s="111" t="s">
        <v>12</v>
      </c>
      <c r="E32" s="112" t="s">
        <v>305</v>
      </c>
      <c r="F32" s="1200" t="s">
        <v>307</v>
      </c>
      <c r="G32" s="1195"/>
      <c r="H32" s="1195"/>
      <c r="I32" s="1196"/>
      <c r="J32" s="113" t="s">
        <v>92</v>
      </c>
      <c r="K32" s="114">
        <v>3</v>
      </c>
      <c r="L32" s="1197"/>
      <c r="M32" s="1198"/>
      <c r="N32" s="1199">
        <f t="shared" si="0"/>
        <v>0</v>
      </c>
      <c r="O32" s="1195"/>
      <c r="P32" s="1195"/>
      <c r="Q32" s="1196"/>
      <c r="R32" s="76"/>
      <c r="T32" s="115"/>
      <c r="U32" s="116" t="s">
        <v>13</v>
      </c>
      <c r="V32" s="117"/>
      <c r="W32" s="117">
        <f t="shared" si="1"/>
        <v>0</v>
      </c>
      <c r="X32" s="117">
        <v>1.0200000000000001E-3</v>
      </c>
      <c r="Y32" s="117">
        <f t="shared" si="2"/>
        <v>3.0600000000000002E-3</v>
      </c>
      <c r="Z32" s="117">
        <v>0</v>
      </c>
      <c r="AA32" s="118">
        <f t="shared" si="3"/>
        <v>0</v>
      </c>
      <c r="AT32" s="72" t="s">
        <v>12</v>
      </c>
      <c r="AU32" s="73">
        <v>1</v>
      </c>
      <c r="AY32" s="72" t="s">
        <v>11</v>
      </c>
      <c r="BE32" s="119">
        <f t="shared" si="4"/>
        <v>0</v>
      </c>
      <c r="BF32" s="119">
        <f t="shared" si="5"/>
        <v>0</v>
      </c>
      <c r="BG32" s="119">
        <f t="shared" si="6"/>
        <v>0</v>
      </c>
      <c r="BH32" s="119">
        <f t="shared" si="7"/>
        <v>0</v>
      </c>
      <c r="BI32" s="119">
        <f t="shared" si="8"/>
        <v>0</v>
      </c>
      <c r="BJ32" s="73">
        <v>1</v>
      </c>
      <c r="BK32" s="119">
        <f t="shared" si="9"/>
        <v>0</v>
      </c>
      <c r="BL32" s="73">
        <v>1</v>
      </c>
    </row>
    <row r="33" spans="2:64" ht="19.5" customHeight="1">
      <c r="B33" s="75"/>
      <c r="C33" s="110">
        <v>18</v>
      </c>
      <c r="D33" s="111" t="s">
        <v>12</v>
      </c>
      <c r="E33" s="112" t="s">
        <v>308</v>
      </c>
      <c r="F33" s="1200" t="s">
        <v>309</v>
      </c>
      <c r="G33" s="1195"/>
      <c r="H33" s="1195"/>
      <c r="I33" s="1196"/>
      <c r="J33" s="113" t="s">
        <v>92</v>
      </c>
      <c r="K33" s="114">
        <v>3</v>
      </c>
      <c r="L33" s="1197"/>
      <c r="M33" s="1198"/>
      <c r="N33" s="1199">
        <f t="shared" si="0"/>
        <v>0</v>
      </c>
      <c r="O33" s="1195"/>
      <c r="P33" s="1195"/>
      <c r="Q33" s="1196"/>
      <c r="R33" s="76"/>
      <c r="T33" s="115"/>
      <c r="U33" s="116" t="s">
        <v>13</v>
      </c>
      <c r="V33" s="117"/>
      <c r="W33" s="117">
        <f t="shared" si="1"/>
        <v>0</v>
      </c>
      <c r="X33" s="117">
        <v>2.9E-4</v>
      </c>
      <c r="Y33" s="117">
        <f t="shared" si="2"/>
        <v>8.7000000000000001E-4</v>
      </c>
      <c r="Z33" s="117">
        <v>0</v>
      </c>
      <c r="AA33" s="118">
        <f t="shared" si="3"/>
        <v>0</v>
      </c>
      <c r="AT33" s="72" t="s">
        <v>12</v>
      </c>
      <c r="AU33" s="73">
        <v>1</v>
      </c>
      <c r="AY33" s="72" t="s">
        <v>11</v>
      </c>
      <c r="BE33" s="119">
        <f t="shared" si="4"/>
        <v>0</v>
      </c>
      <c r="BF33" s="119">
        <f t="shared" si="5"/>
        <v>0</v>
      </c>
      <c r="BG33" s="119">
        <f t="shared" si="6"/>
        <v>0</v>
      </c>
      <c r="BH33" s="119">
        <f t="shared" si="7"/>
        <v>0</v>
      </c>
      <c r="BI33" s="119">
        <f t="shared" si="8"/>
        <v>0</v>
      </c>
      <c r="BJ33" s="73">
        <v>1</v>
      </c>
      <c r="BK33" s="119">
        <f t="shared" si="9"/>
        <v>0</v>
      </c>
      <c r="BL33" s="73">
        <v>1</v>
      </c>
    </row>
    <row r="34" spans="2:64" ht="28.5" customHeight="1">
      <c r="B34" s="75"/>
      <c r="C34" s="110">
        <v>19</v>
      </c>
      <c r="D34" s="111" t="s">
        <v>12</v>
      </c>
      <c r="E34" s="112" t="s">
        <v>310</v>
      </c>
      <c r="F34" s="1200" t="s">
        <v>311</v>
      </c>
      <c r="G34" s="1195"/>
      <c r="H34" s="1195"/>
      <c r="I34" s="1196"/>
      <c r="J34" s="113" t="s">
        <v>94</v>
      </c>
      <c r="K34" s="114">
        <v>51</v>
      </c>
      <c r="L34" s="1197"/>
      <c r="M34" s="1198"/>
      <c r="N34" s="1199">
        <f t="shared" si="0"/>
        <v>0</v>
      </c>
      <c r="O34" s="1195"/>
      <c r="P34" s="1195"/>
      <c r="Q34" s="1196"/>
      <c r="R34" s="76"/>
      <c r="T34" s="115"/>
      <c r="U34" s="116" t="s">
        <v>13</v>
      </c>
      <c r="V34" s="117"/>
      <c r="W34" s="117">
        <f t="shared" si="1"/>
        <v>0</v>
      </c>
      <c r="X34" s="117">
        <v>0</v>
      </c>
      <c r="Y34" s="117">
        <f t="shared" si="2"/>
        <v>0</v>
      </c>
      <c r="Z34" s="117">
        <v>0</v>
      </c>
      <c r="AA34" s="118">
        <f t="shared" si="3"/>
        <v>0</v>
      </c>
      <c r="AT34" s="72" t="s">
        <v>12</v>
      </c>
      <c r="AU34" s="73">
        <v>1</v>
      </c>
      <c r="AY34" s="72" t="s">
        <v>11</v>
      </c>
      <c r="BE34" s="119">
        <f t="shared" si="4"/>
        <v>0</v>
      </c>
      <c r="BF34" s="119">
        <f t="shared" si="5"/>
        <v>0</v>
      </c>
      <c r="BG34" s="119">
        <f t="shared" si="6"/>
        <v>0</v>
      </c>
      <c r="BH34" s="119">
        <f t="shared" si="7"/>
        <v>0</v>
      </c>
      <c r="BI34" s="119">
        <f t="shared" si="8"/>
        <v>0</v>
      </c>
      <c r="BJ34" s="73">
        <v>1</v>
      </c>
      <c r="BK34" s="119">
        <f t="shared" si="9"/>
        <v>0</v>
      </c>
      <c r="BL34" s="73">
        <v>1</v>
      </c>
    </row>
    <row r="35" spans="2:64" ht="28.5" customHeight="1">
      <c r="B35" s="75"/>
      <c r="C35" s="110">
        <v>20</v>
      </c>
      <c r="D35" s="111" t="s">
        <v>12</v>
      </c>
      <c r="E35" s="112" t="s">
        <v>312</v>
      </c>
      <c r="F35" s="1200" t="s">
        <v>313</v>
      </c>
      <c r="G35" s="1195"/>
      <c r="H35" s="1195"/>
      <c r="I35" s="1196"/>
      <c r="J35" s="113" t="s">
        <v>94</v>
      </c>
      <c r="K35" s="114">
        <v>103</v>
      </c>
      <c r="L35" s="1197"/>
      <c r="M35" s="1198"/>
      <c r="N35" s="1199">
        <f t="shared" si="0"/>
        <v>0</v>
      </c>
      <c r="O35" s="1195"/>
      <c r="P35" s="1195"/>
      <c r="Q35" s="1196"/>
      <c r="R35" s="76"/>
      <c r="T35" s="115"/>
      <c r="U35" s="116" t="s">
        <v>13</v>
      </c>
      <c r="V35" s="117"/>
      <c r="W35" s="117">
        <f t="shared" si="1"/>
        <v>0</v>
      </c>
      <c r="X35" s="117">
        <v>0</v>
      </c>
      <c r="Y35" s="117">
        <f t="shared" si="2"/>
        <v>0</v>
      </c>
      <c r="Z35" s="117">
        <v>0</v>
      </c>
      <c r="AA35" s="118">
        <f t="shared" si="3"/>
        <v>0</v>
      </c>
      <c r="AT35" s="72" t="s">
        <v>12</v>
      </c>
      <c r="AU35" s="73">
        <v>1</v>
      </c>
      <c r="AY35" s="72" t="s">
        <v>11</v>
      </c>
      <c r="BE35" s="119">
        <f t="shared" si="4"/>
        <v>0</v>
      </c>
      <c r="BF35" s="119">
        <f t="shared" si="5"/>
        <v>0</v>
      </c>
      <c r="BG35" s="119">
        <f t="shared" si="6"/>
        <v>0</v>
      </c>
      <c r="BH35" s="119">
        <f t="shared" si="7"/>
        <v>0</v>
      </c>
      <c r="BI35" s="119">
        <f t="shared" si="8"/>
        <v>0</v>
      </c>
      <c r="BJ35" s="73">
        <v>1</v>
      </c>
      <c r="BK35" s="119">
        <f t="shared" si="9"/>
        <v>0</v>
      </c>
      <c r="BL35" s="73">
        <v>1</v>
      </c>
    </row>
    <row r="36" spans="2:64" ht="28.5" customHeight="1">
      <c r="B36" s="75"/>
      <c r="C36" s="110">
        <v>21</v>
      </c>
      <c r="D36" s="111" t="s">
        <v>12</v>
      </c>
      <c r="E36" s="112" t="s">
        <v>314</v>
      </c>
      <c r="F36" s="1200" t="s">
        <v>315</v>
      </c>
      <c r="G36" s="1195"/>
      <c r="H36" s="1195"/>
      <c r="I36" s="1196"/>
      <c r="J36" s="113" t="s">
        <v>18</v>
      </c>
      <c r="K36" s="114">
        <v>0.17</v>
      </c>
      <c r="L36" s="1197"/>
      <c r="M36" s="1198"/>
      <c r="N36" s="1199">
        <f t="shared" si="0"/>
        <v>0</v>
      </c>
      <c r="O36" s="1195"/>
      <c r="P36" s="1195"/>
      <c r="Q36" s="1196"/>
      <c r="R36" s="76"/>
      <c r="T36" s="115"/>
      <c r="U36" s="116" t="s">
        <v>13</v>
      </c>
      <c r="V36" s="117"/>
      <c r="W36" s="117">
        <f t="shared" si="1"/>
        <v>0</v>
      </c>
      <c r="X36" s="117">
        <v>0</v>
      </c>
      <c r="Y36" s="117">
        <f t="shared" si="2"/>
        <v>0</v>
      </c>
      <c r="Z36" s="117">
        <v>0</v>
      </c>
      <c r="AA36" s="118">
        <f t="shared" si="3"/>
        <v>0</v>
      </c>
      <c r="AT36" s="72" t="s">
        <v>12</v>
      </c>
      <c r="AU36" s="73">
        <v>1</v>
      </c>
      <c r="AY36" s="72" t="s">
        <v>11</v>
      </c>
      <c r="BE36" s="119">
        <f t="shared" si="4"/>
        <v>0</v>
      </c>
      <c r="BF36" s="119">
        <f t="shared" si="5"/>
        <v>0</v>
      </c>
      <c r="BG36" s="119">
        <f t="shared" si="6"/>
        <v>0</v>
      </c>
      <c r="BH36" s="119">
        <f t="shared" si="7"/>
        <v>0</v>
      </c>
      <c r="BI36" s="119">
        <f t="shared" si="8"/>
        <v>0</v>
      </c>
      <c r="BJ36" s="73">
        <v>1</v>
      </c>
      <c r="BK36" s="119">
        <f t="shared" si="9"/>
        <v>0</v>
      </c>
      <c r="BL36" s="73">
        <v>1</v>
      </c>
    </row>
    <row r="37" spans="2:64" ht="37.5" customHeight="1">
      <c r="B37" s="99"/>
      <c r="C37" s="100"/>
      <c r="D37" s="101" t="s">
        <v>264</v>
      </c>
      <c r="E37" s="102"/>
      <c r="L37" s="848"/>
      <c r="M37" s="848"/>
      <c r="N37" s="1192">
        <f>BK37</f>
        <v>0</v>
      </c>
      <c r="O37" s="1193"/>
      <c r="P37" s="1193"/>
      <c r="Q37" s="1193"/>
      <c r="R37" s="104"/>
      <c r="T37" s="105"/>
      <c r="W37" s="106">
        <f>SUM(W38:W66)</f>
        <v>0</v>
      </c>
      <c r="Y37" s="106">
        <f>SUM(Y38:Y66)</f>
        <v>0.22037000000000001</v>
      </c>
      <c r="AA37" s="107">
        <f>SUM(AA38:AA66)</f>
        <v>0.14726</v>
      </c>
      <c r="AR37" s="103"/>
      <c r="AT37" s="103" t="s">
        <v>10</v>
      </c>
      <c r="AU37" s="108">
        <v>0</v>
      </c>
      <c r="AY37" s="103" t="s">
        <v>11</v>
      </c>
      <c r="BK37" s="120">
        <f>SUM(BK38:BK66)</f>
        <v>0</v>
      </c>
      <c r="BL37" s="73">
        <v>0</v>
      </c>
    </row>
    <row r="38" spans="2:64" ht="28.5" customHeight="1">
      <c r="B38" s="75"/>
      <c r="C38" s="110">
        <v>22</v>
      </c>
      <c r="D38" s="111" t="s">
        <v>12</v>
      </c>
      <c r="E38" s="112" t="s">
        <v>316</v>
      </c>
      <c r="F38" s="1200" t="s">
        <v>317</v>
      </c>
      <c r="G38" s="1195"/>
      <c r="H38" s="1195"/>
      <c r="I38" s="1196"/>
      <c r="J38" s="113" t="s">
        <v>92</v>
      </c>
      <c r="K38" s="114">
        <v>1</v>
      </c>
      <c r="L38" s="1197"/>
      <c r="M38" s="1198"/>
      <c r="N38" s="1199">
        <f t="shared" ref="N38:N66" si="10">ROUND((L38*K38),2)</f>
        <v>0</v>
      </c>
      <c r="O38" s="1195"/>
      <c r="P38" s="1195"/>
      <c r="Q38" s="1196"/>
      <c r="R38" s="76"/>
      <c r="T38" s="115"/>
      <c r="U38" s="116" t="s">
        <v>13</v>
      </c>
      <c r="V38" s="117"/>
      <c r="W38" s="117">
        <f t="shared" ref="W38:W66" si="11">(V38*K38)</f>
        <v>0</v>
      </c>
      <c r="X38" s="117">
        <v>4.2999999999999999E-4</v>
      </c>
      <c r="Y38" s="117">
        <f t="shared" ref="Y38:Y66" si="12">(X38*K38)</f>
        <v>4.2999999999999999E-4</v>
      </c>
      <c r="Z38" s="117">
        <v>0</v>
      </c>
      <c r="AA38" s="118">
        <f t="shared" ref="AA38:AA66" si="13">(Z38*K38)</f>
        <v>0</v>
      </c>
      <c r="AT38" s="72" t="s">
        <v>12</v>
      </c>
      <c r="AU38" s="73">
        <v>1</v>
      </c>
      <c r="AY38" s="72" t="s">
        <v>11</v>
      </c>
      <c r="BE38" s="119">
        <f t="shared" ref="BE38:BE66" si="14">IF((U38="základní"),N38,0)</f>
        <v>0</v>
      </c>
      <c r="BF38" s="119">
        <f t="shared" ref="BF38:BF66" si="15">IF((U38="snížená"),N38,0)</f>
        <v>0</v>
      </c>
      <c r="BG38" s="119">
        <f t="shared" ref="BG38:BG66" si="16">IF((U38="základní přenesená"),N38,0)</f>
        <v>0</v>
      </c>
      <c r="BH38" s="119">
        <f t="shared" ref="BH38:BH66" si="17">IF((U38="snížená přenesená"),N38,0)</f>
        <v>0</v>
      </c>
      <c r="BI38" s="119">
        <f t="shared" ref="BI38:BI66" si="18">IF((U38="nulová"),N38,0)</f>
        <v>0</v>
      </c>
      <c r="BJ38" s="73">
        <v>1</v>
      </c>
      <c r="BK38" s="119">
        <f t="shared" ref="BK38:BK66" si="19">ROUND((L38*K38),2)</f>
        <v>0</v>
      </c>
      <c r="BL38" s="73">
        <v>1</v>
      </c>
    </row>
    <row r="39" spans="2:64" ht="28.5" customHeight="1">
      <c r="B39" s="75"/>
      <c r="C39" s="110">
        <v>23</v>
      </c>
      <c r="D39" s="111" t="s">
        <v>12</v>
      </c>
      <c r="E39" s="112" t="s">
        <v>318</v>
      </c>
      <c r="F39" s="1200" t="s">
        <v>319</v>
      </c>
      <c r="G39" s="1195"/>
      <c r="H39" s="1195"/>
      <c r="I39" s="1196"/>
      <c r="J39" s="113" t="s">
        <v>92</v>
      </c>
      <c r="K39" s="114">
        <v>1</v>
      </c>
      <c r="L39" s="1197"/>
      <c r="M39" s="1198"/>
      <c r="N39" s="1199">
        <f t="shared" si="10"/>
        <v>0</v>
      </c>
      <c r="O39" s="1195"/>
      <c r="P39" s="1195"/>
      <c r="Q39" s="1196"/>
      <c r="R39" s="76"/>
      <c r="T39" s="115"/>
      <c r="U39" s="116" t="s">
        <v>13</v>
      </c>
      <c r="V39" s="117"/>
      <c r="W39" s="117">
        <f t="shared" si="11"/>
        <v>0</v>
      </c>
      <c r="X39" s="117">
        <v>1.5499999999999999E-3</v>
      </c>
      <c r="Y39" s="117">
        <f t="shared" si="12"/>
        <v>1.5499999999999999E-3</v>
      </c>
      <c r="Z39" s="117">
        <v>0</v>
      </c>
      <c r="AA39" s="118">
        <f t="shared" si="13"/>
        <v>0</v>
      </c>
      <c r="AT39" s="72" t="s">
        <v>12</v>
      </c>
      <c r="AU39" s="73">
        <v>1</v>
      </c>
      <c r="AY39" s="72" t="s">
        <v>11</v>
      </c>
      <c r="BE39" s="119">
        <f t="shared" si="14"/>
        <v>0</v>
      </c>
      <c r="BF39" s="119">
        <f t="shared" si="15"/>
        <v>0</v>
      </c>
      <c r="BG39" s="119">
        <f t="shared" si="16"/>
        <v>0</v>
      </c>
      <c r="BH39" s="119">
        <f t="shared" si="17"/>
        <v>0</v>
      </c>
      <c r="BI39" s="119">
        <f t="shared" si="18"/>
        <v>0</v>
      </c>
      <c r="BJ39" s="73">
        <v>1</v>
      </c>
      <c r="BK39" s="119">
        <f t="shared" si="19"/>
        <v>0</v>
      </c>
      <c r="BL39" s="73">
        <v>1</v>
      </c>
    </row>
    <row r="40" spans="2:64" ht="28.5" customHeight="1">
      <c r="B40" s="75"/>
      <c r="C40" s="110">
        <v>24</v>
      </c>
      <c r="D40" s="111" t="s">
        <v>12</v>
      </c>
      <c r="E40" s="112" t="s">
        <v>320</v>
      </c>
      <c r="F40" s="1200" t="s">
        <v>321</v>
      </c>
      <c r="G40" s="1195"/>
      <c r="H40" s="1195"/>
      <c r="I40" s="1196"/>
      <c r="J40" s="113" t="s">
        <v>94</v>
      </c>
      <c r="K40" s="114">
        <v>2</v>
      </c>
      <c r="L40" s="1197"/>
      <c r="M40" s="1198"/>
      <c r="N40" s="1199">
        <f t="shared" si="10"/>
        <v>0</v>
      </c>
      <c r="O40" s="1195"/>
      <c r="P40" s="1195"/>
      <c r="Q40" s="1196"/>
      <c r="R40" s="76"/>
      <c r="T40" s="115"/>
      <c r="U40" s="116" t="s">
        <v>13</v>
      </c>
      <c r="V40" s="117"/>
      <c r="W40" s="117">
        <f t="shared" si="11"/>
        <v>0</v>
      </c>
      <c r="X40" s="117">
        <v>1.2600000000000001E-3</v>
      </c>
      <c r="Y40" s="117">
        <f t="shared" si="12"/>
        <v>2.5200000000000001E-3</v>
      </c>
      <c r="Z40" s="117">
        <v>0</v>
      </c>
      <c r="AA40" s="118">
        <f t="shared" si="13"/>
        <v>0</v>
      </c>
      <c r="AT40" s="72" t="s">
        <v>12</v>
      </c>
      <c r="AU40" s="73">
        <v>1</v>
      </c>
      <c r="AY40" s="72" t="s">
        <v>11</v>
      </c>
      <c r="BE40" s="119">
        <f t="shared" si="14"/>
        <v>0</v>
      </c>
      <c r="BF40" s="119">
        <f t="shared" si="15"/>
        <v>0</v>
      </c>
      <c r="BG40" s="119">
        <f t="shared" si="16"/>
        <v>0</v>
      </c>
      <c r="BH40" s="119">
        <f t="shared" si="17"/>
        <v>0</v>
      </c>
      <c r="BI40" s="119">
        <f t="shared" si="18"/>
        <v>0</v>
      </c>
      <c r="BJ40" s="73">
        <v>1</v>
      </c>
      <c r="BK40" s="119">
        <f t="shared" si="19"/>
        <v>0</v>
      </c>
      <c r="BL40" s="73">
        <v>1</v>
      </c>
    </row>
    <row r="41" spans="2:64" ht="28.5" customHeight="1">
      <c r="B41" s="75"/>
      <c r="C41" s="110">
        <v>25</v>
      </c>
      <c r="D41" s="111" t="s">
        <v>12</v>
      </c>
      <c r="E41" s="112" t="s">
        <v>322</v>
      </c>
      <c r="F41" s="1200" t="s">
        <v>323</v>
      </c>
      <c r="G41" s="1195"/>
      <c r="H41" s="1195"/>
      <c r="I41" s="1196"/>
      <c r="J41" s="113" t="s">
        <v>94</v>
      </c>
      <c r="K41" s="114">
        <v>24</v>
      </c>
      <c r="L41" s="1197"/>
      <c r="M41" s="1198"/>
      <c r="N41" s="1199">
        <f t="shared" si="10"/>
        <v>0</v>
      </c>
      <c r="O41" s="1195"/>
      <c r="P41" s="1195"/>
      <c r="Q41" s="1196"/>
      <c r="R41" s="76"/>
      <c r="T41" s="115"/>
      <c r="U41" s="116" t="s">
        <v>13</v>
      </c>
      <c r="V41" s="117"/>
      <c r="W41" s="117">
        <f t="shared" si="11"/>
        <v>0</v>
      </c>
      <c r="X41" s="117">
        <v>1.5900000000000001E-3</v>
      </c>
      <c r="Y41" s="117">
        <f t="shared" si="12"/>
        <v>3.8159999999999999E-2</v>
      </c>
      <c r="Z41" s="117">
        <v>0</v>
      </c>
      <c r="AA41" s="118">
        <f t="shared" si="13"/>
        <v>0</v>
      </c>
      <c r="AT41" s="72" t="s">
        <v>12</v>
      </c>
      <c r="AU41" s="73">
        <v>1</v>
      </c>
      <c r="AY41" s="72" t="s">
        <v>11</v>
      </c>
      <c r="BE41" s="119">
        <f t="shared" si="14"/>
        <v>0</v>
      </c>
      <c r="BF41" s="119">
        <f t="shared" si="15"/>
        <v>0</v>
      </c>
      <c r="BG41" s="119">
        <f t="shared" si="16"/>
        <v>0</v>
      </c>
      <c r="BH41" s="119">
        <f t="shared" si="17"/>
        <v>0</v>
      </c>
      <c r="BI41" s="119">
        <f t="shared" si="18"/>
        <v>0</v>
      </c>
      <c r="BJ41" s="73">
        <v>1</v>
      </c>
      <c r="BK41" s="119">
        <f t="shared" si="19"/>
        <v>0</v>
      </c>
      <c r="BL41" s="73">
        <v>1</v>
      </c>
    </row>
    <row r="42" spans="2:64" ht="28.5" customHeight="1">
      <c r="B42" s="75"/>
      <c r="C42" s="110">
        <v>26</v>
      </c>
      <c r="D42" s="111" t="s">
        <v>12</v>
      </c>
      <c r="E42" s="112" t="s">
        <v>324</v>
      </c>
      <c r="F42" s="1200" t="s">
        <v>325</v>
      </c>
      <c r="G42" s="1195"/>
      <c r="H42" s="1195"/>
      <c r="I42" s="1196"/>
      <c r="J42" s="113" t="s">
        <v>94</v>
      </c>
      <c r="K42" s="114">
        <v>8</v>
      </c>
      <c r="L42" s="1197"/>
      <c r="M42" s="1198"/>
      <c r="N42" s="1199">
        <f t="shared" si="10"/>
        <v>0</v>
      </c>
      <c r="O42" s="1195"/>
      <c r="P42" s="1195"/>
      <c r="Q42" s="1196"/>
      <c r="R42" s="76"/>
      <c r="T42" s="115"/>
      <c r="U42" s="116" t="s">
        <v>13</v>
      </c>
      <c r="V42" s="117"/>
      <c r="W42" s="117">
        <f t="shared" si="11"/>
        <v>0</v>
      </c>
      <c r="X42" s="117">
        <v>3.3600000000000001E-3</v>
      </c>
      <c r="Y42" s="117">
        <f t="shared" si="12"/>
        <v>2.6880000000000001E-2</v>
      </c>
      <c r="Z42" s="117">
        <v>0</v>
      </c>
      <c r="AA42" s="118">
        <f t="shared" si="13"/>
        <v>0</v>
      </c>
      <c r="AT42" s="72" t="s">
        <v>12</v>
      </c>
      <c r="AU42" s="73">
        <v>1</v>
      </c>
      <c r="AY42" s="72" t="s">
        <v>11</v>
      </c>
      <c r="BE42" s="119">
        <f t="shared" si="14"/>
        <v>0</v>
      </c>
      <c r="BF42" s="119">
        <f t="shared" si="15"/>
        <v>0</v>
      </c>
      <c r="BG42" s="119">
        <f t="shared" si="16"/>
        <v>0</v>
      </c>
      <c r="BH42" s="119">
        <f t="shared" si="17"/>
        <v>0</v>
      </c>
      <c r="BI42" s="119">
        <f t="shared" si="18"/>
        <v>0</v>
      </c>
      <c r="BJ42" s="73">
        <v>1</v>
      </c>
      <c r="BK42" s="119">
        <f t="shared" si="19"/>
        <v>0</v>
      </c>
      <c r="BL42" s="73">
        <v>1</v>
      </c>
    </row>
    <row r="43" spans="2:64" ht="28.5" customHeight="1">
      <c r="B43" s="75"/>
      <c r="C43" s="110">
        <v>27</v>
      </c>
      <c r="D43" s="111" t="s">
        <v>12</v>
      </c>
      <c r="E43" s="112" t="s">
        <v>326</v>
      </c>
      <c r="F43" s="1200" t="s">
        <v>327</v>
      </c>
      <c r="G43" s="1195"/>
      <c r="H43" s="1195"/>
      <c r="I43" s="1196"/>
      <c r="J43" s="113" t="s">
        <v>94</v>
      </c>
      <c r="K43" s="114">
        <v>16</v>
      </c>
      <c r="L43" s="1197"/>
      <c r="M43" s="1198"/>
      <c r="N43" s="1199">
        <f t="shared" si="10"/>
        <v>0</v>
      </c>
      <c r="O43" s="1195"/>
      <c r="P43" s="1195"/>
      <c r="Q43" s="1196"/>
      <c r="R43" s="76"/>
      <c r="T43" s="115"/>
      <c r="U43" s="116" t="s">
        <v>13</v>
      </c>
      <c r="V43" s="117"/>
      <c r="W43" s="117">
        <f t="shared" si="11"/>
        <v>0</v>
      </c>
      <c r="X43" s="117">
        <v>3.0000000000000001E-5</v>
      </c>
      <c r="Y43" s="117">
        <f t="shared" si="12"/>
        <v>4.8000000000000001E-4</v>
      </c>
      <c r="Z43" s="117">
        <v>3.2200000000000002E-3</v>
      </c>
      <c r="AA43" s="118">
        <f t="shared" si="13"/>
        <v>5.1520000000000003E-2</v>
      </c>
      <c r="AT43" s="72" t="s">
        <v>12</v>
      </c>
      <c r="AU43" s="73">
        <v>1</v>
      </c>
      <c r="AY43" s="72" t="s">
        <v>11</v>
      </c>
      <c r="BE43" s="119">
        <f t="shared" si="14"/>
        <v>0</v>
      </c>
      <c r="BF43" s="119">
        <f t="shared" si="15"/>
        <v>0</v>
      </c>
      <c r="BG43" s="119">
        <f t="shared" si="16"/>
        <v>0</v>
      </c>
      <c r="BH43" s="119">
        <f t="shared" si="17"/>
        <v>0</v>
      </c>
      <c r="BI43" s="119">
        <f t="shared" si="18"/>
        <v>0</v>
      </c>
      <c r="BJ43" s="73">
        <v>1</v>
      </c>
      <c r="BK43" s="119">
        <f t="shared" si="19"/>
        <v>0</v>
      </c>
      <c r="BL43" s="73">
        <v>1</v>
      </c>
    </row>
    <row r="44" spans="2:64" ht="28.5" customHeight="1">
      <c r="B44" s="75"/>
      <c r="C44" s="110">
        <v>28</v>
      </c>
      <c r="D44" s="111" t="s">
        <v>12</v>
      </c>
      <c r="E44" s="112" t="s">
        <v>328</v>
      </c>
      <c r="F44" s="1200" t="s">
        <v>329</v>
      </c>
      <c r="G44" s="1195"/>
      <c r="H44" s="1195"/>
      <c r="I44" s="1196"/>
      <c r="J44" s="113" t="s">
        <v>94</v>
      </c>
      <c r="K44" s="114">
        <v>14</v>
      </c>
      <c r="L44" s="1197"/>
      <c r="M44" s="1198"/>
      <c r="N44" s="1199">
        <f t="shared" si="10"/>
        <v>0</v>
      </c>
      <c r="O44" s="1195"/>
      <c r="P44" s="1195"/>
      <c r="Q44" s="1196"/>
      <c r="R44" s="76"/>
      <c r="T44" s="115"/>
      <c r="U44" s="116" t="s">
        <v>13</v>
      </c>
      <c r="V44" s="117"/>
      <c r="W44" s="117">
        <f t="shared" si="11"/>
        <v>0</v>
      </c>
      <c r="X44" s="117">
        <v>4.0000000000000003E-5</v>
      </c>
      <c r="Y44" s="117">
        <f t="shared" si="12"/>
        <v>5.6000000000000006E-4</v>
      </c>
      <c r="Z44" s="117">
        <v>6.6499999999999997E-3</v>
      </c>
      <c r="AA44" s="118">
        <f t="shared" si="13"/>
        <v>9.3099999999999988E-2</v>
      </c>
      <c r="AT44" s="72" t="s">
        <v>12</v>
      </c>
      <c r="AU44" s="73">
        <v>1</v>
      </c>
      <c r="AY44" s="72" t="s">
        <v>11</v>
      </c>
      <c r="BE44" s="119">
        <f t="shared" si="14"/>
        <v>0</v>
      </c>
      <c r="BF44" s="119">
        <f t="shared" si="15"/>
        <v>0</v>
      </c>
      <c r="BG44" s="119">
        <f t="shared" si="16"/>
        <v>0</v>
      </c>
      <c r="BH44" s="119">
        <f t="shared" si="17"/>
        <v>0</v>
      </c>
      <c r="BI44" s="119">
        <f t="shared" si="18"/>
        <v>0</v>
      </c>
      <c r="BJ44" s="73">
        <v>1</v>
      </c>
      <c r="BK44" s="119">
        <f t="shared" si="19"/>
        <v>0</v>
      </c>
      <c r="BL44" s="73">
        <v>1</v>
      </c>
    </row>
    <row r="45" spans="2:64" ht="28.5" customHeight="1">
      <c r="B45" s="75"/>
      <c r="C45" s="110">
        <v>29</v>
      </c>
      <c r="D45" s="111" t="s">
        <v>12</v>
      </c>
      <c r="E45" s="112" t="s">
        <v>330</v>
      </c>
      <c r="F45" s="1200" t="s">
        <v>331</v>
      </c>
      <c r="G45" s="1195"/>
      <c r="H45" s="1195"/>
      <c r="I45" s="1196"/>
      <c r="J45" s="113" t="s">
        <v>92</v>
      </c>
      <c r="K45" s="114">
        <v>1</v>
      </c>
      <c r="L45" s="1197"/>
      <c r="M45" s="1198"/>
      <c r="N45" s="1199">
        <f t="shared" si="10"/>
        <v>0</v>
      </c>
      <c r="O45" s="1195"/>
      <c r="P45" s="1195"/>
      <c r="Q45" s="1196"/>
      <c r="R45" s="76"/>
      <c r="T45" s="115"/>
      <c r="U45" s="116" t="s">
        <v>13</v>
      </c>
      <c r="V45" s="117"/>
      <c r="W45" s="117">
        <f t="shared" si="11"/>
        <v>0</v>
      </c>
      <c r="X45" s="117">
        <v>1.0000000000000001E-5</v>
      </c>
      <c r="Y45" s="117">
        <f t="shared" si="12"/>
        <v>1.0000000000000001E-5</v>
      </c>
      <c r="Z45" s="117">
        <v>0</v>
      </c>
      <c r="AA45" s="118">
        <f t="shared" si="13"/>
        <v>0</v>
      </c>
      <c r="AT45" s="72" t="s">
        <v>12</v>
      </c>
      <c r="AU45" s="73">
        <v>1</v>
      </c>
      <c r="AY45" s="72" t="s">
        <v>11</v>
      </c>
      <c r="BE45" s="119">
        <f t="shared" si="14"/>
        <v>0</v>
      </c>
      <c r="BF45" s="119">
        <f t="shared" si="15"/>
        <v>0</v>
      </c>
      <c r="BG45" s="119">
        <f t="shared" si="16"/>
        <v>0</v>
      </c>
      <c r="BH45" s="119">
        <f t="shared" si="17"/>
        <v>0</v>
      </c>
      <c r="BI45" s="119">
        <f t="shared" si="18"/>
        <v>0</v>
      </c>
      <c r="BJ45" s="73">
        <v>1</v>
      </c>
      <c r="BK45" s="119">
        <f t="shared" si="19"/>
        <v>0</v>
      </c>
      <c r="BL45" s="73">
        <v>1</v>
      </c>
    </row>
    <row r="46" spans="2:64" ht="28.5" customHeight="1">
      <c r="B46" s="75"/>
      <c r="C46" s="110">
        <v>30</v>
      </c>
      <c r="D46" s="111" t="s">
        <v>12</v>
      </c>
      <c r="E46" s="112" t="s">
        <v>332</v>
      </c>
      <c r="F46" s="1200" t="s">
        <v>333</v>
      </c>
      <c r="G46" s="1195"/>
      <c r="H46" s="1195"/>
      <c r="I46" s="1196"/>
      <c r="J46" s="113" t="s">
        <v>92</v>
      </c>
      <c r="K46" s="114">
        <v>3</v>
      </c>
      <c r="L46" s="1197"/>
      <c r="M46" s="1198"/>
      <c r="N46" s="1199">
        <f t="shared" si="10"/>
        <v>0</v>
      </c>
      <c r="O46" s="1195"/>
      <c r="P46" s="1195"/>
      <c r="Q46" s="1196"/>
      <c r="R46" s="76"/>
      <c r="T46" s="115"/>
      <c r="U46" s="116" t="s">
        <v>13</v>
      </c>
      <c r="V46" s="117"/>
      <c r="W46" s="117">
        <f t="shared" si="11"/>
        <v>0</v>
      </c>
      <c r="X46" s="117">
        <v>2.0000000000000002E-5</v>
      </c>
      <c r="Y46" s="117">
        <f t="shared" si="12"/>
        <v>6.0000000000000008E-5</v>
      </c>
      <c r="Z46" s="117">
        <v>0</v>
      </c>
      <c r="AA46" s="118">
        <f t="shared" si="13"/>
        <v>0</v>
      </c>
      <c r="AT46" s="72" t="s">
        <v>12</v>
      </c>
      <c r="AU46" s="73">
        <v>1</v>
      </c>
      <c r="AY46" s="72" t="s">
        <v>11</v>
      </c>
      <c r="BE46" s="119">
        <f t="shared" si="14"/>
        <v>0</v>
      </c>
      <c r="BF46" s="119">
        <f t="shared" si="15"/>
        <v>0</v>
      </c>
      <c r="BG46" s="119">
        <f t="shared" si="16"/>
        <v>0</v>
      </c>
      <c r="BH46" s="119">
        <f t="shared" si="17"/>
        <v>0</v>
      </c>
      <c r="BI46" s="119">
        <f t="shared" si="18"/>
        <v>0</v>
      </c>
      <c r="BJ46" s="73">
        <v>1</v>
      </c>
      <c r="BK46" s="119">
        <f t="shared" si="19"/>
        <v>0</v>
      </c>
      <c r="BL46" s="73">
        <v>1</v>
      </c>
    </row>
    <row r="47" spans="2:64" ht="28.5" customHeight="1">
      <c r="B47" s="75"/>
      <c r="C47" s="110">
        <v>31</v>
      </c>
      <c r="D47" s="111" t="s">
        <v>12</v>
      </c>
      <c r="E47" s="112" t="s">
        <v>334</v>
      </c>
      <c r="F47" s="1200" t="s">
        <v>335</v>
      </c>
      <c r="G47" s="1195"/>
      <c r="H47" s="1195"/>
      <c r="I47" s="1196"/>
      <c r="J47" s="113" t="s">
        <v>92</v>
      </c>
      <c r="K47" s="114">
        <v>3</v>
      </c>
      <c r="L47" s="1197"/>
      <c r="M47" s="1198"/>
      <c r="N47" s="1199">
        <f t="shared" si="10"/>
        <v>0</v>
      </c>
      <c r="O47" s="1195"/>
      <c r="P47" s="1195"/>
      <c r="Q47" s="1196"/>
      <c r="R47" s="76"/>
      <c r="T47" s="115"/>
      <c r="U47" s="116" t="s">
        <v>13</v>
      </c>
      <c r="V47" s="117"/>
      <c r="W47" s="117">
        <f t="shared" si="11"/>
        <v>0</v>
      </c>
      <c r="X47" s="117">
        <v>2.0000000000000002E-5</v>
      </c>
      <c r="Y47" s="117">
        <f t="shared" si="12"/>
        <v>6.0000000000000008E-5</v>
      </c>
      <c r="Z47" s="117">
        <v>0</v>
      </c>
      <c r="AA47" s="118">
        <f t="shared" si="13"/>
        <v>0</v>
      </c>
      <c r="AT47" s="72" t="s">
        <v>12</v>
      </c>
      <c r="AU47" s="73">
        <v>1</v>
      </c>
      <c r="AY47" s="72" t="s">
        <v>11</v>
      </c>
      <c r="BE47" s="119">
        <f t="shared" si="14"/>
        <v>0</v>
      </c>
      <c r="BF47" s="119">
        <f t="shared" si="15"/>
        <v>0</v>
      </c>
      <c r="BG47" s="119">
        <f t="shared" si="16"/>
        <v>0</v>
      </c>
      <c r="BH47" s="119">
        <f t="shared" si="17"/>
        <v>0</v>
      </c>
      <c r="BI47" s="119">
        <f t="shared" si="18"/>
        <v>0</v>
      </c>
      <c r="BJ47" s="73">
        <v>1</v>
      </c>
      <c r="BK47" s="119">
        <f t="shared" si="19"/>
        <v>0</v>
      </c>
      <c r="BL47" s="73">
        <v>1</v>
      </c>
    </row>
    <row r="48" spans="2:64" ht="28.5" customHeight="1">
      <c r="B48" s="75"/>
      <c r="C48" s="110">
        <v>32</v>
      </c>
      <c r="D48" s="111" t="s">
        <v>12</v>
      </c>
      <c r="E48" s="112" t="s">
        <v>336</v>
      </c>
      <c r="F48" s="1200" t="s">
        <v>337</v>
      </c>
      <c r="G48" s="1195"/>
      <c r="H48" s="1195"/>
      <c r="I48" s="1196"/>
      <c r="J48" s="113" t="s">
        <v>94</v>
      </c>
      <c r="K48" s="114">
        <v>13</v>
      </c>
      <c r="L48" s="1197"/>
      <c r="M48" s="1198"/>
      <c r="N48" s="1199">
        <f t="shared" si="10"/>
        <v>0</v>
      </c>
      <c r="O48" s="1195"/>
      <c r="P48" s="1195"/>
      <c r="Q48" s="1196"/>
      <c r="R48" s="76"/>
      <c r="T48" s="115"/>
      <c r="U48" s="116" t="s">
        <v>13</v>
      </c>
      <c r="V48" s="117"/>
      <c r="W48" s="117">
        <f t="shared" si="11"/>
        <v>0</v>
      </c>
      <c r="X48" s="117">
        <v>6.9999999999999999E-4</v>
      </c>
      <c r="Y48" s="117">
        <f t="shared" si="12"/>
        <v>9.1000000000000004E-3</v>
      </c>
      <c r="Z48" s="117">
        <v>0</v>
      </c>
      <c r="AA48" s="118">
        <f t="shared" si="13"/>
        <v>0</v>
      </c>
      <c r="AT48" s="72" t="s">
        <v>12</v>
      </c>
      <c r="AU48" s="73">
        <v>1</v>
      </c>
      <c r="AY48" s="72" t="s">
        <v>11</v>
      </c>
      <c r="BE48" s="119">
        <f t="shared" si="14"/>
        <v>0</v>
      </c>
      <c r="BF48" s="119">
        <f t="shared" si="15"/>
        <v>0</v>
      </c>
      <c r="BG48" s="119">
        <f t="shared" si="16"/>
        <v>0</v>
      </c>
      <c r="BH48" s="119">
        <f t="shared" si="17"/>
        <v>0</v>
      </c>
      <c r="BI48" s="119">
        <f t="shared" si="18"/>
        <v>0</v>
      </c>
      <c r="BJ48" s="73">
        <v>1</v>
      </c>
      <c r="BK48" s="119">
        <f t="shared" si="19"/>
        <v>0</v>
      </c>
      <c r="BL48" s="73">
        <v>1</v>
      </c>
    </row>
    <row r="49" spans="2:64" ht="28.5" customHeight="1">
      <c r="B49" s="75"/>
      <c r="C49" s="110">
        <v>33</v>
      </c>
      <c r="D49" s="111" t="s">
        <v>12</v>
      </c>
      <c r="E49" s="112" t="s">
        <v>338</v>
      </c>
      <c r="F49" s="1200" t="s">
        <v>339</v>
      </c>
      <c r="G49" s="1195"/>
      <c r="H49" s="1195"/>
      <c r="I49" s="1196"/>
      <c r="J49" s="113" t="s">
        <v>94</v>
      </c>
      <c r="K49" s="114">
        <v>44</v>
      </c>
      <c r="L49" s="1197"/>
      <c r="M49" s="1198"/>
      <c r="N49" s="1199">
        <f t="shared" si="10"/>
        <v>0</v>
      </c>
      <c r="O49" s="1195"/>
      <c r="P49" s="1195"/>
      <c r="Q49" s="1196"/>
      <c r="R49" s="76"/>
      <c r="T49" s="115"/>
      <c r="U49" s="116" t="s">
        <v>13</v>
      </c>
      <c r="V49" s="117"/>
      <c r="W49" s="117">
        <f t="shared" si="11"/>
        <v>0</v>
      </c>
      <c r="X49" s="117">
        <v>7.7999999999999999E-4</v>
      </c>
      <c r="Y49" s="117">
        <f t="shared" si="12"/>
        <v>3.4319999999999996E-2</v>
      </c>
      <c r="Z49" s="117">
        <v>0</v>
      </c>
      <c r="AA49" s="118">
        <f t="shared" si="13"/>
        <v>0</v>
      </c>
      <c r="AT49" s="72" t="s">
        <v>12</v>
      </c>
      <c r="AU49" s="73">
        <v>1</v>
      </c>
      <c r="AY49" s="72" t="s">
        <v>11</v>
      </c>
      <c r="BE49" s="119">
        <f t="shared" si="14"/>
        <v>0</v>
      </c>
      <c r="BF49" s="119">
        <f t="shared" si="15"/>
        <v>0</v>
      </c>
      <c r="BG49" s="119">
        <f t="shared" si="16"/>
        <v>0</v>
      </c>
      <c r="BH49" s="119">
        <f t="shared" si="17"/>
        <v>0</v>
      </c>
      <c r="BI49" s="119">
        <f t="shared" si="18"/>
        <v>0</v>
      </c>
      <c r="BJ49" s="73">
        <v>1</v>
      </c>
      <c r="BK49" s="119">
        <f t="shared" si="19"/>
        <v>0</v>
      </c>
      <c r="BL49" s="73">
        <v>1</v>
      </c>
    </row>
    <row r="50" spans="2:64" ht="28.5" customHeight="1">
      <c r="B50" s="75"/>
      <c r="C50" s="110">
        <v>34</v>
      </c>
      <c r="D50" s="111" t="s">
        <v>12</v>
      </c>
      <c r="E50" s="112" t="s">
        <v>340</v>
      </c>
      <c r="F50" s="1200" t="s">
        <v>341</v>
      </c>
      <c r="G50" s="1195"/>
      <c r="H50" s="1195"/>
      <c r="I50" s="1196"/>
      <c r="J50" s="113" t="s">
        <v>94</v>
      </c>
      <c r="K50" s="114">
        <v>34</v>
      </c>
      <c r="L50" s="1197"/>
      <c r="M50" s="1198"/>
      <c r="N50" s="1199">
        <f t="shared" si="10"/>
        <v>0</v>
      </c>
      <c r="O50" s="1195"/>
      <c r="P50" s="1195"/>
      <c r="Q50" s="1196"/>
      <c r="R50" s="76"/>
      <c r="T50" s="115"/>
      <c r="U50" s="116" t="s">
        <v>13</v>
      </c>
      <c r="V50" s="117"/>
      <c r="W50" s="117">
        <f t="shared" si="11"/>
        <v>0</v>
      </c>
      <c r="X50" s="117">
        <v>9.6000000000000002E-4</v>
      </c>
      <c r="Y50" s="117">
        <f t="shared" si="12"/>
        <v>3.2640000000000002E-2</v>
      </c>
      <c r="Z50" s="117">
        <v>0</v>
      </c>
      <c r="AA50" s="118">
        <f t="shared" si="13"/>
        <v>0</v>
      </c>
      <c r="AT50" s="72" t="s">
        <v>12</v>
      </c>
      <c r="AU50" s="73">
        <v>1</v>
      </c>
      <c r="AY50" s="72" t="s">
        <v>11</v>
      </c>
      <c r="BE50" s="119">
        <f t="shared" si="14"/>
        <v>0</v>
      </c>
      <c r="BF50" s="119">
        <f t="shared" si="15"/>
        <v>0</v>
      </c>
      <c r="BG50" s="119">
        <f t="shared" si="16"/>
        <v>0</v>
      </c>
      <c r="BH50" s="119">
        <f t="shared" si="17"/>
        <v>0</v>
      </c>
      <c r="BI50" s="119">
        <f t="shared" si="18"/>
        <v>0</v>
      </c>
      <c r="BJ50" s="73">
        <v>1</v>
      </c>
      <c r="BK50" s="119">
        <f t="shared" si="19"/>
        <v>0</v>
      </c>
      <c r="BL50" s="73">
        <v>1</v>
      </c>
    </row>
    <row r="51" spans="2:64" ht="38.25" customHeight="1">
      <c r="B51" s="75"/>
      <c r="C51" s="110">
        <v>35</v>
      </c>
      <c r="D51" s="111" t="s">
        <v>12</v>
      </c>
      <c r="E51" s="112" t="s">
        <v>342</v>
      </c>
      <c r="F51" s="1200" t="s">
        <v>343</v>
      </c>
      <c r="G51" s="1195"/>
      <c r="H51" s="1195"/>
      <c r="I51" s="1196"/>
      <c r="J51" s="113" t="s">
        <v>94</v>
      </c>
      <c r="K51" s="114">
        <v>57</v>
      </c>
      <c r="L51" s="1197"/>
      <c r="M51" s="1198"/>
      <c r="N51" s="1199">
        <f t="shared" si="10"/>
        <v>0</v>
      </c>
      <c r="O51" s="1195"/>
      <c r="P51" s="1195"/>
      <c r="Q51" s="1196"/>
      <c r="R51" s="76"/>
      <c r="T51" s="115"/>
      <c r="U51" s="116" t="s">
        <v>13</v>
      </c>
      <c r="V51" s="117"/>
      <c r="W51" s="117">
        <f t="shared" si="11"/>
        <v>0</v>
      </c>
      <c r="X51" s="117">
        <v>5.0000000000000002E-5</v>
      </c>
      <c r="Y51" s="117">
        <f t="shared" si="12"/>
        <v>2.8500000000000001E-3</v>
      </c>
      <c r="Z51" s="117">
        <v>0</v>
      </c>
      <c r="AA51" s="118">
        <f t="shared" si="13"/>
        <v>0</v>
      </c>
      <c r="AT51" s="72" t="s">
        <v>12</v>
      </c>
      <c r="AU51" s="73">
        <v>1</v>
      </c>
      <c r="AY51" s="72" t="s">
        <v>11</v>
      </c>
      <c r="BE51" s="119">
        <f t="shared" si="14"/>
        <v>0</v>
      </c>
      <c r="BF51" s="119">
        <f t="shared" si="15"/>
        <v>0</v>
      </c>
      <c r="BG51" s="119">
        <f t="shared" si="16"/>
        <v>0</v>
      </c>
      <c r="BH51" s="119">
        <f t="shared" si="17"/>
        <v>0</v>
      </c>
      <c r="BI51" s="119">
        <f t="shared" si="18"/>
        <v>0</v>
      </c>
      <c r="BJ51" s="73">
        <v>1</v>
      </c>
      <c r="BK51" s="119">
        <f t="shared" si="19"/>
        <v>0</v>
      </c>
      <c r="BL51" s="73">
        <v>1</v>
      </c>
    </row>
    <row r="52" spans="2:64" ht="38.25" customHeight="1">
      <c r="B52" s="75"/>
      <c r="C52" s="110">
        <v>36</v>
      </c>
      <c r="D52" s="111" t="s">
        <v>12</v>
      </c>
      <c r="E52" s="112" t="s">
        <v>344</v>
      </c>
      <c r="F52" s="1200" t="s">
        <v>345</v>
      </c>
      <c r="G52" s="1195"/>
      <c r="H52" s="1195"/>
      <c r="I52" s="1196"/>
      <c r="J52" s="113" t="s">
        <v>94</v>
      </c>
      <c r="K52" s="114">
        <v>43</v>
      </c>
      <c r="L52" s="1197"/>
      <c r="M52" s="1198"/>
      <c r="N52" s="1199">
        <f t="shared" si="10"/>
        <v>0</v>
      </c>
      <c r="O52" s="1195"/>
      <c r="P52" s="1195"/>
      <c r="Q52" s="1196"/>
      <c r="R52" s="76"/>
      <c r="T52" s="115"/>
      <c r="U52" s="116" t="s">
        <v>13</v>
      </c>
      <c r="V52" s="117"/>
      <c r="W52" s="117">
        <f t="shared" si="11"/>
        <v>0</v>
      </c>
      <c r="X52" s="117">
        <v>6.9999999999999994E-5</v>
      </c>
      <c r="Y52" s="117">
        <f t="shared" si="12"/>
        <v>3.0099999999999997E-3</v>
      </c>
      <c r="Z52" s="117">
        <v>0</v>
      </c>
      <c r="AA52" s="118">
        <f t="shared" si="13"/>
        <v>0</v>
      </c>
      <c r="AT52" s="72" t="s">
        <v>12</v>
      </c>
      <c r="AU52" s="73">
        <v>1</v>
      </c>
      <c r="AY52" s="72" t="s">
        <v>11</v>
      </c>
      <c r="BE52" s="119">
        <f t="shared" si="14"/>
        <v>0</v>
      </c>
      <c r="BF52" s="119">
        <f t="shared" si="15"/>
        <v>0</v>
      </c>
      <c r="BG52" s="119">
        <f t="shared" si="16"/>
        <v>0</v>
      </c>
      <c r="BH52" s="119">
        <f t="shared" si="17"/>
        <v>0</v>
      </c>
      <c r="BI52" s="119">
        <f t="shared" si="18"/>
        <v>0</v>
      </c>
      <c r="BJ52" s="73">
        <v>1</v>
      </c>
      <c r="BK52" s="119">
        <f t="shared" si="19"/>
        <v>0</v>
      </c>
      <c r="BL52" s="73">
        <v>1</v>
      </c>
    </row>
    <row r="53" spans="2:64" ht="38.25" customHeight="1">
      <c r="B53" s="75"/>
      <c r="C53" s="110">
        <v>37</v>
      </c>
      <c r="D53" s="111" t="s">
        <v>12</v>
      </c>
      <c r="E53" s="112" t="s">
        <v>344</v>
      </c>
      <c r="F53" s="1200" t="s">
        <v>346</v>
      </c>
      <c r="G53" s="1195"/>
      <c r="H53" s="1195"/>
      <c r="I53" s="1196"/>
      <c r="J53" s="113" t="s">
        <v>94</v>
      </c>
      <c r="K53" s="114">
        <v>34</v>
      </c>
      <c r="L53" s="1197"/>
      <c r="M53" s="1198"/>
      <c r="N53" s="1199">
        <f t="shared" si="10"/>
        <v>0</v>
      </c>
      <c r="O53" s="1195"/>
      <c r="P53" s="1195"/>
      <c r="Q53" s="1196"/>
      <c r="R53" s="76"/>
      <c r="T53" s="115"/>
      <c r="U53" s="116" t="s">
        <v>13</v>
      </c>
      <c r="V53" s="117"/>
      <c r="W53" s="117">
        <f t="shared" si="11"/>
        <v>0</v>
      </c>
      <c r="X53" s="117">
        <v>6.9999999999999994E-5</v>
      </c>
      <c r="Y53" s="117">
        <f t="shared" si="12"/>
        <v>2.3799999999999997E-3</v>
      </c>
      <c r="Z53" s="117">
        <v>0</v>
      </c>
      <c r="AA53" s="118">
        <f t="shared" si="13"/>
        <v>0</v>
      </c>
      <c r="AT53" s="72" t="s">
        <v>12</v>
      </c>
      <c r="AU53" s="73">
        <v>1</v>
      </c>
      <c r="AY53" s="72" t="s">
        <v>11</v>
      </c>
      <c r="BE53" s="119">
        <f t="shared" si="14"/>
        <v>0</v>
      </c>
      <c r="BF53" s="119">
        <f t="shared" si="15"/>
        <v>0</v>
      </c>
      <c r="BG53" s="119">
        <f t="shared" si="16"/>
        <v>0</v>
      </c>
      <c r="BH53" s="119">
        <f t="shared" si="17"/>
        <v>0</v>
      </c>
      <c r="BI53" s="119">
        <f t="shared" si="18"/>
        <v>0</v>
      </c>
      <c r="BJ53" s="73">
        <v>1</v>
      </c>
      <c r="BK53" s="119">
        <f t="shared" si="19"/>
        <v>0</v>
      </c>
      <c r="BL53" s="73">
        <v>1</v>
      </c>
    </row>
    <row r="54" spans="2:64" ht="38.25" customHeight="1">
      <c r="B54" s="75"/>
      <c r="C54" s="110">
        <v>38</v>
      </c>
      <c r="D54" s="111" t="s">
        <v>12</v>
      </c>
      <c r="E54" s="112" t="s">
        <v>347</v>
      </c>
      <c r="F54" s="1200" t="s">
        <v>348</v>
      </c>
      <c r="G54" s="1195"/>
      <c r="H54" s="1195"/>
      <c r="I54" s="1196"/>
      <c r="J54" s="113" t="s">
        <v>94</v>
      </c>
      <c r="K54" s="114">
        <v>24</v>
      </c>
      <c r="L54" s="1197"/>
      <c r="M54" s="1198"/>
      <c r="N54" s="1199">
        <f t="shared" si="10"/>
        <v>0</v>
      </c>
      <c r="O54" s="1195"/>
      <c r="P54" s="1195"/>
      <c r="Q54" s="1196"/>
      <c r="R54" s="76"/>
      <c r="T54" s="115"/>
      <c r="U54" s="116" t="s">
        <v>13</v>
      </c>
      <c r="V54" s="117"/>
      <c r="W54" s="117">
        <f t="shared" si="11"/>
        <v>0</v>
      </c>
      <c r="X54" s="117">
        <v>8.0000000000000007E-5</v>
      </c>
      <c r="Y54" s="117">
        <f t="shared" si="12"/>
        <v>1.9200000000000003E-3</v>
      </c>
      <c r="Z54" s="117">
        <v>0</v>
      </c>
      <c r="AA54" s="118">
        <f t="shared" si="13"/>
        <v>0</v>
      </c>
      <c r="AT54" s="72" t="s">
        <v>12</v>
      </c>
      <c r="AU54" s="73">
        <v>1</v>
      </c>
      <c r="AY54" s="72" t="s">
        <v>11</v>
      </c>
      <c r="BE54" s="119">
        <f t="shared" si="14"/>
        <v>0</v>
      </c>
      <c r="BF54" s="119">
        <f t="shared" si="15"/>
        <v>0</v>
      </c>
      <c r="BG54" s="119">
        <f t="shared" si="16"/>
        <v>0</v>
      </c>
      <c r="BH54" s="119">
        <f t="shared" si="17"/>
        <v>0</v>
      </c>
      <c r="BI54" s="119">
        <f t="shared" si="18"/>
        <v>0</v>
      </c>
      <c r="BJ54" s="73">
        <v>1</v>
      </c>
      <c r="BK54" s="119">
        <f t="shared" si="19"/>
        <v>0</v>
      </c>
      <c r="BL54" s="73">
        <v>1</v>
      </c>
    </row>
    <row r="55" spans="2:64" ht="19.5" customHeight="1">
      <c r="B55" s="75"/>
      <c r="C55" s="110">
        <v>39</v>
      </c>
      <c r="D55" s="111" t="s">
        <v>12</v>
      </c>
      <c r="E55" s="112" t="s">
        <v>349</v>
      </c>
      <c r="F55" s="1200" t="s">
        <v>350</v>
      </c>
      <c r="G55" s="1195"/>
      <c r="H55" s="1195"/>
      <c r="I55" s="1196"/>
      <c r="J55" s="113" t="s">
        <v>92</v>
      </c>
      <c r="K55" s="114">
        <v>32</v>
      </c>
      <c r="L55" s="1197"/>
      <c r="M55" s="1198"/>
      <c r="N55" s="1199">
        <f t="shared" si="10"/>
        <v>0</v>
      </c>
      <c r="O55" s="1195"/>
      <c r="P55" s="1195"/>
      <c r="Q55" s="1196"/>
      <c r="R55" s="76"/>
      <c r="T55" s="115"/>
      <c r="U55" s="116" t="s">
        <v>13</v>
      </c>
      <c r="V55" s="117"/>
      <c r="W55" s="117">
        <f t="shared" si="11"/>
        <v>0</v>
      </c>
      <c r="X55" s="117">
        <v>0</v>
      </c>
      <c r="Y55" s="117">
        <f t="shared" si="12"/>
        <v>0</v>
      </c>
      <c r="Z55" s="117">
        <v>0</v>
      </c>
      <c r="AA55" s="118">
        <f t="shared" si="13"/>
        <v>0</v>
      </c>
      <c r="AT55" s="72" t="s">
        <v>12</v>
      </c>
      <c r="AU55" s="73">
        <v>1</v>
      </c>
      <c r="AY55" s="72" t="s">
        <v>11</v>
      </c>
      <c r="BE55" s="119">
        <f t="shared" si="14"/>
        <v>0</v>
      </c>
      <c r="BF55" s="119">
        <f t="shared" si="15"/>
        <v>0</v>
      </c>
      <c r="BG55" s="119">
        <f t="shared" si="16"/>
        <v>0</v>
      </c>
      <c r="BH55" s="119">
        <f t="shared" si="17"/>
        <v>0</v>
      </c>
      <c r="BI55" s="119">
        <f t="shared" si="18"/>
        <v>0</v>
      </c>
      <c r="BJ55" s="73">
        <v>1</v>
      </c>
      <c r="BK55" s="119">
        <f t="shared" si="19"/>
        <v>0</v>
      </c>
      <c r="BL55" s="73">
        <v>1</v>
      </c>
    </row>
    <row r="56" spans="2:64" ht="19.5" customHeight="1">
      <c r="B56" s="75"/>
      <c r="C56" s="110">
        <v>40</v>
      </c>
      <c r="D56" s="111" t="s">
        <v>12</v>
      </c>
      <c r="E56" s="112" t="s">
        <v>351</v>
      </c>
      <c r="F56" s="1200" t="s">
        <v>352</v>
      </c>
      <c r="G56" s="1195"/>
      <c r="H56" s="1195"/>
      <c r="I56" s="1196"/>
      <c r="J56" s="113" t="s">
        <v>92</v>
      </c>
      <c r="K56" s="114">
        <v>2</v>
      </c>
      <c r="L56" s="1197"/>
      <c r="M56" s="1198"/>
      <c r="N56" s="1199">
        <f t="shared" si="10"/>
        <v>0</v>
      </c>
      <c r="O56" s="1195"/>
      <c r="P56" s="1195"/>
      <c r="Q56" s="1196"/>
      <c r="R56" s="76"/>
      <c r="T56" s="115"/>
      <c r="U56" s="116" t="s">
        <v>13</v>
      </c>
      <c r="V56" s="117"/>
      <c r="W56" s="117">
        <f t="shared" si="11"/>
        <v>0</v>
      </c>
      <c r="X56" s="117">
        <v>0</v>
      </c>
      <c r="Y56" s="117">
        <f t="shared" si="12"/>
        <v>0</v>
      </c>
      <c r="Z56" s="117">
        <v>1.32E-3</v>
      </c>
      <c r="AA56" s="118">
        <f t="shared" si="13"/>
        <v>2.64E-3</v>
      </c>
      <c r="AT56" s="72" t="s">
        <v>12</v>
      </c>
      <c r="AU56" s="73">
        <v>1</v>
      </c>
      <c r="AY56" s="72" t="s">
        <v>11</v>
      </c>
      <c r="BE56" s="119">
        <f t="shared" si="14"/>
        <v>0</v>
      </c>
      <c r="BF56" s="119">
        <f t="shared" si="15"/>
        <v>0</v>
      </c>
      <c r="BG56" s="119">
        <f t="shared" si="16"/>
        <v>0</v>
      </c>
      <c r="BH56" s="119">
        <f t="shared" si="17"/>
        <v>0</v>
      </c>
      <c r="BI56" s="119">
        <f t="shared" si="18"/>
        <v>0</v>
      </c>
      <c r="BJ56" s="73">
        <v>1</v>
      </c>
      <c r="BK56" s="119">
        <f t="shared" si="19"/>
        <v>0</v>
      </c>
      <c r="BL56" s="73">
        <v>1</v>
      </c>
    </row>
    <row r="57" spans="2:64" ht="28.5" customHeight="1">
      <c r="B57" s="75"/>
      <c r="C57" s="110">
        <v>41</v>
      </c>
      <c r="D57" s="111" t="s">
        <v>12</v>
      </c>
      <c r="E57" s="112" t="s">
        <v>353</v>
      </c>
      <c r="F57" s="1200" t="s">
        <v>354</v>
      </c>
      <c r="G57" s="1195"/>
      <c r="H57" s="1195"/>
      <c r="I57" s="1196"/>
      <c r="J57" s="113" t="s">
        <v>92</v>
      </c>
      <c r="K57" s="114">
        <v>2</v>
      </c>
      <c r="L57" s="1197"/>
      <c r="M57" s="1198"/>
      <c r="N57" s="1199">
        <f t="shared" si="10"/>
        <v>0</v>
      </c>
      <c r="O57" s="1195"/>
      <c r="P57" s="1195"/>
      <c r="Q57" s="1196"/>
      <c r="R57" s="76"/>
      <c r="T57" s="115"/>
      <c r="U57" s="116" t="s">
        <v>13</v>
      </c>
      <c r="V57" s="117"/>
      <c r="W57" s="117">
        <f t="shared" si="11"/>
        <v>0</v>
      </c>
      <c r="X57" s="117">
        <v>2.2000000000000001E-4</v>
      </c>
      <c r="Y57" s="117">
        <f t="shared" si="12"/>
        <v>4.4000000000000002E-4</v>
      </c>
      <c r="Z57" s="117">
        <v>0</v>
      </c>
      <c r="AA57" s="118">
        <f t="shared" si="13"/>
        <v>0</v>
      </c>
      <c r="AT57" s="72" t="s">
        <v>12</v>
      </c>
      <c r="AU57" s="73">
        <v>1</v>
      </c>
      <c r="AY57" s="72" t="s">
        <v>11</v>
      </c>
      <c r="BE57" s="119">
        <f t="shared" si="14"/>
        <v>0</v>
      </c>
      <c r="BF57" s="119">
        <f t="shared" si="15"/>
        <v>0</v>
      </c>
      <c r="BG57" s="119">
        <f t="shared" si="16"/>
        <v>0</v>
      </c>
      <c r="BH57" s="119">
        <f t="shared" si="17"/>
        <v>0</v>
      </c>
      <c r="BI57" s="119">
        <f t="shared" si="18"/>
        <v>0</v>
      </c>
      <c r="BJ57" s="73">
        <v>1</v>
      </c>
      <c r="BK57" s="119">
        <f t="shared" si="19"/>
        <v>0</v>
      </c>
      <c r="BL57" s="73">
        <v>1</v>
      </c>
    </row>
    <row r="58" spans="2:64" ht="19.5" customHeight="1">
      <c r="B58" s="75"/>
      <c r="C58" s="110">
        <v>42</v>
      </c>
      <c r="D58" s="111" t="s">
        <v>12</v>
      </c>
      <c r="E58" s="112" t="s">
        <v>355</v>
      </c>
      <c r="F58" s="1200" t="s">
        <v>356</v>
      </c>
      <c r="G58" s="1195"/>
      <c r="H58" s="1195"/>
      <c r="I58" s="1196"/>
      <c r="J58" s="113" t="s">
        <v>92</v>
      </c>
      <c r="K58" s="114">
        <v>1</v>
      </c>
      <c r="L58" s="1197"/>
      <c r="M58" s="1198"/>
      <c r="N58" s="1199">
        <f t="shared" si="10"/>
        <v>0</v>
      </c>
      <c r="O58" s="1195"/>
      <c r="P58" s="1195"/>
      <c r="Q58" s="1196"/>
      <c r="R58" s="76"/>
      <c r="T58" s="115"/>
      <c r="U58" s="116" t="s">
        <v>13</v>
      </c>
      <c r="V58" s="117"/>
      <c r="W58" s="117">
        <f t="shared" si="11"/>
        <v>0</v>
      </c>
      <c r="X58" s="117">
        <v>2.0000000000000002E-5</v>
      </c>
      <c r="Y58" s="117">
        <f t="shared" si="12"/>
        <v>2.0000000000000002E-5</v>
      </c>
      <c r="Z58" s="117">
        <v>0</v>
      </c>
      <c r="AA58" s="118">
        <f t="shared" si="13"/>
        <v>0</v>
      </c>
      <c r="AT58" s="72" t="s">
        <v>12</v>
      </c>
      <c r="AU58" s="73">
        <v>1</v>
      </c>
      <c r="AY58" s="72" t="s">
        <v>11</v>
      </c>
      <c r="BE58" s="119">
        <f t="shared" si="14"/>
        <v>0</v>
      </c>
      <c r="BF58" s="119">
        <f t="shared" si="15"/>
        <v>0</v>
      </c>
      <c r="BG58" s="119">
        <f t="shared" si="16"/>
        <v>0</v>
      </c>
      <c r="BH58" s="119">
        <f t="shared" si="17"/>
        <v>0</v>
      </c>
      <c r="BI58" s="119">
        <f t="shared" si="18"/>
        <v>0</v>
      </c>
      <c r="BJ58" s="73">
        <v>1</v>
      </c>
      <c r="BK58" s="119">
        <f t="shared" si="19"/>
        <v>0</v>
      </c>
      <c r="BL58" s="73">
        <v>1</v>
      </c>
    </row>
    <row r="59" spans="2:64" ht="28.5" customHeight="1">
      <c r="B59" s="75"/>
      <c r="C59" s="110">
        <v>43</v>
      </c>
      <c r="D59" s="111" t="s">
        <v>12</v>
      </c>
      <c r="E59" s="112" t="s">
        <v>357</v>
      </c>
      <c r="F59" s="1200" t="s">
        <v>358</v>
      </c>
      <c r="G59" s="1195"/>
      <c r="H59" s="1195"/>
      <c r="I59" s="1196"/>
      <c r="J59" s="113" t="s">
        <v>92</v>
      </c>
      <c r="K59" s="114">
        <v>3</v>
      </c>
      <c r="L59" s="1197"/>
      <c r="M59" s="1198"/>
      <c r="N59" s="1199">
        <f t="shared" si="10"/>
        <v>0</v>
      </c>
      <c r="O59" s="1195"/>
      <c r="P59" s="1195"/>
      <c r="Q59" s="1196"/>
      <c r="R59" s="76"/>
      <c r="T59" s="115"/>
      <c r="U59" s="116" t="s">
        <v>13</v>
      </c>
      <c r="V59" s="117"/>
      <c r="W59" s="117">
        <f t="shared" si="11"/>
        <v>0</v>
      </c>
      <c r="X59" s="117">
        <v>2.1000000000000001E-4</v>
      </c>
      <c r="Y59" s="117">
        <f t="shared" si="12"/>
        <v>6.3000000000000003E-4</v>
      </c>
      <c r="Z59" s="117">
        <v>0</v>
      </c>
      <c r="AA59" s="118">
        <f t="shared" si="13"/>
        <v>0</v>
      </c>
      <c r="AT59" s="72" t="s">
        <v>12</v>
      </c>
      <c r="AU59" s="73">
        <v>1</v>
      </c>
      <c r="AY59" s="72" t="s">
        <v>11</v>
      </c>
      <c r="BE59" s="119">
        <f t="shared" si="14"/>
        <v>0</v>
      </c>
      <c r="BF59" s="119">
        <f t="shared" si="15"/>
        <v>0</v>
      </c>
      <c r="BG59" s="119">
        <f t="shared" si="16"/>
        <v>0</v>
      </c>
      <c r="BH59" s="119">
        <f t="shared" si="17"/>
        <v>0</v>
      </c>
      <c r="BI59" s="119">
        <f t="shared" si="18"/>
        <v>0</v>
      </c>
      <c r="BJ59" s="73">
        <v>1</v>
      </c>
      <c r="BK59" s="119">
        <f t="shared" si="19"/>
        <v>0</v>
      </c>
      <c r="BL59" s="73">
        <v>1</v>
      </c>
    </row>
    <row r="60" spans="2:64" ht="28.5" customHeight="1">
      <c r="B60" s="75"/>
      <c r="C60" s="110">
        <v>44</v>
      </c>
      <c r="D60" s="111" t="s">
        <v>12</v>
      </c>
      <c r="E60" s="112" t="s">
        <v>359</v>
      </c>
      <c r="F60" s="1200" t="s">
        <v>360</v>
      </c>
      <c r="G60" s="1195"/>
      <c r="H60" s="1195"/>
      <c r="I60" s="1196"/>
      <c r="J60" s="113" t="s">
        <v>92</v>
      </c>
      <c r="K60" s="114">
        <v>2</v>
      </c>
      <c r="L60" s="1197"/>
      <c r="M60" s="1198"/>
      <c r="N60" s="1199">
        <f t="shared" si="10"/>
        <v>0</v>
      </c>
      <c r="O60" s="1195"/>
      <c r="P60" s="1195"/>
      <c r="Q60" s="1196"/>
      <c r="R60" s="76"/>
      <c r="T60" s="115"/>
      <c r="U60" s="116" t="s">
        <v>13</v>
      </c>
      <c r="V60" s="117"/>
      <c r="W60" s="117">
        <f t="shared" si="11"/>
        <v>0</v>
      </c>
      <c r="X60" s="117">
        <v>3.4000000000000002E-4</v>
      </c>
      <c r="Y60" s="117">
        <f t="shared" si="12"/>
        <v>6.8000000000000005E-4</v>
      </c>
      <c r="Z60" s="117">
        <v>0</v>
      </c>
      <c r="AA60" s="118">
        <f t="shared" si="13"/>
        <v>0</v>
      </c>
      <c r="AT60" s="72" t="s">
        <v>12</v>
      </c>
      <c r="AU60" s="73">
        <v>1</v>
      </c>
      <c r="AY60" s="72" t="s">
        <v>11</v>
      </c>
      <c r="BE60" s="119">
        <f t="shared" si="14"/>
        <v>0</v>
      </c>
      <c r="BF60" s="119">
        <f t="shared" si="15"/>
        <v>0</v>
      </c>
      <c r="BG60" s="119">
        <f t="shared" si="16"/>
        <v>0</v>
      </c>
      <c r="BH60" s="119">
        <f t="shared" si="17"/>
        <v>0</v>
      </c>
      <c r="BI60" s="119">
        <f t="shared" si="18"/>
        <v>0</v>
      </c>
      <c r="BJ60" s="73">
        <v>1</v>
      </c>
      <c r="BK60" s="119">
        <f t="shared" si="19"/>
        <v>0</v>
      </c>
      <c r="BL60" s="73">
        <v>1</v>
      </c>
    </row>
    <row r="61" spans="2:64" ht="28.5" customHeight="1">
      <c r="B61" s="75"/>
      <c r="C61" s="110">
        <v>45</v>
      </c>
      <c r="D61" s="111" t="s">
        <v>12</v>
      </c>
      <c r="E61" s="112" t="s">
        <v>361</v>
      </c>
      <c r="F61" s="1200" t="s">
        <v>362</v>
      </c>
      <c r="G61" s="1195"/>
      <c r="H61" s="1195"/>
      <c r="I61" s="1196"/>
      <c r="J61" s="113" t="s">
        <v>92</v>
      </c>
      <c r="K61" s="114">
        <v>16</v>
      </c>
      <c r="L61" s="1197"/>
      <c r="M61" s="1198"/>
      <c r="N61" s="1199">
        <f t="shared" si="10"/>
        <v>0</v>
      </c>
      <c r="O61" s="1195"/>
      <c r="P61" s="1195"/>
      <c r="Q61" s="1196"/>
      <c r="R61" s="76"/>
      <c r="T61" s="115"/>
      <c r="U61" s="116" t="s">
        <v>13</v>
      </c>
      <c r="V61" s="117"/>
      <c r="W61" s="117">
        <f t="shared" si="11"/>
        <v>0</v>
      </c>
      <c r="X61" s="117">
        <v>2.7999999999999998E-4</v>
      </c>
      <c r="Y61" s="117">
        <f t="shared" si="12"/>
        <v>4.4799999999999996E-3</v>
      </c>
      <c r="Z61" s="117">
        <v>0</v>
      </c>
      <c r="AA61" s="118">
        <f t="shared" si="13"/>
        <v>0</v>
      </c>
      <c r="AT61" s="72" t="s">
        <v>12</v>
      </c>
      <c r="AU61" s="73">
        <v>1</v>
      </c>
      <c r="AY61" s="72" t="s">
        <v>11</v>
      </c>
      <c r="BE61" s="119">
        <f t="shared" si="14"/>
        <v>0</v>
      </c>
      <c r="BF61" s="119">
        <f t="shared" si="15"/>
        <v>0</v>
      </c>
      <c r="BG61" s="119">
        <f t="shared" si="16"/>
        <v>0</v>
      </c>
      <c r="BH61" s="119">
        <f t="shared" si="17"/>
        <v>0</v>
      </c>
      <c r="BI61" s="119">
        <f t="shared" si="18"/>
        <v>0</v>
      </c>
      <c r="BJ61" s="73">
        <v>1</v>
      </c>
      <c r="BK61" s="119">
        <f t="shared" si="19"/>
        <v>0</v>
      </c>
      <c r="BL61" s="73">
        <v>1</v>
      </c>
    </row>
    <row r="62" spans="2:64" ht="28.5" customHeight="1">
      <c r="B62" s="75"/>
      <c r="C62" s="110">
        <v>46</v>
      </c>
      <c r="D62" s="111" t="s">
        <v>12</v>
      </c>
      <c r="E62" s="112" t="s">
        <v>363</v>
      </c>
      <c r="F62" s="1200" t="s">
        <v>364</v>
      </c>
      <c r="G62" s="1195"/>
      <c r="H62" s="1195"/>
      <c r="I62" s="1196"/>
      <c r="J62" s="113" t="s">
        <v>92</v>
      </c>
      <c r="K62" s="114">
        <v>2</v>
      </c>
      <c r="L62" s="1197"/>
      <c r="M62" s="1198"/>
      <c r="N62" s="1199">
        <f t="shared" si="10"/>
        <v>0</v>
      </c>
      <c r="O62" s="1195"/>
      <c r="P62" s="1195"/>
      <c r="Q62" s="1196"/>
      <c r="R62" s="76"/>
      <c r="T62" s="115"/>
      <c r="U62" s="116" t="s">
        <v>13</v>
      </c>
      <c r="V62" s="117"/>
      <c r="W62" s="117">
        <f t="shared" si="11"/>
        <v>0</v>
      </c>
      <c r="X62" s="117">
        <v>4.2000000000000002E-4</v>
      </c>
      <c r="Y62" s="117">
        <f t="shared" si="12"/>
        <v>8.4000000000000003E-4</v>
      </c>
      <c r="Z62" s="117">
        <v>0</v>
      </c>
      <c r="AA62" s="118">
        <f t="shared" si="13"/>
        <v>0</v>
      </c>
      <c r="AT62" s="72" t="s">
        <v>12</v>
      </c>
      <c r="AU62" s="73">
        <v>1</v>
      </c>
      <c r="AY62" s="72" t="s">
        <v>11</v>
      </c>
      <c r="BE62" s="119">
        <f t="shared" si="14"/>
        <v>0</v>
      </c>
      <c r="BF62" s="119">
        <f t="shared" si="15"/>
        <v>0</v>
      </c>
      <c r="BG62" s="119">
        <f t="shared" si="16"/>
        <v>0</v>
      </c>
      <c r="BH62" s="119">
        <f t="shared" si="17"/>
        <v>0</v>
      </c>
      <c r="BI62" s="119">
        <f t="shared" si="18"/>
        <v>0</v>
      </c>
      <c r="BJ62" s="73">
        <v>1</v>
      </c>
      <c r="BK62" s="119">
        <f t="shared" si="19"/>
        <v>0</v>
      </c>
      <c r="BL62" s="73">
        <v>1</v>
      </c>
    </row>
    <row r="63" spans="2:64" ht="28.5" customHeight="1">
      <c r="B63" s="75"/>
      <c r="C63" s="110">
        <v>47</v>
      </c>
      <c r="D63" s="111" t="s">
        <v>12</v>
      </c>
      <c r="E63" s="112" t="s">
        <v>365</v>
      </c>
      <c r="F63" s="1200" t="s">
        <v>366</v>
      </c>
      <c r="G63" s="1195"/>
      <c r="H63" s="1195"/>
      <c r="I63" s="1196"/>
      <c r="J63" s="113" t="s">
        <v>367</v>
      </c>
      <c r="K63" s="114">
        <v>1</v>
      </c>
      <c r="L63" s="1197"/>
      <c r="M63" s="1198"/>
      <c r="N63" s="1199">
        <f t="shared" si="10"/>
        <v>0</v>
      </c>
      <c r="O63" s="1195"/>
      <c r="P63" s="1195"/>
      <c r="Q63" s="1196"/>
      <c r="R63" s="76"/>
      <c r="T63" s="115"/>
      <c r="U63" s="116" t="s">
        <v>13</v>
      </c>
      <c r="V63" s="117"/>
      <c r="W63" s="117">
        <f t="shared" si="11"/>
        <v>0</v>
      </c>
      <c r="X63" s="117">
        <v>2.9139999999999999E-2</v>
      </c>
      <c r="Y63" s="117">
        <f t="shared" si="12"/>
        <v>2.9139999999999999E-2</v>
      </c>
      <c r="Z63" s="117">
        <v>0</v>
      </c>
      <c r="AA63" s="118">
        <f t="shared" si="13"/>
        <v>0</v>
      </c>
      <c r="AT63" s="72" t="s">
        <v>12</v>
      </c>
      <c r="AU63" s="73">
        <v>1</v>
      </c>
      <c r="AY63" s="72" t="s">
        <v>11</v>
      </c>
      <c r="BE63" s="119">
        <f t="shared" si="14"/>
        <v>0</v>
      </c>
      <c r="BF63" s="119">
        <f t="shared" si="15"/>
        <v>0</v>
      </c>
      <c r="BG63" s="119">
        <f t="shared" si="16"/>
        <v>0</v>
      </c>
      <c r="BH63" s="119">
        <f t="shared" si="17"/>
        <v>0</v>
      </c>
      <c r="BI63" s="119">
        <f t="shared" si="18"/>
        <v>0</v>
      </c>
      <c r="BJ63" s="73">
        <v>1</v>
      </c>
      <c r="BK63" s="119">
        <f t="shared" si="19"/>
        <v>0</v>
      </c>
      <c r="BL63" s="73">
        <v>1</v>
      </c>
    </row>
    <row r="64" spans="2:64" ht="28.5" customHeight="1">
      <c r="B64" s="75"/>
      <c r="C64" s="110">
        <v>48</v>
      </c>
      <c r="D64" s="111" t="s">
        <v>12</v>
      </c>
      <c r="E64" s="112" t="s">
        <v>368</v>
      </c>
      <c r="F64" s="1200" t="s">
        <v>369</v>
      </c>
      <c r="G64" s="1195"/>
      <c r="H64" s="1195"/>
      <c r="I64" s="1196"/>
      <c r="J64" s="113" t="s">
        <v>92</v>
      </c>
      <c r="K64" s="114">
        <v>1</v>
      </c>
      <c r="L64" s="1197"/>
      <c r="M64" s="1198"/>
      <c r="N64" s="1199">
        <f t="shared" si="10"/>
        <v>0</v>
      </c>
      <c r="O64" s="1195"/>
      <c r="P64" s="1195"/>
      <c r="Q64" s="1196"/>
      <c r="R64" s="76"/>
      <c r="T64" s="115"/>
      <c r="U64" s="116" t="s">
        <v>13</v>
      </c>
      <c r="V64" s="117"/>
      <c r="W64" s="117">
        <f t="shared" si="11"/>
        <v>0</v>
      </c>
      <c r="X64" s="117">
        <v>3.2699999999999999E-3</v>
      </c>
      <c r="Y64" s="117">
        <f t="shared" si="12"/>
        <v>3.2699999999999999E-3</v>
      </c>
      <c r="Z64" s="117">
        <v>0</v>
      </c>
      <c r="AA64" s="118">
        <f t="shared" si="13"/>
        <v>0</v>
      </c>
      <c r="AT64" s="72" t="s">
        <v>12</v>
      </c>
      <c r="AU64" s="73">
        <v>1</v>
      </c>
      <c r="AY64" s="72" t="s">
        <v>11</v>
      </c>
      <c r="BE64" s="119">
        <f t="shared" si="14"/>
        <v>0</v>
      </c>
      <c r="BF64" s="119">
        <f t="shared" si="15"/>
        <v>0</v>
      </c>
      <c r="BG64" s="119">
        <f t="shared" si="16"/>
        <v>0</v>
      </c>
      <c r="BH64" s="119">
        <f t="shared" si="17"/>
        <v>0</v>
      </c>
      <c r="BI64" s="119">
        <f t="shared" si="18"/>
        <v>0</v>
      </c>
      <c r="BJ64" s="73">
        <v>1</v>
      </c>
      <c r="BK64" s="119">
        <f t="shared" si="19"/>
        <v>0</v>
      </c>
      <c r="BL64" s="73">
        <v>1</v>
      </c>
    </row>
    <row r="65" spans="2:64" ht="28.5" customHeight="1">
      <c r="B65" s="75"/>
      <c r="C65" s="110">
        <v>49</v>
      </c>
      <c r="D65" s="111" t="s">
        <v>12</v>
      </c>
      <c r="E65" s="112" t="s">
        <v>370</v>
      </c>
      <c r="F65" s="1200" t="s">
        <v>371</v>
      </c>
      <c r="G65" s="1195"/>
      <c r="H65" s="1195"/>
      <c r="I65" s="1196"/>
      <c r="J65" s="113" t="s">
        <v>94</v>
      </c>
      <c r="K65" s="114">
        <v>126</v>
      </c>
      <c r="L65" s="1197"/>
      <c r="M65" s="1198"/>
      <c r="N65" s="1199">
        <f t="shared" si="10"/>
        <v>0</v>
      </c>
      <c r="O65" s="1195"/>
      <c r="P65" s="1195"/>
      <c r="Q65" s="1196"/>
      <c r="R65" s="76"/>
      <c r="T65" s="115"/>
      <c r="U65" s="116" t="s">
        <v>13</v>
      </c>
      <c r="V65" s="117"/>
      <c r="W65" s="117">
        <f t="shared" si="11"/>
        <v>0</v>
      </c>
      <c r="X65" s="117">
        <v>1.9000000000000001E-4</v>
      </c>
      <c r="Y65" s="117">
        <f t="shared" si="12"/>
        <v>2.3940000000000003E-2</v>
      </c>
      <c r="Z65" s="117">
        <v>0</v>
      </c>
      <c r="AA65" s="118">
        <f t="shared" si="13"/>
        <v>0</v>
      </c>
      <c r="AT65" s="72" t="s">
        <v>12</v>
      </c>
      <c r="AU65" s="73">
        <v>1</v>
      </c>
      <c r="AY65" s="72" t="s">
        <v>11</v>
      </c>
      <c r="BE65" s="119">
        <f t="shared" si="14"/>
        <v>0</v>
      </c>
      <c r="BF65" s="119">
        <f t="shared" si="15"/>
        <v>0</v>
      </c>
      <c r="BG65" s="119">
        <f t="shared" si="16"/>
        <v>0</v>
      </c>
      <c r="BH65" s="119">
        <f t="shared" si="17"/>
        <v>0</v>
      </c>
      <c r="BI65" s="119">
        <f t="shared" si="18"/>
        <v>0</v>
      </c>
      <c r="BJ65" s="73">
        <v>1</v>
      </c>
      <c r="BK65" s="119">
        <f t="shared" si="19"/>
        <v>0</v>
      </c>
      <c r="BL65" s="73">
        <v>1</v>
      </c>
    </row>
    <row r="66" spans="2:64" ht="28.5" customHeight="1">
      <c r="B66" s="75"/>
      <c r="C66" s="110">
        <v>50</v>
      </c>
      <c r="D66" s="111" t="s">
        <v>12</v>
      </c>
      <c r="E66" s="112" t="s">
        <v>372</v>
      </c>
      <c r="F66" s="1200" t="s">
        <v>373</v>
      </c>
      <c r="G66" s="1195"/>
      <c r="H66" s="1195"/>
      <c r="I66" s="1196"/>
      <c r="J66" s="113" t="s">
        <v>18</v>
      </c>
      <c r="K66" s="114">
        <v>0.22</v>
      </c>
      <c r="L66" s="1197"/>
      <c r="M66" s="1198"/>
      <c r="N66" s="1199">
        <f t="shared" si="10"/>
        <v>0</v>
      </c>
      <c r="O66" s="1195"/>
      <c r="P66" s="1195"/>
      <c r="Q66" s="1196"/>
      <c r="R66" s="76"/>
      <c r="T66" s="115"/>
      <c r="U66" s="116" t="s">
        <v>13</v>
      </c>
      <c r="V66" s="117"/>
      <c r="W66" s="117">
        <f t="shared" si="11"/>
        <v>0</v>
      </c>
      <c r="X66" s="117">
        <v>0</v>
      </c>
      <c r="Y66" s="117">
        <f t="shared" si="12"/>
        <v>0</v>
      </c>
      <c r="Z66" s="117">
        <v>0</v>
      </c>
      <c r="AA66" s="118">
        <f t="shared" si="13"/>
        <v>0</v>
      </c>
      <c r="AT66" s="72" t="s">
        <v>12</v>
      </c>
      <c r="AU66" s="73">
        <v>1</v>
      </c>
      <c r="AY66" s="72" t="s">
        <v>11</v>
      </c>
      <c r="BE66" s="119">
        <f t="shared" si="14"/>
        <v>0</v>
      </c>
      <c r="BF66" s="119">
        <f t="shared" si="15"/>
        <v>0</v>
      </c>
      <c r="BG66" s="119">
        <f t="shared" si="16"/>
        <v>0</v>
      </c>
      <c r="BH66" s="119">
        <f t="shared" si="17"/>
        <v>0</v>
      </c>
      <c r="BI66" s="119">
        <f t="shared" si="18"/>
        <v>0</v>
      </c>
      <c r="BJ66" s="73">
        <v>1</v>
      </c>
      <c r="BK66" s="119">
        <f t="shared" si="19"/>
        <v>0</v>
      </c>
      <c r="BL66" s="73">
        <v>1</v>
      </c>
    </row>
    <row r="67" spans="2:64" ht="37.5" customHeight="1">
      <c r="B67" s="99"/>
      <c r="C67" s="100"/>
      <c r="D67" s="101" t="s">
        <v>265</v>
      </c>
      <c r="E67" s="102"/>
      <c r="L67" s="848"/>
      <c r="M67" s="848"/>
      <c r="N67" s="1192">
        <f>BK67</f>
        <v>0</v>
      </c>
      <c r="O67" s="1193"/>
      <c r="P67" s="1193"/>
      <c r="Q67" s="1193"/>
      <c r="R67" s="104"/>
      <c r="T67" s="105"/>
      <c r="W67" s="106">
        <f>SUM(W68:W92)</f>
        <v>0</v>
      </c>
      <c r="Y67" s="106">
        <f>SUM(Y68:Y92)</f>
        <v>0.18746499999999996</v>
      </c>
      <c r="AA67" s="107">
        <f>SUM(AA68:AA92)</f>
        <v>0.21382000000000001</v>
      </c>
      <c r="AR67" s="103"/>
      <c r="AT67" s="103" t="s">
        <v>10</v>
      </c>
      <c r="AU67" s="108">
        <v>0</v>
      </c>
      <c r="AY67" s="103" t="s">
        <v>11</v>
      </c>
      <c r="BK67" s="120">
        <f>SUM(BK68:BK92)</f>
        <v>0</v>
      </c>
      <c r="BL67" s="73">
        <v>0</v>
      </c>
    </row>
    <row r="68" spans="2:64" ht="28.5" customHeight="1">
      <c r="B68" s="75"/>
      <c r="C68" s="110">
        <v>51</v>
      </c>
      <c r="D68" s="111" t="s">
        <v>12</v>
      </c>
      <c r="E68" s="112" t="s">
        <v>374</v>
      </c>
      <c r="F68" s="1200" t="s">
        <v>375</v>
      </c>
      <c r="G68" s="1195"/>
      <c r="H68" s="1195"/>
      <c r="I68" s="1196"/>
      <c r="J68" s="113" t="s">
        <v>94</v>
      </c>
      <c r="K68" s="114">
        <v>14</v>
      </c>
      <c r="L68" s="1197"/>
      <c r="M68" s="1198"/>
      <c r="N68" s="1199">
        <f t="shared" ref="N68:N90" si="20">ROUND((L68*K68),2)</f>
        <v>0</v>
      </c>
      <c r="O68" s="1195"/>
      <c r="P68" s="1195"/>
      <c r="Q68" s="1196"/>
      <c r="R68" s="76"/>
      <c r="T68" s="115"/>
      <c r="U68" s="116" t="s">
        <v>13</v>
      </c>
      <c r="V68" s="117"/>
      <c r="W68" s="117">
        <f t="shared" ref="W68:W90" si="21">(V68*K68)</f>
        <v>0</v>
      </c>
      <c r="X68" s="117">
        <v>1.47E-3</v>
      </c>
      <c r="Y68" s="117">
        <f t="shared" ref="Y68:Y90" si="22">(X68*K68)</f>
        <v>2.0580000000000001E-2</v>
      </c>
      <c r="Z68" s="117">
        <v>0</v>
      </c>
      <c r="AA68" s="118">
        <f t="shared" ref="AA68:AA90" si="23">(Z68*K68)</f>
        <v>0</v>
      </c>
      <c r="AT68" s="72" t="s">
        <v>12</v>
      </c>
      <c r="AU68" s="73">
        <v>1</v>
      </c>
      <c r="AY68" s="72" t="s">
        <v>11</v>
      </c>
      <c r="BE68" s="119">
        <f t="shared" ref="BE68:BE90" si="24">IF((U68="základní"),N68,0)</f>
        <v>0</v>
      </c>
      <c r="BF68" s="119">
        <f t="shared" ref="BF68:BF90" si="25">IF((U68="snížená"),N68,0)</f>
        <v>0</v>
      </c>
      <c r="BG68" s="119">
        <f t="shared" ref="BG68:BG90" si="26">IF((U68="základní přenesená"),N68,0)</f>
        <v>0</v>
      </c>
      <c r="BH68" s="119">
        <f t="shared" ref="BH68:BH90" si="27">IF((U68="snížená přenesená"),N68,0)</f>
        <v>0</v>
      </c>
      <c r="BI68" s="119">
        <f t="shared" ref="BI68:BI90" si="28">IF((U68="nulová"),N68,0)</f>
        <v>0</v>
      </c>
      <c r="BJ68" s="73">
        <v>1</v>
      </c>
      <c r="BK68" s="119">
        <f t="shared" ref="BK68:BK92" si="29">ROUND((L68*K68),2)</f>
        <v>0</v>
      </c>
      <c r="BL68" s="73">
        <v>1</v>
      </c>
    </row>
    <row r="69" spans="2:64" ht="28.5" customHeight="1">
      <c r="B69" s="75"/>
      <c r="C69" s="110">
        <v>52</v>
      </c>
      <c r="D69" s="111" t="s">
        <v>12</v>
      </c>
      <c r="E69" s="112" t="s">
        <v>376</v>
      </c>
      <c r="F69" s="1200" t="s">
        <v>377</v>
      </c>
      <c r="G69" s="1195"/>
      <c r="H69" s="1195"/>
      <c r="I69" s="1196"/>
      <c r="J69" s="113" t="s">
        <v>94</v>
      </c>
      <c r="K69" s="114">
        <v>22</v>
      </c>
      <c r="L69" s="1197"/>
      <c r="M69" s="1198"/>
      <c r="N69" s="1199">
        <f t="shared" si="20"/>
        <v>0</v>
      </c>
      <c r="O69" s="1195"/>
      <c r="P69" s="1195"/>
      <c r="Q69" s="1196"/>
      <c r="R69" s="76"/>
      <c r="T69" s="115"/>
      <c r="U69" s="116" t="s">
        <v>13</v>
      </c>
      <c r="V69" s="117"/>
      <c r="W69" s="117">
        <f t="shared" si="21"/>
        <v>0</v>
      </c>
      <c r="X69" s="117">
        <v>1.8500000000000001E-3</v>
      </c>
      <c r="Y69" s="117">
        <f t="shared" si="22"/>
        <v>4.07E-2</v>
      </c>
      <c r="Z69" s="117">
        <v>0</v>
      </c>
      <c r="AA69" s="118">
        <f t="shared" si="23"/>
        <v>0</v>
      </c>
      <c r="AT69" s="72" t="s">
        <v>12</v>
      </c>
      <c r="AU69" s="73">
        <v>1</v>
      </c>
      <c r="AY69" s="72" t="s">
        <v>11</v>
      </c>
      <c r="BE69" s="119">
        <f t="shared" si="24"/>
        <v>0</v>
      </c>
      <c r="BF69" s="119">
        <f t="shared" si="25"/>
        <v>0</v>
      </c>
      <c r="BG69" s="119">
        <f t="shared" si="26"/>
        <v>0</v>
      </c>
      <c r="BH69" s="119">
        <f t="shared" si="27"/>
        <v>0</v>
      </c>
      <c r="BI69" s="119">
        <f t="shared" si="28"/>
        <v>0</v>
      </c>
      <c r="BJ69" s="73">
        <v>1</v>
      </c>
      <c r="BK69" s="119">
        <f t="shared" si="29"/>
        <v>0</v>
      </c>
      <c r="BL69" s="73">
        <v>1</v>
      </c>
    </row>
    <row r="70" spans="2:64" ht="28.5" customHeight="1">
      <c r="B70" s="75"/>
      <c r="C70" s="110">
        <v>53</v>
      </c>
      <c r="D70" s="111" t="s">
        <v>12</v>
      </c>
      <c r="E70" s="112" t="s">
        <v>378</v>
      </c>
      <c r="F70" s="1200" t="s">
        <v>379</v>
      </c>
      <c r="G70" s="1195"/>
      <c r="H70" s="1195"/>
      <c r="I70" s="1196"/>
      <c r="J70" s="113" t="s">
        <v>94</v>
      </c>
      <c r="K70" s="114">
        <v>1</v>
      </c>
      <c r="L70" s="1197"/>
      <c r="M70" s="1198"/>
      <c r="N70" s="1199">
        <f t="shared" si="20"/>
        <v>0</v>
      </c>
      <c r="O70" s="1195"/>
      <c r="P70" s="1195"/>
      <c r="Q70" s="1196"/>
      <c r="R70" s="76"/>
      <c r="T70" s="115"/>
      <c r="U70" s="116" t="s">
        <v>13</v>
      </c>
      <c r="V70" s="117"/>
      <c r="W70" s="117">
        <f t="shared" si="21"/>
        <v>0</v>
      </c>
      <c r="X70" s="117">
        <v>2.7000000000000001E-3</v>
      </c>
      <c r="Y70" s="117">
        <f t="shared" si="22"/>
        <v>2.7000000000000001E-3</v>
      </c>
      <c r="Z70" s="117">
        <v>0</v>
      </c>
      <c r="AA70" s="118">
        <f t="shared" si="23"/>
        <v>0</v>
      </c>
      <c r="AT70" s="72" t="s">
        <v>12</v>
      </c>
      <c r="AU70" s="73">
        <v>1</v>
      </c>
      <c r="AY70" s="72" t="s">
        <v>11</v>
      </c>
      <c r="BE70" s="119">
        <f t="shared" si="24"/>
        <v>0</v>
      </c>
      <c r="BF70" s="119">
        <f t="shared" si="25"/>
        <v>0</v>
      </c>
      <c r="BG70" s="119">
        <f t="shared" si="26"/>
        <v>0</v>
      </c>
      <c r="BH70" s="119">
        <f t="shared" si="27"/>
        <v>0</v>
      </c>
      <c r="BI70" s="119">
        <f t="shared" si="28"/>
        <v>0</v>
      </c>
      <c r="BJ70" s="73">
        <v>1</v>
      </c>
      <c r="BK70" s="119">
        <f t="shared" si="29"/>
        <v>0</v>
      </c>
      <c r="BL70" s="73">
        <v>1</v>
      </c>
    </row>
    <row r="71" spans="2:64" ht="28.5" customHeight="1">
      <c r="B71" s="75"/>
      <c r="C71" s="110">
        <v>54</v>
      </c>
      <c r="D71" s="111" t="s">
        <v>12</v>
      </c>
      <c r="E71" s="112" t="s">
        <v>380</v>
      </c>
      <c r="F71" s="1200" t="s">
        <v>381</v>
      </c>
      <c r="G71" s="1195"/>
      <c r="H71" s="1195"/>
      <c r="I71" s="1196"/>
      <c r="J71" s="113" t="s">
        <v>94</v>
      </c>
      <c r="K71" s="114">
        <v>9</v>
      </c>
      <c r="L71" s="1197"/>
      <c r="M71" s="1198"/>
      <c r="N71" s="1199">
        <f t="shared" si="20"/>
        <v>0</v>
      </c>
      <c r="O71" s="1195"/>
      <c r="P71" s="1195"/>
      <c r="Q71" s="1196"/>
      <c r="R71" s="76"/>
      <c r="T71" s="115"/>
      <c r="U71" s="116" t="s">
        <v>13</v>
      </c>
      <c r="V71" s="117"/>
      <c r="W71" s="117">
        <f t="shared" si="21"/>
        <v>0</v>
      </c>
      <c r="X71" s="117">
        <v>4.5500000000000002E-3</v>
      </c>
      <c r="Y71" s="117">
        <f t="shared" si="22"/>
        <v>4.095E-2</v>
      </c>
      <c r="Z71" s="117">
        <v>0</v>
      </c>
      <c r="AA71" s="118">
        <f t="shared" si="23"/>
        <v>0</v>
      </c>
      <c r="AT71" s="72" t="s">
        <v>12</v>
      </c>
      <c r="AU71" s="73">
        <v>1</v>
      </c>
      <c r="AY71" s="72" t="s">
        <v>11</v>
      </c>
      <c r="BE71" s="119">
        <f t="shared" si="24"/>
        <v>0</v>
      </c>
      <c r="BF71" s="119">
        <f t="shared" si="25"/>
        <v>0</v>
      </c>
      <c r="BG71" s="119">
        <f t="shared" si="26"/>
        <v>0</v>
      </c>
      <c r="BH71" s="119">
        <f t="shared" si="27"/>
        <v>0</v>
      </c>
      <c r="BI71" s="119">
        <f t="shared" si="28"/>
        <v>0</v>
      </c>
      <c r="BJ71" s="73">
        <v>1</v>
      </c>
      <c r="BK71" s="119">
        <f t="shared" si="29"/>
        <v>0</v>
      </c>
      <c r="BL71" s="73">
        <v>1</v>
      </c>
    </row>
    <row r="72" spans="2:64" ht="28.5" customHeight="1">
      <c r="B72" s="75"/>
      <c r="C72" s="110">
        <v>55</v>
      </c>
      <c r="D72" s="111" t="s">
        <v>12</v>
      </c>
      <c r="E72" s="112" t="s">
        <v>382</v>
      </c>
      <c r="F72" s="1200" t="s">
        <v>383</v>
      </c>
      <c r="G72" s="1195"/>
      <c r="H72" s="1195"/>
      <c r="I72" s="1196"/>
      <c r="J72" s="113" t="s">
        <v>94</v>
      </c>
      <c r="K72" s="114">
        <v>1.5</v>
      </c>
      <c r="L72" s="1197"/>
      <c r="M72" s="1198"/>
      <c r="N72" s="1199">
        <f t="shared" si="20"/>
        <v>0</v>
      </c>
      <c r="O72" s="1195"/>
      <c r="P72" s="1195"/>
      <c r="Q72" s="1196"/>
      <c r="R72" s="76"/>
      <c r="T72" s="115"/>
      <c r="U72" s="116" t="s">
        <v>13</v>
      </c>
      <c r="V72" s="117"/>
      <c r="W72" s="117">
        <f t="shared" si="21"/>
        <v>0</v>
      </c>
      <c r="X72" s="117">
        <v>1.171E-2</v>
      </c>
      <c r="Y72" s="117">
        <f t="shared" si="22"/>
        <v>1.7565000000000001E-2</v>
      </c>
      <c r="Z72" s="117">
        <v>0</v>
      </c>
      <c r="AA72" s="118">
        <f t="shared" si="23"/>
        <v>0</v>
      </c>
      <c r="AT72" s="72" t="s">
        <v>12</v>
      </c>
      <c r="AU72" s="73">
        <v>1</v>
      </c>
      <c r="AY72" s="72" t="s">
        <v>11</v>
      </c>
      <c r="BE72" s="119">
        <f t="shared" si="24"/>
        <v>0</v>
      </c>
      <c r="BF72" s="119">
        <f t="shared" si="25"/>
        <v>0</v>
      </c>
      <c r="BG72" s="119">
        <f t="shared" si="26"/>
        <v>0</v>
      </c>
      <c r="BH72" s="119">
        <f t="shared" si="27"/>
        <v>0</v>
      </c>
      <c r="BI72" s="119">
        <f t="shared" si="28"/>
        <v>0</v>
      </c>
      <c r="BJ72" s="73">
        <v>1</v>
      </c>
      <c r="BK72" s="119">
        <f t="shared" si="29"/>
        <v>0</v>
      </c>
      <c r="BL72" s="73">
        <v>1</v>
      </c>
    </row>
    <row r="73" spans="2:64" ht="19.5" customHeight="1">
      <c r="B73" s="75"/>
      <c r="C73" s="110">
        <v>56</v>
      </c>
      <c r="D73" s="111" t="s">
        <v>12</v>
      </c>
      <c r="E73" s="112" t="s">
        <v>384</v>
      </c>
      <c r="F73" s="1200" t="s">
        <v>385</v>
      </c>
      <c r="G73" s="1195"/>
      <c r="H73" s="1195"/>
      <c r="I73" s="1196"/>
      <c r="J73" s="113" t="s">
        <v>92</v>
      </c>
      <c r="K73" s="114">
        <v>2</v>
      </c>
      <c r="L73" s="1197"/>
      <c r="M73" s="1198"/>
      <c r="N73" s="1199">
        <f t="shared" si="20"/>
        <v>0</v>
      </c>
      <c r="O73" s="1195"/>
      <c r="P73" s="1195"/>
      <c r="Q73" s="1196"/>
      <c r="R73" s="76"/>
      <c r="T73" s="115"/>
      <c r="U73" s="116" t="s">
        <v>13</v>
      </c>
      <c r="V73" s="117"/>
      <c r="W73" s="117">
        <f t="shared" si="21"/>
        <v>0</v>
      </c>
      <c r="X73" s="117">
        <v>3.79E-3</v>
      </c>
      <c r="Y73" s="117">
        <f t="shared" si="22"/>
        <v>7.5799999999999999E-3</v>
      </c>
      <c r="Z73" s="117">
        <v>0</v>
      </c>
      <c r="AA73" s="118">
        <f t="shared" si="23"/>
        <v>0</v>
      </c>
      <c r="AT73" s="72" t="s">
        <v>12</v>
      </c>
      <c r="AU73" s="73">
        <v>1</v>
      </c>
      <c r="AY73" s="72" t="s">
        <v>11</v>
      </c>
      <c r="BE73" s="119">
        <f t="shared" si="24"/>
        <v>0</v>
      </c>
      <c r="BF73" s="119">
        <f t="shared" si="25"/>
        <v>0</v>
      </c>
      <c r="BG73" s="119">
        <f t="shared" si="26"/>
        <v>0</v>
      </c>
      <c r="BH73" s="119">
        <f t="shared" si="27"/>
        <v>0</v>
      </c>
      <c r="BI73" s="119">
        <f t="shared" si="28"/>
        <v>0</v>
      </c>
      <c r="BJ73" s="73">
        <v>1</v>
      </c>
      <c r="BK73" s="119">
        <f t="shared" si="29"/>
        <v>0</v>
      </c>
      <c r="BL73" s="73">
        <v>1</v>
      </c>
    </row>
    <row r="74" spans="2:64" ht="19.5" customHeight="1">
      <c r="B74" s="75"/>
      <c r="C74" s="110">
        <v>57</v>
      </c>
      <c r="D74" s="111" t="s">
        <v>12</v>
      </c>
      <c r="E74" s="112" t="s">
        <v>386</v>
      </c>
      <c r="F74" s="1200" t="s">
        <v>387</v>
      </c>
      <c r="G74" s="1195"/>
      <c r="H74" s="1195"/>
      <c r="I74" s="1196"/>
      <c r="J74" s="113" t="s">
        <v>94</v>
      </c>
      <c r="K74" s="114">
        <v>1</v>
      </c>
      <c r="L74" s="1197"/>
      <c r="M74" s="1198"/>
      <c r="N74" s="1199">
        <f t="shared" si="20"/>
        <v>0</v>
      </c>
      <c r="O74" s="1195"/>
      <c r="P74" s="1195"/>
      <c r="Q74" s="1196"/>
      <c r="R74" s="76"/>
      <c r="T74" s="115"/>
      <c r="U74" s="116" t="s">
        <v>13</v>
      </c>
      <c r="V74" s="117"/>
      <c r="W74" s="117">
        <f t="shared" si="21"/>
        <v>0</v>
      </c>
      <c r="X74" s="117">
        <v>2.5600000000000002E-3</v>
      </c>
      <c r="Y74" s="117">
        <f t="shared" si="22"/>
        <v>2.5600000000000002E-3</v>
      </c>
      <c r="Z74" s="117">
        <v>0</v>
      </c>
      <c r="AA74" s="118">
        <f t="shared" si="23"/>
        <v>0</v>
      </c>
      <c r="AT74" s="72" t="s">
        <v>12</v>
      </c>
      <c r="AU74" s="73">
        <v>1</v>
      </c>
      <c r="AY74" s="72" t="s">
        <v>11</v>
      </c>
      <c r="BE74" s="119">
        <f t="shared" si="24"/>
        <v>0</v>
      </c>
      <c r="BF74" s="119">
        <f t="shared" si="25"/>
        <v>0</v>
      </c>
      <c r="BG74" s="119">
        <f t="shared" si="26"/>
        <v>0</v>
      </c>
      <c r="BH74" s="119">
        <f t="shared" si="27"/>
        <v>0</v>
      </c>
      <c r="BI74" s="119">
        <f t="shared" si="28"/>
        <v>0</v>
      </c>
      <c r="BJ74" s="73">
        <v>1</v>
      </c>
      <c r="BK74" s="119">
        <f t="shared" si="29"/>
        <v>0</v>
      </c>
      <c r="BL74" s="73">
        <v>1</v>
      </c>
    </row>
    <row r="75" spans="2:64" ht="19.5" customHeight="1">
      <c r="B75" s="75"/>
      <c r="C75" s="110">
        <v>58</v>
      </c>
      <c r="D75" s="111" t="s">
        <v>12</v>
      </c>
      <c r="E75" s="112" t="s">
        <v>388</v>
      </c>
      <c r="F75" s="1200" t="s">
        <v>389</v>
      </c>
      <c r="G75" s="1195"/>
      <c r="H75" s="1195"/>
      <c r="I75" s="1196"/>
      <c r="J75" s="113" t="s">
        <v>94</v>
      </c>
      <c r="K75" s="114">
        <v>11</v>
      </c>
      <c r="L75" s="1197"/>
      <c r="M75" s="1198"/>
      <c r="N75" s="1199">
        <f t="shared" si="20"/>
        <v>0</v>
      </c>
      <c r="O75" s="1195"/>
      <c r="P75" s="1195"/>
      <c r="Q75" s="1196"/>
      <c r="R75" s="76"/>
      <c r="T75" s="115"/>
      <c r="U75" s="116" t="s">
        <v>13</v>
      </c>
      <c r="V75" s="117"/>
      <c r="W75" s="117">
        <f t="shared" si="21"/>
        <v>0</v>
      </c>
      <c r="X75" s="117">
        <v>2.5600000000000002E-3</v>
      </c>
      <c r="Y75" s="117">
        <f t="shared" si="22"/>
        <v>2.8160000000000001E-2</v>
      </c>
      <c r="Z75" s="117">
        <v>0</v>
      </c>
      <c r="AA75" s="118">
        <f t="shared" si="23"/>
        <v>0</v>
      </c>
      <c r="AT75" s="72" t="s">
        <v>12</v>
      </c>
      <c r="AU75" s="73">
        <v>1</v>
      </c>
      <c r="AY75" s="72" t="s">
        <v>11</v>
      </c>
      <c r="BE75" s="119">
        <f t="shared" si="24"/>
        <v>0</v>
      </c>
      <c r="BF75" s="119">
        <f t="shared" si="25"/>
        <v>0</v>
      </c>
      <c r="BG75" s="119">
        <f t="shared" si="26"/>
        <v>0</v>
      </c>
      <c r="BH75" s="119">
        <f t="shared" si="27"/>
        <v>0</v>
      </c>
      <c r="BI75" s="119">
        <f t="shared" si="28"/>
        <v>0</v>
      </c>
      <c r="BJ75" s="73">
        <v>1</v>
      </c>
      <c r="BK75" s="119">
        <f t="shared" si="29"/>
        <v>0</v>
      </c>
      <c r="BL75" s="73">
        <v>1</v>
      </c>
    </row>
    <row r="76" spans="2:64" ht="28.5" customHeight="1">
      <c r="B76" s="75"/>
      <c r="C76" s="110">
        <v>59</v>
      </c>
      <c r="D76" s="111" t="s">
        <v>12</v>
      </c>
      <c r="E76" s="112" t="s">
        <v>390</v>
      </c>
      <c r="F76" s="1200" t="s">
        <v>391</v>
      </c>
      <c r="G76" s="1195"/>
      <c r="H76" s="1195"/>
      <c r="I76" s="1196"/>
      <c r="J76" s="113" t="s">
        <v>94</v>
      </c>
      <c r="K76" s="114">
        <v>15</v>
      </c>
      <c r="L76" s="1197"/>
      <c r="M76" s="1198"/>
      <c r="N76" s="1199">
        <f t="shared" si="20"/>
        <v>0</v>
      </c>
      <c r="O76" s="1195"/>
      <c r="P76" s="1195"/>
      <c r="Q76" s="1196"/>
      <c r="R76" s="76"/>
      <c r="T76" s="115"/>
      <c r="U76" s="116" t="s">
        <v>13</v>
      </c>
      <c r="V76" s="117"/>
      <c r="W76" s="117">
        <f t="shared" si="21"/>
        <v>0</v>
      </c>
      <c r="X76" s="117">
        <v>3.5E-4</v>
      </c>
      <c r="Y76" s="117">
        <f t="shared" si="22"/>
        <v>5.2500000000000003E-3</v>
      </c>
      <c r="Z76" s="117">
        <v>9.8099999999999993E-3</v>
      </c>
      <c r="AA76" s="118">
        <f t="shared" si="23"/>
        <v>0.14715</v>
      </c>
      <c r="AT76" s="72" t="s">
        <v>12</v>
      </c>
      <c r="AU76" s="73">
        <v>1</v>
      </c>
      <c r="AY76" s="72" t="s">
        <v>11</v>
      </c>
      <c r="BE76" s="119">
        <f t="shared" si="24"/>
        <v>0</v>
      </c>
      <c r="BF76" s="119">
        <f t="shared" si="25"/>
        <v>0</v>
      </c>
      <c r="BG76" s="119">
        <f t="shared" si="26"/>
        <v>0</v>
      </c>
      <c r="BH76" s="119">
        <f t="shared" si="27"/>
        <v>0</v>
      </c>
      <c r="BI76" s="119">
        <f t="shared" si="28"/>
        <v>0</v>
      </c>
      <c r="BJ76" s="73">
        <v>1</v>
      </c>
      <c r="BK76" s="119">
        <f t="shared" si="29"/>
        <v>0</v>
      </c>
      <c r="BL76" s="73">
        <v>1</v>
      </c>
    </row>
    <row r="77" spans="2:64" ht="19.5" customHeight="1">
      <c r="B77" s="75"/>
      <c r="C77" s="110">
        <v>60</v>
      </c>
      <c r="D77" s="111" t="s">
        <v>12</v>
      </c>
      <c r="E77" s="112" t="s">
        <v>392</v>
      </c>
      <c r="F77" s="1200" t="s">
        <v>393</v>
      </c>
      <c r="G77" s="1195"/>
      <c r="H77" s="1195"/>
      <c r="I77" s="1196"/>
      <c r="J77" s="113" t="s">
        <v>94</v>
      </c>
      <c r="K77" s="114">
        <v>1</v>
      </c>
      <c r="L77" s="1197"/>
      <c r="M77" s="1198"/>
      <c r="N77" s="1199">
        <f t="shared" si="20"/>
        <v>0</v>
      </c>
      <c r="O77" s="1195"/>
      <c r="P77" s="1195"/>
      <c r="Q77" s="1196"/>
      <c r="R77" s="76"/>
      <c r="T77" s="115"/>
      <c r="U77" s="116" t="s">
        <v>13</v>
      </c>
      <c r="V77" s="117"/>
      <c r="W77" s="117">
        <f t="shared" si="21"/>
        <v>0</v>
      </c>
      <c r="X77" s="117">
        <v>7.3999999999999999E-4</v>
      </c>
      <c r="Y77" s="117">
        <f t="shared" si="22"/>
        <v>7.3999999999999999E-4</v>
      </c>
      <c r="Z77" s="117">
        <v>3.5340000000000003E-2</v>
      </c>
      <c r="AA77" s="118">
        <f t="shared" si="23"/>
        <v>3.5340000000000003E-2</v>
      </c>
      <c r="AT77" s="72" t="s">
        <v>12</v>
      </c>
      <c r="AU77" s="73">
        <v>1</v>
      </c>
      <c r="AY77" s="72" t="s">
        <v>11</v>
      </c>
      <c r="BE77" s="119">
        <f t="shared" si="24"/>
        <v>0</v>
      </c>
      <c r="BF77" s="119">
        <f t="shared" si="25"/>
        <v>0</v>
      </c>
      <c r="BG77" s="119">
        <f t="shared" si="26"/>
        <v>0</v>
      </c>
      <c r="BH77" s="119">
        <f t="shared" si="27"/>
        <v>0</v>
      </c>
      <c r="BI77" s="119">
        <f t="shared" si="28"/>
        <v>0</v>
      </c>
      <c r="BJ77" s="73">
        <v>1</v>
      </c>
      <c r="BK77" s="119">
        <f t="shared" si="29"/>
        <v>0</v>
      </c>
      <c r="BL77" s="73">
        <v>1</v>
      </c>
    </row>
    <row r="78" spans="2:64" ht="28.5" customHeight="1">
      <c r="B78" s="75"/>
      <c r="C78" s="110">
        <v>61</v>
      </c>
      <c r="D78" s="111" t="s">
        <v>12</v>
      </c>
      <c r="E78" s="112" t="s">
        <v>394</v>
      </c>
      <c r="F78" s="1200" t="s">
        <v>395</v>
      </c>
      <c r="G78" s="1195"/>
      <c r="H78" s="1195"/>
      <c r="I78" s="1196"/>
      <c r="J78" s="113" t="s">
        <v>367</v>
      </c>
      <c r="K78" s="114">
        <v>1</v>
      </c>
      <c r="L78" s="1197"/>
      <c r="M78" s="1198"/>
      <c r="N78" s="1199">
        <f t="shared" si="20"/>
        <v>0</v>
      </c>
      <c r="O78" s="1195"/>
      <c r="P78" s="1195"/>
      <c r="Q78" s="1196"/>
      <c r="R78" s="76"/>
      <c r="T78" s="115"/>
      <c r="U78" s="116" t="s">
        <v>13</v>
      </c>
      <c r="V78" s="117"/>
      <c r="W78" s="117">
        <f t="shared" si="21"/>
        <v>0</v>
      </c>
      <c r="X78" s="117">
        <v>3.3800000000000002E-3</v>
      </c>
      <c r="Y78" s="117">
        <f t="shared" si="22"/>
        <v>3.3800000000000002E-3</v>
      </c>
      <c r="Z78" s="117">
        <v>0</v>
      </c>
      <c r="AA78" s="118">
        <f t="shared" si="23"/>
        <v>0</v>
      </c>
      <c r="AT78" s="72" t="s">
        <v>12</v>
      </c>
      <c r="AU78" s="73">
        <v>1</v>
      </c>
      <c r="AY78" s="72" t="s">
        <v>11</v>
      </c>
      <c r="BE78" s="119">
        <f t="shared" si="24"/>
        <v>0</v>
      </c>
      <c r="BF78" s="119">
        <f t="shared" si="25"/>
        <v>0</v>
      </c>
      <c r="BG78" s="119">
        <f t="shared" si="26"/>
        <v>0</v>
      </c>
      <c r="BH78" s="119">
        <f t="shared" si="27"/>
        <v>0</v>
      </c>
      <c r="BI78" s="119">
        <f t="shared" si="28"/>
        <v>0</v>
      </c>
      <c r="BJ78" s="73">
        <v>1</v>
      </c>
      <c r="BK78" s="119">
        <f t="shared" si="29"/>
        <v>0</v>
      </c>
      <c r="BL78" s="73">
        <v>1</v>
      </c>
    </row>
    <row r="79" spans="2:64" ht="28.5" customHeight="1">
      <c r="B79" s="75"/>
      <c r="C79" s="110">
        <v>62</v>
      </c>
      <c r="D79" s="111" t="s">
        <v>12</v>
      </c>
      <c r="E79" s="112" t="s">
        <v>396</v>
      </c>
      <c r="F79" s="1200" t="s">
        <v>397</v>
      </c>
      <c r="G79" s="1195"/>
      <c r="H79" s="1195"/>
      <c r="I79" s="1196"/>
      <c r="J79" s="113" t="s">
        <v>367</v>
      </c>
      <c r="K79" s="114">
        <v>1</v>
      </c>
      <c r="L79" s="1197"/>
      <c r="M79" s="1198"/>
      <c r="N79" s="1199">
        <f t="shared" si="20"/>
        <v>0</v>
      </c>
      <c r="O79" s="1195"/>
      <c r="P79" s="1195"/>
      <c r="Q79" s="1196"/>
      <c r="R79" s="76"/>
      <c r="T79" s="115"/>
      <c r="U79" s="116" t="s">
        <v>13</v>
      </c>
      <c r="V79" s="117"/>
      <c r="W79" s="117">
        <f t="shared" si="21"/>
        <v>0</v>
      </c>
      <c r="X79" s="117">
        <v>8.7299999999999999E-3</v>
      </c>
      <c r="Y79" s="117">
        <f t="shared" si="22"/>
        <v>8.7299999999999999E-3</v>
      </c>
      <c r="Z79" s="117">
        <v>0</v>
      </c>
      <c r="AA79" s="118">
        <f t="shared" si="23"/>
        <v>0</v>
      </c>
      <c r="AT79" s="72" t="s">
        <v>12</v>
      </c>
      <c r="AU79" s="73">
        <v>1</v>
      </c>
      <c r="AY79" s="72" t="s">
        <v>11</v>
      </c>
      <c r="BE79" s="119">
        <f t="shared" si="24"/>
        <v>0</v>
      </c>
      <c r="BF79" s="119">
        <f t="shared" si="25"/>
        <v>0</v>
      </c>
      <c r="BG79" s="119">
        <f t="shared" si="26"/>
        <v>0</v>
      </c>
      <c r="BH79" s="119">
        <f t="shared" si="27"/>
        <v>0</v>
      </c>
      <c r="BI79" s="119">
        <f t="shared" si="28"/>
        <v>0</v>
      </c>
      <c r="BJ79" s="73">
        <v>1</v>
      </c>
      <c r="BK79" s="119">
        <f t="shared" si="29"/>
        <v>0</v>
      </c>
      <c r="BL79" s="73">
        <v>1</v>
      </c>
    </row>
    <row r="80" spans="2:64" ht="27">
      <c r="B80" s="75"/>
      <c r="C80" s="110">
        <v>63</v>
      </c>
      <c r="D80" s="111" t="s">
        <v>12</v>
      </c>
      <c r="E80" s="112" t="s">
        <v>398</v>
      </c>
      <c r="F80" s="1200" t="s">
        <v>399</v>
      </c>
      <c r="G80" s="1195"/>
      <c r="H80" s="1195"/>
      <c r="I80" s="1196"/>
      <c r="J80" s="113" t="s">
        <v>367</v>
      </c>
      <c r="K80" s="114">
        <v>1</v>
      </c>
      <c r="L80" s="1197"/>
      <c r="M80" s="1198"/>
      <c r="N80" s="1199">
        <f t="shared" si="20"/>
        <v>0</v>
      </c>
      <c r="O80" s="1195"/>
      <c r="P80" s="1195"/>
      <c r="Q80" s="1196"/>
      <c r="R80" s="76"/>
      <c r="T80" s="115"/>
      <c r="U80" s="116" t="s">
        <v>13</v>
      </c>
      <c r="V80" s="117"/>
      <c r="W80" s="117">
        <f t="shared" si="21"/>
        <v>0</v>
      </c>
      <c r="X80" s="117">
        <v>2.2000000000000001E-4</v>
      </c>
      <c r="Y80" s="117">
        <f t="shared" si="22"/>
        <v>2.2000000000000001E-4</v>
      </c>
      <c r="Z80" s="117">
        <v>0</v>
      </c>
      <c r="AA80" s="118">
        <f t="shared" si="23"/>
        <v>0</v>
      </c>
      <c r="AT80" s="72" t="s">
        <v>12</v>
      </c>
      <c r="AU80" s="73">
        <v>1</v>
      </c>
      <c r="AY80" s="72" t="s">
        <v>11</v>
      </c>
      <c r="BE80" s="119">
        <f t="shared" si="24"/>
        <v>0</v>
      </c>
      <c r="BF80" s="119">
        <f t="shared" si="25"/>
        <v>0</v>
      </c>
      <c r="BG80" s="119">
        <f t="shared" si="26"/>
        <v>0</v>
      </c>
      <c r="BH80" s="119">
        <f t="shared" si="27"/>
        <v>0</v>
      </c>
      <c r="BI80" s="119">
        <f t="shared" si="28"/>
        <v>0</v>
      </c>
      <c r="BJ80" s="73">
        <v>1</v>
      </c>
      <c r="BK80" s="119">
        <f t="shared" si="29"/>
        <v>0</v>
      </c>
      <c r="BL80" s="73">
        <v>1</v>
      </c>
    </row>
    <row r="81" spans="2:64" ht="27">
      <c r="B81" s="75"/>
      <c r="C81" s="110">
        <v>64</v>
      </c>
      <c r="D81" s="111" t="s">
        <v>12</v>
      </c>
      <c r="E81" s="112" t="s">
        <v>400</v>
      </c>
      <c r="F81" s="1200" t="s">
        <v>401</v>
      </c>
      <c r="G81" s="1195"/>
      <c r="H81" s="1195"/>
      <c r="I81" s="1196"/>
      <c r="J81" s="113" t="s">
        <v>367</v>
      </c>
      <c r="K81" s="114">
        <v>1</v>
      </c>
      <c r="L81" s="1197"/>
      <c r="M81" s="1198"/>
      <c r="N81" s="1199">
        <f t="shared" si="20"/>
        <v>0</v>
      </c>
      <c r="O81" s="1195"/>
      <c r="P81" s="1195"/>
      <c r="Q81" s="1196"/>
      <c r="R81" s="76"/>
      <c r="T81" s="115"/>
      <c r="U81" s="116" t="s">
        <v>13</v>
      </c>
      <c r="V81" s="117"/>
      <c r="W81" s="117">
        <f t="shared" si="21"/>
        <v>0</v>
      </c>
      <c r="X81" s="117">
        <v>2.5999999999999998E-4</v>
      </c>
      <c r="Y81" s="117">
        <f t="shared" si="22"/>
        <v>2.5999999999999998E-4</v>
      </c>
      <c r="Z81" s="117">
        <v>0</v>
      </c>
      <c r="AA81" s="118">
        <f t="shared" si="23"/>
        <v>0</v>
      </c>
      <c r="AT81" s="72" t="s">
        <v>12</v>
      </c>
      <c r="AU81" s="73">
        <v>1</v>
      </c>
      <c r="AY81" s="72" t="s">
        <v>11</v>
      </c>
      <c r="BE81" s="119">
        <f t="shared" si="24"/>
        <v>0</v>
      </c>
      <c r="BF81" s="119">
        <f t="shared" si="25"/>
        <v>0</v>
      </c>
      <c r="BG81" s="119">
        <f t="shared" si="26"/>
        <v>0</v>
      </c>
      <c r="BH81" s="119">
        <f t="shared" si="27"/>
        <v>0</v>
      </c>
      <c r="BI81" s="119">
        <f t="shared" si="28"/>
        <v>0</v>
      </c>
      <c r="BJ81" s="73">
        <v>1</v>
      </c>
      <c r="BK81" s="119">
        <f t="shared" si="29"/>
        <v>0</v>
      </c>
      <c r="BL81" s="73">
        <v>1</v>
      </c>
    </row>
    <row r="82" spans="2:64" ht="28.5" customHeight="1">
      <c r="B82" s="75"/>
      <c r="C82" s="110">
        <v>65</v>
      </c>
      <c r="D82" s="111" t="s">
        <v>12</v>
      </c>
      <c r="E82" s="112" t="s">
        <v>402</v>
      </c>
      <c r="F82" s="1200" t="s">
        <v>403</v>
      </c>
      <c r="G82" s="1195"/>
      <c r="H82" s="1195"/>
      <c r="I82" s="1196"/>
      <c r="J82" s="113" t="s">
        <v>404</v>
      </c>
      <c r="K82" s="114">
        <v>1</v>
      </c>
      <c r="L82" s="1197"/>
      <c r="M82" s="1198"/>
      <c r="N82" s="1199">
        <f t="shared" si="20"/>
        <v>0</v>
      </c>
      <c r="O82" s="1195"/>
      <c r="P82" s="1195"/>
      <c r="Q82" s="1196"/>
      <c r="R82" s="76"/>
      <c r="T82" s="115"/>
      <c r="U82" s="116" t="s">
        <v>13</v>
      </c>
      <c r="V82" s="117"/>
      <c r="W82" s="117">
        <f t="shared" si="21"/>
        <v>0</v>
      </c>
      <c r="X82" s="117">
        <v>0</v>
      </c>
      <c r="Y82" s="117">
        <f t="shared" si="22"/>
        <v>0</v>
      </c>
      <c r="Z82" s="117">
        <v>5.13E-3</v>
      </c>
      <c r="AA82" s="118">
        <f t="shared" si="23"/>
        <v>5.13E-3</v>
      </c>
      <c r="AT82" s="72" t="s">
        <v>12</v>
      </c>
      <c r="AU82" s="73">
        <v>1</v>
      </c>
      <c r="AY82" s="72" t="s">
        <v>11</v>
      </c>
      <c r="BE82" s="119">
        <f t="shared" si="24"/>
        <v>0</v>
      </c>
      <c r="BF82" s="119">
        <f t="shared" si="25"/>
        <v>0</v>
      </c>
      <c r="BG82" s="119">
        <f t="shared" si="26"/>
        <v>0</v>
      </c>
      <c r="BH82" s="119">
        <f t="shared" si="27"/>
        <v>0</v>
      </c>
      <c r="BI82" s="119">
        <f t="shared" si="28"/>
        <v>0</v>
      </c>
      <c r="BJ82" s="73">
        <v>1</v>
      </c>
      <c r="BK82" s="119">
        <f t="shared" si="29"/>
        <v>0</v>
      </c>
      <c r="BL82" s="73">
        <v>1</v>
      </c>
    </row>
    <row r="83" spans="2:64" ht="28.5" customHeight="1">
      <c r="B83" s="75"/>
      <c r="C83" s="110">
        <v>66</v>
      </c>
      <c r="D83" s="111" t="s">
        <v>12</v>
      </c>
      <c r="E83" s="112" t="s">
        <v>405</v>
      </c>
      <c r="F83" s="1200" t="s">
        <v>406</v>
      </c>
      <c r="G83" s="1195"/>
      <c r="H83" s="1195"/>
      <c r="I83" s="1196"/>
      <c r="J83" s="113" t="s">
        <v>404</v>
      </c>
      <c r="K83" s="114">
        <v>1</v>
      </c>
      <c r="L83" s="1197"/>
      <c r="M83" s="1198"/>
      <c r="N83" s="1199">
        <f t="shared" si="20"/>
        <v>0</v>
      </c>
      <c r="O83" s="1195"/>
      <c r="P83" s="1195"/>
      <c r="Q83" s="1196"/>
      <c r="R83" s="76"/>
      <c r="T83" s="115"/>
      <c r="U83" s="116" t="s">
        <v>13</v>
      </c>
      <c r="V83" s="117"/>
      <c r="W83" s="117">
        <f t="shared" si="21"/>
        <v>0</v>
      </c>
      <c r="X83" s="117">
        <v>0</v>
      </c>
      <c r="Y83" s="117">
        <f t="shared" si="22"/>
        <v>0</v>
      </c>
      <c r="Z83" s="117">
        <v>2.6200000000000001E-2</v>
      </c>
      <c r="AA83" s="118">
        <f t="shared" si="23"/>
        <v>2.6200000000000001E-2</v>
      </c>
      <c r="AT83" s="72" t="s">
        <v>12</v>
      </c>
      <c r="AU83" s="73">
        <v>1</v>
      </c>
      <c r="AY83" s="72" t="s">
        <v>11</v>
      </c>
      <c r="BE83" s="119">
        <f t="shared" si="24"/>
        <v>0</v>
      </c>
      <c r="BF83" s="119">
        <f t="shared" si="25"/>
        <v>0</v>
      </c>
      <c r="BG83" s="119">
        <f t="shared" si="26"/>
        <v>0</v>
      </c>
      <c r="BH83" s="119">
        <f t="shared" si="27"/>
        <v>0</v>
      </c>
      <c r="BI83" s="119">
        <f t="shared" si="28"/>
        <v>0</v>
      </c>
      <c r="BJ83" s="73">
        <v>1</v>
      </c>
      <c r="BK83" s="119">
        <f t="shared" si="29"/>
        <v>0</v>
      </c>
      <c r="BL83" s="73">
        <v>1</v>
      </c>
    </row>
    <row r="84" spans="2:64" ht="28.5" customHeight="1">
      <c r="B84" s="75"/>
      <c r="C84" s="110">
        <v>67</v>
      </c>
      <c r="D84" s="111" t="s">
        <v>12</v>
      </c>
      <c r="E84" s="112" t="s">
        <v>407</v>
      </c>
      <c r="F84" s="1200" t="s">
        <v>408</v>
      </c>
      <c r="G84" s="1195"/>
      <c r="H84" s="1195"/>
      <c r="I84" s="1196"/>
      <c r="J84" s="113" t="s">
        <v>92</v>
      </c>
      <c r="K84" s="114">
        <v>1</v>
      </c>
      <c r="L84" s="1197"/>
      <c r="M84" s="1198"/>
      <c r="N84" s="1199">
        <f t="shared" si="20"/>
        <v>0</v>
      </c>
      <c r="O84" s="1195"/>
      <c r="P84" s="1195"/>
      <c r="Q84" s="1196"/>
      <c r="R84" s="76"/>
      <c r="T84" s="115"/>
      <c r="U84" s="116" t="s">
        <v>13</v>
      </c>
      <c r="V84" s="117"/>
      <c r="W84" s="117">
        <f t="shared" si="21"/>
        <v>0</v>
      </c>
      <c r="X84" s="117">
        <v>2.0000000000000001E-4</v>
      </c>
      <c r="Y84" s="117">
        <f t="shared" si="22"/>
        <v>2.0000000000000001E-4</v>
      </c>
      <c r="Z84" s="117">
        <v>0</v>
      </c>
      <c r="AA84" s="118">
        <f t="shared" si="23"/>
        <v>0</v>
      </c>
      <c r="AT84" s="72" t="s">
        <v>12</v>
      </c>
      <c r="AU84" s="73">
        <v>1</v>
      </c>
      <c r="AY84" s="72" t="s">
        <v>11</v>
      </c>
      <c r="BE84" s="119">
        <f t="shared" si="24"/>
        <v>0</v>
      </c>
      <c r="BF84" s="119">
        <f t="shared" si="25"/>
        <v>0</v>
      </c>
      <c r="BG84" s="119">
        <f t="shared" si="26"/>
        <v>0</v>
      </c>
      <c r="BH84" s="119">
        <f t="shared" si="27"/>
        <v>0</v>
      </c>
      <c r="BI84" s="119">
        <f t="shared" si="28"/>
        <v>0</v>
      </c>
      <c r="BJ84" s="73">
        <v>1</v>
      </c>
      <c r="BK84" s="119">
        <f t="shared" si="29"/>
        <v>0</v>
      </c>
      <c r="BL84" s="73">
        <v>1</v>
      </c>
    </row>
    <row r="85" spans="2:64" ht="38.25" customHeight="1">
      <c r="B85" s="75"/>
      <c r="C85" s="110">
        <v>68</v>
      </c>
      <c r="D85" s="111" t="s">
        <v>12</v>
      </c>
      <c r="E85" s="112" t="s">
        <v>409</v>
      </c>
      <c r="F85" s="1200" t="s">
        <v>410</v>
      </c>
      <c r="G85" s="1195"/>
      <c r="H85" s="1195"/>
      <c r="I85" s="1196"/>
      <c r="J85" s="113" t="s">
        <v>92</v>
      </c>
      <c r="K85" s="114">
        <v>1</v>
      </c>
      <c r="L85" s="1197"/>
      <c r="M85" s="1198"/>
      <c r="N85" s="1199">
        <f t="shared" si="20"/>
        <v>0</v>
      </c>
      <c r="O85" s="1195"/>
      <c r="P85" s="1195"/>
      <c r="Q85" s="1196"/>
      <c r="R85" s="76"/>
      <c r="T85" s="115"/>
      <c r="U85" s="116" t="s">
        <v>13</v>
      </c>
      <c r="V85" s="117"/>
      <c r="W85" s="117">
        <f t="shared" si="21"/>
        <v>0</v>
      </c>
      <c r="X85" s="117">
        <v>2.4000000000000001E-4</v>
      </c>
      <c r="Y85" s="117">
        <f t="shared" si="22"/>
        <v>2.4000000000000001E-4</v>
      </c>
      <c r="Z85" s="117">
        <v>0</v>
      </c>
      <c r="AA85" s="118">
        <f t="shared" si="23"/>
        <v>0</v>
      </c>
      <c r="AT85" s="72" t="s">
        <v>12</v>
      </c>
      <c r="AU85" s="73">
        <v>1</v>
      </c>
      <c r="AY85" s="72" t="s">
        <v>11</v>
      </c>
      <c r="BE85" s="119">
        <f t="shared" si="24"/>
        <v>0</v>
      </c>
      <c r="BF85" s="119">
        <f t="shared" si="25"/>
        <v>0</v>
      </c>
      <c r="BG85" s="119">
        <f t="shared" si="26"/>
        <v>0</v>
      </c>
      <c r="BH85" s="119">
        <f t="shared" si="27"/>
        <v>0</v>
      </c>
      <c r="BI85" s="119">
        <f t="shared" si="28"/>
        <v>0</v>
      </c>
      <c r="BJ85" s="73">
        <v>1</v>
      </c>
      <c r="BK85" s="119">
        <f t="shared" si="29"/>
        <v>0</v>
      </c>
      <c r="BL85" s="73">
        <v>1</v>
      </c>
    </row>
    <row r="86" spans="2:64" ht="38.25" customHeight="1">
      <c r="B86" s="75"/>
      <c r="C86" s="110">
        <v>69</v>
      </c>
      <c r="D86" s="111" t="s">
        <v>12</v>
      </c>
      <c r="E86" s="112" t="s">
        <v>411</v>
      </c>
      <c r="F86" s="1200" t="s">
        <v>412</v>
      </c>
      <c r="G86" s="1195"/>
      <c r="H86" s="1195"/>
      <c r="I86" s="1196"/>
      <c r="J86" s="113" t="s">
        <v>92</v>
      </c>
      <c r="K86" s="114">
        <v>3</v>
      </c>
      <c r="L86" s="1197"/>
      <c r="M86" s="1198"/>
      <c r="N86" s="1199">
        <f t="shared" si="20"/>
        <v>0</v>
      </c>
      <c r="O86" s="1195"/>
      <c r="P86" s="1195"/>
      <c r="Q86" s="1196"/>
      <c r="R86" s="76"/>
      <c r="T86" s="115"/>
      <c r="U86" s="116" t="s">
        <v>13</v>
      </c>
      <c r="V86" s="117"/>
      <c r="W86" s="117">
        <f t="shared" si="21"/>
        <v>0</v>
      </c>
      <c r="X86" s="117">
        <v>3.8000000000000002E-4</v>
      </c>
      <c r="Y86" s="117">
        <f t="shared" si="22"/>
        <v>1.14E-3</v>
      </c>
      <c r="Z86" s="117">
        <v>0</v>
      </c>
      <c r="AA86" s="118">
        <f t="shared" si="23"/>
        <v>0</v>
      </c>
      <c r="AT86" s="72" t="s">
        <v>12</v>
      </c>
      <c r="AU86" s="73">
        <v>1</v>
      </c>
      <c r="AY86" s="72" t="s">
        <v>11</v>
      </c>
      <c r="BE86" s="119">
        <f t="shared" si="24"/>
        <v>0</v>
      </c>
      <c r="BF86" s="119">
        <f t="shared" si="25"/>
        <v>0</v>
      </c>
      <c r="BG86" s="119">
        <f t="shared" si="26"/>
        <v>0</v>
      </c>
      <c r="BH86" s="119">
        <f t="shared" si="27"/>
        <v>0</v>
      </c>
      <c r="BI86" s="119">
        <f t="shared" si="28"/>
        <v>0</v>
      </c>
      <c r="BJ86" s="73">
        <v>1</v>
      </c>
      <c r="BK86" s="119">
        <f t="shared" si="29"/>
        <v>0</v>
      </c>
      <c r="BL86" s="73">
        <v>1</v>
      </c>
    </row>
    <row r="87" spans="2:64" ht="38.25" customHeight="1">
      <c r="B87" s="75"/>
      <c r="C87" s="110">
        <v>70</v>
      </c>
      <c r="D87" s="111" t="s">
        <v>12</v>
      </c>
      <c r="E87" s="112" t="s">
        <v>413</v>
      </c>
      <c r="F87" s="1200" t="s">
        <v>414</v>
      </c>
      <c r="G87" s="1195"/>
      <c r="H87" s="1195"/>
      <c r="I87" s="1196"/>
      <c r="J87" s="113" t="s">
        <v>92</v>
      </c>
      <c r="K87" s="114">
        <v>3</v>
      </c>
      <c r="L87" s="1197"/>
      <c r="M87" s="1198"/>
      <c r="N87" s="1199">
        <f t="shared" si="20"/>
        <v>0</v>
      </c>
      <c r="O87" s="1195"/>
      <c r="P87" s="1195"/>
      <c r="Q87" s="1196"/>
      <c r="R87" s="76"/>
      <c r="T87" s="115"/>
      <c r="U87" s="116" t="s">
        <v>13</v>
      </c>
      <c r="V87" s="117"/>
      <c r="W87" s="117">
        <f t="shared" si="21"/>
        <v>0</v>
      </c>
      <c r="X87" s="117">
        <v>6.0999999999999997E-4</v>
      </c>
      <c r="Y87" s="117">
        <f t="shared" si="22"/>
        <v>1.83E-3</v>
      </c>
      <c r="Z87" s="117">
        <v>0</v>
      </c>
      <c r="AA87" s="118">
        <f t="shared" si="23"/>
        <v>0</v>
      </c>
      <c r="AT87" s="72" t="s">
        <v>12</v>
      </c>
      <c r="AU87" s="73">
        <v>1</v>
      </c>
      <c r="AY87" s="72" t="s">
        <v>11</v>
      </c>
      <c r="BE87" s="119">
        <f t="shared" si="24"/>
        <v>0</v>
      </c>
      <c r="BF87" s="119">
        <f t="shared" si="25"/>
        <v>0</v>
      </c>
      <c r="BG87" s="119">
        <f t="shared" si="26"/>
        <v>0</v>
      </c>
      <c r="BH87" s="119">
        <f t="shared" si="27"/>
        <v>0</v>
      </c>
      <c r="BI87" s="119">
        <f t="shared" si="28"/>
        <v>0</v>
      </c>
      <c r="BJ87" s="73">
        <v>1</v>
      </c>
      <c r="BK87" s="119">
        <f t="shared" si="29"/>
        <v>0</v>
      </c>
      <c r="BL87" s="73">
        <v>1</v>
      </c>
    </row>
    <row r="88" spans="2:64" ht="38.25" customHeight="1">
      <c r="B88" s="75"/>
      <c r="C88" s="110">
        <v>71</v>
      </c>
      <c r="D88" s="111" t="s">
        <v>12</v>
      </c>
      <c r="E88" s="112" t="s">
        <v>415</v>
      </c>
      <c r="F88" s="1200" t="s">
        <v>416</v>
      </c>
      <c r="G88" s="1195"/>
      <c r="H88" s="1195"/>
      <c r="I88" s="1196"/>
      <c r="J88" s="113" t="s">
        <v>92</v>
      </c>
      <c r="K88" s="114">
        <v>2</v>
      </c>
      <c r="L88" s="1197"/>
      <c r="M88" s="1198"/>
      <c r="N88" s="1199">
        <f t="shared" si="20"/>
        <v>0</v>
      </c>
      <c r="O88" s="1195"/>
      <c r="P88" s="1195"/>
      <c r="Q88" s="1196"/>
      <c r="R88" s="76"/>
      <c r="T88" s="115"/>
      <c r="U88" s="116" t="s">
        <v>13</v>
      </c>
      <c r="V88" s="117"/>
      <c r="W88" s="117">
        <f t="shared" si="21"/>
        <v>0</v>
      </c>
      <c r="X88" s="117">
        <v>1.2999999999999999E-3</v>
      </c>
      <c r="Y88" s="117">
        <f t="shared" si="22"/>
        <v>2.5999999999999999E-3</v>
      </c>
      <c r="Z88" s="117">
        <v>0</v>
      </c>
      <c r="AA88" s="118">
        <f t="shared" si="23"/>
        <v>0</v>
      </c>
      <c r="AT88" s="72" t="s">
        <v>12</v>
      </c>
      <c r="AU88" s="73">
        <v>1</v>
      </c>
      <c r="AY88" s="72" t="s">
        <v>11</v>
      </c>
      <c r="BE88" s="119">
        <f t="shared" si="24"/>
        <v>0</v>
      </c>
      <c r="BF88" s="119">
        <f t="shared" si="25"/>
        <v>0</v>
      </c>
      <c r="BG88" s="119">
        <f t="shared" si="26"/>
        <v>0</v>
      </c>
      <c r="BH88" s="119">
        <f t="shared" si="27"/>
        <v>0</v>
      </c>
      <c r="BI88" s="119">
        <f t="shared" si="28"/>
        <v>0</v>
      </c>
      <c r="BJ88" s="73">
        <v>1</v>
      </c>
      <c r="BK88" s="119">
        <f t="shared" si="29"/>
        <v>0</v>
      </c>
      <c r="BL88" s="73">
        <v>1</v>
      </c>
    </row>
    <row r="89" spans="2:64" ht="38.25" customHeight="1">
      <c r="B89" s="75"/>
      <c r="C89" s="110">
        <v>72</v>
      </c>
      <c r="D89" s="111" t="s">
        <v>12</v>
      </c>
      <c r="E89" s="112" t="s">
        <v>417</v>
      </c>
      <c r="F89" s="1200" t="s">
        <v>418</v>
      </c>
      <c r="G89" s="1195"/>
      <c r="H89" s="1195"/>
      <c r="I89" s="1196"/>
      <c r="J89" s="113" t="s">
        <v>92</v>
      </c>
      <c r="K89" s="114">
        <v>1</v>
      </c>
      <c r="L89" s="1197"/>
      <c r="M89" s="1198"/>
      <c r="N89" s="1199">
        <f t="shared" si="20"/>
        <v>0</v>
      </c>
      <c r="O89" s="1195"/>
      <c r="P89" s="1195"/>
      <c r="Q89" s="1196"/>
      <c r="R89" s="76"/>
      <c r="T89" s="115"/>
      <c r="U89" s="116" t="s">
        <v>13</v>
      </c>
      <c r="V89" s="117"/>
      <c r="W89" s="117">
        <f t="shared" si="21"/>
        <v>0</v>
      </c>
      <c r="X89" s="117">
        <v>2.0799999999999998E-3</v>
      </c>
      <c r="Y89" s="117">
        <f t="shared" si="22"/>
        <v>2.0799999999999998E-3</v>
      </c>
      <c r="Z89" s="117">
        <v>0</v>
      </c>
      <c r="AA89" s="118">
        <f t="shared" si="23"/>
        <v>0</v>
      </c>
      <c r="AT89" s="72" t="s">
        <v>12</v>
      </c>
      <c r="AU89" s="73">
        <v>1</v>
      </c>
      <c r="AY89" s="72" t="s">
        <v>11</v>
      </c>
      <c r="BE89" s="119">
        <f t="shared" si="24"/>
        <v>0</v>
      </c>
      <c r="BF89" s="119">
        <f t="shared" si="25"/>
        <v>0</v>
      </c>
      <c r="BG89" s="119">
        <f t="shared" si="26"/>
        <v>0</v>
      </c>
      <c r="BH89" s="119">
        <f t="shared" si="27"/>
        <v>0</v>
      </c>
      <c r="BI89" s="119">
        <f t="shared" si="28"/>
        <v>0</v>
      </c>
      <c r="BJ89" s="73">
        <v>1</v>
      </c>
      <c r="BK89" s="119">
        <f t="shared" si="29"/>
        <v>0</v>
      </c>
      <c r="BL89" s="73">
        <v>1</v>
      </c>
    </row>
    <row r="90" spans="2:64" ht="28.5" customHeight="1">
      <c r="B90" s="75"/>
      <c r="C90" s="110">
        <v>73</v>
      </c>
      <c r="D90" s="111" t="s">
        <v>12</v>
      </c>
      <c r="E90" s="112" t="s">
        <v>419</v>
      </c>
      <c r="F90" s="1200" t="s">
        <v>420</v>
      </c>
      <c r="G90" s="1195"/>
      <c r="H90" s="1195"/>
      <c r="I90" s="1196"/>
      <c r="J90" s="113" t="s">
        <v>92</v>
      </c>
      <c r="K90" s="114">
        <v>1</v>
      </c>
      <c r="L90" s="1197"/>
      <c r="M90" s="1198"/>
      <c r="N90" s="1199">
        <f t="shared" si="20"/>
        <v>0</v>
      </c>
      <c r="O90" s="1195"/>
      <c r="P90" s="1195"/>
      <c r="Q90" s="1196"/>
      <c r="R90" s="76"/>
      <c r="T90" s="115"/>
      <c r="U90" s="116" t="s">
        <v>13</v>
      </c>
      <c r="V90" s="117"/>
      <c r="W90" s="117">
        <f t="shared" si="21"/>
        <v>0</v>
      </c>
      <c r="X90" s="117">
        <v>0</v>
      </c>
      <c r="Y90" s="117">
        <f t="shared" si="22"/>
        <v>0</v>
      </c>
      <c r="Z90" s="117">
        <v>0</v>
      </c>
      <c r="AA90" s="118">
        <f t="shared" si="23"/>
        <v>0</v>
      </c>
      <c r="AT90" s="72" t="s">
        <v>12</v>
      </c>
      <c r="AU90" s="73">
        <v>1</v>
      </c>
      <c r="AY90" s="72" t="s">
        <v>11</v>
      </c>
      <c r="BE90" s="119">
        <f t="shared" si="24"/>
        <v>0</v>
      </c>
      <c r="BF90" s="119">
        <f t="shared" si="25"/>
        <v>0</v>
      </c>
      <c r="BG90" s="119">
        <f t="shared" si="26"/>
        <v>0</v>
      </c>
      <c r="BH90" s="119">
        <f t="shared" si="27"/>
        <v>0</v>
      </c>
      <c r="BI90" s="119">
        <f t="shared" si="28"/>
        <v>0</v>
      </c>
      <c r="BJ90" s="73">
        <v>1</v>
      </c>
      <c r="BK90" s="119">
        <f t="shared" si="29"/>
        <v>0</v>
      </c>
      <c r="BL90" s="73">
        <v>1</v>
      </c>
    </row>
    <row r="91" spans="2:64" ht="24.75" customHeight="1">
      <c r="B91" s="75"/>
      <c r="D91" s="78"/>
      <c r="E91" s="121" t="s">
        <v>421</v>
      </c>
      <c r="F91" s="1207" t="s">
        <v>422</v>
      </c>
      <c r="G91" s="1208"/>
      <c r="H91" s="1208"/>
      <c r="I91" s="1208"/>
      <c r="J91" s="122"/>
      <c r="K91" s="123"/>
      <c r="L91" s="849"/>
      <c r="M91" s="848"/>
      <c r="N91" s="123"/>
      <c r="R91" s="76"/>
      <c r="T91" s="124"/>
      <c r="AA91" s="125"/>
      <c r="AT91" s="72" t="s">
        <v>423</v>
      </c>
      <c r="AU91" s="73">
        <v>1</v>
      </c>
      <c r="BK91" s="123">
        <f t="shared" si="29"/>
        <v>0</v>
      </c>
      <c r="BL91" s="73">
        <v>1</v>
      </c>
    </row>
    <row r="92" spans="2:64" ht="28.5" customHeight="1">
      <c r="B92" s="75"/>
      <c r="C92" s="110">
        <v>74</v>
      </c>
      <c r="D92" s="111" t="s">
        <v>12</v>
      </c>
      <c r="E92" s="112" t="s">
        <v>424</v>
      </c>
      <c r="F92" s="1200" t="s">
        <v>425</v>
      </c>
      <c r="G92" s="1195"/>
      <c r="H92" s="1195"/>
      <c r="I92" s="1196"/>
      <c r="J92" s="113" t="s">
        <v>18</v>
      </c>
      <c r="K92" s="114">
        <v>0.19</v>
      </c>
      <c r="L92" s="1197"/>
      <c r="M92" s="1198"/>
      <c r="N92" s="1199">
        <f>ROUND((L92*K92),2)</f>
        <v>0</v>
      </c>
      <c r="O92" s="1195"/>
      <c r="P92" s="1195"/>
      <c r="Q92" s="1196"/>
      <c r="R92" s="76"/>
      <c r="T92" s="115"/>
      <c r="U92" s="116" t="s">
        <v>13</v>
      </c>
      <c r="V92" s="117"/>
      <c r="W92" s="117">
        <f>(V92*K92)</f>
        <v>0</v>
      </c>
      <c r="X92" s="117">
        <v>0</v>
      </c>
      <c r="Y92" s="117">
        <f>(X92*K92)</f>
        <v>0</v>
      </c>
      <c r="Z92" s="117">
        <v>0</v>
      </c>
      <c r="AA92" s="118">
        <f>(Z92*K92)</f>
        <v>0</v>
      </c>
      <c r="AT92" s="72" t="s">
        <v>12</v>
      </c>
      <c r="AU92" s="73">
        <v>1</v>
      </c>
      <c r="AY92" s="72" t="s">
        <v>11</v>
      </c>
      <c r="BE92" s="119">
        <f>IF((U92="základní"),N92,0)</f>
        <v>0</v>
      </c>
      <c r="BF92" s="119">
        <f>IF((U92="snížená"),N92,0)</f>
        <v>0</v>
      </c>
      <c r="BG92" s="119">
        <f>IF((U92="základní přenesená"),N92,0)</f>
        <v>0</v>
      </c>
      <c r="BH92" s="119">
        <f>IF((U92="snížená přenesená"),N92,0)</f>
        <v>0</v>
      </c>
      <c r="BI92" s="119">
        <f>IF((U92="nulová"),N92,0)</f>
        <v>0</v>
      </c>
      <c r="BJ92" s="73">
        <v>1</v>
      </c>
      <c r="BK92" s="119">
        <f t="shared" si="29"/>
        <v>0</v>
      </c>
      <c r="BL92" s="73">
        <v>1</v>
      </c>
    </row>
    <row r="93" spans="2:64" ht="37.5" customHeight="1">
      <c r="B93" s="99"/>
      <c r="C93" s="100"/>
      <c r="D93" s="101" t="s">
        <v>266</v>
      </c>
      <c r="E93" s="102"/>
      <c r="L93" s="848"/>
      <c r="M93" s="848"/>
      <c r="N93" s="1192">
        <f>BK93</f>
        <v>0</v>
      </c>
      <c r="O93" s="1193"/>
      <c r="P93" s="1193"/>
      <c r="Q93" s="1193"/>
      <c r="R93" s="104"/>
      <c r="T93" s="105"/>
      <c r="W93" s="106">
        <f>SUM(W94:W94)</f>
        <v>0</v>
      </c>
      <c r="Y93" s="106">
        <f>SUM(Y94:Y94)</f>
        <v>1.25E-3</v>
      </c>
      <c r="AA93" s="107">
        <f>SUM(AA94:AA94)</f>
        <v>0</v>
      </c>
      <c r="AR93" s="103"/>
      <c r="AT93" s="103" t="s">
        <v>10</v>
      </c>
      <c r="AU93" s="108">
        <v>0</v>
      </c>
      <c r="AY93" s="103" t="s">
        <v>11</v>
      </c>
      <c r="BK93" s="120">
        <f>SUM(BK94:BK94)</f>
        <v>0</v>
      </c>
      <c r="BL93" s="73">
        <v>0</v>
      </c>
    </row>
    <row r="94" spans="2:64" ht="19.5" customHeight="1">
      <c r="B94" s="75"/>
      <c r="C94" s="110">
        <v>75</v>
      </c>
      <c r="D94" s="111" t="s">
        <v>12</v>
      </c>
      <c r="E94" s="112" t="s">
        <v>426</v>
      </c>
      <c r="F94" s="1200" t="s">
        <v>427</v>
      </c>
      <c r="G94" s="1195"/>
      <c r="H94" s="1195"/>
      <c r="I94" s="1196"/>
      <c r="J94" s="113" t="s">
        <v>367</v>
      </c>
      <c r="K94" s="114">
        <v>1</v>
      </c>
      <c r="L94" s="1197"/>
      <c r="M94" s="1198"/>
      <c r="N94" s="1199">
        <f>ROUND((L94*K94),2)</f>
        <v>0</v>
      </c>
      <c r="O94" s="1195"/>
      <c r="P94" s="1195"/>
      <c r="Q94" s="1196"/>
      <c r="R94" s="76"/>
      <c r="T94" s="115"/>
      <c r="U94" s="116" t="s">
        <v>13</v>
      </c>
      <c r="V94" s="117"/>
      <c r="W94" s="117">
        <f>(V94*K94)</f>
        <v>0</v>
      </c>
      <c r="X94" s="117">
        <v>1.25E-3</v>
      </c>
      <c r="Y94" s="117">
        <f>(X94*K94)</f>
        <v>1.25E-3</v>
      </c>
      <c r="Z94" s="117">
        <v>0</v>
      </c>
      <c r="AA94" s="118">
        <f>(Z94*K94)</f>
        <v>0</v>
      </c>
      <c r="AT94" s="72" t="s">
        <v>12</v>
      </c>
      <c r="AU94" s="73">
        <v>1</v>
      </c>
      <c r="AY94" s="72" t="s">
        <v>11</v>
      </c>
      <c r="BE94" s="119">
        <f>IF((U94="základní"),N94,0)</f>
        <v>0</v>
      </c>
      <c r="BF94" s="119">
        <f>IF((U94="snížená"),N94,0)</f>
        <v>0</v>
      </c>
      <c r="BG94" s="119">
        <f>IF((U94="základní přenesená"),N94,0)</f>
        <v>0</v>
      </c>
      <c r="BH94" s="119">
        <f>IF((U94="snížená přenesená"),N94,0)</f>
        <v>0</v>
      </c>
      <c r="BI94" s="119">
        <f>IF((U94="nulová"),N94,0)</f>
        <v>0</v>
      </c>
      <c r="BJ94" s="73">
        <v>1</v>
      </c>
      <c r="BK94" s="119">
        <f>ROUND((L94*K94),2)</f>
        <v>0</v>
      </c>
      <c r="BL94" s="73">
        <v>1</v>
      </c>
    </row>
    <row r="95" spans="2:64" ht="37.5" customHeight="1">
      <c r="B95" s="99"/>
      <c r="C95" s="100"/>
      <c r="D95" s="101" t="s">
        <v>267</v>
      </c>
      <c r="E95" s="102"/>
      <c r="L95" s="848"/>
      <c r="M95" s="848"/>
      <c r="N95" s="1192">
        <f>BK95</f>
        <v>0</v>
      </c>
      <c r="O95" s="1193"/>
      <c r="P95" s="1193"/>
      <c r="Q95" s="1193"/>
      <c r="R95" s="104"/>
      <c r="T95" s="105"/>
      <c r="W95" s="106">
        <f>SUM(W96:W112)</f>
        <v>0</v>
      </c>
      <c r="Y95" s="106">
        <f>SUM(Y96:Y112)</f>
        <v>0.45964000000000005</v>
      </c>
      <c r="AA95" s="107">
        <f>SUM(AA96:AA112)</f>
        <v>0</v>
      </c>
      <c r="AR95" s="103"/>
      <c r="AT95" s="103" t="s">
        <v>10</v>
      </c>
      <c r="AU95" s="108">
        <v>0</v>
      </c>
      <c r="AY95" s="103" t="s">
        <v>11</v>
      </c>
      <c r="BK95" s="120">
        <f>SUM(BK96:BK112)</f>
        <v>0</v>
      </c>
      <c r="BL95" s="73">
        <v>0</v>
      </c>
    </row>
    <row r="96" spans="2:64" ht="28.5" customHeight="1">
      <c r="B96" s="75"/>
      <c r="C96" s="110">
        <v>76</v>
      </c>
      <c r="D96" s="111" t="s">
        <v>12</v>
      </c>
      <c r="E96" s="112" t="s">
        <v>428</v>
      </c>
      <c r="F96" s="1200" t="s">
        <v>429</v>
      </c>
      <c r="G96" s="1195"/>
      <c r="H96" s="1195"/>
      <c r="I96" s="1196"/>
      <c r="J96" s="113" t="s">
        <v>367</v>
      </c>
      <c r="K96" s="114">
        <v>6</v>
      </c>
      <c r="L96" s="1197"/>
      <c r="M96" s="1198"/>
      <c r="N96" s="1199">
        <f t="shared" ref="N96:N112" si="30">ROUND((L96*K96),2)</f>
        <v>0</v>
      </c>
      <c r="O96" s="1195"/>
      <c r="P96" s="1195"/>
      <c r="Q96" s="1196"/>
      <c r="R96" s="76"/>
      <c r="T96" s="115"/>
      <c r="U96" s="116" t="s">
        <v>13</v>
      </c>
      <c r="V96" s="117"/>
      <c r="W96" s="117">
        <f t="shared" ref="W96:W112" si="31">(V96*K96)</f>
        <v>0</v>
      </c>
      <c r="X96" s="117">
        <v>2.2749999999999999E-2</v>
      </c>
      <c r="Y96" s="117">
        <f t="shared" ref="Y96:Y112" si="32">(X96*K96)</f>
        <v>0.13650000000000001</v>
      </c>
      <c r="Z96" s="117">
        <v>0</v>
      </c>
      <c r="AA96" s="118">
        <f t="shared" ref="AA96:AA112" si="33">(Z96*K96)</f>
        <v>0</v>
      </c>
      <c r="AT96" s="72" t="s">
        <v>12</v>
      </c>
      <c r="AU96" s="73">
        <v>1</v>
      </c>
      <c r="AY96" s="72" t="s">
        <v>11</v>
      </c>
      <c r="BE96" s="119">
        <f t="shared" ref="BE96:BE112" si="34">IF((U96="základní"),N96,0)</f>
        <v>0</v>
      </c>
      <c r="BF96" s="119">
        <f t="shared" ref="BF96:BF112" si="35">IF((U96="snížená"),N96,0)</f>
        <v>0</v>
      </c>
      <c r="BG96" s="119">
        <f t="shared" ref="BG96:BG112" si="36">IF((U96="základní přenesená"),N96,0)</f>
        <v>0</v>
      </c>
      <c r="BH96" s="119">
        <f t="shared" ref="BH96:BH112" si="37">IF((U96="snížená přenesená"),N96,0)</f>
        <v>0</v>
      </c>
      <c r="BI96" s="119">
        <f t="shared" ref="BI96:BI112" si="38">IF((U96="nulová"),N96,0)</f>
        <v>0</v>
      </c>
      <c r="BJ96" s="73">
        <v>1</v>
      </c>
      <c r="BK96" s="119">
        <f t="shared" ref="BK96:BK112" si="39">ROUND((L96*K96),2)</f>
        <v>0</v>
      </c>
      <c r="BL96" s="73">
        <v>1</v>
      </c>
    </row>
    <row r="97" spans="2:64" ht="28.5" customHeight="1">
      <c r="B97" s="75"/>
      <c r="C97" s="110">
        <v>77</v>
      </c>
      <c r="D97" s="111" t="s">
        <v>12</v>
      </c>
      <c r="E97" s="112" t="s">
        <v>430</v>
      </c>
      <c r="F97" s="1200" t="s">
        <v>431</v>
      </c>
      <c r="G97" s="1195"/>
      <c r="H97" s="1195"/>
      <c r="I97" s="1196"/>
      <c r="J97" s="113" t="s">
        <v>367</v>
      </c>
      <c r="K97" s="114">
        <v>6</v>
      </c>
      <c r="L97" s="1197"/>
      <c r="M97" s="1198"/>
      <c r="N97" s="1199">
        <f t="shared" si="30"/>
        <v>0</v>
      </c>
      <c r="O97" s="1195"/>
      <c r="P97" s="1195"/>
      <c r="Q97" s="1196"/>
      <c r="R97" s="76"/>
      <c r="T97" s="115"/>
      <c r="U97" s="116" t="s">
        <v>13</v>
      </c>
      <c r="V97" s="117"/>
      <c r="W97" s="117">
        <f t="shared" si="31"/>
        <v>0</v>
      </c>
      <c r="X97" s="117">
        <v>1.4760000000000001E-2</v>
      </c>
      <c r="Y97" s="117">
        <f t="shared" si="32"/>
        <v>8.856E-2</v>
      </c>
      <c r="Z97" s="117">
        <v>0</v>
      </c>
      <c r="AA97" s="118">
        <f t="shared" si="33"/>
        <v>0</v>
      </c>
      <c r="AT97" s="72" t="s">
        <v>12</v>
      </c>
      <c r="AU97" s="73">
        <v>1</v>
      </c>
      <c r="AY97" s="72" t="s">
        <v>11</v>
      </c>
      <c r="BE97" s="119">
        <f t="shared" si="34"/>
        <v>0</v>
      </c>
      <c r="BF97" s="119">
        <f t="shared" si="35"/>
        <v>0</v>
      </c>
      <c r="BG97" s="119">
        <f t="shared" si="36"/>
        <v>0</v>
      </c>
      <c r="BH97" s="119">
        <f t="shared" si="37"/>
        <v>0</v>
      </c>
      <c r="BI97" s="119">
        <f t="shared" si="38"/>
        <v>0</v>
      </c>
      <c r="BJ97" s="73">
        <v>1</v>
      </c>
      <c r="BK97" s="119">
        <f t="shared" si="39"/>
        <v>0</v>
      </c>
      <c r="BL97" s="73">
        <v>1</v>
      </c>
    </row>
    <row r="98" spans="2:64" ht="28.5" customHeight="1">
      <c r="B98" s="75"/>
      <c r="C98" s="110">
        <v>78</v>
      </c>
      <c r="D98" s="111" t="s">
        <v>12</v>
      </c>
      <c r="E98" s="112" t="s">
        <v>432</v>
      </c>
      <c r="F98" s="1200" t="s">
        <v>433</v>
      </c>
      <c r="G98" s="1195"/>
      <c r="H98" s="1195"/>
      <c r="I98" s="1196"/>
      <c r="J98" s="113" t="s">
        <v>367</v>
      </c>
      <c r="K98" s="114">
        <v>2</v>
      </c>
      <c r="L98" s="1197"/>
      <c r="M98" s="1198"/>
      <c r="N98" s="1199">
        <f t="shared" si="30"/>
        <v>0</v>
      </c>
      <c r="O98" s="1195"/>
      <c r="P98" s="1195"/>
      <c r="Q98" s="1196"/>
      <c r="R98" s="76"/>
      <c r="T98" s="115"/>
      <c r="U98" s="116" t="s">
        <v>13</v>
      </c>
      <c r="V98" s="117"/>
      <c r="W98" s="117">
        <f t="shared" si="31"/>
        <v>0</v>
      </c>
      <c r="X98" s="117">
        <v>1.188E-2</v>
      </c>
      <c r="Y98" s="117">
        <f t="shared" si="32"/>
        <v>2.376E-2</v>
      </c>
      <c r="Z98" s="117">
        <v>0</v>
      </c>
      <c r="AA98" s="118">
        <f t="shared" si="33"/>
        <v>0</v>
      </c>
      <c r="AT98" s="72" t="s">
        <v>12</v>
      </c>
      <c r="AU98" s="73">
        <v>1</v>
      </c>
      <c r="AY98" s="72" t="s">
        <v>11</v>
      </c>
      <c r="BE98" s="119">
        <f t="shared" si="34"/>
        <v>0</v>
      </c>
      <c r="BF98" s="119">
        <f t="shared" si="35"/>
        <v>0</v>
      </c>
      <c r="BG98" s="119">
        <f t="shared" si="36"/>
        <v>0</v>
      </c>
      <c r="BH98" s="119">
        <f t="shared" si="37"/>
        <v>0</v>
      </c>
      <c r="BI98" s="119">
        <f t="shared" si="38"/>
        <v>0</v>
      </c>
      <c r="BJ98" s="73">
        <v>1</v>
      </c>
      <c r="BK98" s="119">
        <f t="shared" si="39"/>
        <v>0</v>
      </c>
      <c r="BL98" s="73">
        <v>1</v>
      </c>
    </row>
    <row r="99" spans="2:64" ht="48" customHeight="1">
      <c r="B99" s="75"/>
      <c r="C99" s="110">
        <v>79</v>
      </c>
      <c r="D99" s="111" t="s">
        <v>12</v>
      </c>
      <c r="E99" s="112" t="s">
        <v>434</v>
      </c>
      <c r="F99" s="1194" t="s">
        <v>3144</v>
      </c>
      <c r="G99" s="1195"/>
      <c r="H99" s="1195"/>
      <c r="I99" s="1196"/>
      <c r="J99" s="113" t="s">
        <v>367</v>
      </c>
      <c r="K99" s="114">
        <v>2</v>
      </c>
      <c r="L99" s="1197"/>
      <c r="M99" s="1198"/>
      <c r="N99" s="1199">
        <f t="shared" si="30"/>
        <v>0</v>
      </c>
      <c r="O99" s="1195"/>
      <c r="P99" s="1195"/>
      <c r="Q99" s="1196"/>
      <c r="R99" s="76"/>
      <c r="T99" s="115"/>
      <c r="U99" s="116" t="s">
        <v>13</v>
      </c>
      <c r="V99" s="117"/>
      <c r="W99" s="117">
        <f t="shared" si="31"/>
        <v>0</v>
      </c>
      <c r="X99" s="117">
        <v>0.04</v>
      </c>
      <c r="Y99" s="117">
        <f t="shared" si="32"/>
        <v>0.08</v>
      </c>
      <c r="Z99" s="117">
        <v>0</v>
      </c>
      <c r="AA99" s="118">
        <f t="shared" si="33"/>
        <v>0</v>
      </c>
      <c r="AT99" s="72" t="s">
        <v>12</v>
      </c>
      <c r="AU99" s="73">
        <v>1</v>
      </c>
      <c r="AY99" s="72" t="s">
        <v>11</v>
      </c>
      <c r="BE99" s="119">
        <f t="shared" si="34"/>
        <v>0</v>
      </c>
      <c r="BF99" s="119">
        <f t="shared" si="35"/>
        <v>0</v>
      </c>
      <c r="BG99" s="119">
        <f t="shared" si="36"/>
        <v>0</v>
      </c>
      <c r="BH99" s="119">
        <f t="shared" si="37"/>
        <v>0</v>
      </c>
      <c r="BI99" s="119">
        <f t="shared" si="38"/>
        <v>0</v>
      </c>
      <c r="BJ99" s="73">
        <v>1</v>
      </c>
      <c r="BK99" s="119">
        <f t="shared" si="39"/>
        <v>0</v>
      </c>
      <c r="BL99" s="73">
        <v>1</v>
      </c>
    </row>
    <row r="100" spans="2:64" ht="28.5" customHeight="1">
      <c r="B100" s="75"/>
      <c r="C100" s="110">
        <v>80</v>
      </c>
      <c r="D100" s="111" t="s">
        <v>12</v>
      </c>
      <c r="E100" s="112" t="s">
        <v>435</v>
      </c>
      <c r="F100" s="1200" t="s">
        <v>436</v>
      </c>
      <c r="G100" s="1195"/>
      <c r="H100" s="1195"/>
      <c r="I100" s="1196"/>
      <c r="J100" s="113" t="s">
        <v>367</v>
      </c>
      <c r="K100" s="114">
        <v>2</v>
      </c>
      <c r="L100" s="1197"/>
      <c r="M100" s="1198"/>
      <c r="N100" s="1199">
        <f t="shared" si="30"/>
        <v>0</v>
      </c>
      <c r="O100" s="1195"/>
      <c r="P100" s="1195"/>
      <c r="Q100" s="1196"/>
      <c r="R100" s="76"/>
      <c r="T100" s="115"/>
      <c r="U100" s="116" t="s">
        <v>13</v>
      </c>
      <c r="V100" s="117"/>
      <c r="W100" s="117">
        <f t="shared" si="31"/>
        <v>0</v>
      </c>
      <c r="X100" s="117">
        <v>1.0659999999999999E-2</v>
      </c>
      <c r="Y100" s="117">
        <f t="shared" si="32"/>
        <v>2.1319999999999999E-2</v>
      </c>
      <c r="Z100" s="117">
        <v>0</v>
      </c>
      <c r="AA100" s="118">
        <f t="shared" si="33"/>
        <v>0</v>
      </c>
      <c r="AT100" s="72" t="s">
        <v>12</v>
      </c>
      <c r="AU100" s="73">
        <v>1</v>
      </c>
      <c r="AY100" s="72" t="s">
        <v>11</v>
      </c>
      <c r="BE100" s="119">
        <f t="shared" si="34"/>
        <v>0</v>
      </c>
      <c r="BF100" s="119">
        <f t="shared" si="35"/>
        <v>0</v>
      </c>
      <c r="BG100" s="119">
        <f t="shared" si="36"/>
        <v>0</v>
      </c>
      <c r="BH100" s="119">
        <f t="shared" si="37"/>
        <v>0</v>
      </c>
      <c r="BI100" s="119">
        <f t="shared" si="38"/>
        <v>0</v>
      </c>
      <c r="BJ100" s="73">
        <v>1</v>
      </c>
      <c r="BK100" s="119">
        <f t="shared" si="39"/>
        <v>0</v>
      </c>
      <c r="BL100" s="73">
        <v>1</v>
      </c>
    </row>
    <row r="101" spans="2:64" ht="28.5" customHeight="1">
      <c r="B101" s="75"/>
      <c r="C101" s="110">
        <v>81</v>
      </c>
      <c r="D101" s="111" t="s">
        <v>12</v>
      </c>
      <c r="E101" s="112" t="s">
        <v>437</v>
      </c>
      <c r="F101" s="1200" t="s">
        <v>438</v>
      </c>
      <c r="G101" s="1195"/>
      <c r="H101" s="1195"/>
      <c r="I101" s="1196"/>
      <c r="J101" s="113" t="s">
        <v>367</v>
      </c>
      <c r="K101" s="114">
        <v>2</v>
      </c>
      <c r="L101" s="1197"/>
      <c r="M101" s="1198"/>
      <c r="N101" s="1199">
        <f t="shared" si="30"/>
        <v>0</v>
      </c>
      <c r="O101" s="1195"/>
      <c r="P101" s="1195"/>
      <c r="Q101" s="1196"/>
      <c r="R101" s="76"/>
      <c r="T101" s="115"/>
      <c r="U101" s="116" t="s">
        <v>13</v>
      </c>
      <c r="V101" s="117"/>
      <c r="W101" s="117">
        <f t="shared" si="31"/>
        <v>0</v>
      </c>
      <c r="X101" s="117">
        <v>1.0659999999999999E-2</v>
      </c>
      <c r="Y101" s="117">
        <f t="shared" si="32"/>
        <v>2.1319999999999999E-2</v>
      </c>
      <c r="Z101" s="117">
        <v>0</v>
      </c>
      <c r="AA101" s="118">
        <f t="shared" si="33"/>
        <v>0</v>
      </c>
      <c r="AT101" s="72" t="s">
        <v>12</v>
      </c>
      <c r="AU101" s="73">
        <v>1</v>
      </c>
      <c r="AY101" s="72" t="s">
        <v>11</v>
      </c>
      <c r="BE101" s="119">
        <f t="shared" si="34"/>
        <v>0</v>
      </c>
      <c r="BF101" s="119">
        <f t="shared" si="35"/>
        <v>0</v>
      </c>
      <c r="BG101" s="119">
        <f t="shared" si="36"/>
        <v>0</v>
      </c>
      <c r="BH101" s="119">
        <f t="shared" si="37"/>
        <v>0</v>
      </c>
      <c r="BI101" s="119">
        <f t="shared" si="38"/>
        <v>0</v>
      </c>
      <c r="BJ101" s="73">
        <v>1</v>
      </c>
      <c r="BK101" s="119">
        <f t="shared" si="39"/>
        <v>0</v>
      </c>
      <c r="BL101" s="73">
        <v>1</v>
      </c>
    </row>
    <row r="102" spans="2:64" ht="28.5" customHeight="1">
      <c r="B102" s="75"/>
      <c r="C102" s="110">
        <v>82</v>
      </c>
      <c r="D102" s="111" t="s">
        <v>12</v>
      </c>
      <c r="E102" s="112" t="s">
        <v>439</v>
      </c>
      <c r="F102" s="1200" t="s">
        <v>440</v>
      </c>
      <c r="G102" s="1195"/>
      <c r="H102" s="1195"/>
      <c r="I102" s="1196"/>
      <c r="J102" s="113" t="s">
        <v>367</v>
      </c>
      <c r="K102" s="114">
        <v>1</v>
      </c>
      <c r="L102" s="1197"/>
      <c r="M102" s="1198"/>
      <c r="N102" s="1199">
        <f t="shared" si="30"/>
        <v>0</v>
      </c>
      <c r="O102" s="1195"/>
      <c r="P102" s="1195"/>
      <c r="Q102" s="1196"/>
      <c r="R102" s="76"/>
      <c r="T102" s="115"/>
      <c r="U102" s="116" t="s">
        <v>13</v>
      </c>
      <c r="V102" s="117"/>
      <c r="W102" s="117">
        <f t="shared" si="31"/>
        <v>0</v>
      </c>
      <c r="X102" s="117">
        <v>6.3250000000000001E-2</v>
      </c>
      <c r="Y102" s="117">
        <f t="shared" si="32"/>
        <v>6.3250000000000001E-2</v>
      </c>
      <c r="Z102" s="117">
        <v>0</v>
      </c>
      <c r="AA102" s="118">
        <f t="shared" si="33"/>
        <v>0</v>
      </c>
      <c r="AT102" s="72" t="s">
        <v>12</v>
      </c>
      <c r="AU102" s="73">
        <v>1</v>
      </c>
      <c r="AY102" s="72" t="s">
        <v>11</v>
      </c>
      <c r="BE102" s="119">
        <f t="shared" si="34"/>
        <v>0</v>
      </c>
      <c r="BF102" s="119">
        <f t="shared" si="35"/>
        <v>0</v>
      </c>
      <c r="BG102" s="119">
        <f t="shared" si="36"/>
        <v>0</v>
      </c>
      <c r="BH102" s="119">
        <f t="shared" si="37"/>
        <v>0</v>
      </c>
      <c r="BI102" s="119">
        <f t="shared" si="38"/>
        <v>0</v>
      </c>
      <c r="BJ102" s="73">
        <v>1</v>
      </c>
      <c r="BK102" s="119">
        <f t="shared" si="39"/>
        <v>0</v>
      </c>
      <c r="BL102" s="73">
        <v>1</v>
      </c>
    </row>
    <row r="103" spans="2:64" ht="19.5" customHeight="1">
      <c r="B103" s="75"/>
      <c r="C103" s="110">
        <v>83</v>
      </c>
      <c r="D103" s="111" t="s">
        <v>12</v>
      </c>
      <c r="E103" s="112" t="s">
        <v>441</v>
      </c>
      <c r="F103" s="1200" t="s">
        <v>442</v>
      </c>
      <c r="G103" s="1195"/>
      <c r="H103" s="1195"/>
      <c r="I103" s="1196"/>
      <c r="J103" s="113" t="s">
        <v>92</v>
      </c>
      <c r="K103" s="114">
        <v>1</v>
      </c>
      <c r="L103" s="1197"/>
      <c r="M103" s="1198"/>
      <c r="N103" s="1199">
        <f t="shared" si="30"/>
        <v>0</v>
      </c>
      <c r="O103" s="1195"/>
      <c r="P103" s="1195"/>
      <c r="Q103" s="1196"/>
      <c r="R103" s="76"/>
      <c r="T103" s="115"/>
      <c r="U103" s="116" t="s">
        <v>13</v>
      </c>
      <c r="V103" s="117"/>
      <c r="W103" s="117">
        <f t="shared" si="31"/>
        <v>0</v>
      </c>
      <c r="X103" s="117">
        <v>2.1000000000000001E-4</v>
      </c>
      <c r="Y103" s="117">
        <f t="shared" si="32"/>
        <v>2.1000000000000001E-4</v>
      </c>
      <c r="Z103" s="117">
        <v>0</v>
      </c>
      <c r="AA103" s="118">
        <f t="shared" si="33"/>
        <v>0</v>
      </c>
      <c r="AT103" s="72" t="s">
        <v>12</v>
      </c>
      <c r="AU103" s="73">
        <v>1</v>
      </c>
      <c r="AY103" s="72" t="s">
        <v>11</v>
      </c>
      <c r="BE103" s="119">
        <f t="shared" si="34"/>
        <v>0</v>
      </c>
      <c r="BF103" s="119">
        <f t="shared" si="35"/>
        <v>0</v>
      </c>
      <c r="BG103" s="119">
        <f t="shared" si="36"/>
        <v>0</v>
      </c>
      <c r="BH103" s="119">
        <f t="shared" si="37"/>
        <v>0</v>
      </c>
      <c r="BI103" s="119">
        <f t="shared" si="38"/>
        <v>0</v>
      </c>
      <c r="BJ103" s="73">
        <v>1</v>
      </c>
      <c r="BK103" s="119">
        <f t="shared" si="39"/>
        <v>0</v>
      </c>
      <c r="BL103" s="73">
        <v>1</v>
      </c>
    </row>
    <row r="104" spans="2:64" ht="28.5" customHeight="1">
      <c r="B104" s="75"/>
      <c r="C104" s="110">
        <v>84</v>
      </c>
      <c r="D104" s="111" t="s">
        <v>12</v>
      </c>
      <c r="E104" s="112" t="s">
        <v>443</v>
      </c>
      <c r="F104" s="1200" t="s">
        <v>444</v>
      </c>
      <c r="G104" s="1195"/>
      <c r="H104" s="1195"/>
      <c r="I104" s="1196"/>
      <c r="J104" s="113" t="s">
        <v>367</v>
      </c>
      <c r="K104" s="114">
        <v>2</v>
      </c>
      <c r="L104" s="1197"/>
      <c r="M104" s="1198"/>
      <c r="N104" s="1199">
        <f t="shared" si="30"/>
        <v>0</v>
      </c>
      <c r="O104" s="1195"/>
      <c r="P104" s="1195"/>
      <c r="Q104" s="1196"/>
      <c r="R104" s="76"/>
      <c r="T104" s="115"/>
      <c r="U104" s="116" t="s">
        <v>13</v>
      </c>
      <c r="V104" s="117"/>
      <c r="W104" s="117">
        <f t="shared" si="31"/>
        <v>0</v>
      </c>
      <c r="X104" s="117">
        <v>9.5E-4</v>
      </c>
      <c r="Y104" s="117">
        <f t="shared" si="32"/>
        <v>1.9E-3</v>
      </c>
      <c r="Z104" s="117">
        <v>0</v>
      </c>
      <c r="AA104" s="118">
        <f t="shared" si="33"/>
        <v>0</v>
      </c>
      <c r="AT104" s="72" t="s">
        <v>12</v>
      </c>
      <c r="AU104" s="73">
        <v>1</v>
      </c>
      <c r="AY104" s="72" t="s">
        <v>11</v>
      </c>
      <c r="BE104" s="119">
        <f t="shared" si="34"/>
        <v>0</v>
      </c>
      <c r="BF104" s="119">
        <f t="shared" si="35"/>
        <v>0</v>
      </c>
      <c r="BG104" s="119">
        <f t="shared" si="36"/>
        <v>0</v>
      </c>
      <c r="BH104" s="119">
        <f t="shared" si="37"/>
        <v>0</v>
      </c>
      <c r="BI104" s="119">
        <f t="shared" si="38"/>
        <v>0</v>
      </c>
      <c r="BJ104" s="73">
        <v>1</v>
      </c>
      <c r="BK104" s="119">
        <f t="shared" si="39"/>
        <v>0</v>
      </c>
      <c r="BL104" s="73">
        <v>1</v>
      </c>
    </row>
    <row r="105" spans="2:64" ht="28.5" customHeight="1">
      <c r="B105" s="75"/>
      <c r="C105" s="110">
        <v>85</v>
      </c>
      <c r="D105" s="111" t="s">
        <v>12</v>
      </c>
      <c r="E105" s="112" t="s">
        <v>445</v>
      </c>
      <c r="F105" s="1200" t="s">
        <v>446</v>
      </c>
      <c r="G105" s="1195"/>
      <c r="H105" s="1195"/>
      <c r="I105" s="1196"/>
      <c r="J105" s="113" t="s">
        <v>367</v>
      </c>
      <c r="K105" s="114">
        <v>4</v>
      </c>
      <c r="L105" s="1197"/>
      <c r="M105" s="1198"/>
      <c r="N105" s="1199">
        <f t="shared" si="30"/>
        <v>0</v>
      </c>
      <c r="O105" s="1195"/>
      <c r="P105" s="1195"/>
      <c r="Q105" s="1196"/>
      <c r="R105" s="76"/>
      <c r="T105" s="115"/>
      <c r="U105" s="116" t="s">
        <v>13</v>
      </c>
      <c r="V105" s="117"/>
      <c r="W105" s="117">
        <f t="shared" si="31"/>
        <v>0</v>
      </c>
      <c r="X105" s="117">
        <v>1.8E-3</v>
      </c>
      <c r="Y105" s="117">
        <f t="shared" si="32"/>
        <v>7.1999999999999998E-3</v>
      </c>
      <c r="Z105" s="117">
        <v>0</v>
      </c>
      <c r="AA105" s="118">
        <f t="shared" si="33"/>
        <v>0</v>
      </c>
      <c r="AT105" s="72" t="s">
        <v>12</v>
      </c>
      <c r="AU105" s="73">
        <v>1</v>
      </c>
      <c r="AY105" s="72" t="s">
        <v>11</v>
      </c>
      <c r="BE105" s="119">
        <f t="shared" si="34"/>
        <v>0</v>
      </c>
      <c r="BF105" s="119">
        <f t="shared" si="35"/>
        <v>0</v>
      </c>
      <c r="BG105" s="119">
        <f t="shared" si="36"/>
        <v>0</v>
      </c>
      <c r="BH105" s="119">
        <f t="shared" si="37"/>
        <v>0</v>
      </c>
      <c r="BI105" s="119">
        <f t="shared" si="38"/>
        <v>0</v>
      </c>
      <c r="BJ105" s="73">
        <v>1</v>
      </c>
      <c r="BK105" s="119">
        <f t="shared" si="39"/>
        <v>0</v>
      </c>
      <c r="BL105" s="73">
        <v>1</v>
      </c>
    </row>
    <row r="106" spans="2:64" ht="28.5" customHeight="1">
      <c r="B106" s="75"/>
      <c r="C106" s="110">
        <v>86</v>
      </c>
      <c r="D106" s="111" t="s">
        <v>12</v>
      </c>
      <c r="E106" s="112" t="s">
        <v>447</v>
      </c>
      <c r="F106" s="1200" t="s">
        <v>448</v>
      </c>
      <c r="G106" s="1195"/>
      <c r="H106" s="1195"/>
      <c r="I106" s="1196"/>
      <c r="J106" s="113" t="s">
        <v>367</v>
      </c>
      <c r="K106" s="114">
        <v>4</v>
      </c>
      <c r="L106" s="1197"/>
      <c r="M106" s="1198"/>
      <c r="N106" s="1199">
        <f t="shared" si="30"/>
        <v>0</v>
      </c>
      <c r="O106" s="1195"/>
      <c r="P106" s="1195"/>
      <c r="Q106" s="1196"/>
      <c r="R106" s="76"/>
      <c r="T106" s="115"/>
      <c r="U106" s="116" t="s">
        <v>13</v>
      </c>
      <c r="V106" s="117"/>
      <c r="W106" s="117">
        <f t="shared" si="31"/>
        <v>0</v>
      </c>
      <c r="X106" s="117">
        <v>1.8E-3</v>
      </c>
      <c r="Y106" s="117">
        <f t="shared" si="32"/>
        <v>7.1999999999999998E-3</v>
      </c>
      <c r="Z106" s="117">
        <v>0</v>
      </c>
      <c r="AA106" s="118">
        <f t="shared" si="33"/>
        <v>0</v>
      </c>
      <c r="AT106" s="72" t="s">
        <v>12</v>
      </c>
      <c r="AU106" s="73">
        <v>1</v>
      </c>
      <c r="AY106" s="72" t="s">
        <v>11</v>
      </c>
      <c r="BE106" s="119">
        <f t="shared" si="34"/>
        <v>0</v>
      </c>
      <c r="BF106" s="119">
        <f t="shared" si="35"/>
        <v>0</v>
      </c>
      <c r="BG106" s="119">
        <f t="shared" si="36"/>
        <v>0</v>
      </c>
      <c r="BH106" s="119">
        <f t="shared" si="37"/>
        <v>0</v>
      </c>
      <c r="BI106" s="119">
        <f t="shared" si="38"/>
        <v>0</v>
      </c>
      <c r="BJ106" s="73">
        <v>1</v>
      </c>
      <c r="BK106" s="119">
        <f t="shared" si="39"/>
        <v>0</v>
      </c>
      <c r="BL106" s="73">
        <v>1</v>
      </c>
    </row>
    <row r="107" spans="2:64" ht="28.5" customHeight="1">
      <c r="B107" s="75"/>
      <c r="C107" s="110">
        <v>87</v>
      </c>
      <c r="D107" s="111" t="s">
        <v>12</v>
      </c>
      <c r="E107" s="112" t="s">
        <v>449</v>
      </c>
      <c r="F107" s="1200" t="s">
        <v>450</v>
      </c>
      <c r="G107" s="1195"/>
      <c r="H107" s="1195"/>
      <c r="I107" s="1196"/>
      <c r="J107" s="113" t="s">
        <v>92</v>
      </c>
      <c r="K107" s="114">
        <v>2</v>
      </c>
      <c r="L107" s="1197"/>
      <c r="M107" s="1198"/>
      <c r="N107" s="1199">
        <f t="shared" si="30"/>
        <v>0</v>
      </c>
      <c r="O107" s="1195"/>
      <c r="P107" s="1195"/>
      <c r="Q107" s="1196"/>
      <c r="R107" s="76"/>
      <c r="T107" s="115"/>
      <c r="U107" s="116" t="s">
        <v>13</v>
      </c>
      <c r="V107" s="117"/>
      <c r="W107" s="117">
        <f t="shared" si="31"/>
        <v>0</v>
      </c>
      <c r="X107" s="117">
        <v>4.0000000000000003E-5</v>
      </c>
      <c r="Y107" s="117">
        <f t="shared" si="32"/>
        <v>8.0000000000000007E-5</v>
      </c>
      <c r="Z107" s="117">
        <v>0</v>
      </c>
      <c r="AA107" s="118">
        <f t="shared" si="33"/>
        <v>0</v>
      </c>
      <c r="AT107" s="72" t="s">
        <v>12</v>
      </c>
      <c r="AU107" s="73">
        <v>1</v>
      </c>
      <c r="AY107" s="72" t="s">
        <v>11</v>
      </c>
      <c r="BE107" s="119">
        <f t="shared" si="34"/>
        <v>0</v>
      </c>
      <c r="BF107" s="119">
        <f t="shared" si="35"/>
        <v>0</v>
      </c>
      <c r="BG107" s="119">
        <f t="shared" si="36"/>
        <v>0</v>
      </c>
      <c r="BH107" s="119">
        <f t="shared" si="37"/>
        <v>0</v>
      </c>
      <c r="BI107" s="119">
        <f t="shared" si="38"/>
        <v>0</v>
      </c>
      <c r="BJ107" s="73">
        <v>1</v>
      </c>
      <c r="BK107" s="119">
        <f t="shared" si="39"/>
        <v>0</v>
      </c>
      <c r="BL107" s="73">
        <v>1</v>
      </c>
    </row>
    <row r="108" spans="2:64" ht="28.5" customHeight="1">
      <c r="B108" s="75"/>
      <c r="C108" s="126">
        <v>88</v>
      </c>
      <c r="D108" s="127" t="s">
        <v>17</v>
      </c>
      <c r="E108" s="128" t="s">
        <v>451</v>
      </c>
      <c r="F108" s="1201" t="s">
        <v>452</v>
      </c>
      <c r="G108" s="1202"/>
      <c r="H108" s="1202"/>
      <c r="I108" s="1203"/>
      <c r="J108" s="129" t="s">
        <v>92</v>
      </c>
      <c r="K108" s="130">
        <v>2</v>
      </c>
      <c r="L108" s="1204"/>
      <c r="M108" s="1205"/>
      <c r="N108" s="1206">
        <f t="shared" si="30"/>
        <v>0</v>
      </c>
      <c r="O108" s="1195"/>
      <c r="P108" s="1195"/>
      <c r="Q108" s="1196"/>
      <c r="R108" s="76"/>
      <c r="T108" s="115"/>
      <c r="U108" s="116" t="s">
        <v>13</v>
      </c>
      <c r="V108" s="117"/>
      <c r="W108" s="117">
        <f t="shared" si="31"/>
        <v>0</v>
      </c>
      <c r="X108" s="117">
        <v>1.58E-3</v>
      </c>
      <c r="Y108" s="117">
        <f t="shared" si="32"/>
        <v>3.16E-3</v>
      </c>
      <c r="Z108" s="117"/>
      <c r="AA108" s="118">
        <f t="shared" si="33"/>
        <v>0</v>
      </c>
      <c r="AT108" s="72" t="s">
        <v>17</v>
      </c>
      <c r="AU108" s="73">
        <v>1</v>
      </c>
      <c r="AY108" s="72" t="s">
        <v>11</v>
      </c>
      <c r="BE108" s="119">
        <f t="shared" si="34"/>
        <v>0</v>
      </c>
      <c r="BF108" s="119">
        <f t="shared" si="35"/>
        <v>0</v>
      </c>
      <c r="BG108" s="119">
        <f t="shared" si="36"/>
        <v>0</v>
      </c>
      <c r="BH108" s="119">
        <f t="shared" si="37"/>
        <v>0</v>
      </c>
      <c r="BI108" s="119">
        <f t="shared" si="38"/>
        <v>0</v>
      </c>
      <c r="BJ108" s="73">
        <v>1</v>
      </c>
      <c r="BK108" s="119">
        <f t="shared" si="39"/>
        <v>0</v>
      </c>
      <c r="BL108" s="73">
        <v>1</v>
      </c>
    </row>
    <row r="109" spans="2:64" ht="19.5" customHeight="1">
      <c r="B109" s="75"/>
      <c r="C109" s="110">
        <v>89</v>
      </c>
      <c r="D109" s="111" t="s">
        <v>12</v>
      </c>
      <c r="E109" s="112" t="s">
        <v>453</v>
      </c>
      <c r="F109" s="1200" t="s">
        <v>454</v>
      </c>
      <c r="G109" s="1195"/>
      <c r="H109" s="1195"/>
      <c r="I109" s="1196"/>
      <c r="J109" s="113" t="s">
        <v>367</v>
      </c>
      <c r="K109" s="114">
        <v>2</v>
      </c>
      <c r="L109" s="1197"/>
      <c r="M109" s="1198"/>
      <c r="N109" s="1199">
        <f t="shared" si="30"/>
        <v>0</v>
      </c>
      <c r="O109" s="1195"/>
      <c r="P109" s="1195"/>
      <c r="Q109" s="1196"/>
      <c r="R109" s="76"/>
      <c r="T109" s="115"/>
      <c r="U109" s="116" t="s">
        <v>13</v>
      </c>
      <c r="V109" s="117"/>
      <c r="W109" s="117">
        <f t="shared" si="31"/>
        <v>0</v>
      </c>
      <c r="X109" s="117">
        <v>1.8400000000000001E-3</v>
      </c>
      <c r="Y109" s="117">
        <f t="shared" si="32"/>
        <v>3.6800000000000001E-3</v>
      </c>
      <c r="Z109" s="117">
        <v>0</v>
      </c>
      <c r="AA109" s="118">
        <f t="shared" si="33"/>
        <v>0</v>
      </c>
      <c r="AT109" s="72" t="s">
        <v>12</v>
      </c>
      <c r="AU109" s="73">
        <v>1</v>
      </c>
      <c r="AY109" s="72" t="s">
        <v>11</v>
      </c>
      <c r="BE109" s="119">
        <f t="shared" si="34"/>
        <v>0</v>
      </c>
      <c r="BF109" s="119">
        <f t="shared" si="35"/>
        <v>0</v>
      </c>
      <c r="BG109" s="119">
        <f t="shared" si="36"/>
        <v>0</v>
      </c>
      <c r="BH109" s="119">
        <f t="shared" si="37"/>
        <v>0</v>
      </c>
      <c r="BI109" s="119">
        <f t="shared" si="38"/>
        <v>0</v>
      </c>
      <c r="BJ109" s="73">
        <v>1</v>
      </c>
      <c r="BK109" s="119">
        <f t="shared" si="39"/>
        <v>0</v>
      </c>
      <c r="BL109" s="73">
        <v>1</v>
      </c>
    </row>
    <row r="110" spans="2:64" ht="19.5" customHeight="1">
      <c r="B110" s="75"/>
      <c r="C110" s="110">
        <v>90</v>
      </c>
      <c r="D110" s="111" t="s">
        <v>12</v>
      </c>
      <c r="E110" s="112" t="s">
        <v>455</v>
      </c>
      <c r="F110" s="1200" t="s">
        <v>456</v>
      </c>
      <c r="G110" s="1195"/>
      <c r="H110" s="1195"/>
      <c r="I110" s="1196"/>
      <c r="J110" s="113" t="s">
        <v>92</v>
      </c>
      <c r="K110" s="114">
        <v>2</v>
      </c>
      <c r="L110" s="1197"/>
      <c r="M110" s="1198"/>
      <c r="N110" s="1199">
        <f t="shared" si="30"/>
        <v>0</v>
      </c>
      <c r="O110" s="1195"/>
      <c r="P110" s="1195"/>
      <c r="Q110" s="1196"/>
      <c r="R110" s="76"/>
      <c r="T110" s="115"/>
      <c r="U110" s="116" t="s">
        <v>13</v>
      </c>
      <c r="V110" s="117"/>
      <c r="W110" s="117">
        <f t="shared" si="31"/>
        <v>0</v>
      </c>
      <c r="X110" s="117">
        <v>2.7999999999999998E-4</v>
      </c>
      <c r="Y110" s="117">
        <f t="shared" si="32"/>
        <v>5.5999999999999995E-4</v>
      </c>
      <c r="Z110" s="117">
        <v>0</v>
      </c>
      <c r="AA110" s="118">
        <f t="shared" si="33"/>
        <v>0</v>
      </c>
      <c r="AT110" s="72" t="s">
        <v>12</v>
      </c>
      <c r="AU110" s="73">
        <v>1</v>
      </c>
      <c r="AY110" s="72" t="s">
        <v>11</v>
      </c>
      <c r="BE110" s="119">
        <f t="shared" si="34"/>
        <v>0</v>
      </c>
      <c r="BF110" s="119">
        <f t="shared" si="35"/>
        <v>0</v>
      </c>
      <c r="BG110" s="119">
        <f t="shared" si="36"/>
        <v>0</v>
      </c>
      <c r="BH110" s="119">
        <f t="shared" si="37"/>
        <v>0</v>
      </c>
      <c r="BI110" s="119">
        <f t="shared" si="38"/>
        <v>0</v>
      </c>
      <c r="BJ110" s="73">
        <v>1</v>
      </c>
      <c r="BK110" s="119">
        <f t="shared" si="39"/>
        <v>0</v>
      </c>
      <c r="BL110" s="73">
        <v>1</v>
      </c>
    </row>
    <row r="111" spans="2:64" ht="28.5" customHeight="1">
      <c r="B111" s="75"/>
      <c r="C111" s="110">
        <v>91</v>
      </c>
      <c r="D111" s="111" t="s">
        <v>12</v>
      </c>
      <c r="E111" s="112" t="s">
        <v>457</v>
      </c>
      <c r="F111" s="1200" t="s">
        <v>458</v>
      </c>
      <c r="G111" s="1195"/>
      <c r="H111" s="1195"/>
      <c r="I111" s="1196"/>
      <c r="J111" s="113" t="s">
        <v>92</v>
      </c>
      <c r="K111" s="114">
        <v>2</v>
      </c>
      <c r="L111" s="1197"/>
      <c r="M111" s="1198"/>
      <c r="N111" s="1199">
        <f t="shared" si="30"/>
        <v>0</v>
      </c>
      <c r="O111" s="1195"/>
      <c r="P111" s="1195"/>
      <c r="Q111" s="1196"/>
      <c r="R111" s="76"/>
      <c r="T111" s="115"/>
      <c r="U111" s="116" t="s">
        <v>13</v>
      </c>
      <c r="V111" s="117"/>
      <c r="W111" s="117">
        <f t="shared" si="31"/>
        <v>0</v>
      </c>
      <c r="X111" s="117">
        <v>4.6999999999999999E-4</v>
      </c>
      <c r="Y111" s="117">
        <f t="shared" si="32"/>
        <v>9.3999999999999997E-4</v>
      </c>
      <c r="Z111" s="117">
        <v>0</v>
      </c>
      <c r="AA111" s="118">
        <f t="shared" si="33"/>
        <v>0</v>
      </c>
      <c r="AT111" s="72" t="s">
        <v>12</v>
      </c>
      <c r="AU111" s="73">
        <v>1</v>
      </c>
      <c r="AY111" s="72" t="s">
        <v>11</v>
      </c>
      <c r="BE111" s="119">
        <f t="shared" si="34"/>
        <v>0</v>
      </c>
      <c r="BF111" s="119">
        <f t="shared" si="35"/>
        <v>0</v>
      </c>
      <c r="BG111" s="119">
        <f t="shared" si="36"/>
        <v>0</v>
      </c>
      <c r="BH111" s="119">
        <f t="shared" si="37"/>
        <v>0</v>
      </c>
      <c r="BI111" s="119">
        <f t="shared" si="38"/>
        <v>0</v>
      </c>
      <c r="BJ111" s="73">
        <v>1</v>
      </c>
      <c r="BK111" s="119">
        <f t="shared" si="39"/>
        <v>0</v>
      </c>
      <c r="BL111" s="73">
        <v>1</v>
      </c>
    </row>
    <row r="112" spans="2:64" ht="28.5" customHeight="1">
      <c r="B112" s="75"/>
      <c r="C112" s="110">
        <v>92</v>
      </c>
      <c r="D112" s="111" t="s">
        <v>12</v>
      </c>
      <c r="E112" s="112" t="s">
        <v>459</v>
      </c>
      <c r="F112" s="1200" t="s">
        <v>460</v>
      </c>
      <c r="G112" s="1195"/>
      <c r="H112" s="1195"/>
      <c r="I112" s="1196"/>
      <c r="J112" s="113" t="s">
        <v>18</v>
      </c>
      <c r="K112" s="114">
        <v>0.46</v>
      </c>
      <c r="L112" s="1197"/>
      <c r="M112" s="1198"/>
      <c r="N112" s="1199">
        <f t="shared" si="30"/>
        <v>0</v>
      </c>
      <c r="O112" s="1195"/>
      <c r="P112" s="1195"/>
      <c r="Q112" s="1196"/>
      <c r="R112" s="76"/>
      <c r="T112" s="115"/>
      <c r="U112" s="116" t="s">
        <v>13</v>
      </c>
      <c r="V112" s="117"/>
      <c r="W112" s="117">
        <f t="shared" si="31"/>
        <v>0</v>
      </c>
      <c r="X112" s="117">
        <v>0</v>
      </c>
      <c r="Y112" s="117">
        <f t="shared" si="32"/>
        <v>0</v>
      </c>
      <c r="Z112" s="117">
        <v>0</v>
      </c>
      <c r="AA112" s="118">
        <f t="shared" si="33"/>
        <v>0</v>
      </c>
      <c r="AT112" s="72" t="s">
        <v>12</v>
      </c>
      <c r="AU112" s="73">
        <v>1</v>
      </c>
      <c r="AY112" s="72" t="s">
        <v>11</v>
      </c>
      <c r="BE112" s="119">
        <f t="shared" si="34"/>
        <v>0</v>
      </c>
      <c r="BF112" s="119">
        <f t="shared" si="35"/>
        <v>0</v>
      </c>
      <c r="BG112" s="119">
        <f t="shared" si="36"/>
        <v>0</v>
      </c>
      <c r="BH112" s="119">
        <f t="shared" si="37"/>
        <v>0</v>
      </c>
      <c r="BI112" s="119">
        <f t="shared" si="38"/>
        <v>0</v>
      </c>
      <c r="BJ112" s="73">
        <v>1</v>
      </c>
      <c r="BK112" s="119">
        <f t="shared" si="39"/>
        <v>0</v>
      </c>
      <c r="BL112" s="73">
        <v>1</v>
      </c>
    </row>
    <row r="113" spans="2:64" ht="37.5" customHeight="1">
      <c r="B113" s="99"/>
      <c r="C113" s="100"/>
      <c r="D113" s="101" t="s">
        <v>268</v>
      </c>
      <c r="E113" s="102"/>
      <c r="L113" s="848"/>
      <c r="M113" s="848"/>
      <c r="N113" s="1192">
        <f>BK113</f>
        <v>0</v>
      </c>
      <c r="O113" s="1193"/>
      <c r="P113" s="1193"/>
      <c r="Q113" s="1193"/>
      <c r="R113" s="104"/>
      <c r="T113" s="105"/>
      <c r="W113" s="106">
        <f>SUM(W114:W115)</f>
        <v>0</v>
      </c>
      <c r="Y113" s="106">
        <f>SUM(Y114:Y115)</f>
        <v>7.46E-2</v>
      </c>
      <c r="AA113" s="107">
        <f>SUM(AA114:AA115)</f>
        <v>0</v>
      </c>
      <c r="AR113" s="103"/>
      <c r="AT113" s="103" t="s">
        <v>10</v>
      </c>
      <c r="AU113" s="108">
        <v>0</v>
      </c>
      <c r="AY113" s="103" t="s">
        <v>11</v>
      </c>
      <c r="BK113" s="120">
        <f>SUM(BK114:BK115)</f>
        <v>0</v>
      </c>
      <c r="BL113" s="73">
        <v>0</v>
      </c>
    </row>
    <row r="114" spans="2:64" ht="38.25" customHeight="1">
      <c r="B114" s="75"/>
      <c r="C114" s="110">
        <v>93</v>
      </c>
      <c r="D114" s="111" t="s">
        <v>12</v>
      </c>
      <c r="E114" s="112" t="s">
        <v>461</v>
      </c>
      <c r="F114" s="1200" t="s">
        <v>462</v>
      </c>
      <c r="G114" s="1195"/>
      <c r="H114" s="1195"/>
      <c r="I114" s="1196"/>
      <c r="J114" s="113" t="s">
        <v>367</v>
      </c>
      <c r="K114" s="114">
        <v>4</v>
      </c>
      <c r="L114" s="1197"/>
      <c r="M114" s="1198"/>
      <c r="N114" s="1199">
        <f>ROUND((L114*K114),2)</f>
        <v>0</v>
      </c>
      <c r="O114" s="1195"/>
      <c r="P114" s="1195"/>
      <c r="Q114" s="1196"/>
      <c r="R114" s="76"/>
      <c r="T114" s="115"/>
      <c r="U114" s="116" t="s">
        <v>13</v>
      </c>
      <c r="V114" s="117"/>
      <c r="W114" s="117">
        <f>(V114*K114)</f>
        <v>0</v>
      </c>
      <c r="X114" s="117">
        <v>1.865E-2</v>
      </c>
      <c r="Y114" s="117">
        <f>(X114*K114)</f>
        <v>7.46E-2</v>
      </c>
      <c r="Z114" s="117">
        <v>0</v>
      </c>
      <c r="AA114" s="118">
        <f>(Z114*K114)</f>
        <v>0</v>
      </c>
      <c r="AT114" s="72" t="s">
        <v>12</v>
      </c>
      <c r="AU114" s="73">
        <v>1</v>
      </c>
      <c r="AY114" s="72" t="s">
        <v>11</v>
      </c>
      <c r="BE114" s="119">
        <f>IF((U114="základní"),N114,0)</f>
        <v>0</v>
      </c>
      <c r="BF114" s="119">
        <f>IF((U114="snížená"),N114,0)</f>
        <v>0</v>
      </c>
      <c r="BG114" s="119">
        <f>IF((U114="základní přenesená"),N114,0)</f>
        <v>0</v>
      </c>
      <c r="BH114" s="119">
        <f>IF((U114="snížená přenesená"),N114,0)</f>
        <v>0</v>
      </c>
      <c r="BI114" s="119">
        <f>IF((U114="nulová"),N114,0)</f>
        <v>0</v>
      </c>
      <c r="BJ114" s="73">
        <v>1</v>
      </c>
      <c r="BK114" s="119">
        <f>ROUND((L114*K114),2)</f>
        <v>0</v>
      </c>
      <c r="BL114" s="73">
        <v>1</v>
      </c>
    </row>
    <row r="115" spans="2:64" ht="28.5" customHeight="1">
      <c r="B115" s="75"/>
      <c r="C115" s="110">
        <v>94</v>
      </c>
      <c r="D115" s="111" t="s">
        <v>12</v>
      </c>
      <c r="E115" s="112" t="s">
        <v>463</v>
      </c>
      <c r="F115" s="1200" t="s">
        <v>464</v>
      </c>
      <c r="G115" s="1195"/>
      <c r="H115" s="1195"/>
      <c r="I115" s="1196"/>
      <c r="J115" s="113" t="s">
        <v>18</v>
      </c>
      <c r="K115" s="114">
        <v>0.08</v>
      </c>
      <c r="L115" s="1197"/>
      <c r="M115" s="1198"/>
      <c r="N115" s="1199">
        <f>ROUND((L115*K115),2)</f>
        <v>0</v>
      </c>
      <c r="O115" s="1195"/>
      <c r="P115" s="1195"/>
      <c r="Q115" s="1196"/>
      <c r="R115" s="76"/>
      <c r="T115" s="115"/>
      <c r="U115" s="116" t="s">
        <v>13</v>
      </c>
      <c r="V115" s="117"/>
      <c r="W115" s="117">
        <f>(V115*K115)</f>
        <v>0</v>
      </c>
      <c r="X115" s="117">
        <v>0</v>
      </c>
      <c r="Y115" s="117">
        <f>(X115*K115)</f>
        <v>0</v>
      </c>
      <c r="Z115" s="117">
        <v>0</v>
      </c>
      <c r="AA115" s="118">
        <f>(Z115*K115)</f>
        <v>0</v>
      </c>
      <c r="AT115" s="72" t="s">
        <v>12</v>
      </c>
      <c r="AU115" s="73">
        <v>1</v>
      </c>
      <c r="AY115" s="72" t="s">
        <v>11</v>
      </c>
      <c r="BE115" s="119">
        <f>IF((U115="základní"),N115,0)</f>
        <v>0</v>
      </c>
      <c r="BF115" s="119">
        <f>IF((U115="snížená"),N115,0)</f>
        <v>0</v>
      </c>
      <c r="BG115" s="119">
        <f>IF((U115="základní přenesená"),N115,0)</f>
        <v>0</v>
      </c>
      <c r="BH115" s="119">
        <f>IF((U115="snížená přenesená"),N115,0)</f>
        <v>0</v>
      </c>
      <c r="BI115" s="119">
        <f>IF((U115="nulová"),N115,0)</f>
        <v>0</v>
      </c>
      <c r="BJ115" s="73">
        <v>1</v>
      </c>
      <c r="BK115" s="119">
        <f>ROUND((L115*K115),2)</f>
        <v>0</v>
      </c>
      <c r="BL115" s="73">
        <v>1</v>
      </c>
    </row>
    <row r="116" spans="2:64" ht="37.5" customHeight="1">
      <c r="B116" s="99"/>
      <c r="C116" s="100"/>
      <c r="D116" s="101" t="s">
        <v>269</v>
      </c>
      <c r="E116" s="102"/>
      <c r="L116" s="848"/>
      <c r="M116" s="848"/>
      <c r="N116" s="1192">
        <f>BK116</f>
        <v>0</v>
      </c>
      <c r="O116" s="1193"/>
      <c r="P116" s="1193"/>
      <c r="Q116" s="1193"/>
      <c r="R116" s="104"/>
      <c r="T116" s="105"/>
      <c r="W116" s="106">
        <f>SUM(W117:W117)</f>
        <v>0</v>
      </c>
      <c r="Y116" s="106">
        <f>SUM(Y117:Y117)</f>
        <v>4.3200000000000001E-3</v>
      </c>
      <c r="AA116" s="107">
        <f>SUM(AA117:AA117)</f>
        <v>0</v>
      </c>
      <c r="AR116" s="103"/>
      <c r="AT116" s="103" t="s">
        <v>10</v>
      </c>
      <c r="AU116" s="108">
        <v>0</v>
      </c>
      <c r="AY116" s="103" t="s">
        <v>11</v>
      </c>
      <c r="BK116" s="120">
        <f>SUM(BK117:BK117)</f>
        <v>0</v>
      </c>
      <c r="BL116" s="73">
        <v>0</v>
      </c>
    </row>
    <row r="117" spans="2:64" ht="38.25" customHeight="1">
      <c r="B117" s="75"/>
      <c r="C117" s="110">
        <v>95</v>
      </c>
      <c r="D117" s="111" t="s">
        <v>12</v>
      </c>
      <c r="E117" s="112" t="s">
        <v>465</v>
      </c>
      <c r="F117" s="1194" t="s">
        <v>3145</v>
      </c>
      <c r="G117" s="1195"/>
      <c r="H117" s="1195"/>
      <c r="I117" s="1196"/>
      <c r="J117" s="113" t="s">
        <v>94</v>
      </c>
      <c r="K117" s="114">
        <v>48</v>
      </c>
      <c r="L117" s="1197"/>
      <c r="M117" s="1198"/>
      <c r="N117" s="1199">
        <f>ROUND((L117*K117),2)</f>
        <v>0</v>
      </c>
      <c r="O117" s="1195"/>
      <c r="P117" s="1195"/>
      <c r="Q117" s="1196"/>
      <c r="R117" s="76"/>
      <c r="T117" s="115"/>
      <c r="U117" s="116" t="s">
        <v>13</v>
      </c>
      <c r="V117" s="117"/>
      <c r="W117" s="117">
        <f>(V117*K117)</f>
        <v>0</v>
      </c>
      <c r="X117" s="117">
        <v>9.0000000000000006E-5</v>
      </c>
      <c r="Y117" s="117">
        <f>(X117*K117)</f>
        <v>4.3200000000000001E-3</v>
      </c>
      <c r="Z117" s="117">
        <v>0</v>
      </c>
      <c r="AA117" s="118">
        <f>(Z117*K117)</f>
        <v>0</v>
      </c>
      <c r="AT117" s="72" t="s">
        <v>12</v>
      </c>
      <c r="AU117" s="73">
        <v>1</v>
      </c>
      <c r="AY117" s="72" t="s">
        <v>11</v>
      </c>
      <c r="BE117" s="119">
        <f>IF((U117="základní"),N117,0)</f>
        <v>0</v>
      </c>
      <c r="BF117" s="119">
        <f>IF((U117="snížená"),N117,0)</f>
        <v>0</v>
      </c>
      <c r="BG117" s="119">
        <f>IF((U117="základní přenesená"),N117,0)</f>
        <v>0</v>
      </c>
      <c r="BH117" s="119">
        <f>IF((U117="snížená přenesená"),N117,0)</f>
        <v>0</v>
      </c>
      <c r="BI117" s="119">
        <f>IF((U117="nulová"),N117,0)</f>
        <v>0</v>
      </c>
      <c r="BJ117" s="73">
        <v>1</v>
      </c>
      <c r="BK117" s="119">
        <f>ROUND((L117*K117),2)</f>
        <v>0</v>
      </c>
      <c r="BL117" s="73">
        <v>1</v>
      </c>
    </row>
    <row r="118" spans="2:64" ht="14.25" customHeight="1">
      <c r="B118" s="80"/>
      <c r="C118" s="81"/>
      <c r="D118" s="131"/>
      <c r="E118" s="131"/>
      <c r="F118" s="81"/>
      <c r="G118" s="81"/>
      <c r="H118" s="81"/>
      <c r="I118" s="81"/>
      <c r="J118" s="81"/>
      <c r="K118" s="81"/>
      <c r="L118" s="81"/>
      <c r="M118" s="81"/>
      <c r="N118" s="81"/>
      <c r="O118" s="81"/>
      <c r="P118" s="81"/>
      <c r="Q118" s="81"/>
      <c r="R118" s="82"/>
      <c r="T118" s="79"/>
      <c r="U118" s="79"/>
      <c r="V118" s="79"/>
      <c r="W118" s="79"/>
      <c r="X118" s="79"/>
      <c r="Y118" s="79"/>
      <c r="Z118" s="79"/>
      <c r="AA118" s="79"/>
    </row>
  </sheetData>
  <sheetProtection password="8F3A" sheet="1"/>
  <mergeCells count="303">
    <mergeCell ref="F13:I13"/>
    <mergeCell ref="L13:M13"/>
    <mergeCell ref="N13:Q13"/>
    <mergeCell ref="N14:Q14"/>
    <mergeCell ref="N15:Q15"/>
    <mergeCell ref="F16:I16"/>
    <mergeCell ref="L16:M16"/>
    <mergeCell ref="N16:Q16"/>
    <mergeCell ref="C3:Q3"/>
    <mergeCell ref="F5:P5"/>
    <mergeCell ref="F6:P6"/>
    <mergeCell ref="M8:P8"/>
    <mergeCell ref="M10:Q10"/>
    <mergeCell ref="M11:Q11"/>
    <mergeCell ref="F19:I19"/>
    <mergeCell ref="L19:M19"/>
    <mergeCell ref="N19:Q19"/>
    <mergeCell ref="F20:I20"/>
    <mergeCell ref="L20:M20"/>
    <mergeCell ref="N20:Q20"/>
    <mergeCell ref="F17:I17"/>
    <mergeCell ref="L17:M17"/>
    <mergeCell ref="N17:Q17"/>
    <mergeCell ref="F18:I18"/>
    <mergeCell ref="L18:M18"/>
    <mergeCell ref="N18:Q18"/>
    <mergeCell ref="F23:I23"/>
    <mergeCell ref="L23:M23"/>
    <mergeCell ref="N23:Q23"/>
    <mergeCell ref="F24:I24"/>
    <mergeCell ref="L24:M24"/>
    <mergeCell ref="N24:Q24"/>
    <mergeCell ref="F21:I21"/>
    <mergeCell ref="L21:M21"/>
    <mergeCell ref="N21:Q21"/>
    <mergeCell ref="F22:I22"/>
    <mergeCell ref="L22:M22"/>
    <mergeCell ref="N22:Q22"/>
    <mergeCell ref="F27:I27"/>
    <mergeCell ref="L27:M27"/>
    <mergeCell ref="N27:Q27"/>
    <mergeCell ref="F28:I28"/>
    <mergeCell ref="L28:M28"/>
    <mergeCell ref="N28:Q28"/>
    <mergeCell ref="F25:I25"/>
    <mergeCell ref="L25:M25"/>
    <mergeCell ref="N25:Q25"/>
    <mergeCell ref="F26:I26"/>
    <mergeCell ref="L26:M26"/>
    <mergeCell ref="N26:Q26"/>
    <mergeCell ref="F31:I31"/>
    <mergeCell ref="L31:M31"/>
    <mergeCell ref="N31:Q31"/>
    <mergeCell ref="F32:I32"/>
    <mergeCell ref="L32:M32"/>
    <mergeCell ref="N32:Q32"/>
    <mergeCell ref="F29:I29"/>
    <mergeCell ref="L29:M29"/>
    <mergeCell ref="N29:Q29"/>
    <mergeCell ref="F30:I30"/>
    <mergeCell ref="L30:M30"/>
    <mergeCell ref="N30:Q30"/>
    <mergeCell ref="F35:I35"/>
    <mergeCell ref="L35:M35"/>
    <mergeCell ref="N35:Q35"/>
    <mergeCell ref="F36:I36"/>
    <mergeCell ref="L36:M36"/>
    <mergeCell ref="N36:Q36"/>
    <mergeCell ref="F33:I33"/>
    <mergeCell ref="L33:M33"/>
    <mergeCell ref="N33:Q33"/>
    <mergeCell ref="F34:I34"/>
    <mergeCell ref="L34:M34"/>
    <mergeCell ref="N34:Q34"/>
    <mergeCell ref="F40:I40"/>
    <mergeCell ref="L40:M40"/>
    <mergeCell ref="N40:Q40"/>
    <mergeCell ref="F41:I41"/>
    <mergeCell ref="L41:M41"/>
    <mergeCell ref="N41:Q41"/>
    <mergeCell ref="N37:Q37"/>
    <mergeCell ref="F38:I38"/>
    <mergeCell ref="L38:M38"/>
    <mergeCell ref="N38:Q38"/>
    <mergeCell ref="F39:I39"/>
    <mergeCell ref="L39:M39"/>
    <mergeCell ref="N39:Q39"/>
    <mergeCell ref="F44:I44"/>
    <mergeCell ref="L44:M44"/>
    <mergeCell ref="N44:Q44"/>
    <mergeCell ref="F45:I45"/>
    <mergeCell ref="L45:M45"/>
    <mergeCell ref="N45:Q45"/>
    <mergeCell ref="F42:I42"/>
    <mergeCell ref="L42:M42"/>
    <mergeCell ref="N42:Q42"/>
    <mergeCell ref="F43:I43"/>
    <mergeCell ref="L43:M43"/>
    <mergeCell ref="N43:Q43"/>
    <mergeCell ref="F48:I48"/>
    <mergeCell ref="L48:M48"/>
    <mergeCell ref="N48:Q48"/>
    <mergeCell ref="F49:I49"/>
    <mergeCell ref="L49:M49"/>
    <mergeCell ref="N49:Q49"/>
    <mergeCell ref="F46:I46"/>
    <mergeCell ref="L46:M46"/>
    <mergeCell ref="N46:Q46"/>
    <mergeCell ref="F47:I47"/>
    <mergeCell ref="L47:M47"/>
    <mergeCell ref="N47:Q47"/>
    <mergeCell ref="F52:I52"/>
    <mergeCell ref="L52:M52"/>
    <mergeCell ref="N52:Q52"/>
    <mergeCell ref="F53:I53"/>
    <mergeCell ref="L53:M53"/>
    <mergeCell ref="N53:Q53"/>
    <mergeCell ref="F50:I50"/>
    <mergeCell ref="L50:M50"/>
    <mergeCell ref="N50:Q50"/>
    <mergeCell ref="F51:I51"/>
    <mergeCell ref="L51:M51"/>
    <mergeCell ref="N51:Q51"/>
    <mergeCell ref="F56:I56"/>
    <mergeCell ref="L56:M56"/>
    <mergeCell ref="N56:Q56"/>
    <mergeCell ref="F57:I57"/>
    <mergeCell ref="L57:M57"/>
    <mergeCell ref="N57:Q57"/>
    <mergeCell ref="F54:I54"/>
    <mergeCell ref="L54:M54"/>
    <mergeCell ref="N54:Q54"/>
    <mergeCell ref="F55:I55"/>
    <mergeCell ref="L55:M55"/>
    <mergeCell ref="N55:Q55"/>
    <mergeCell ref="F60:I60"/>
    <mergeCell ref="L60:M60"/>
    <mergeCell ref="N60:Q60"/>
    <mergeCell ref="F61:I61"/>
    <mergeCell ref="L61:M61"/>
    <mergeCell ref="N61:Q61"/>
    <mergeCell ref="F58:I58"/>
    <mergeCell ref="L58:M58"/>
    <mergeCell ref="N58:Q58"/>
    <mergeCell ref="F59:I59"/>
    <mergeCell ref="L59:M59"/>
    <mergeCell ref="N59:Q59"/>
    <mergeCell ref="F64:I64"/>
    <mergeCell ref="L64:M64"/>
    <mergeCell ref="N64:Q64"/>
    <mergeCell ref="F65:I65"/>
    <mergeCell ref="L65:M65"/>
    <mergeCell ref="N65:Q65"/>
    <mergeCell ref="F62:I62"/>
    <mergeCell ref="L62:M62"/>
    <mergeCell ref="N62:Q62"/>
    <mergeCell ref="F63:I63"/>
    <mergeCell ref="L63:M63"/>
    <mergeCell ref="N63:Q63"/>
    <mergeCell ref="F69:I69"/>
    <mergeCell ref="L69:M69"/>
    <mergeCell ref="N69:Q69"/>
    <mergeCell ref="F70:I70"/>
    <mergeCell ref="L70:M70"/>
    <mergeCell ref="N70:Q70"/>
    <mergeCell ref="F66:I66"/>
    <mergeCell ref="L66:M66"/>
    <mergeCell ref="N66:Q66"/>
    <mergeCell ref="N67:Q67"/>
    <mergeCell ref="F68:I68"/>
    <mergeCell ref="L68:M68"/>
    <mergeCell ref="N68:Q68"/>
    <mergeCell ref="F73:I73"/>
    <mergeCell ref="L73:M73"/>
    <mergeCell ref="N73:Q73"/>
    <mergeCell ref="F74:I74"/>
    <mergeCell ref="L74:M74"/>
    <mergeCell ref="N74:Q74"/>
    <mergeCell ref="F71:I71"/>
    <mergeCell ref="L71:M71"/>
    <mergeCell ref="N71:Q71"/>
    <mergeCell ref="F72:I72"/>
    <mergeCell ref="L72:M72"/>
    <mergeCell ref="N72:Q72"/>
    <mergeCell ref="F77:I77"/>
    <mergeCell ref="L77:M77"/>
    <mergeCell ref="N77:Q77"/>
    <mergeCell ref="F78:I78"/>
    <mergeCell ref="L78:M78"/>
    <mergeCell ref="N78:Q78"/>
    <mergeCell ref="F75:I75"/>
    <mergeCell ref="L75:M75"/>
    <mergeCell ref="N75:Q75"/>
    <mergeCell ref="F76:I76"/>
    <mergeCell ref="L76:M76"/>
    <mergeCell ref="N76:Q76"/>
    <mergeCell ref="F81:I81"/>
    <mergeCell ref="L81:M81"/>
    <mergeCell ref="N81:Q81"/>
    <mergeCell ref="F82:I82"/>
    <mergeCell ref="L82:M82"/>
    <mergeCell ref="N82:Q82"/>
    <mergeCell ref="F79:I79"/>
    <mergeCell ref="L79:M79"/>
    <mergeCell ref="N79:Q79"/>
    <mergeCell ref="F80:I80"/>
    <mergeCell ref="L80:M80"/>
    <mergeCell ref="N80:Q80"/>
    <mergeCell ref="F85:I85"/>
    <mergeCell ref="L85:M85"/>
    <mergeCell ref="N85:Q85"/>
    <mergeCell ref="F86:I86"/>
    <mergeCell ref="L86:M86"/>
    <mergeCell ref="N86:Q86"/>
    <mergeCell ref="F83:I83"/>
    <mergeCell ref="L83:M83"/>
    <mergeCell ref="N83:Q83"/>
    <mergeCell ref="F84:I84"/>
    <mergeCell ref="L84:M84"/>
    <mergeCell ref="N84:Q84"/>
    <mergeCell ref="F89:I89"/>
    <mergeCell ref="L89:M89"/>
    <mergeCell ref="N89:Q89"/>
    <mergeCell ref="F90:I90"/>
    <mergeCell ref="L90:M90"/>
    <mergeCell ref="N90:Q90"/>
    <mergeCell ref="F87:I87"/>
    <mergeCell ref="L87:M87"/>
    <mergeCell ref="N87:Q87"/>
    <mergeCell ref="F88:I88"/>
    <mergeCell ref="L88:M88"/>
    <mergeCell ref="N88:Q88"/>
    <mergeCell ref="N95:Q95"/>
    <mergeCell ref="F96:I96"/>
    <mergeCell ref="L96:M96"/>
    <mergeCell ref="N96:Q96"/>
    <mergeCell ref="F97:I97"/>
    <mergeCell ref="L97:M97"/>
    <mergeCell ref="N97:Q97"/>
    <mergeCell ref="F91:I91"/>
    <mergeCell ref="F92:I92"/>
    <mergeCell ref="L92:M92"/>
    <mergeCell ref="N92:Q92"/>
    <mergeCell ref="N93:Q93"/>
    <mergeCell ref="F94:I94"/>
    <mergeCell ref="L94:M94"/>
    <mergeCell ref="N94:Q94"/>
    <mergeCell ref="F100:I100"/>
    <mergeCell ref="L100:M100"/>
    <mergeCell ref="N100:Q100"/>
    <mergeCell ref="F101:I101"/>
    <mergeCell ref="L101:M101"/>
    <mergeCell ref="N101:Q101"/>
    <mergeCell ref="F98:I98"/>
    <mergeCell ref="L98:M98"/>
    <mergeCell ref="N98:Q98"/>
    <mergeCell ref="F99:I99"/>
    <mergeCell ref="L99:M99"/>
    <mergeCell ref="N99:Q99"/>
    <mergeCell ref="F104:I104"/>
    <mergeCell ref="L104:M104"/>
    <mergeCell ref="N104:Q104"/>
    <mergeCell ref="F105:I105"/>
    <mergeCell ref="L105:M105"/>
    <mergeCell ref="N105:Q105"/>
    <mergeCell ref="F102:I102"/>
    <mergeCell ref="L102:M102"/>
    <mergeCell ref="N102:Q102"/>
    <mergeCell ref="F103:I103"/>
    <mergeCell ref="L103:M103"/>
    <mergeCell ref="N103:Q103"/>
    <mergeCell ref="F108:I108"/>
    <mergeCell ref="L108:M108"/>
    <mergeCell ref="N108:Q108"/>
    <mergeCell ref="F109:I109"/>
    <mergeCell ref="L109:M109"/>
    <mergeCell ref="N109:Q109"/>
    <mergeCell ref="F106:I106"/>
    <mergeCell ref="L106:M106"/>
    <mergeCell ref="N106:Q106"/>
    <mergeCell ref="F107:I107"/>
    <mergeCell ref="L107:M107"/>
    <mergeCell ref="N107:Q107"/>
    <mergeCell ref="F110:I110"/>
    <mergeCell ref="L110:M110"/>
    <mergeCell ref="N110:Q110"/>
    <mergeCell ref="N115:Q115"/>
    <mergeCell ref="F111:I111"/>
    <mergeCell ref="L111:M111"/>
    <mergeCell ref="N111:Q111"/>
    <mergeCell ref="F112:I112"/>
    <mergeCell ref="L112:M112"/>
    <mergeCell ref="N112:Q112"/>
    <mergeCell ref="N116:Q116"/>
    <mergeCell ref="F117:I117"/>
    <mergeCell ref="L117:M117"/>
    <mergeCell ref="N117:Q117"/>
    <mergeCell ref="N113:Q113"/>
    <mergeCell ref="F114:I114"/>
    <mergeCell ref="L114:M114"/>
    <mergeCell ref="N114:Q114"/>
    <mergeCell ref="F115:I115"/>
    <mergeCell ref="L115:M115"/>
  </mergeCells>
  <printOptions horizontalCentered="1"/>
  <pageMargins left="0.70866141732283472" right="0.15748031496062992" top="0.59055118110236227" bottom="0.59055118110236227" header="0" footer="0"/>
  <pageSetup paperSize="9" scale="90" fitToHeight="100" orientation="portrait" blackAndWhite="1" useFirstPageNumber="1" r:id="rId1"/>
  <headerFooter alignWithMargins="0">
    <oddFooter>&amp;CStrana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1"/>
  <sheetViews>
    <sheetView showGridLines="0" view="pageBreakPreview" zoomScaleNormal="100" zoomScaleSheetLayoutView="100" workbookViewId="0">
      <pane ySplit="13" topLeftCell="A14" activePane="bottomLeft" state="frozenSplit"/>
      <selection activeCell="D47" sqref="D47"/>
      <selection pane="bottomLeft" activeCell="H17" sqref="H17"/>
    </sheetView>
  </sheetViews>
  <sheetFormatPr defaultRowHeight="11.25" customHeight="1"/>
  <cols>
    <col min="1" max="1" width="5.5703125" style="160" customWidth="1"/>
    <col min="2" max="2" width="4.42578125" style="160" customWidth="1"/>
    <col min="3" max="3" width="4.7109375" style="160" customWidth="1"/>
    <col min="4" max="4" width="12.7109375" style="160" customWidth="1"/>
    <col min="5" max="5" width="55.5703125" style="160" customWidth="1"/>
    <col min="6" max="6" width="4.7109375" style="160" customWidth="1"/>
    <col min="7" max="7" width="9.85546875" style="160" customWidth="1"/>
    <col min="8" max="8" width="9.7109375" style="160" customWidth="1"/>
    <col min="9" max="9" width="13.5703125" style="160" customWidth="1"/>
    <col min="10" max="10" width="10.5703125" style="160" hidden="1" customWidth="1"/>
    <col min="11" max="11" width="10.85546875" style="160" hidden="1" customWidth="1"/>
    <col min="12" max="12" width="9.7109375" style="160" hidden="1" customWidth="1"/>
    <col min="13" max="13" width="11.5703125" style="160" hidden="1" customWidth="1"/>
    <col min="14" max="14" width="5.28515625" style="160" hidden="1" customWidth="1"/>
    <col min="15" max="15" width="7" style="160" hidden="1" customWidth="1"/>
    <col min="16" max="16" width="7.28515625" style="160" hidden="1" customWidth="1"/>
    <col min="17" max="19" width="9.140625" style="160" hidden="1" customWidth="1"/>
    <col min="20" max="20" width="0" style="160" hidden="1" customWidth="1"/>
    <col min="21" max="21" width="10.42578125" style="160" customWidth="1"/>
    <col min="22" max="16384" width="9.140625" style="160"/>
  </cols>
  <sheetData>
    <row r="1" spans="1:21" ht="18" customHeight="1">
      <c r="A1" s="157" t="s">
        <v>1</v>
      </c>
      <c r="B1" s="158"/>
      <c r="C1" s="158"/>
      <c r="D1" s="158"/>
      <c r="E1" s="158"/>
      <c r="F1" s="158"/>
      <c r="G1" s="158"/>
      <c r="H1" s="158"/>
      <c r="I1" s="158"/>
      <c r="J1" s="158"/>
      <c r="K1" s="158"/>
      <c r="L1" s="158"/>
      <c r="M1" s="158"/>
      <c r="N1" s="158"/>
      <c r="O1" s="159"/>
      <c r="P1" s="159"/>
      <c r="Q1" s="158"/>
      <c r="R1" s="158"/>
      <c r="S1" s="158"/>
      <c r="T1" s="158"/>
    </row>
    <row r="2" spans="1:21" ht="11.25" customHeight="1">
      <c r="A2" s="161" t="s">
        <v>0</v>
      </c>
      <c r="B2" s="162"/>
      <c r="C2" s="162" t="s">
        <v>1821</v>
      </c>
      <c r="D2" s="162"/>
      <c r="E2" s="162"/>
      <c r="F2" s="162"/>
      <c r="G2" s="162"/>
      <c r="H2" s="162"/>
      <c r="I2" s="162"/>
      <c r="J2" s="162"/>
      <c r="K2" s="162"/>
      <c r="L2" s="158"/>
      <c r="M2" s="158"/>
      <c r="N2" s="158"/>
      <c r="O2" s="159"/>
      <c r="P2" s="159"/>
      <c r="Q2" s="158"/>
      <c r="R2" s="158"/>
      <c r="S2" s="158"/>
      <c r="T2" s="158"/>
    </row>
    <row r="3" spans="1:21" ht="11.25" customHeight="1">
      <c r="A3" s="161" t="s">
        <v>117</v>
      </c>
      <c r="B3" s="162"/>
      <c r="C3" s="162" t="s">
        <v>466</v>
      </c>
      <c r="D3" s="162"/>
      <c r="E3" s="162"/>
      <c r="F3" s="162"/>
      <c r="G3" s="162"/>
      <c r="H3" s="162"/>
      <c r="I3" s="162"/>
      <c r="J3" s="162"/>
      <c r="K3" s="162"/>
      <c r="L3" s="158"/>
      <c r="M3" s="158"/>
      <c r="N3" s="158"/>
      <c r="O3" s="159"/>
      <c r="P3" s="159"/>
      <c r="Q3" s="158"/>
      <c r="R3" s="158"/>
      <c r="S3" s="158"/>
      <c r="T3" s="158"/>
    </row>
    <row r="4" spans="1:21" ht="11.25" customHeight="1">
      <c r="A4" s="161" t="s">
        <v>150</v>
      </c>
      <c r="B4" s="162"/>
      <c r="C4" s="162" t="s">
        <v>1822</v>
      </c>
      <c r="D4" s="162"/>
      <c r="E4" s="162"/>
      <c r="F4" s="162"/>
      <c r="G4" s="162"/>
      <c r="H4" s="162"/>
      <c r="I4" s="162"/>
      <c r="J4" s="162"/>
      <c r="K4" s="162"/>
      <c r="L4" s="158"/>
      <c r="M4" s="158"/>
      <c r="N4" s="158"/>
      <c r="O4" s="159"/>
      <c r="P4" s="159"/>
      <c r="Q4" s="158"/>
      <c r="R4" s="158"/>
      <c r="S4" s="158"/>
      <c r="T4" s="158"/>
    </row>
    <row r="5" spans="1:21" ht="11.25" customHeight="1">
      <c r="A5" s="162" t="s">
        <v>1368</v>
      </c>
      <c r="B5" s="162"/>
      <c r="C5" s="162"/>
      <c r="D5" s="162"/>
      <c r="E5" s="162"/>
      <c r="F5" s="162"/>
      <c r="G5" s="162"/>
      <c r="H5" s="162"/>
      <c r="I5" s="162"/>
      <c r="J5" s="162"/>
      <c r="K5" s="162"/>
      <c r="L5" s="158"/>
      <c r="M5" s="158"/>
      <c r="N5" s="158"/>
      <c r="O5" s="159"/>
      <c r="P5" s="159"/>
      <c r="Q5" s="158"/>
      <c r="R5" s="158"/>
      <c r="S5" s="158"/>
      <c r="T5" s="158"/>
    </row>
    <row r="6" spans="1:21" ht="6" customHeight="1">
      <c r="A6" s="162"/>
      <c r="B6" s="162"/>
      <c r="C6" s="162"/>
      <c r="D6" s="162"/>
      <c r="E6" s="162"/>
      <c r="F6" s="162"/>
      <c r="G6" s="162"/>
      <c r="H6" s="162"/>
      <c r="I6" s="162"/>
      <c r="J6" s="162"/>
      <c r="K6" s="162"/>
      <c r="L6" s="158"/>
      <c r="M6" s="158"/>
      <c r="N6" s="158"/>
      <c r="O6" s="159"/>
      <c r="P6" s="159"/>
      <c r="Q6" s="158"/>
      <c r="R6" s="158"/>
      <c r="S6" s="158"/>
      <c r="T6" s="158"/>
    </row>
    <row r="7" spans="1:21" ht="11.25" customHeight="1">
      <c r="A7" s="162" t="s">
        <v>258</v>
      </c>
      <c r="B7" s="162"/>
      <c r="C7" s="162"/>
      <c r="D7" s="162"/>
      <c r="E7" s="162"/>
      <c r="F7" s="162"/>
      <c r="G7" s="162"/>
      <c r="H7" s="162"/>
      <c r="I7" s="162"/>
      <c r="J7" s="162"/>
      <c r="K7" s="162"/>
      <c r="L7" s="158"/>
      <c r="M7" s="158"/>
      <c r="N7" s="158"/>
      <c r="O7" s="159"/>
      <c r="P7" s="159"/>
      <c r="Q7" s="158"/>
      <c r="R7" s="158"/>
      <c r="S7" s="158"/>
      <c r="T7" s="158"/>
    </row>
    <row r="8" spans="1:21" ht="11.25" customHeight="1">
      <c r="A8" s="162" t="s">
        <v>121</v>
      </c>
      <c r="B8" s="162"/>
      <c r="C8" s="162"/>
      <c r="D8" s="162"/>
      <c r="E8" s="162"/>
      <c r="F8" s="162"/>
      <c r="G8" s="162"/>
      <c r="H8" s="162"/>
      <c r="I8" s="162"/>
      <c r="J8" s="162"/>
      <c r="K8" s="162"/>
      <c r="L8" s="158"/>
      <c r="M8" s="158"/>
      <c r="N8" s="158"/>
      <c r="O8" s="159"/>
      <c r="P8" s="159"/>
      <c r="Q8" s="158"/>
      <c r="R8" s="158"/>
      <c r="S8" s="158"/>
      <c r="T8" s="158"/>
    </row>
    <row r="9" spans="1:21" ht="11.25" customHeight="1">
      <c r="A9" s="162" t="s">
        <v>120</v>
      </c>
      <c r="B9" s="162"/>
      <c r="C9" s="162" t="s">
        <v>1369</v>
      </c>
      <c r="D9" s="162"/>
      <c r="E9" s="162"/>
      <c r="F9" s="162"/>
      <c r="G9" s="162"/>
      <c r="H9" s="162"/>
      <c r="I9" s="162"/>
      <c r="J9" s="162"/>
      <c r="K9" s="162"/>
      <c r="L9" s="158"/>
      <c r="M9" s="158"/>
      <c r="N9" s="158"/>
      <c r="O9" s="159"/>
      <c r="P9" s="159"/>
      <c r="Q9" s="158"/>
      <c r="R9" s="158"/>
      <c r="S9" s="158"/>
      <c r="T9" s="158"/>
    </row>
    <row r="10" spans="1:21" ht="5.25" customHeight="1">
      <c r="A10" s="158"/>
      <c r="B10" s="158"/>
      <c r="C10" s="158"/>
      <c r="D10" s="158"/>
      <c r="E10" s="158"/>
      <c r="F10" s="158"/>
      <c r="G10" s="158"/>
      <c r="H10" s="158"/>
      <c r="I10" s="158"/>
      <c r="J10" s="158"/>
      <c r="K10" s="158"/>
      <c r="L10" s="158"/>
      <c r="M10" s="158"/>
      <c r="N10" s="158"/>
      <c r="O10" s="159"/>
      <c r="P10" s="159"/>
      <c r="Q10" s="158"/>
      <c r="R10" s="158"/>
      <c r="S10" s="158"/>
      <c r="T10" s="158"/>
    </row>
    <row r="11" spans="1:21" ht="21.75" customHeight="1">
      <c r="A11" s="163" t="s">
        <v>108</v>
      </c>
      <c r="B11" s="164" t="s">
        <v>1370</v>
      </c>
      <c r="C11" s="164" t="s">
        <v>1371</v>
      </c>
      <c r="D11" s="164" t="s">
        <v>161</v>
      </c>
      <c r="E11" s="164" t="s">
        <v>5</v>
      </c>
      <c r="F11" s="164" t="s">
        <v>87</v>
      </c>
      <c r="G11" s="164" t="s">
        <v>35</v>
      </c>
      <c r="H11" s="164" t="s">
        <v>89</v>
      </c>
      <c r="I11" s="164" t="s">
        <v>90</v>
      </c>
      <c r="J11" s="164" t="s">
        <v>1372</v>
      </c>
      <c r="K11" s="164" t="s">
        <v>1373</v>
      </c>
      <c r="L11" s="164" t="s">
        <v>1374</v>
      </c>
      <c r="M11" s="164" t="s">
        <v>1375</v>
      </c>
      <c r="N11" s="164" t="s">
        <v>1376</v>
      </c>
      <c r="O11" s="165" t="s">
        <v>1377</v>
      </c>
      <c r="P11" s="166" t="s">
        <v>1378</v>
      </c>
      <c r="Q11" s="164"/>
      <c r="R11" s="164"/>
      <c r="S11" s="164"/>
      <c r="T11" s="167" t="s">
        <v>1379</v>
      </c>
      <c r="U11" s="168"/>
    </row>
    <row r="12" spans="1:21" ht="11.25" customHeight="1">
      <c r="A12" s="169">
        <v>1</v>
      </c>
      <c r="B12" s="170">
        <v>2</v>
      </c>
      <c r="C12" s="170">
        <v>3</v>
      </c>
      <c r="D12" s="170">
        <v>4</v>
      </c>
      <c r="E12" s="170">
        <v>5</v>
      </c>
      <c r="F12" s="170">
        <v>6</v>
      </c>
      <c r="G12" s="170">
        <v>7</v>
      </c>
      <c r="H12" s="170">
        <v>8</v>
      </c>
      <c r="I12" s="170">
        <v>9</v>
      </c>
      <c r="J12" s="170"/>
      <c r="K12" s="170"/>
      <c r="L12" s="170"/>
      <c r="M12" s="170"/>
      <c r="N12" s="170">
        <v>10</v>
      </c>
      <c r="O12" s="171">
        <v>11</v>
      </c>
      <c r="P12" s="172">
        <v>12</v>
      </c>
      <c r="Q12" s="170"/>
      <c r="R12" s="170"/>
      <c r="S12" s="170"/>
      <c r="T12" s="173">
        <v>11</v>
      </c>
      <c r="U12" s="168"/>
    </row>
    <row r="13" spans="1:21" ht="3.75" customHeight="1">
      <c r="A13" s="158"/>
      <c r="B13" s="158"/>
      <c r="C13" s="158"/>
      <c r="D13" s="158"/>
      <c r="E13" s="158"/>
      <c r="F13" s="158"/>
      <c r="G13" s="158"/>
      <c r="H13" s="158"/>
      <c r="I13" s="158"/>
      <c r="J13" s="158"/>
      <c r="K13" s="158"/>
      <c r="L13" s="158"/>
      <c r="M13" s="158"/>
      <c r="N13" s="158"/>
      <c r="O13" s="159"/>
      <c r="P13" s="174"/>
      <c r="Q13" s="158"/>
      <c r="R13" s="158"/>
      <c r="S13" s="158"/>
      <c r="T13" s="158"/>
    </row>
    <row r="14" spans="1:21" s="179" customFormat="1" ht="12.75" customHeight="1">
      <c r="A14" s="175"/>
      <c r="B14" s="176" t="s">
        <v>10</v>
      </c>
      <c r="C14" s="175"/>
      <c r="D14" s="175" t="s">
        <v>1380</v>
      </c>
      <c r="E14" s="175" t="s">
        <v>1381</v>
      </c>
      <c r="F14" s="175"/>
      <c r="G14" s="175"/>
      <c r="H14" s="175"/>
      <c r="I14" s="177">
        <f>I15+I21+I35+I58+I115+I177+I261</f>
        <v>0</v>
      </c>
      <c r="J14" s="175"/>
      <c r="K14" s="178">
        <f>K15+K21+K35+K58+K115+K177+K261</f>
        <v>6.7231000000000005</v>
      </c>
      <c r="L14" s="175"/>
      <c r="M14" s="178">
        <f>M15+M21+M35+M58+M115+M177+M261</f>
        <v>4.8185200000000004</v>
      </c>
      <c r="N14" s="175"/>
      <c r="P14" s="180" t="s">
        <v>1382</v>
      </c>
    </row>
    <row r="15" spans="1:21" s="179" customFormat="1" ht="12.75" customHeight="1">
      <c r="B15" s="181" t="s">
        <v>10</v>
      </c>
      <c r="D15" s="182" t="s">
        <v>1383</v>
      </c>
      <c r="E15" s="182" t="s">
        <v>1384</v>
      </c>
      <c r="H15" s="852"/>
      <c r="I15" s="183">
        <f>SUM(I16:I20)</f>
        <v>0</v>
      </c>
      <c r="K15" s="184">
        <f>SUM(K16:K20)</f>
        <v>0.72384000000000004</v>
      </c>
      <c r="M15" s="184">
        <f>SUM(M16:M20)</f>
        <v>0</v>
      </c>
      <c r="P15" s="182" t="s">
        <v>97</v>
      </c>
    </row>
    <row r="16" spans="1:21" s="193" customFormat="1" ht="13.5" customHeight="1">
      <c r="A16" s="185" t="s">
        <v>97</v>
      </c>
      <c r="B16" s="185" t="s">
        <v>12</v>
      </c>
      <c r="C16" s="185" t="s">
        <v>1383</v>
      </c>
      <c r="D16" s="186" t="s">
        <v>1385</v>
      </c>
      <c r="E16" s="187" t="s">
        <v>1386</v>
      </c>
      <c r="F16" s="185" t="s">
        <v>94</v>
      </c>
      <c r="G16" s="188">
        <v>185</v>
      </c>
      <c r="H16" s="850">
        <v>0</v>
      </c>
      <c r="I16" s="189">
        <f>ROUND(G16*H16,2)</f>
        <v>0</v>
      </c>
      <c r="J16" s="190">
        <v>6.4000000000000005E-4</v>
      </c>
      <c r="K16" s="188">
        <f>G16*J16</f>
        <v>0.11840000000000001</v>
      </c>
      <c r="L16" s="190">
        <v>0</v>
      </c>
      <c r="M16" s="188">
        <f>G16*L16</f>
        <v>0</v>
      </c>
      <c r="N16" s="191">
        <v>21</v>
      </c>
      <c r="O16" s="192">
        <v>16</v>
      </c>
      <c r="P16" s="193" t="s">
        <v>98</v>
      </c>
    </row>
    <row r="17" spans="1:24" s="193" customFormat="1" ht="110.25" customHeight="1">
      <c r="E17" s="194" t="s">
        <v>1387</v>
      </c>
      <c r="H17" s="851"/>
      <c r="P17" s="193" t="s">
        <v>98</v>
      </c>
      <c r="Q17" s="193" t="s">
        <v>423</v>
      </c>
    </row>
    <row r="18" spans="1:24" s="193" customFormat="1" ht="24" customHeight="1">
      <c r="A18" s="185" t="s">
        <v>98</v>
      </c>
      <c r="B18" s="185" t="s">
        <v>12</v>
      </c>
      <c r="C18" s="185" t="s">
        <v>1383</v>
      </c>
      <c r="D18" s="186" t="s">
        <v>1388</v>
      </c>
      <c r="E18" s="187" t="s">
        <v>1389</v>
      </c>
      <c r="F18" s="185" t="s">
        <v>94</v>
      </c>
      <c r="G18" s="188">
        <v>946</v>
      </c>
      <c r="H18" s="850">
        <v>0</v>
      </c>
      <c r="I18" s="189">
        <f>ROUND(G18*H18,2)</f>
        <v>0</v>
      </c>
      <c r="J18" s="190">
        <v>6.4000000000000005E-4</v>
      </c>
      <c r="K18" s="188">
        <f>G18*J18</f>
        <v>0.60544000000000009</v>
      </c>
      <c r="L18" s="190">
        <v>0</v>
      </c>
      <c r="M18" s="188">
        <f>G18*L18</f>
        <v>0</v>
      </c>
      <c r="N18" s="191">
        <v>21</v>
      </c>
      <c r="O18" s="192">
        <v>16</v>
      </c>
      <c r="P18" s="193" t="s">
        <v>98</v>
      </c>
    </row>
    <row r="19" spans="1:24" s="193" customFormat="1" ht="147" customHeight="1">
      <c r="E19" s="194" t="s">
        <v>1390</v>
      </c>
      <c r="H19" s="851"/>
      <c r="P19" s="193" t="s">
        <v>98</v>
      </c>
      <c r="Q19" s="193" t="s">
        <v>423</v>
      </c>
    </row>
    <row r="20" spans="1:24" s="193" customFormat="1" ht="13.5" customHeight="1">
      <c r="A20" s="185" t="s">
        <v>99</v>
      </c>
      <c r="B20" s="185" t="s">
        <v>12</v>
      </c>
      <c r="C20" s="185" t="s">
        <v>1383</v>
      </c>
      <c r="D20" s="186" t="s">
        <v>1391</v>
      </c>
      <c r="E20" s="187" t="s">
        <v>1392</v>
      </c>
      <c r="F20" s="185" t="s">
        <v>1393</v>
      </c>
      <c r="G20" s="188">
        <f>SUM(I16:I19)/100</f>
        <v>0</v>
      </c>
      <c r="H20" s="850">
        <v>0</v>
      </c>
      <c r="I20" s="189">
        <f>ROUND(G20*H20,2)</f>
        <v>0</v>
      </c>
      <c r="J20" s="190">
        <v>0</v>
      </c>
      <c r="K20" s="188">
        <f>G20*J20</f>
        <v>0</v>
      </c>
      <c r="L20" s="190">
        <v>0</v>
      </c>
      <c r="M20" s="188">
        <f>G20*L20</f>
        <v>0</v>
      </c>
      <c r="N20" s="191">
        <v>21</v>
      </c>
      <c r="O20" s="192">
        <v>16</v>
      </c>
      <c r="P20" s="193" t="s">
        <v>98</v>
      </c>
    </row>
    <row r="21" spans="1:24" s="179" customFormat="1" ht="12.75" customHeight="1">
      <c r="B21" s="181" t="s">
        <v>10</v>
      </c>
      <c r="D21" s="182" t="s">
        <v>1394</v>
      </c>
      <c r="E21" s="182" t="s">
        <v>1395</v>
      </c>
      <c r="H21" s="852"/>
      <c r="I21" s="183">
        <f>SUM(I22:I34)</f>
        <v>0</v>
      </c>
      <c r="K21" s="184">
        <f>SUM(K22:K34)</f>
        <v>0.74665999999999999</v>
      </c>
      <c r="M21" s="184">
        <f>SUM(M22:M34)</f>
        <v>0</v>
      </c>
      <c r="P21" s="182" t="s">
        <v>97</v>
      </c>
      <c r="X21" s="193"/>
    </row>
    <row r="22" spans="1:24" s="193" customFormat="1" ht="13.5" customHeight="1">
      <c r="A22" s="185" t="s">
        <v>100</v>
      </c>
      <c r="B22" s="185" t="s">
        <v>12</v>
      </c>
      <c r="C22" s="185" t="s">
        <v>1394</v>
      </c>
      <c r="D22" s="186" t="s">
        <v>1396</v>
      </c>
      <c r="E22" s="187" t="s">
        <v>1397</v>
      </c>
      <c r="F22" s="185" t="s">
        <v>91</v>
      </c>
      <c r="G22" s="188">
        <v>4</v>
      </c>
      <c r="H22" s="850">
        <v>0</v>
      </c>
      <c r="I22" s="189">
        <f>ROUND(G22*H22,2)</f>
        <v>0</v>
      </c>
      <c r="J22" s="190">
        <v>1.009E-2</v>
      </c>
      <c r="K22" s="188">
        <f>G22*J22</f>
        <v>4.036E-2</v>
      </c>
      <c r="L22" s="190">
        <v>0</v>
      </c>
      <c r="M22" s="188">
        <f>G22*L22</f>
        <v>0</v>
      </c>
      <c r="N22" s="191">
        <v>21</v>
      </c>
      <c r="O22" s="192">
        <v>16</v>
      </c>
      <c r="P22" s="193" t="s">
        <v>98</v>
      </c>
    </row>
    <row r="23" spans="1:24" s="193" customFormat="1" ht="13.5" customHeight="1">
      <c r="A23" s="195" t="s">
        <v>101</v>
      </c>
      <c r="B23" s="195" t="s">
        <v>17</v>
      </c>
      <c r="C23" s="195" t="s">
        <v>1398</v>
      </c>
      <c r="D23" s="196" t="s">
        <v>98</v>
      </c>
      <c r="E23" s="197" t="s">
        <v>1399</v>
      </c>
      <c r="F23" s="195" t="s">
        <v>91</v>
      </c>
      <c r="G23" s="198">
        <v>3</v>
      </c>
      <c r="H23" s="853">
        <v>0</v>
      </c>
      <c r="I23" s="199">
        <f>ROUND(G23*H23,2)</f>
        <v>0</v>
      </c>
      <c r="J23" s="200">
        <v>0</v>
      </c>
      <c r="K23" s="198">
        <f>G23*J23</f>
        <v>0</v>
      </c>
      <c r="L23" s="200">
        <v>0</v>
      </c>
      <c r="M23" s="198">
        <f>G23*L23</f>
        <v>0</v>
      </c>
      <c r="N23" s="201">
        <v>21</v>
      </c>
      <c r="O23" s="202">
        <v>32</v>
      </c>
      <c r="P23" s="203" t="s">
        <v>98</v>
      </c>
    </row>
    <row r="24" spans="1:24" s="193" customFormat="1" ht="57" customHeight="1">
      <c r="E24" s="194" t="s">
        <v>1400</v>
      </c>
      <c r="H24" s="851"/>
      <c r="P24" s="193" t="s">
        <v>98</v>
      </c>
      <c r="Q24" s="193" t="s">
        <v>423</v>
      </c>
    </row>
    <row r="25" spans="1:24" s="193" customFormat="1" ht="24" customHeight="1">
      <c r="A25" s="195" t="s">
        <v>102</v>
      </c>
      <c r="B25" s="195" t="s">
        <v>17</v>
      </c>
      <c r="C25" s="195" t="s">
        <v>1398</v>
      </c>
      <c r="D25" s="196" t="s">
        <v>99</v>
      </c>
      <c r="E25" s="197" t="s">
        <v>1401</v>
      </c>
      <c r="F25" s="195" t="s">
        <v>91</v>
      </c>
      <c r="G25" s="198">
        <v>1</v>
      </c>
      <c r="H25" s="853">
        <v>0</v>
      </c>
      <c r="I25" s="199">
        <f>ROUND(G25*H25,2)</f>
        <v>0</v>
      </c>
      <c r="J25" s="200">
        <v>0</v>
      </c>
      <c r="K25" s="198">
        <f>G25*J25</f>
        <v>0</v>
      </c>
      <c r="L25" s="200">
        <v>0</v>
      </c>
      <c r="M25" s="198">
        <f>G25*L25</f>
        <v>0</v>
      </c>
      <c r="N25" s="201">
        <v>21</v>
      </c>
      <c r="O25" s="202">
        <v>32</v>
      </c>
      <c r="P25" s="203" t="s">
        <v>98</v>
      </c>
    </row>
    <row r="26" spans="1:24" s="193" customFormat="1" ht="84" customHeight="1">
      <c r="E26" s="194" t="s">
        <v>1402</v>
      </c>
      <c r="H26" s="851"/>
      <c r="P26" s="193" t="s">
        <v>98</v>
      </c>
      <c r="Q26" s="193" t="s">
        <v>423</v>
      </c>
    </row>
    <row r="27" spans="1:24" s="193" customFormat="1" ht="34.5" customHeight="1">
      <c r="A27" s="195" t="s">
        <v>103</v>
      </c>
      <c r="B27" s="195" t="s">
        <v>17</v>
      </c>
      <c r="C27" s="195" t="s">
        <v>1398</v>
      </c>
      <c r="D27" s="196" t="s">
        <v>100</v>
      </c>
      <c r="E27" s="197" t="s">
        <v>1403</v>
      </c>
      <c r="F27" s="195" t="s">
        <v>91</v>
      </c>
      <c r="G27" s="198">
        <v>1</v>
      </c>
      <c r="H27" s="853">
        <v>0</v>
      </c>
      <c r="I27" s="199">
        <f>ROUND(G27*H27,2)</f>
        <v>0</v>
      </c>
      <c r="J27" s="200">
        <v>0</v>
      </c>
      <c r="K27" s="198">
        <f>G27*J27</f>
        <v>0</v>
      </c>
      <c r="L27" s="200">
        <v>0</v>
      </c>
      <c r="M27" s="198">
        <f>G27*L27</f>
        <v>0</v>
      </c>
      <c r="N27" s="201">
        <v>21</v>
      </c>
      <c r="O27" s="202">
        <v>32</v>
      </c>
      <c r="P27" s="203" t="s">
        <v>98</v>
      </c>
    </row>
    <row r="28" spans="1:24" s="193" customFormat="1" ht="24" customHeight="1">
      <c r="A28" s="195" t="s">
        <v>104</v>
      </c>
      <c r="B28" s="195" t="s">
        <v>17</v>
      </c>
      <c r="C28" s="195" t="s">
        <v>1398</v>
      </c>
      <c r="D28" s="196" t="s">
        <v>101</v>
      </c>
      <c r="E28" s="197" t="s">
        <v>1404</v>
      </c>
      <c r="F28" s="195" t="s">
        <v>91</v>
      </c>
      <c r="G28" s="198">
        <v>1</v>
      </c>
      <c r="H28" s="853">
        <v>0</v>
      </c>
      <c r="I28" s="199">
        <f>ROUND(G28*H28,2)</f>
        <v>0</v>
      </c>
      <c r="J28" s="200">
        <v>0</v>
      </c>
      <c r="K28" s="198">
        <f>G28*J28</f>
        <v>0</v>
      </c>
      <c r="L28" s="200">
        <v>0</v>
      </c>
      <c r="M28" s="198">
        <f>G28*L28</f>
        <v>0</v>
      </c>
      <c r="N28" s="201">
        <v>21</v>
      </c>
      <c r="O28" s="202">
        <v>32</v>
      </c>
      <c r="P28" s="203" t="s">
        <v>98</v>
      </c>
    </row>
    <row r="29" spans="1:24" s="193" customFormat="1" ht="13.5" customHeight="1">
      <c r="A29" s="195" t="s">
        <v>107</v>
      </c>
      <c r="B29" s="195" t="s">
        <v>17</v>
      </c>
      <c r="C29" s="195" t="s">
        <v>1398</v>
      </c>
      <c r="D29" s="196" t="s">
        <v>102</v>
      </c>
      <c r="E29" s="197" t="s">
        <v>1405</v>
      </c>
      <c r="F29" s="195" t="s">
        <v>92</v>
      </c>
      <c r="G29" s="198">
        <v>1</v>
      </c>
      <c r="H29" s="853">
        <v>0</v>
      </c>
      <c r="I29" s="199">
        <f>ROUND(G29*H29,2)</f>
        <v>0</v>
      </c>
      <c r="J29" s="200">
        <v>0</v>
      </c>
      <c r="K29" s="198">
        <f>G29*J29</f>
        <v>0</v>
      </c>
      <c r="L29" s="200">
        <v>0</v>
      </c>
      <c r="M29" s="198">
        <f>G29*L29</f>
        <v>0</v>
      </c>
      <c r="N29" s="201">
        <v>21</v>
      </c>
      <c r="O29" s="202">
        <v>32</v>
      </c>
      <c r="P29" s="203" t="s">
        <v>98</v>
      </c>
    </row>
    <row r="30" spans="1:24" s="193" customFormat="1" ht="138" customHeight="1">
      <c r="E30" s="194" t="s">
        <v>1406</v>
      </c>
      <c r="H30" s="851"/>
      <c r="P30" s="193" t="s">
        <v>98</v>
      </c>
      <c r="Q30" s="193" t="s">
        <v>423</v>
      </c>
    </row>
    <row r="31" spans="1:24" s="193" customFormat="1" ht="13.5" customHeight="1">
      <c r="A31" s="195" t="s">
        <v>110</v>
      </c>
      <c r="B31" s="195" t="s">
        <v>17</v>
      </c>
      <c r="C31" s="195" t="s">
        <v>1398</v>
      </c>
      <c r="D31" s="196" t="s">
        <v>103</v>
      </c>
      <c r="E31" s="197" t="s">
        <v>1407</v>
      </c>
      <c r="F31" s="195" t="s">
        <v>92</v>
      </c>
      <c r="G31" s="198">
        <v>1</v>
      </c>
      <c r="H31" s="853">
        <v>0</v>
      </c>
      <c r="I31" s="199">
        <f>ROUND(G31*H31,2)</f>
        <v>0</v>
      </c>
      <c r="J31" s="200">
        <v>0</v>
      </c>
      <c r="K31" s="198">
        <f>G31*J31</f>
        <v>0</v>
      </c>
      <c r="L31" s="200">
        <v>0</v>
      </c>
      <c r="M31" s="198">
        <f>G31*L31</f>
        <v>0</v>
      </c>
      <c r="N31" s="201">
        <v>21</v>
      </c>
      <c r="O31" s="202">
        <v>32</v>
      </c>
      <c r="P31" s="203" t="s">
        <v>98</v>
      </c>
    </row>
    <row r="32" spans="1:24" s="193" customFormat="1" ht="120" customHeight="1">
      <c r="E32" s="194" t="s">
        <v>1408</v>
      </c>
      <c r="H32" s="851"/>
      <c r="P32" s="193" t="s">
        <v>98</v>
      </c>
      <c r="Q32" s="193" t="s">
        <v>423</v>
      </c>
    </row>
    <row r="33" spans="1:24" s="193" customFormat="1" ht="24" customHeight="1">
      <c r="A33" s="185" t="s">
        <v>111</v>
      </c>
      <c r="B33" s="185" t="s">
        <v>12</v>
      </c>
      <c r="C33" s="185" t="s">
        <v>1394</v>
      </c>
      <c r="D33" s="186" t="s">
        <v>1409</v>
      </c>
      <c r="E33" s="187" t="s">
        <v>1410</v>
      </c>
      <c r="F33" s="185" t="s">
        <v>116</v>
      </c>
      <c r="G33" s="188">
        <v>70</v>
      </c>
      <c r="H33" s="850">
        <v>0</v>
      </c>
      <c r="I33" s="189">
        <f>ROUND(G33*H33,2)</f>
        <v>0</v>
      </c>
      <c r="J33" s="190">
        <v>1.009E-2</v>
      </c>
      <c r="K33" s="188">
        <f>G33*J33</f>
        <v>0.70630000000000004</v>
      </c>
      <c r="L33" s="190">
        <v>0</v>
      </c>
      <c r="M33" s="188">
        <f>G33*L33</f>
        <v>0</v>
      </c>
      <c r="N33" s="191">
        <v>21</v>
      </c>
      <c r="O33" s="192">
        <v>16</v>
      </c>
      <c r="P33" s="193" t="s">
        <v>98</v>
      </c>
    </row>
    <row r="34" spans="1:24" s="193" customFormat="1" ht="13.5" customHeight="1">
      <c r="A34" s="185" t="s">
        <v>112</v>
      </c>
      <c r="B34" s="185" t="s">
        <v>12</v>
      </c>
      <c r="C34" s="185" t="s">
        <v>1394</v>
      </c>
      <c r="D34" s="186" t="s">
        <v>1411</v>
      </c>
      <c r="E34" s="187" t="s">
        <v>1412</v>
      </c>
      <c r="F34" s="185" t="s">
        <v>1393</v>
      </c>
      <c r="G34" s="188">
        <f>SUM(I22:I33)/100</f>
        <v>0</v>
      </c>
      <c r="H34" s="850">
        <v>3.24</v>
      </c>
      <c r="I34" s="189">
        <f>ROUND(G34*H34,2)</f>
        <v>0</v>
      </c>
      <c r="J34" s="190">
        <v>0</v>
      </c>
      <c r="K34" s="188">
        <f>G34*J34</f>
        <v>0</v>
      </c>
      <c r="L34" s="190">
        <v>0</v>
      </c>
      <c r="M34" s="188">
        <f>G34*L34</f>
        <v>0</v>
      </c>
      <c r="N34" s="191">
        <v>21</v>
      </c>
      <c r="O34" s="192">
        <v>16</v>
      </c>
      <c r="P34" s="193" t="s">
        <v>98</v>
      </c>
    </row>
    <row r="35" spans="1:24" s="179" customFormat="1" ht="12.75" customHeight="1">
      <c r="B35" s="181" t="s">
        <v>10</v>
      </c>
      <c r="D35" s="182" t="s">
        <v>1413</v>
      </c>
      <c r="E35" s="182" t="s">
        <v>1414</v>
      </c>
      <c r="H35" s="852"/>
      <c r="I35" s="183">
        <f>SUM(I36:I57)</f>
        <v>0</v>
      </c>
      <c r="K35" s="184">
        <f>SUM(K36:K57)</f>
        <v>0.27749000000000007</v>
      </c>
      <c r="M35" s="184">
        <f>SUM(M36:M57)</f>
        <v>0</v>
      </c>
      <c r="P35" s="182" t="s">
        <v>97</v>
      </c>
      <c r="X35" s="193"/>
    </row>
    <row r="36" spans="1:24" s="193" customFormat="1" ht="13.5" customHeight="1">
      <c r="A36" s="185" t="s">
        <v>113</v>
      </c>
      <c r="B36" s="185" t="s">
        <v>12</v>
      </c>
      <c r="C36" s="185" t="s">
        <v>1394</v>
      </c>
      <c r="D36" s="186" t="s">
        <v>1415</v>
      </c>
      <c r="E36" s="187" t="s">
        <v>1416</v>
      </c>
      <c r="F36" s="185" t="s">
        <v>91</v>
      </c>
      <c r="G36" s="188">
        <v>33</v>
      </c>
      <c r="H36" s="850">
        <v>0</v>
      </c>
      <c r="I36" s="189">
        <f>ROUND(G36*H36,2)</f>
        <v>0</v>
      </c>
      <c r="J36" s="190">
        <v>1.1299999999999999E-3</v>
      </c>
      <c r="K36" s="188">
        <f>G36*J36</f>
        <v>3.7289999999999997E-2</v>
      </c>
      <c r="L36" s="190">
        <v>0</v>
      </c>
      <c r="M36" s="188">
        <f>G36*L36</f>
        <v>0</v>
      </c>
      <c r="N36" s="191">
        <v>21</v>
      </c>
      <c r="O36" s="192">
        <v>16</v>
      </c>
      <c r="P36" s="193" t="s">
        <v>98</v>
      </c>
    </row>
    <row r="37" spans="1:24" s="193" customFormat="1" ht="21" customHeight="1">
      <c r="E37" s="194" t="s">
        <v>1417</v>
      </c>
      <c r="H37" s="851"/>
      <c r="P37" s="193" t="s">
        <v>98</v>
      </c>
      <c r="Q37" s="193" t="s">
        <v>423</v>
      </c>
    </row>
    <row r="38" spans="1:24" s="193" customFormat="1" ht="24" customHeight="1">
      <c r="A38" s="185" t="s">
        <v>114</v>
      </c>
      <c r="B38" s="185" t="s">
        <v>12</v>
      </c>
      <c r="C38" s="185" t="s">
        <v>1394</v>
      </c>
      <c r="D38" s="186" t="s">
        <v>1418</v>
      </c>
      <c r="E38" s="187" t="s">
        <v>1419</v>
      </c>
      <c r="F38" s="185" t="s">
        <v>91</v>
      </c>
      <c r="G38" s="188">
        <v>1</v>
      </c>
      <c r="H38" s="850">
        <v>0</v>
      </c>
      <c r="I38" s="189">
        <f t="shared" ref="I38:I46" si="0">ROUND(G38*H38,2)</f>
        <v>0</v>
      </c>
      <c r="J38" s="190">
        <v>5.9360000000000003E-2</v>
      </c>
      <c r="K38" s="188">
        <f t="shared" ref="K38:K46" si="1">G38*J38</f>
        <v>5.9360000000000003E-2</v>
      </c>
      <c r="L38" s="190">
        <v>0</v>
      </c>
      <c r="M38" s="188">
        <f t="shared" ref="M38:M46" si="2">G38*L38</f>
        <v>0</v>
      </c>
      <c r="N38" s="191">
        <v>21</v>
      </c>
      <c r="O38" s="192">
        <v>16</v>
      </c>
      <c r="P38" s="193" t="s">
        <v>98</v>
      </c>
    </row>
    <row r="39" spans="1:24" s="193" customFormat="1" ht="13.5" customHeight="1">
      <c r="A39" s="185" t="s">
        <v>115</v>
      </c>
      <c r="B39" s="185" t="s">
        <v>12</v>
      </c>
      <c r="C39" s="185" t="s">
        <v>1394</v>
      </c>
      <c r="D39" s="186" t="s">
        <v>1420</v>
      </c>
      <c r="E39" s="187" t="s">
        <v>1421</v>
      </c>
      <c r="F39" s="185" t="s">
        <v>91</v>
      </c>
      <c r="G39" s="188">
        <v>7</v>
      </c>
      <c r="H39" s="850">
        <v>0</v>
      </c>
      <c r="I39" s="189">
        <f t="shared" si="0"/>
        <v>0</v>
      </c>
      <c r="J39" s="190">
        <v>1.3999999999999999E-4</v>
      </c>
      <c r="K39" s="188">
        <f t="shared" si="1"/>
        <v>9.7999999999999997E-4</v>
      </c>
      <c r="L39" s="190">
        <v>0</v>
      </c>
      <c r="M39" s="188">
        <f t="shared" si="2"/>
        <v>0</v>
      </c>
      <c r="N39" s="191">
        <v>21</v>
      </c>
      <c r="O39" s="192">
        <v>16</v>
      </c>
      <c r="P39" s="193" t="s">
        <v>98</v>
      </c>
    </row>
    <row r="40" spans="1:24" s="193" customFormat="1" ht="45" customHeight="1">
      <c r="A40" s="195" t="s">
        <v>15</v>
      </c>
      <c r="B40" s="195" t="s">
        <v>17</v>
      </c>
      <c r="C40" s="195" t="s">
        <v>1398</v>
      </c>
      <c r="D40" s="196" t="s">
        <v>104</v>
      </c>
      <c r="E40" s="197" t="s">
        <v>1422</v>
      </c>
      <c r="F40" s="195" t="s">
        <v>91</v>
      </c>
      <c r="G40" s="198">
        <v>1</v>
      </c>
      <c r="H40" s="853">
        <v>0</v>
      </c>
      <c r="I40" s="199">
        <f t="shared" si="0"/>
        <v>0</v>
      </c>
      <c r="J40" s="200">
        <v>0</v>
      </c>
      <c r="K40" s="198">
        <f t="shared" si="1"/>
        <v>0</v>
      </c>
      <c r="L40" s="200">
        <v>0</v>
      </c>
      <c r="M40" s="198">
        <f t="shared" si="2"/>
        <v>0</v>
      </c>
      <c r="N40" s="201">
        <v>21</v>
      </c>
      <c r="O40" s="202">
        <v>32</v>
      </c>
      <c r="P40" s="203" t="s">
        <v>98</v>
      </c>
    </row>
    <row r="41" spans="1:24" s="193" customFormat="1" ht="45" customHeight="1">
      <c r="A41" s="195" t="s">
        <v>16</v>
      </c>
      <c r="B41" s="195" t="s">
        <v>17</v>
      </c>
      <c r="C41" s="195" t="s">
        <v>1398</v>
      </c>
      <c r="D41" s="196" t="s">
        <v>107</v>
      </c>
      <c r="E41" s="197" t="s">
        <v>1423</v>
      </c>
      <c r="F41" s="195" t="s">
        <v>91</v>
      </c>
      <c r="G41" s="198">
        <v>1</v>
      </c>
      <c r="H41" s="853">
        <v>0</v>
      </c>
      <c r="I41" s="199">
        <f t="shared" si="0"/>
        <v>0</v>
      </c>
      <c r="J41" s="200">
        <v>0</v>
      </c>
      <c r="K41" s="198">
        <f t="shared" si="1"/>
        <v>0</v>
      </c>
      <c r="L41" s="200">
        <v>0</v>
      </c>
      <c r="M41" s="198">
        <f t="shared" si="2"/>
        <v>0</v>
      </c>
      <c r="N41" s="201">
        <v>21</v>
      </c>
      <c r="O41" s="202">
        <v>32</v>
      </c>
      <c r="P41" s="203" t="s">
        <v>98</v>
      </c>
    </row>
    <row r="42" spans="1:24" s="193" customFormat="1" ht="45" customHeight="1">
      <c r="A42" s="195" t="s">
        <v>19</v>
      </c>
      <c r="B42" s="195" t="s">
        <v>17</v>
      </c>
      <c r="C42" s="195" t="s">
        <v>1398</v>
      </c>
      <c r="D42" s="196" t="s">
        <v>110</v>
      </c>
      <c r="E42" s="197" t="s">
        <v>1424</v>
      </c>
      <c r="F42" s="195" t="s">
        <v>91</v>
      </c>
      <c r="G42" s="198">
        <v>1</v>
      </c>
      <c r="H42" s="853">
        <v>0</v>
      </c>
      <c r="I42" s="199">
        <f t="shared" si="0"/>
        <v>0</v>
      </c>
      <c r="J42" s="200">
        <v>0</v>
      </c>
      <c r="K42" s="198">
        <f t="shared" si="1"/>
        <v>0</v>
      </c>
      <c r="L42" s="200">
        <v>0</v>
      </c>
      <c r="M42" s="198">
        <f t="shared" si="2"/>
        <v>0</v>
      </c>
      <c r="N42" s="201">
        <v>21</v>
      </c>
      <c r="O42" s="202">
        <v>32</v>
      </c>
      <c r="P42" s="203" t="s">
        <v>98</v>
      </c>
    </row>
    <row r="43" spans="1:24" s="193" customFormat="1" ht="45" customHeight="1">
      <c r="A43" s="195" t="s">
        <v>20</v>
      </c>
      <c r="B43" s="195" t="s">
        <v>17</v>
      </c>
      <c r="C43" s="195" t="s">
        <v>1398</v>
      </c>
      <c r="D43" s="196" t="s">
        <v>15</v>
      </c>
      <c r="E43" s="197" t="s">
        <v>1425</v>
      </c>
      <c r="F43" s="195" t="s">
        <v>91</v>
      </c>
      <c r="G43" s="198">
        <v>1</v>
      </c>
      <c r="H43" s="853">
        <v>0</v>
      </c>
      <c r="I43" s="199">
        <f t="shared" si="0"/>
        <v>0</v>
      </c>
      <c r="J43" s="200">
        <v>0</v>
      </c>
      <c r="K43" s="198">
        <f t="shared" si="1"/>
        <v>0</v>
      </c>
      <c r="L43" s="200">
        <v>0</v>
      </c>
      <c r="M43" s="198">
        <f t="shared" si="2"/>
        <v>0</v>
      </c>
      <c r="N43" s="201">
        <v>21</v>
      </c>
      <c r="O43" s="202">
        <v>32</v>
      </c>
      <c r="P43" s="203" t="s">
        <v>98</v>
      </c>
    </row>
    <row r="44" spans="1:24" s="193" customFormat="1" ht="34.5" customHeight="1">
      <c r="A44" s="195" t="s">
        <v>21</v>
      </c>
      <c r="B44" s="195" t="s">
        <v>17</v>
      </c>
      <c r="C44" s="195" t="s">
        <v>1398</v>
      </c>
      <c r="D44" s="196" t="s">
        <v>16</v>
      </c>
      <c r="E44" s="197" t="s">
        <v>1426</v>
      </c>
      <c r="F44" s="195" t="s">
        <v>91</v>
      </c>
      <c r="G44" s="198">
        <v>1</v>
      </c>
      <c r="H44" s="853">
        <v>0</v>
      </c>
      <c r="I44" s="199">
        <f t="shared" si="0"/>
        <v>0</v>
      </c>
      <c r="J44" s="200">
        <v>0</v>
      </c>
      <c r="K44" s="198">
        <f t="shared" si="1"/>
        <v>0</v>
      </c>
      <c r="L44" s="200">
        <v>0</v>
      </c>
      <c r="M44" s="198">
        <f t="shared" si="2"/>
        <v>0</v>
      </c>
      <c r="N44" s="201">
        <v>21</v>
      </c>
      <c r="O44" s="202">
        <v>32</v>
      </c>
      <c r="P44" s="203" t="s">
        <v>98</v>
      </c>
    </row>
    <row r="45" spans="1:24" s="193" customFormat="1" ht="24" customHeight="1">
      <c r="A45" s="195" t="s">
        <v>22</v>
      </c>
      <c r="B45" s="195" t="s">
        <v>17</v>
      </c>
      <c r="C45" s="195" t="s">
        <v>1398</v>
      </c>
      <c r="D45" s="196" t="s">
        <v>20</v>
      </c>
      <c r="E45" s="197" t="s">
        <v>1427</v>
      </c>
      <c r="F45" s="195" t="s">
        <v>91</v>
      </c>
      <c r="G45" s="198">
        <v>1</v>
      </c>
      <c r="H45" s="853">
        <v>0</v>
      </c>
      <c r="I45" s="199">
        <f t="shared" si="0"/>
        <v>0</v>
      </c>
      <c r="J45" s="200">
        <v>0</v>
      </c>
      <c r="K45" s="198">
        <f t="shared" si="1"/>
        <v>0</v>
      </c>
      <c r="L45" s="200">
        <v>0</v>
      </c>
      <c r="M45" s="198">
        <f t="shared" si="2"/>
        <v>0</v>
      </c>
      <c r="N45" s="201">
        <v>21</v>
      </c>
      <c r="O45" s="202">
        <v>32</v>
      </c>
      <c r="P45" s="203" t="s">
        <v>98</v>
      </c>
    </row>
    <row r="46" spans="1:24" s="193" customFormat="1" ht="13.5" customHeight="1">
      <c r="A46" s="195" t="s">
        <v>23</v>
      </c>
      <c r="B46" s="195" t="s">
        <v>17</v>
      </c>
      <c r="C46" s="195" t="s">
        <v>1398</v>
      </c>
      <c r="D46" s="196" t="s">
        <v>22</v>
      </c>
      <c r="E46" s="197" t="s">
        <v>1428</v>
      </c>
      <c r="F46" s="195" t="s">
        <v>91</v>
      </c>
      <c r="G46" s="198">
        <v>1</v>
      </c>
      <c r="H46" s="853">
        <v>0</v>
      </c>
      <c r="I46" s="199">
        <f t="shared" si="0"/>
        <v>0</v>
      </c>
      <c r="J46" s="200">
        <v>0</v>
      </c>
      <c r="K46" s="198">
        <f t="shared" si="1"/>
        <v>0</v>
      </c>
      <c r="L46" s="200">
        <v>0</v>
      </c>
      <c r="M46" s="198">
        <f t="shared" si="2"/>
        <v>0</v>
      </c>
      <c r="N46" s="201">
        <v>21</v>
      </c>
      <c r="O46" s="202">
        <v>32</v>
      </c>
      <c r="P46" s="203" t="s">
        <v>98</v>
      </c>
    </row>
    <row r="47" spans="1:24" s="193" customFormat="1" ht="39" customHeight="1">
      <c r="E47" s="194" t="s">
        <v>1429</v>
      </c>
      <c r="H47" s="851"/>
      <c r="P47" s="193" t="s">
        <v>98</v>
      </c>
      <c r="Q47" s="193" t="s">
        <v>423</v>
      </c>
    </row>
    <row r="48" spans="1:24" s="193" customFormat="1" ht="13.5" customHeight="1">
      <c r="A48" s="195" t="s">
        <v>49</v>
      </c>
      <c r="B48" s="195" t="s">
        <v>17</v>
      </c>
      <c r="C48" s="195" t="s">
        <v>1398</v>
      </c>
      <c r="D48" s="196" t="s">
        <v>23</v>
      </c>
      <c r="E48" s="197" t="s">
        <v>1430</v>
      </c>
      <c r="F48" s="195" t="s">
        <v>91</v>
      </c>
      <c r="G48" s="198">
        <v>1</v>
      </c>
      <c r="H48" s="853">
        <v>0</v>
      </c>
      <c r="I48" s="199">
        <f>ROUND(G48*H48,2)</f>
        <v>0</v>
      </c>
      <c r="J48" s="200">
        <v>0</v>
      </c>
      <c r="K48" s="198">
        <f>G48*J48</f>
        <v>0</v>
      </c>
      <c r="L48" s="200">
        <v>0</v>
      </c>
      <c r="M48" s="198">
        <f>G48*L48</f>
        <v>0</v>
      </c>
      <c r="N48" s="201">
        <v>21</v>
      </c>
      <c r="O48" s="202">
        <v>32</v>
      </c>
      <c r="P48" s="203" t="s">
        <v>98</v>
      </c>
    </row>
    <row r="49" spans="1:24" s="193" customFormat="1" ht="48" customHeight="1">
      <c r="E49" s="194" t="s">
        <v>1431</v>
      </c>
      <c r="H49" s="851"/>
      <c r="P49" s="193" t="s">
        <v>98</v>
      </c>
      <c r="Q49" s="193" t="s">
        <v>423</v>
      </c>
    </row>
    <row r="50" spans="1:24" s="193" customFormat="1" ht="13.5" customHeight="1">
      <c r="A50" s="195" t="s">
        <v>24</v>
      </c>
      <c r="B50" s="195" t="s">
        <v>17</v>
      </c>
      <c r="C50" s="195" t="s">
        <v>1398</v>
      </c>
      <c r="D50" s="196" t="s">
        <v>49</v>
      </c>
      <c r="E50" s="197" t="s">
        <v>1432</v>
      </c>
      <c r="F50" s="195" t="s">
        <v>91</v>
      </c>
      <c r="G50" s="198">
        <v>1</v>
      </c>
      <c r="H50" s="853">
        <v>0</v>
      </c>
      <c r="I50" s="199">
        <f>ROUND(G50*H50,2)</f>
        <v>0</v>
      </c>
      <c r="J50" s="200">
        <v>0</v>
      </c>
      <c r="K50" s="198">
        <f>G50*J50</f>
        <v>0</v>
      </c>
      <c r="L50" s="200">
        <v>0</v>
      </c>
      <c r="M50" s="198">
        <f>G50*L50</f>
        <v>0</v>
      </c>
      <c r="N50" s="201">
        <v>21</v>
      </c>
      <c r="O50" s="202">
        <v>32</v>
      </c>
      <c r="P50" s="203" t="s">
        <v>98</v>
      </c>
    </row>
    <row r="51" spans="1:24" s="193" customFormat="1" ht="107.25" customHeight="1">
      <c r="E51" s="194" t="s">
        <v>1433</v>
      </c>
      <c r="H51" s="851"/>
      <c r="P51" s="193" t="s">
        <v>98</v>
      </c>
      <c r="Q51" s="193" t="s">
        <v>423</v>
      </c>
    </row>
    <row r="52" spans="1:24" s="193" customFormat="1" ht="45" customHeight="1">
      <c r="A52" s="195" t="s">
        <v>25</v>
      </c>
      <c r="B52" s="195" t="s">
        <v>17</v>
      </c>
      <c r="C52" s="195" t="s">
        <v>1398</v>
      </c>
      <c r="D52" s="196" t="s">
        <v>24</v>
      </c>
      <c r="E52" s="197" t="s">
        <v>1434</v>
      </c>
      <c r="F52" s="195" t="s">
        <v>91</v>
      </c>
      <c r="G52" s="198">
        <v>1</v>
      </c>
      <c r="H52" s="853">
        <v>0</v>
      </c>
      <c r="I52" s="199">
        <f t="shared" ref="I52:I57" si="3">ROUND(G52*H52,2)</f>
        <v>0</v>
      </c>
      <c r="J52" s="200">
        <v>0</v>
      </c>
      <c r="K52" s="198">
        <f t="shared" ref="K52:K57" si="4">G52*J52</f>
        <v>0</v>
      </c>
      <c r="L52" s="200">
        <v>0</v>
      </c>
      <c r="M52" s="198">
        <f t="shared" ref="M52:M57" si="5">G52*L52</f>
        <v>0</v>
      </c>
      <c r="N52" s="201">
        <v>21</v>
      </c>
      <c r="O52" s="202">
        <v>32</v>
      </c>
      <c r="P52" s="203" t="s">
        <v>98</v>
      </c>
    </row>
    <row r="53" spans="1:24" s="193" customFormat="1" ht="45" customHeight="1">
      <c r="A53" s="195" t="s">
        <v>26</v>
      </c>
      <c r="B53" s="195" t="s">
        <v>17</v>
      </c>
      <c r="C53" s="195" t="s">
        <v>1398</v>
      </c>
      <c r="D53" s="196" t="s">
        <v>25</v>
      </c>
      <c r="E53" s="197" t="s">
        <v>1435</v>
      </c>
      <c r="F53" s="195" t="s">
        <v>91</v>
      </c>
      <c r="G53" s="198">
        <v>1</v>
      </c>
      <c r="H53" s="853">
        <v>0</v>
      </c>
      <c r="I53" s="199">
        <f t="shared" si="3"/>
        <v>0</v>
      </c>
      <c r="J53" s="200">
        <v>0</v>
      </c>
      <c r="K53" s="198">
        <f t="shared" si="4"/>
        <v>0</v>
      </c>
      <c r="L53" s="200">
        <v>0</v>
      </c>
      <c r="M53" s="198">
        <f t="shared" si="5"/>
        <v>0</v>
      </c>
      <c r="N53" s="201">
        <v>21</v>
      </c>
      <c r="O53" s="202">
        <v>32</v>
      </c>
      <c r="P53" s="203" t="s">
        <v>98</v>
      </c>
    </row>
    <row r="54" spans="1:24" s="193" customFormat="1" ht="45" customHeight="1">
      <c r="A54" s="195" t="s">
        <v>27</v>
      </c>
      <c r="B54" s="195" t="s">
        <v>17</v>
      </c>
      <c r="C54" s="195" t="s">
        <v>1398</v>
      </c>
      <c r="D54" s="196" t="s">
        <v>26</v>
      </c>
      <c r="E54" s="197" t="s">
        <v>1436</v>
      </c>
      <c r="F54" s="195" t="s">
        <v>91</v>
      </c>
      <c r="G54" s="198">
        <v>1</v>
      </c>
      <c r="H54" s="853">
        <v>0</v>
      </c>
      <c r="I54" s="199">
        <f t="shared" si="3"/>
        <v>0</v>
      </c>
      <c r="J54" s="200">
        <v>0</v>
      </c>
      <c r="K54" s="198">
        <f t="shared" si="4"/>
        <v>0</v>
      </c>
      <c r="L54" s="200">
        <v>0</v>
      </c>
      <c r="M54" s="198">
        <f t="shared" si="5"/>
        <v>0</v>
      </c>
      <c r="N54" s="201">
        <v>21</v>
      </c>
      <c r="O54" s="202">
        <v>32</v>
      </c>
      <c r="P54" s="203" t="s">
        <v>98</v>
      </c>
    </row>
    <row r="55" spans="1:24" s="193" customFormat="1" ht="13.5" customHeight="1">
      <c r="A55" s="185" t="s">
        <v>28</v>
      </c>
      <c r="B55" s="185" t="s">
        <v>12</v>
      </c>
      <c r="C55" s="185" t="s">
        <v>1394</v>
      </c>
      <c r="D55" s="186" t="s">
        <v>1437</v>
      </c>
      <c r="E55" s="187" t="s">
        <v>1438</v>
      </c>
      <c r="F55" s="185" t="s">
        <v>116</v>
      </c>
      <c r="G55" s="188">
        <v>45</v>
      </c>
      <c r="H55" s="850">
        <v>0</v>
      </c>
      <c r="I55" s="189">
        <f t="shared" si="3"/>
        <v>0</v>
      </c>
      <c r="J55" s="190">
        <v>3.9100000000000003E-3</v>
      </c>
      <c r="K55" s="188">
        <f t="shared" si="4"/>
        <v>0.17595000000000002</v>
      </c>
      <c r="L55" s="190">
        <v>0</v>
      </c>
      <c r="M55" s="188">
        <f t="shared" si="5"/>
        <v>0</v>
      </c>
      <c r="N55" s="191">
        <v>21</v>
      </c>
      <c r="O55" s="192">
        <v>16</v>
      </c>
      <c r="P55" s="193" t="s">
        <v>98</v>
      </c>
    </row>
    <row r="56" spans="1:24" s="193" customFormat="1" ht="34.5" customHeight="1">
      <c r="A56" s="185" t="s">
        <v>29</v>
      </c>
      <c r="B56" s="185" t="s">
        <v>12</v>
      </c>
      <c r="C56" s="185" t="s">
        <v>1394</v>
      </c>
      <c r="D56" s="186" t="s">
        <v>1439</v>
      </c>
      <c r="E56" s="187" t="s">
        <v>1440</v>
      </c>
      <c r="F56" s="185" t="s">
        <v>91</v>
      </c>
      <c r="G56" s="188">
        <v>1</v>
      </c>
      <c r="H56" s="850">
        <v>0</v>
      </c>
      <c r="I56" s="189">
        <f t="shared" si="3"/>
        <v>0</v>
      </c>
      <c r="J56" s="190">
        <v>3.9100000000000003E-3</v>
      </c>
      <c r="K56" s="188">
        <f t="shared" si="4"/>
        <v>3.9100000000000003E-3</v>
      </c>
      <c r="L56" s="190">
        <v>0</v>
      </c>
      <c r="M56" s="188">
        <f t="shared" si="5"/>
        <v>0</v>
      </c>
      <c r="N56" s="191">
        <v>21</v>
      </c>
      <c r="O56" s="192">
        <v>16</v>
      </c>
      <c r="P56" s="193" t="s">
        <v>98</v>
      </c>
    </row>
    <row r="57" spans="1:24" s="193" customFormat="1" ht="13.5" customHeight="1">
      <c r="A57" s="185" t="s">
        <v>30</v>
      </c>
      <c r="B57" s="185" t="s">
        <v>12</v>
      </c>
      <c r="C57" s="185" t="s">
        <v>1394</v>
      </c>
      <c r="D57" s="186" t="s">
        <v>1441</v>
      </c>
      <c r="E57" s="187" t="s">
        <v>1442</v>
      </c>
      <c r="F57" s="185" t="s">
        <v>1393</v>
      </c>
      <c r="G57" s="188">
        <f>SUM(I36:I56)/100</f>
        <v>0</v>
      </c>
      <c r="H57" s="850">
        <v>0</v>
      </c>
      <c r="I57" s="189">
        <f t="shared" si="3"/>
        <v>0</v>
      </c>
      <c r="J57" s="190">
        <v>0</v>
      </c>
      <c r="K57" s="188">
        <f t="shared" si="4"/>
        <v>0</v>
      </c>
      <c r="L57" s="190">
        <v>0</v>
      </c>
      <c r="M57" s="188">
        <f t="shared" si="5"/>
        <v>0</v>
      </c>
      <c r="N57" s="191">
        <v>21</v>
      </c>
      <c r="O57" s="192">
        <v>16</v>
      </c>
      <c r="P57" s="193" t="s">
        <v>98</v>
      </c>
    </row>
    <row r="58" spans="1:24" s="179" customFormat="1" ht="12.75" customHeight="1">
      <c r="B58" s="181" t="s">
        <v>10</v>
      </c>
      <c r="D58" s="182" t="s">
        <v>1443</v>
      </c>
      <c r="E58" s="182" t="s">
        <v>1444</v>
      </c>
      <c r="H58" s="852"/>
      <c r="I58" s="183">
        <f>SUM(I59:I114)</f>
        <v>0</v>
      </c>
      <c r="K58" s="184">
        <f>SUM(K59:K114)</f>
        <v>1.6109699999999998</v>
      </c>
      <c r="M58" s="184">
        <f>SUM(M59:M114)</f>
        <v>4.8185200000000004</v>
      </c>
      <c r="P58" s="182" t="s">
        <v>97</v>
      </c>
      <c r="X58" s="193"/>
    </row>
    <row r="59" spans="1:24" s="193" customFormat="1" ht="13.5" customHeight="1">
      <c r="A59" s="185" t="s">
        <v>31</v>
      </c>
      <c r="B59" s="185" t="s">
        <v>12</v>
      </c>
      <c r="C59" s="185" t="s">
        <v>1394</v>
      </c>
      <c r="D59" s="186" t="s">
        <v>1445</v>
      </c>
      <c r="E59" s="187" t="s">
        <v>1446</v>
      </c>
      <c r="F59" s="185" t="s">
        <v>116</v>
      </c>
      <c r="G59" s="188">
        <v>50</v>
      </c>
      <c r="H59" s="850">
        <v>0</v>
      </c>
      <c r="I59" s="189">
        <f>ROUND(G59*H59,2)</f>
        <v>0</v>
      </c>
      <c r="J59" s="190">
        <v>2.0000000000000002E-5</v>
      </c>
      <c r="K59" s="188">
        <f>G59*J59</f>
        <v>1E-3</v>
      </c>
      <c r="L59" s="190">
        <v>3.2000000000000002E-3</v>
      </c>
      <c r="M59" s="188">
        <f>G59*L59</f>
        <v>0.16</v>
      </c>
      <c r="N59" s="191">
        <v>21</v>
      </c>
      <c r="O59" s="192">
        <v>16</v>
      </c>
      <c r="P59" s="193" t="s">
        <v>98</v>
      </c>
    </row>
    <row r="60" spans="1:24" s="193" customFormat="1" ht="13.5" customHeight="1">
      <c r="A60" s="185" t="s">
        <v>36</v>
      </c>
      <c r="B60" s="185" t="s">
        <v>12</v>
      </c>
      <c r="C60" s="185" t="s">
        <v>1394</v>
      </c>
      <c r="D60" s="186" t="s">
        <v>1447</v>
      </c>
      <c r="E60" s="187" t="s">
        <v>1448</v>
      </c>
      <c r="F60" s="185" t="s">
        <v>91</v>
      </c>
      <c r="G60" s="188">
        <v>650</v>
      </c>
      <c r="H60" s="850">
        <v>0</v>
      </c>
      <c r="I60" s="189">
        <f>ROUND(G60*H60,2)</f>
        <v>0</v>
      </c>
      <c r="J60" s="190">
        <v>5.0000000000000002E-5</v>
      </c>
      <c r="K60" s="188">
        <f>G60*J60</f>
        <v>3.2500000000000001E-2</v>
      </c>
      <c r="L60" s="190">
        <v>5.3200000000000001E-3</v>
      </c>
      <c r="M60" s="188">
        <f>G60*L60</f>
        <v>3.4580000000000002</v>
      </c>
      <c r="N60" s="191">
        <v>21</v>
      </c>
      <c r="O60" s="192">
        <v>16</v>
      </c>
      <c r="P60" s="193" t="s">
        <v>98</v>
      </c>
    </row>
    <row r="61" spans="1:24" s="193" customFormat="1" ht="21" customHeight="1">
      <c r="E61" s="194" t="s">
        <v>1449</v>
      </c>
      <c r="H61" s="851"/>
      <c r="P61" s="193" t="s">
        <v>98</v>
      </c>
      <c r="Q61" s="193" t="s">
        <v>423</v>
      </c>
    </row>
    <row r="62" spans="1:24" s="193" customFormat="1" ht="13.5" customHeight="1">
      <c r="A62" s="185" t="s">
        <v>37</v>
      </c>
      <c r="B62" s="185" t="s">
        <v>12</v>
      </c>
      <c r="C62" s="185" t="s">
        <v>1394</v>
      </c>
      <c r="D62" s="186" t="s">
        <v>1450</v>
      </c>
      <c r="E62" s="187" t="s">
        <v>1451</v>
      </c>
      <c r="F62" s="185" t="s">
        <v>91</v>
      </c>
      <c r="G62" s="188">
        <v>16</v>
      </c>
      <c r="H62" s="850">
        <v>0</v>
      </c>
      <c r="I62" s="189">
        <f>ROUND(G62*H62,2)</f>
        <v>0</v>
      </c>
      <c r="J62" s="190">
        <v>5.0000000000000002E-5</v>
      </c>
      <c r="K62" s="188">
        <f>G62*J62</f>
        <v>8.0000000000000004E-4</v>
      </c>
      <c r="L62" s="190">
        <v>5.3200000000000001E-3</v>
      </c>
      <c r="M62" s="188">
        <f>G62*L62</f>
        <v>8.5120000000000001E-2</v>
      </c>
      <c r="N62" s="191">
        <v>21</v>
      </c>
      <c r="O62" s="192">
        <v>16</v>
      </c>
      <c r="P62" s="193" t="s">
        <v>98</v>
      </c>
    </row>
    <row r="63" spans="1:24" s="193" customFormat="1" ht="13.5" customHeight="1">
      <c r="A63" s="185" t="s">
        <v>38</v>
      </c>
      <c r="B63" s="185" t="s">
        <v>12</v>
      </c>
      <c r="C63" s="185" t="s">
        <v>1394</v>
      </c>
      <c r="D63" s="186" t="s">
        <v>1452</v>
      </c>
      <c r="E63" s="187" t="s">
        <v>879</v>
      </c>
      <c r="F63" s="185" t="s">
        <v>246</v>
      </c>
      <c r="G63" s="188">
        <v>130</v>
      </c>
      <c r="H63" s="850">
        <v>0</v>
      </c>
      <c r="I63" s="189">
        <f>ROUND(G63*H63,2)</f>
        <v>0</v>
      </c>
      <c r="J63" s="190">
        <v>9.0000000000000006E-5</v>
      </c>
      <c r="K63" s="188">
        <f>G63*J63</f>
        <v>1.17E-2</v>
      </c>
      <c r="L63" s="190">
        <v>8.5800000000000008E-3</v>
      </c>
      <c r="M63" s="188">
        <f>G63*L63</f>
        <v>1.1154000000000002</v>
      </c>
      <c r="N63" s="191">
        <v>21</v>
      </c>
      <c r="O63" s="192">
        <v>16</v>
      </c>
      <c r="P63" s="193" t="s">
        <v>98</v>
      </c>
    </row>
    <row r="64" spans="1:24" s="193" customFormat="1" ht="39" customHeight="1">
      <c r="E64" s="194" t="s">
        <v>1453</v>
      </c>
      <c r="H64" s="851"/>
      <c r="P64" s="193" t="s">
        <v>98</v>
      </c>
      <c r="Q64" s="193" t="s">
        <v>423</v>
      </c>
    </row>
    <row r="65" spans="1:19" s="193" customFormat="1" ht="13.5" customHeight="1">
      <c r="A65" s="185" t="s">
        <v>39</v>
      </c>
      <c r="B65" s="185" t="s">
        <v>12</v>
      </c>
      <c r="C65" s="185" t="s">
        <v>1394</v>
      </c>
      <c r="D65" s="186" t="s">
        <v>1454</v>
      </c>
      <c r="E65" s="187" t="s">
        <v>1455</v>
      </c>
      <c r="F65" s="185" t="s">
        <v>94</v>
      </c>
      <c r="G65" s="188">
        <v>231</v>
      </c>
      <c r="H65" s="850">
        <v>0</v>
      </c>
      <c r="I65" s="189">
        <f>ROUND(G65*H65,2)</f>
        <v>0</v>
      </c>
      <c r="J65" s="190">
        <v>6.8000000000000005E-4</v>
      </c>
      <c r="K65" s="188">
        <f>G65*J65</f>
        <v>0.15708</v>
      </c>
      <c r="L65" s="190">
        <v>0</v>
      </c>
      <c r="M65" s="188">
        <f>G65*L65</f>
        <v>0</v>
      </c>
      <c r="N65" s="191">
        <v>21</v>
      </c>
      <c r="O65" s="192">
        <v>16</v>
      </c>
      <c r="P65" s="193" t="s">
        <v>98</v>
      </c>
    </row>
    <row r="66" spans="1:19" s="193" customFormat="1" ht="15.75" customHeight="1">
      <c r="D66" s="204"/>
      <c r="E66" s="205" t="s">
        <v>1456</v>
      </c>
      <c r="G66" s="206">
        <v>7</v>
      </c>
      <c r="H66" s="851"/>
      <c r="P66" s="204" t="s">
        <v>98</v>
      </c>
      <c r="Q66" s="204" t="s">
        <v>98</v>
      </c>
      <c r="R66" s="204" t="s">
        <v>1457</v>
      </c>
      <c r="S66" s="204" t="s">
        <v>1382</v>
      </c>
    </row>
    <row r="67" spans="1:19" s="193" customFormat="1" ht="15.75" customHeight="1">
      <c r="D67" s="204"/>
      <c r="E67" s="205" t="s">
        <v>1458</v>
      </c>
      <c r="G67" s="206">
        <v>205</v>
      </c>
      <c r="H67" s="851"/>
      <c r="P67" s="204" t="s">
        <v>98</v>
      </c>
      <c r="Q67" s="204" t="s">
        <v>98</v>
      </c>
      <c r="R67" s="204" t="s">
        <v>1457</v>
      </c>
      <c r="S67" s="204" t="s">
        <v>1382</v>
      </c>
    </row>
    <row r="68" spans="1:19" s="193" customFormat="1" ht="15.75" customHeight="1">
      <c r="D68" s="204"/>
      <c r="E68" s="205" t="s">
        <v>1459</v>
      </c>
      <c r="G68" s="206">
        <v>19</v>
      </c>
      <c r="H68" s="851"/>
      <c r="P68" s="204" t="s">
        <v>98</v>
      </c>
      <c r="Q68" s="204" t="s">
        <v>98</v>
      </c>
      <c r="R68" s="204" t="s">
        <v>1457</v>
      </c>
      <c r="S68" s="204" t="s">
        <v>1382</v>
      </c>
    </row>
    <row r="69" spans="1:19" s="193" customFormat="1" ht="13.5" customHeight="1">
      <c r="A69" s="185" t="s">
        <v>40</v>
      </c>
      <c r="B69" s="185" t="s">
        <v>12</v>
      </c>
      <c r="C69" s="185" t="s">
        <v>1394</v>
      </c>
      <c r="D69" s="186" t="s">
        <v>1460</v>
      </c>
      <c r="E69" s="187" t="s">
        <v>1461</v>
      </c>
      <c r="F69" s="185" t="s">
        <v>94</v>
      </c>
      <c r="G69" s="188">
        <v>387</v>
      </c>
      <c r="H69" s="850">
        <v>0</v>
      </c>
      <c r="I69" s="189">
        <f>ROUND(G69*H69,2)</f>
        <v>0</v>
      </c>
      <c r="J69" s="190">
        <v>9.3999999999999997E-4</v>
      </c>
      <c r="K69" s="188">
        <f>G69*J69</f>
        <v>0.36377999999999999</v>
      </c>
      <c r="L69" s="190">
        <v>0</v>
      </c>
      <c r="M69" s="188">
        <f>G69*L69</f>
        <v>0</v>
      </c>
      <c r="N69" s="191">
        <v>21</v>
      </c>
      <c r="O69" s="192">
        <v>16</v>
      </c>
      <c r="P69" s="193" t="s">
        <v>98</v>
      </c>
    </row>
    <row r="70" spans="1:19" s="193" customFormat="1" ht="15.75" customHeight="1">
      <c r="D70" s="204"/>
      <c r="E70" s="205" t="s">
        <v>1462</v>
      </c>
      <c r="G70" s="206">
        <v>32</v>
      </c>
      <c r="H70" s="851"/>
      <c r="P70" s="204" t="s">
        <v>98</v>
      </c>
      <c r="Q70" s="204" t="s">
        <v>98</v>
      </c>
      <c r="R70" s="204" t="s">
        <v>1457</v>
      </c>
      <c r="S70" s="204" t="s">
        <v>1382</v>
      </c>
    </row>
    <row r="71" spans="1:19" s="193" customFormat="1" ht="15.75" customHeight="1">
      <c r="D71" s="204"/>
      <c r="E71" s="205" t="s">
        <v>1463</v>
      </c>
      <c r="G71" s="206">
        <v>167</v>
      </c>
      <c r="H71" s="851"/>
      <c r="P71" s="204" t="s">
        <v>98</v>
      </c>
      <c r="Q71" s="204" t="s">
        <v>98</v>
      </c>
      <c r="R71" s="204" t="s">
        <v>1457</v>
      </c>
      <c r="S71" s="204" t="s">
        <v>1382</v>
      </c>
    </row>
    <row r="72" spans="1:19" s="193" customFormat="1" ht="15.75" customHeight="1">
      <c r="D72" s="204"/>
      <c r="E72" s="205" t="s">
        <v>1464</v>
      </c>
      <c r="G72" s="206">
        <v>48</v>
      </c>
      <c r="H72" s="851"/>
      <c r="P72" s="204" t="s">
        <v>98</v>
      </c>
      <c r="Q72" s="204" t="s">
        <v>98</v>
      </c>
      <c r="R72" s="204" t="s">
        <v>1457</v>
      </c>
      <c r="S72" s="204" t="s">
        <v>1382</v>
      </c>
    </row>
    <row r="73" spans="1:19" s="193" customFormat="1" ht="15.75" customHeight="1">
      <c r="D73" s="204"/>
      <c r="E73" s="205" t="s">
        <v>1465</v>
      </c>
      <c r="G73" s="206">
        <v>140</v>
      </c>
      <c r="H73" s="851"/>
      <c r="P73" s="204" t="s">
        <v>98</v>
      </c>
      <c r="Q73" s="204" t="s">
        <v>98</v>
      </c>
      <c r="R73" s="204" t="s">
        <v>1457</v>
      </c>
      <c r="S73" s="204" t="s">
        <v>1382</v>
      </c>
    </row>
    <row r="74" spans="1:19" s="193" customFormat="1" ht="13.5" customHeight="1">
      <c r="A74" s="185" t="s">
        <v>32</v>
      </c>
      <c r="B74" s="185" t="s">
        <v>12</v>
      </c>
      <c r="C74" s="185" t="s">
        <v>1394</v>
      </c>
      <c r="D74" s="186" t="s">
        <v>1466</v>
      </c>
      <c r="E74" s="187" t="s">
        <v>1467</v>
      </c>
      <c r="F74" s="185" t="s">
        <v>94</v>
      </c>
      <c r="G74" s="188">
        <v>139</v>
      </c>
      <c r="H74" s="850">
        <v>0</v>
      </c>
      <c r="I74" s="189">
        <f>ROUND(G74*H74,2)</f>
        <v>0</v>
      </c>
      <c r="J74" s="190">
        <v>9.3000000000000005E-4</v>
      </c>
      <c r="K74" s="188">
        <f>G74*J74</f>
        <v>0.12927</v>
      </c>
      <c r="L74" s="190">
        <v>0</v>
      </c>
      <c r="M74" s="188">
        <f>G74*L74</f>
        <v>0</v>
      </c>
      <c r="N74" s="191">
        <v>21</v>
      </c>
      <c r="O74" s="192">
        <v>16</v>
      </c>
      <c r="P74" s="193" t="s">
        <v>98</v>
      </c>
    </row>
    <row r="75" spans="1:19" s="193" customFormat="1" ht="15.75" customHeight="1">
      <c r="D75" s="204"/>
      <c r="E75" s="205" t="s">
        <v>1468</v>
      </c>
      <c r="G75" s="206">
        <v>10</v>
      </c>
      <c r="H75" s="851"/>
      <c r="P75" s="204" t="s">
        <v>98</v>
      </c>
      <c r="Q75" s="204" t="s">
        <v>98</v>
      </c>
      <c r="R75" s="204" t="s">
        <v>1457</v>
      </c>
      <c r="S75" s="204" t="s">
        <v>1382</v>
      </c>
    </row>
    <row r="76" spans="1:19" s="193" customFormat="1" ht="15.75" customHeight="1">
      <c r="D76" s="204"/>
      <c r="E76" s="205" t="s">
        <v>1469</v>
      </c>
      <c r="G76" s="206">
        <v>14</v>
      </c>
      <c r="H76" s="851"/>
      <c r="P76" s="204" t="s">
        <v>98</v>
      </c>
      <c r="Q76" s="204" t="s">
        <v>98</v>
      </c>
      <c r="R76" s="204" t="s">
        <v>1457</v>
      </c>
      <c r="S76" s="204" t="s">
        <v>1382</v>
      </c>
    </row>
    <row r="77" spans="1:19" s="193" customFormat="1" ht="15.75" customHeight="1">
      <c r="D77" s="204"/>
      <c r="E77" s="205" t="s">
        <v>1470</v>
      </c>
      <c r="G77" s="206">
        <v>35</v>
      </c>
      <c r="H77" s="851"/>
      <c r="P77" s="204" t="s">
        <v>98</v>
      </c>
      <c r="Q77" s="204" t="s">
        <v>98</v>
      </c>
      <c r="R77" s="204" t="s">
        <v>1457</v>
      </c>
      <c r="S77" s="204" t="s">
        <v>1382</v>
      </c>
    </row>
    <row r="78" spans="1:19" s="193" customFormat="1" ht="15.75" customHeight="1">
      <c r="D78" s="204"/>
      <c r="E78" s="205" t="s">
        <v>1471</v>
      </c>
      <c r="G78" s="206">
        <v>10</v>
      </c>
      <c r="H78" s="851"/>
      <c r="P78" s="204" t="s">
        <v>98</v>
      </c>
      <c r="Q78" s="204" t="s">
        <v>98</v>
      </c>
      <c r="R78" s="204" t="s">
        <v>1457</v>
      </c>
      <c r="S78" s="204" t="s">
        <v>1382</v>
      </c>
    </row>
    <row r="79" spans="1:19" s="193" customFormat="1" ht="15.75" customHeight="1">
      <c r="D79" s="204"/>
      <c r="E79" s="205" t="s">
        <v>1472</v>
      </c>
      <c r="G79" s="206">
        <v>3</v>
      </c>
      <c r="H79" s="851"/>
      <c r="P79" s="204" t="s">
        <v>98</v>
      </c>
      <c r="Q79" s="204" t="s">
        <v>98</v>
      </c>
      <c r="R79" s="204" t="s">
        <v>1457</v>
      </c>
      <c r="S79" s="204" t="s">
        <v>1382</v>
      </c>
    </row>
    <row r="80" spans="1:19" s="193" customFormat="1" ht="15.75" customHeight="1">
      <c r="D80" s="204"/>
      <c r="E80" s="205" t="s">
        <v>1473</v>
      </c>
      <c r="G80" s="206">
        <v>67</v>
      </c>
      <c r="H80" s="851"/>
      <c r="P80" s="204" t="s">
        <v>98</v>
      </c>
      <c r="Q80" s="204" t="s">
        <v>98</v>
      </c>
      <c r="R80" s="204" t="s">
        <v>1457</v>
      </c>
      <c r="S80" s="204" t="s">
        <v>1382</v>
      </c>
    </row>
    <row r="81" spans="1:19" s="193" customFormat="1" ht="13.5" customHeight="1">
      <c r="A81" s="185" t="s">
        <v>41</v>
      </c>
      <c r="B81" s="185" t="s">
        <v>12</v>
      </c>
      <c r="C81" s="185" t="s">
        <v>1394</v>
      </c>
      <c r="D81" s="186" t="s">
        <v>1474</v>
      </c>
      <c r="E81" s="187" t="s">
        <v>1475</v>
      </c>
      <c r="F81" s="185" t="s">
        <v>94</v>
      </c>
      <c r="G81" s="188">
        <v>177</v>
      </c>
      <c r="H81" s="850">
        <v>0</v>
      </c>
      <c r="I81" s="189">
        <f>ROUND(G81*H81,2)</f>
        <v>0</v>
      </c>
      <c r="J81" s="190">
        <v>1.5E-3</v>
      </c>
      <c r="K81" s="188">
        <f>G81*J81</f>
        <v>0.26550000000000001</v>
      </c>
      <c r="L81" s="190">
        <v>0</v>
      </c>
      <c r="M81" s="188">
        <f>G81*L81</f>
        <v>0</v>
      </c>
      <c r="N81" s="191">
        <v>21</v>
      </c>
      <c r="O81" s="192">
        <v>16</v>
      </c>
      <c r="P81" s="193" t="s">
        <v>98</v>
      </c>
    </row>
    <row r="82" spans="1:19" s="193" customFormat="1" ht="15.75" customHeight="1">
      <c r="D82" s="207"/>
      <c r="E82" s="208" t="s">
        <v>1476</v>
      </c>
      <c r="G82" s="209"/>
      <c r="H82" s="851"/>
      <c r="P82" s="207" t="s">
        <v>98</v>
      </c>
      <c r="Q82" s="207" t="s">
        <v>97</v>
      </c>
      <c r="R82" s="207" t="s">
        <v>1457</v>
      </c>
      <c r="S82" s="207" t="s">
        <v>1382</v>
      </c>
    </row>
    <row r="83" spans="1:19" s="193" customFormat="1" ht="15.75" customHeight="1">
      <c r="D83" s="204"/>
      <c r="E83" s="205" t="s">
        <v>1477</v>
      </c>
      <c r="G83" s="206">
        <v>28</v>
      </c>
      <c r="H83" s="851"/>
      <c r="P83" s="204" t="s">
        <v>98</v>
      </c>
      <c r="Q83" s="204" t="s">
        <v>98</v>
      </c>
      <c r="R83" s="204" t="s">
        <v>1457</v>
      </c>
      <c r="S83" s="204" t="s">
        <v>1382</v>
      </c>
    </row>
    <row r="84" spans="1:19" s="193" customFormat="1" ht="15.75" customHeight="1">
      <c r="D84" s="204"/>
      <c r="E84" s="205" t="s">
        <v>1478</v>
      </c>
      <c r="G84" s="206">
        <v>20</v>
      </c>
      <c r="H84" s="851"/>
      <c r="P84" s="204" t="s">
        <v>98</v>
      </c>
      <c r="Q84" s="204" t="s">
        <v>98</v>
      </c>
      <c r="R84" s="204" t="s">
        <v>1457</v>
      </c>
      <c r="S84" s="204" t="s">
        <v>1382</v>
      </c>
    </row>
    <row r="85" spans="1:19" s="193" customFormat="1" ht="15.75" customHeight="1">
      <c r="D85" s="204"/>
      <c r="E85" s="205" t="s">
        <v>1479</v>
      </c>
      <c r="G85" s="206">
        <v>59</v>
      </c>
      <c r="H85" s="851"/>
      <c r="P85" s="204" t="s">
        <v>98</v>
      </c>
      <c r="Q85" s="204" t="s">
        <v>98</v>
      </c>
      <c r="R85" s="204" t="s">
        <v>1457</v>
      </c>
      <c r="S85" s="204" t="s">
        <v>1382</v>
      </c>
    </row>
    <row r="86" spans="1:19" s="193" customFormat="1" ht="15.75" customHeight="1">
      <c r="D86" s="204"/>
      <c r="E86" s="205" t="s">
        <v>1480</v>
      </c>
      <c r="G86" s="206">
        <v>7</v>
      </c>
      <c r="H86" s="851"/>
      <c r="P86" s="204" t="s">
        <v>98</v>
      </c>
      <c r="Q86" s="204" t="s">
        <v>98</v>
      </c>
      <c r="R86" s="204" t="s">
        <v>1457</v>
      </c>
      <c r="S86" s="204" t="s">
        <v>1382</v>
      </c>
    </row>
    <row r="87" spans="1:19" s="193" customFormat="1" ht="15.75" customHeight="1">
      <c r="D87" s="204"/>
      <c r="E87" s="205" t="s">
        <v>1481</v>
      </c>
      <c r="G87" s="206">
        <v>63</v>
      </c>
      <c r="H87" s="851"/>
      <c r="P87" s="204" t="s">
        <v>98</v>
      </c>
      <c r="Q87" s="204" t="s">
        <v>98</v>
      </c>
      <c r="R87" s="204" t="s">
        <v>1457</v>
      </c>
      <c r="S87" s="204" t="s">
        <v>1382</v>
      </c>
    </row>
    <row r="88" spans="1:19" s="193" customFormat="1" ht="13.5" customHeight="1">
      <c r="A88" s="185" t="s">
        <v>42</v>
      </c>
      <c r="B88" s="185" t="s">
        <v>12</v>
      </c>
      <c r="C88" s="185" t="s">
        <v>1394</v>
      </c>
      <c r="D88" s="186" t="s">
        <v>1482</v>
      </c>
      <c r="E88" s="187" t="s">
        <v>1483</v>
      </c>
      <c r="F88" s="185" t="s">
        <v>94</v>
      </c>
      <c r="G88" s="188">
        <v>248.5</v>
      </c>
      <c r="H88" s="850">
        <v>0</v>
      </c>
      <c r="I88" s="189">
        <f>ROUND(G88*H88,2)</f>
        <v>0</v>
      </c>
      <c r="J88" s="190">
        <v>1.83E-3</v>
      </c>
      <c r="K88" s="188">
        <f>G88*J88</f>
        <v>0.45475500000000002</v>
      </c>
      <c r="L88" s="190">
        <v>0</v>
      </c>
      <c r="M88" s="188">
        <f>G88*L88</f>
        <v>0</v>
      </c>
      <c r="N88" s="191">
        <v>21</v>
      </c>
      <c r="O88" s="192">
        <v>16</v>
      </c>
      <c r="P88" s="193" t="s">
        <v>98</v>
      </c>
    </row>
    <row r="89" spans="1:19" s="193" customFormat="1" ht="15.75" customHeight="1">
      <c r="D89" s="204"/>
      <c r="E89" s="205" t="s">
        <v>1484</v>
      </c>
      <c r="G89" s="206">
        <v>153</v>
      </c>
      <c r="H89" s="851"/>
      <c r="P89" s="204" t="s">
        <v>98</v>
      </c>
      <c r="Q89" s="204" t="s">
        <v>98</v>
      </c>
      <c r="R89" s="204" t="s">
        <v>1457</v>
      </c>
      <c r="S89" s="204" t="s">
        <v>1382</v>
      </c>
    </row>
    <row r="90" spans="1:19" s="193" customFormat="1" ht="15.75" customHeight="1">
      <c r="D90" s="204"/>
      <c r="E90" s="205" t="s">
        <v>1485</v>
      </c>
      <c r="G90" s="206">
        <v>67</v>
      </c>
      <c r="H90" s="851"/>
      <c r="P90" s="204" t="s">
        <v>98</v>
      </c>
      <c r="Q90" s="204" t="s">
        <v>98</v>
      </c>
      <c r="R90" s="204" t="s">
        <v>1457</v>
      </c>
      <c r="S90" s="204" t="s">
        <v>1382</v>
      </c>
    </row>
    <row r="91" spans="1:19" s="193" customFormat="1" ht="15.75" customHeight="1">
      <c r="D91" s="204"/>
      <c r="E91" s="205" t="s">
        <v>1486</v>
      </c>
      <c r="G91" s="206">
        <v>1.5</v>
      </c>
      <c r="H91" s="851"/>
      <c r="P91" s="204" t="s">
        <v>98</v>
      </c>
      <c r="Q91" s="204" t="s">
        <v>98</v>
      </c>
      <c r="R91" s="204" t="s">
        <v>1457</v>
      </c>
      <c r="S91" s="204" t="s">
        <v>1382</v>
      </c>
    </row>
    <row r="92" spans="1:19" s="193" customFormat="1" ht="15.75" customHeight="1">
      <c r="D92" s="204"/>
      <c r="E92" s="205" t="s">
        <v>1487</v>
      </c>
      <c r="G92" s="206">
        <v>27</v>
      </c>
      <c r="H92" s="851"/>
      <c r="P92" s="204" t="s">
        <v>98</v>
      </c>
      <c r="Q92" s="204" t="s">
        <v>98</v>
      </c>
      <c r="R92" s="204" t="s">
        <v>1457</v>
      </c>
      <c r="S92" s="204" t="s">
        <v>1382</v>
      </c>
    </row>
    <row r="93" spans="1:19" s="193" customFormat="1" ht="13.5" customHeight="1">
      <c r="A93" s="185" t="s">
        <v>43</v>
      </c>
      <c r="B93" s="185" t="s">
        <v>12</v>
      </c>
      <c r="C93" s="185" t="s">
        <v>1394</v>
      </c>
      <c r="D93" s="186" t="s">
        <v>1488</v>
      </c>
      <c r="E93" s="187" t="s">
        <v>1489</v>
      </c>
      <c r="F93" s="185" t="s">
        <v>94</v>
      </c>
      <c r="G93" s="188">
        <v>41</v>
      </c>
      <c r="H93" s="850">
        <v>0</v>
      </c>
      <c r="I93" s="189">
        <f>ROUND(G93*H93,2)</f>
        <v>0</v>
      </c>
      <c r="J93" s="190">
        <v>2.1900000000000001E-3</v>
      </c>
      <c r="K93" s="188">
        <f>G93*J93</f>
        <v>8.9790000000000009E-2</v>
      </c>
      <c r="L93" s="190">
        <v>0</v>
      </c>
      <c r="M93" s="188">
        <f>G93*L93</f>
        <v>0</v>
      </c>
      <c r="N93" s="191">
        <v>21</v>
      </c>
      <c r="O93" s="192">
        <v>16</v>
      </c>
      <c r="P93" s="193" t="s">
        <v>98</v>
      </c>
    </row>
    <row r="94" spans="1:19" s="193" customFormat="1" ht="15.75" customHeight="1">
      <c r="D94" s="204"/>
      <c r="E94" s="205" t="s">
        <v>1490</v>
      </c>
      <c r="G94" s="206">
        <v>15</v>
      </c>
      <c r="H94" s="851"/>
      <c r="P94" s="204" t="s">
        <v>98</v>
      </c>
      <c r="Q94" s="204" t="s">
        <v>98</v>
      </c>
      <c r="R94" s="204" t="s">
        <v>1457</v>
      </c>
      <c r="S94" s="204" t="s">
        <v>1382</v>
      </c>
    </row>
    <row r="95" spans="1:19" s="193" customFormat="1" ht="15.75" customHeight="1">
      <c r="D95" s="204"/>
      <c r="E95" s="205" t="s">
        <v>1491</v>
      </c>
      <c r="G95" s="206">
        <v>5</v>
      </c>
      <c r="H95" s="851"/>
      <c r="P95" s="204" t="s">
        <v>98</v>
      </c>
      <c r="Q95" s="204" t="s">
        <v>98</v>
      </c>
      <c r="R95" s="204" t="s">
        <v>1457</v>
      </c>
      <c r="S95" s="204" t="s">
        <v>1382</v>
      </c>
    </row>
    <row r="96" spans="1:19" s="193" customFormat="1" ht="15.75" customHeight="1">
      <c r="D96" s="204"/>
      <c r="E96" s="205" t="s">
        <v>1492</v>
      </c>
      <c r="G96" s="206">
        <v>21</v>
      </c>
      <c r="H96" s="851"/>
      <c r="P96" s="204" t="s">
        <v>98</v>
      </c>
      <c r="Q96" s="204" t="s">
        <v>98</v>
      </c>
      <c r="R96" s="204" t="s">
        <v>1457</v>
      </c>
      <c r="S96" s="204" t="s">
        <v>1382</v>
      </c>
    </row>
    <row r="97" spans="1:19" s="193" customFormat="1" ht="13.5" customHeight="1">
      <c r="A97" s="185" t="s">
        <v>33</v>
      </c>
      <c r="B97" s="185" t="s">
        <v>12</v>
      </c>
      <c r="C97" s="185" t="s">
        <v>1394</v>
      </c>
      <c r="D97" s="186" t="s">
        <v>1493</v>
      </c>
      <c r="E97" s="187" t="s">
        <v>1494</v>
      </c>
      <c r="F97" s="185" t="s">
        <v>94</v>
      </c>
      <c r="G97" s="188">
        <v>10</v>
      </c>
      <c r="H97" s="850">
        <v>0</v>
      </c>
      <c r="I97" s="189">
        <f>ROUND(G97*H97,2)</f>
        <v>0</v>
      </c>
      <c r="J97" s="190">
        <v>5.2900000000000004E-3</v>
      </c>
      <c r="K97" s="188">
        <f>G97*J97</f>
        <v>5.2900000000000003E-2</v>
      </c>
      <c r="L97" s="190">
        <v>0</v>
      </c>
      <c r="M97" s="188">
        <f>G97*L97</f>
        <v>0</v>
      </c>
      <c r="N97" s="191">
        <v>21</v>
      </c>
      <c r="O97" s="192">
        <v>16</v>
      </c>
      <c r="P97" s="193" t="s">
        <v>98</v>
      </c>
    </row>
    <row r="98" spans="1:19" s="193" customFormat="1" ht="15.75" customHeight="1">
      <c r="D98" s="204"/>
      <c r="E98" s="205" t="s">
        <v>1495</v>
      </c>
      <c r="G98" s="206">
        <v>10</v>
      </c>
      <c r="H98" s="851"/>
      <c r="P98" s="204" t="s">
        <v>98</v>
      </c>
      <c r="Q98" s="204" t="s">
        <v>98</v>
      </c>
      <c r="R98" s="204" t="s">
        <v>1457</v>
      </c>
      <c r="S98" s="204" t="s">
        <v>1382</v>
      </c>
    </row>
    <row r="99" spans="1:19" s="193" customFormat="1" ht="13.5" customHeight="1">
      <c r="A99" s="185" t="s">
        <v>34</v>
      </c>
      <c r="B99" s="185" t="s">
        <v>12</v>
      </c>
      <c r="C99" s="185" t="s">
        <v>1394</v>
      </c>
      <c r="D99" s="186" t="s">
        <v>1496</v>
      </c>
      <c r="E99" s="187" t="s">
        <v>1497</v>
      </c>
      <c r="F99" s="185" t="s">
        <v>94</v>
      </c>
      <c r="G99" s="188">
        <v>4.5</v>
      </c>
      <c r="H99" s="850">
        <v>0</v>
      </c>
      <c r="I99" s="189">
        <f>ROUND(G99*H99,2)</f>
        <v>0</v>
      </c>
      <c r="J99" s="190">
        <v>8.5900000000000004E-3</v>
      </c>
      <c r="K99" s="188">
        <f>G99*J99</f>
        <v>3.8655000000000002E-2</v>
      </c>
      <c r="L99" s="190">
        <v>0</v>
      </c>
      <c r="M99" s="188">
        <f>G99*L99</f>
        <v>0</v>
      </c>
      <c r="N99" s="191">
        <v>21</v>
      </c>
      <c r="O99" s="192">
        <v>16</v>
      </c>
      <c r="P99" s="193" t="s">
        <v>98</v>
      </c>
    </row>
    <row r="100" spans="1:19" s="193" customFormat="1" ht="15.75" customHeight="1">
      <c r="D100" s="204"/>
      <c r="E100" s="205" t="s">
        <v>1498</v>
      </c>
      <c r="G100" s="206">
        <v>4.5</v>
      </c>
      <c r="H100" s="851"/>
      <c r="P100" s="204" t="s">
        <v>98</v>
      </c>
      <c r="Q100" s="204" t="s">
        <v>98</v>
      </c>
      <c r="R100" s="204" t="s">
        <v>1457</v>
      </c>
      <c r="S100" s="204" t="s">
        <v>1382</v>
      </c>
    </row>
    <row r="101" spans="1:19" s="193" customFormat="1" ht="24" customHeight="1">
      <c r="A101" s="185" t="s">
        <v>44</v>
      </c>
      <c r="B101" s="185" t="s">
        <v>12</v>
      </c>
      <c r="C101" s="185" t="s">
        <v>1394</v>
      </c>
      <c r="D101" s="186" t="s">
        <v>1499</v>
      </c>
      <c r="E101" s="187" t="s">
        <v>1500</v>
      </c>
      <c r="F101" s="185" t="s">
        <v>94</v>
      </c>
      <c r="G101" s="188">
        <v>19</v>
      </c>
      <c r="H101" s="850">
        <v>0</v>
      </c>
      <c r="I101" s="189">
        <f t="shared" ref="I101:I114" si="6">ROUND(G101*H101,2)</f>
        <v>0</v>
      </c>
      <c r="J101" s="190">
        <v>3.0000000000000001E-5</v>
      </c>
      <c r="K101" s="188">
        <f t="shared" ref="K101:K114" si="7">G101*J101</f>
        <v>5.6999999999999998E-4</v>
      </c>
      <c r="L101" s="190">
        <v>0</v>
      </c>
      <c r="M101" s="188">
        <f t="shared" ref="M101:M114" si="8">G101*L101</f>
        <v>0</v>
      </c>
      <c r="N101" s="191">
        <v>21</v>
      </c>
      <c r="O101" s="192">
        <v>16</v>
      </c>
      <c r="P101" s="193" t="s">
        <v>98</v>
      </c>
    </row>
    <row r="102" spans="1:19" s="193" customFormat="1" ht="24" customHeight="1">
      <c r="A102" s="185" t="s">
        <v>45</v>
      </c>
      <c r="B102" s="185" t="s">
        <v>12</v>
      </c>
      <c r="C102" s="185" t="s">
        <v>1394</v>
      </c>
      <c r="D102" s="186" t="s">
        <v>1501</v>
      </c>
      <c r="E102" s="187" t="s">
        <v>1502</v>
      </c>
      <c r="F102" s="185" t="s">
        <v>94</v>
      </c>
      <c r="G102" s="188">
        <v>7</v>
      </c>
      <c r="H102" s="850">
        <v>0</v>
      </c>
      <c r="I102" s="189">
        <f t="shared" si="6"/>
        <v>0</v>
      </c>
      <c r="J102" s="190">
        <v>5.0000000000000002E-5</v>
      </c>
      <c r="K102" s="188">
        <f t="shared" si="7"/>
        <v>3.5E-4</v>
      </c>
      <c r="L102" s="190">
        <v>0</v>
      </c>
      <c r="M102" s="188">
        <f t="shared" si="8"/>
        <v>0</v>
      </c>
      <c r="N102" s="191">
        <v>21</v>
      </c>
      <c r="O102" s="192">
        <v>16</v>
      </c>
      <c r="P102" s="193" t="s">
        <v>98</v>
      </c>
    </row>
    <row r="103" spans="1:19" s="193" customFormat="1" ht="24" customHeight="1">
      <c r="A103" s="185" t="s">
        <v>46</v>
      </c>
      <c r="B103" s="185" t="s">
        <v>12</v>
      </c>
      <c r="C103" s="185" t="s">
        <v>1394</v>
      </c>
      <c r="D103" s="186" t="s">
        <v>1503</v>
      </c>
      <c r="E103" s="187" t="s">
        <v>1504</v>
      </c>
      <c r="F103" s="185" t="s">
        <v>94</v>
      </c>
      <c r="G103" s="188">
        <v>10</v>
      </c>
      <c r="H103" s="850">
        <v>0</v>
      </c>
      <c r="I103" s="189">
        <f t="shared" si="6"/>
        <v>0</v>
      </c>
      <c r="J103" s="190">
        <v>6.0000000000000002E-5</v>
      </c>
      <c r="K103" s="188">
        <f t="shared" si="7"/>
        <v>6.0000000000000006E-4</v>
      </c>
      <c r="L103" s="190">
        <v>0</v>
      </c>
      <c r="M103" s="188">
        <f t="shared" si="8"/>
        <v>0</v>
      </c>
      <c r="N103" s="191">
        <v>21</v>
      </c>
      <c r="O103" s="192">
        <v>16</v>
      </c>
      <c r="P103" s="193" t="s">
        <v>98</v>
      </c>
    </row>
    <row r="104" spans="1:19" s="193" customFormat="1" ht="24" customHeight="1">
      <c r="A104" s="185" t="s">
        <v>1505</v>
      </c>
      <c r="B104" s="185" t="s">
        <v>12</v>
      </c>
      <c r="C104" s="185" t="s">
        <v>1394</v>
      </c>
      <c r="D104" s="186" t="s">
        <v>1506</v>
      </c>
      <c r="E104" s="187" t="s">
        <v>1507</v>
      </c>
      <c r="F104" s="185" t="s">
        <v>94</v>
      </c>
      <c r="G104" s="188">
        <v>5</v>
      </c>
      <c r="H104" s="850">
        <v>0</v>
      </c>
      <c r="I104" s="189">
        <f t="shared" si="6"/>
        <v>0</v>
      </c>
      <c r="J104" s="190">
        <v>1E-4</v>
      </c>
      <c r="K104" s="188">
        <f t="shared" si="7"/>
        <v>5.0000000000000001E-4</v>
      </c>
      <c r="L104" s="190">
        <v>0</v>
      </c>
      <c r="M104" s="188">
        <f t="shared" si="8"/>
        <v>0</v>
      </c>
      <c r="N104" s="191">
        <v>21</v>
      </c>
      <c r="O104" s="192">
        <v>16</v>
      </c>
      <c r="P104" s="193" t="s">
        <v>98</v>
      </c>
    </row>
    <row r="105" spans="1:19" s="193" customFormat="1" ht="24" customHeight="1">
      <c r="A105" s="185" t="s">
        <v>1508</v>
      </c>
      <c r="B105" s="185" t="s">
        <v>12</v>
      </c>
      <c r="C105" s="185" t="s">
        <v>1394</v>
      </c>
      <c r="D105" s="186" t="s">
        <v>1509</v>
      </c>
      <c r="E105" s="187" t="s">
        <v>1510</v>
      </c>
      <c r="F105" s="185" t="s">
        <v>94</v>
      </c>
      <c r="G105" s="188">
        <v>10</v>
      </c>
      <c r="H105" s="850">
        <v>0</v>
      </c>
      <c r="I105" s="189">
        <f t="shared" si="6"/>
        <v>0</v>
      </c>
      <c r="J105" s="190">
        <v>5.0000000000000001E-4</v>
      </c>
      <c r="K105" s="188">
        <f t="shared" si="7"/>
        <v>5.0000000000000001E-3</v>
      </c>
      <c r="L105" s="190">
        <v>0</v>
      </c>
      <c r="M105" s="188">
        <f t="shared" si="8"/>
        <v>0</v>
      </c>
      <c r="N105" s="191">
        <v>21</v>
      </c>
      <c r="O105" s="192">
        <v>16</v>
      </c>
      <c r="P105" s="193" t="s">
        <v>98</v>
      </c>
    </row>
    <row r="106" spans="1:19" s="193" customFormat="1" ht="24" customHeight="1">
      <c r="A106" s="185" t="s">
        <v>1511</v>
      </c>
      <c r="B106" s="185" t="s">
        <v>12</v>
      </c>
      <c r="C106" s="185" t="s">
        <v>1394</v>
      </c>
      <c r="D106" s="186" t="s">
        <v>1512</v>
      </c>
      <c r="E106" s="187" t="s">
        <v>1513</v>
      </c>
      <c r="F106" s="185" t="s">
        <v>94</v>
      </c>
      <c r="G106" s="188">
        <v>4.5</v>
      </c>
      <c r="H106" s="850">
        <v>0</v>
      </c>
      <c r="I106" s="189">
        <f t="shared" si="6"/>
        <v>0</v>
      </c>
      <c r="J106" s="190">
        <v>1E-3</v>
      </c>
      <c r="K106" s="188">
        <f t="shared" si="7"/>
        <v>4.5000000000000005E-3</v>
      </c>
      <c r="L106" s="190">
        <v>0</v>
      </c>
      <c r="M106" s="188">
        <f t="shared" si="8"/>
        <v>0</v>
      </c>
      <c r="N106" s="191">
        <v>21</v>
      </c>
      <c r="O106" s="192">
        <v>16</v>
      </c>
      <c r="P106" s="193" t="s">
        <v>98</v>
      </c>
    </row>
    <row r="107" spans="1:19" s="193" customFormat="1" ht="13.5" customHeight="1">
      <c r="A107" s="185" t="s">
        <v>1514</v>
      </c>
      <c r="B107" s="185" t="s">
        <v>12</v>
      </c>
      <c r="C107" s="185" t="s">
        <v>1394</v>
      </c>
      <c r="D107" s="186" t="s">
        <v>1515</v>
      </c>
      <c r="E107" s="187" t="s">
        <v>1516</v>
      </c>
      <c r="F107" s="185" t="s">
        <v>92</v>
      </c>
      <c r="G107" s="188">
        <v>96</v>
      </c>
      <c r="H107" s="850">
        <v>0</v>
      </c>
      <c r="I107" s="189">
        <f t="shared" si="6"/>
        <v>0</v>
      </c>
      <c r="J107" s="190">
        <v>1.0000000000000001E-5</v>
      </c>
      <c r="K107" s="188">
        <f t="shared" si="7"/>
        <v>9.6000000000000013E-4</v>
      </c>
      <c r="L107" s="190">
        <v>0</v>
      </c>
      <c r="M107" s="188">
        <f t="shared" si="8"/>
        <v>0</v>
      </c>
      <c r="N107" s="191">
        <v>21</v>
      </c>
      <c r="O107" s="192">
        <v>16</v>
      </c>
      <c r="P107" s="193" t="s">
        <v>98</v>
      </c>
    </row>
    <row r="108" spans="1:19" s="193" customFormat="1" ht="13.5" customHeight="1">
      <c r="A108" s="185" t="s">
        <v>1517</v>
      </c>
      <c r="B108" s="185" t="s">
        <v>12</v>
      </c>
      <c r="C108" s="185" t="s">
        <v>1394</v>
      </c>
      <c r="D108" s="186" t="s">
        <v>1518</v>
      </c>
      <c r="E108" s="187" t="s">
        <v>1519</v>
      </c>
      <c r="F108" s="185" t="s">
        <v>92</v>
      </c>
      <c r="G108" s="188">
        <v>52</v>
      </c>
      <c r="H108" s="850">
        <v>0</v>
      </c>
      <c r="I108" s="189">
        <f t="shared" si="6"/>
        <v>0</v>
      </c>
      <c r="J108" s="190">
        <v>1.0000000000000001E-5</v>
      </c>
      <c r="K108" s="188">
        <f t="shared" si="7"/>
        <v>5.2000000000000006E-4</v>
      </c>
      <c r="L108" s="190">
        <v>0</v>
      </c>
      <c r="M108" s="188">
        <f t="shared" si="8"/>
        <v>0</v>
      </c>
      <c r="N108" s="191">
        <v>21</v>
      </c>
      <c r="O108" s="192">
        <v>16</v>
      </c>
      <c r="P108" s="193" t="s">
        <v>98</v>
      </c>
    </row>
    <row r="109" spans="1:19" s="193" customFormat="1" ht="18" customHeight="1">
      <c r="A109" s="185" t="s">
        <v>1520</v>
      </c>
      <c r="B109" s="185" t="s">
        <v>12</v>
      </c>
      <c r="C109" s="185" t="s">
        <v>1394</v>
      </c>
      <c r="D109" s="186" t="s">
        <v>1521</v>
      </c>
      <c r="E109" s="187" t="s">
        <v>1522</v>
      </c>
      <c r="F109" s="185" t="s">
        <v>92</v>
      </c>
      <c r="G109" s="188">
        <v>4</v>
      </c>
      <c r="H109" s="850">
        <v>0</v>
      </c>
      <c r="I109" s="189">
        <f t="shared" si="6"/>
        <v>0</v>
      </c>
      <c r="J109" s="190">
        <v>3.0000000000000001E-5</v>
      </c>
      <c r="K109" s="188">
        <f t="shared" si="7"/>
        <v>1.2E-4</v>
      </c>
      <c r="L109" s="190">
        <v>0</v>
      </c>
      <c r="M109" s="188">
        <f t="shared" si="8"/>
        <v>0</v>
      </c>
      <c r="N109" s="191">
        <v>21</v>
      </c>
      <c r="O109" s="192">
        <v>16</v>
      </c>
      <c r="P109" s="193" t="s">
        <v>98</v>
      </c>
    </row>
    <row r="110" spans="1:19" s="193" customFormat="1" ht="21.75" customHeight="1">
      <c r="A110" s="185" t="s">
        <v>1523</v>
      </c>
      <c r="B110" s="185" t="s">
        <v>12</v>
      </c>
      <c r="C110" s="185" t="s">
        <v>1394</v>
      </c>
      <c r="D110" s="186" t="s">
        <v>1524</v>
      </c>
      <c r="E110" s="187" t="s">
        <v>1525</v>
      </c>
      <c r="F110" s="185" t="s">
        <v>92</v>
      </c>
      <c r="G110" s="188">
        <v>2</v>
      </c>
      <c r="H110" s="850">
        <v>0</v>
      </c>
      <c r="I110" s="189">
        <f t="shared" si="6"/>
        <v>0</v>
      </c>
      <c r="J110" s="190">
        <v>6.0000000000000002E-5</v>
      </c>
      <c r="K110" s="188">
        <f t="shared" si="7"/>
        <v>1.2E-4</v>
      </c>
      <c r="L110" s="190">
        <v>0</v>
      </c>
      <c r="M110" s="188">
        <f t="shared" si="8"/>
        <v>0</v>
      </c>
      <c r="N110" s="191">
        <v>21</v>
      </c>
      <c r="O110" s="192">
        <v>16</v>
      </c>
      <c r="P110" s="193" t="s">
        <v>98</v>
      </c>
    </row>
    <row r="111" spans="1:19" s="193" customFormat="1" ht="13.5" customHeight="1">
      <c r="A111" s="185" t="s">
        <v>1526</v>
      </c>
      <c r="B111" s="185" t="s">
        <v>12</v>
      </c>
      <c r="C111" s="185" t="s">
        <v>1394</v>
      </c>
      <c r="D111" s="186" t="s">
        <v>1527</v>
      </c>
      <c r="E111" s="187" t="s">
        <v>1528</v>
      </c>
      <c r="F111" s="185" t="s">
        <v>94</v>
      </c>
      <c r="G111" s="188">
        <v>1182.5</v>
      </c>
      <c r="H111" s="850">
        <v>0</v>
      </c>
      <c r="I111" s="189">
        <f t="shared" si="6"/>
        <v>0</v>
      </c>
      <c r="J111" s="190">
        <v>0</v>
      </c>
      <c r="K111" s="188">
        <f t="shared" si="7"/>
        <v>0</v>
      </c>
      <c r="L111" s="190">
        <v>0</v>
      </c>
      <c r="M111" s="188">
        <f t="shared" si="8"/>
        <v>0</v>
      </c>
      <c r="N111" s="191">
        <v>21</v>
      </c>
      <c r="O111" s="192">
        <v>16</v>
      </c>
      <c r="P111" s="193" t="s">
        <v>98</v>
      </c>
    </row>
    <row r="112" spans="1:19" s="193" customFormat="1" ht="13.5" customHeight="1">
      <c r="A112" s="185" t="s">
        <v>1529</v>
      </c>
      <c r="B112" s="185" t="s">
        <v>12</v>
      </c>
      <c r="C112" s="185" t="s">
        <v>1394</v>
      </c>
      <c r="D112" s="186" t="s">
        <v>1530</v>
      </c>
      <c r="E112" s="187" t="s">
        <v>1531</v>
      </c>
      <c r="F112" s="185" t="s">
        <v>94</v>
      </c>
      <c r="G112" s="188">
        <v>41</v>
      </c>
      <c r="H112" s="850">
        <v>0</v>
      </c>
      <c r="I112" s="189">
        <f t="shared" si="6"/>
        <v>0</v>
      </c>
      <c r="J112" s="190">
        <v>0</v>
      </c>
      <c r="K112" s="188">
        <f t="shared" si="7"/>
        <v>0</v>
      </c>
      <c r="L112" s="190">
        <v>0</v>
      </c>
      <c r="M112" s="188">
        <f t="shared" si="8"/>
        <v>0</v>
      </c>
      <c r="N112" s="191">
        <v>21</v>
      </c>
      <c r="O112" s="192">
        <v>16</v>
      </c>
      <c r="P112" s="193" t="s">
        <v>98</v>
      </c>
    </row>
    <row r="113" spans="1:24" s="193" customFormat="1" ht="13.5" customHeight="1">
      <c r="A113" s="185" t="s">
        <v>1532</v>
      </c>
      <c r="B113" s="185" t="s">
        <v>12</v>
      </c>
      <c r="C113" s="185" t="s">
        <v>1394</v>
      </c>
      <c r="D113" s="186" t="s">
        <v>1533</v>
      </c>
      <c r="E113" s="187" t="s">
        <v>1534</v>
      </c>
      <c r="F113" s="185" t="s">
        <v>94</v>
      </c>
      <c r="G113" s="188">
        <v>14.5</v>
      </c>
      <c r="H113" s="850">
        <v>0</v>
      </c>
      <c r="I113" s="189">
        <f t="shared" si="6"/>
        <v>0</v>
      </c>
      <c r="J113" s="190">
        <v>0</v>
      </c>
      <c r="K113" s="188">
        <f t="shared" si="7"/>
        <v>0</v>
      </c>
      <c r="L113" s="190">
        <v>0</v>
      </c>
      <c r="M113" s="188">
        <f t="shared" si="8"/>
        <v>0</v>
      </c>
      <c r="N113" s="191">
        <v>21</v>
      </c>
      <c r="O113" s="192">
        <v>16</v>
      </c>
      <c r="P113" s="193" t="s">
        <v>98</v>
      </c>
    </row>
    <row r="114" spans="1:24" s="193" customFormat="1" ht="13.5" customHeight="1">
      <c r="A114" s="185" t="s">
        <v>1535</v>
      </c>
      <c r="B114" s="185" t="s">
        <v>12</v>
      </c>
      <c r="C114" s="185" t="s">
        <v>1394</v>
      </c>
      <c r="D114" s="186" t="s">
        <v>1536</v>
      </c>
      <c r="E114" s="187" t="s">
        <v>1537</v>
      </c>
      <c r="F114" s="185" t="s">
        <v>1393</v>
      </c>
      <c r="G114" s="188">
        <f>SUM(I59:I113)/100</f>
        <v>0</v>
      </c>
      <c r="H114" s="850">
        <v>0</v>
      </c>
      <c r="I114" s="189">
        <f t="shared" si="6"/>
        <v>0</v>
      </c>
      <c r="J114" s="190">
        <v>0</v>
      </c>
      <c r="K114" s="188">
        <f t="shared" si="7"/>
        <v>0</v>
      </c>
      <c r="L114" s="190">
        <v>0</v>
      </c>
      <c r="M114" s="188">
        <f t="shared" si="8"/>
        <v>0</v>
      </c>
      <c r="N114" s="191">
        <v>21</v>
      </c>
      <c r="O114" s="192">
        <v>16</v>
      </c>
      <c r="P114" s="193" t="s">
        <v>98</v>
      </c>
    </row>
    <row r="115" spans="1:24" s="179" customFormat="1" ht="12.75" customHeight="1">
      <c r="B115" s="181" t="s">
        <v>10</v>
      </c>
      <c r="D115" s="182" t="s">
        <v>1538</v>
      </c>
      <c r="E115" s="182" t="s">
        <v>1539</v>
      </c>
      <c r="H115" s="852"/>
      <c r="I115" s="183">
        <f>SUM(I116:I176)</f>
        <v>0</v>
      </c>
      <c r="K115" s="184">
        <f>SUM(K116:K176)</f>
        <v>0.23263000000000003</v>
      </c>
      <c r="M115" s="184">
        <f>SUM(M116:M176)</f>
        <v>0</v>
      </c>
      <c r="P115" s="182" t="s">
        <v>97</v>
      </c>
      <c r="X115" s="193"/>
    </row>
    <row r="116" spans="1:24" s="193" customFormat="1" ht="13.5" customHeight="1">
      <c r="A116" s="185" t="s">
        <v>1540</v>
      </c>
      <c r="B116" s="185" t="s">
        <v>12</v>
      </c>
      <c r="C116" s="185" t="s">
        <v>1394</v>
      </c>
      <c r="D116" s="186" t="s">
        <v>1541</v>
      </c>
      <c r="E116" s="187" t="s">
        <v>1542</v>
      </c>
      <c r="F116" s="185" t="s">
        <v>92</v>
      </c>
      <c r="G116" s="188">
        <v>6</v>
      </c>
      <c r="H116" s="850">
        <v>0</v>
      </c>
      <c r="I116" s="189">
        <f>ROUND(G116*H116,2)</f>
        <v>0</v>
      </c>
      <c r="J116" s="190">
        <v>1.2E-4</v>
      </c>
      <c r="K116" s="188">
        <f>G116*J116</f>
        <v>7.2000000000000005E-4</v>
      </c>
      <c r="L116" s="190">
        <v>0</v>
      </c>
      <c r="M116" s="188">
        <f>G116*L116</f>
        <v>0</v>
      </c>
      <c r="N116" s="191">
        <v>21</v>
      </c>
      <c r="O116" s="192">
        <v>16</v>
      </c>
      <c r="P116" s="193" t="s">
        <v>98</v>
      </c>
    </row>
    <row r="117" spans="1:24" s="193" customFormat="1" ht="24" customHeight="1">
      <c r="A117" s="185" t="s">
        <v>1543</v>
      </c>
      <c r="B117" s="185" t="s">
        <v>12</v>
      </c>
      <c r="C117" s="185" t="s">
        <v>1394</v>
      </c>
      <c r="D117" s="186" t="s">
        <v>1544</v>
      </c>
      <c r="E117" s="187" t="s">
        <v>1545</v>
      </c>
      <c r="F117" s="185" t="s">
        <v>92</v>
      </c>
      <c r="G117" s="188">
        <v>23</v>
      </c>
      <c r="H117" s="850">
        <v>0</v>
      </c>
      <c r="I117" s="189">
        <f>ROUND(G117*H117,2)</f>
        <v>0</v>
      </c>
      <c r="J117" s="190">
        <v>2.7E-4</v>
      </c>
      <c r="K117" s="188">
        <f>G117*J117</f>
        <v>6.2100000000000002E-3</v>
      </c>
      <c r="L117" s="190">
        <v>0</v>
      </c>
      <c r="M117" s="188">
        <f>G117*L117</f>
        <v>0</v>
      </c>
      <c r="N117" s="191">
        <v>21</v>
      </c>
      <c r="O117" s="192">
        <v>16</v>
      </c>
      <c r="P117" s="193" t="s">
        <v>98</v>
      </c>
    </row>
    <row r="118" spans="1:24" s="193" customFormat="1" ht="24" customHeight="1">
      <c r="A118" s="185" t="s">
        <v>1546</v>
      </c>
      <c r="B118" s="185" t="s">
        <v>12</v>
      </c>
      <c r="C118" s="185" t="s">
        <v>1394</v>
      </c>
      <c r="D118" s="186" t="s">
        <v>1547</v>
      </c>
      <c r="E118" s="187" t="s">
        <v>1548</v>
      </c>
      <c r="F118" s="185" t="s">
        <v>92</v>
      </c>
      <c r="G118" s="188">
        <v>3</v>
      </c>
      <c r="H118" s="850">
        <v>0</v>
      </c>
      <c r="I118" s="189">
        <f>ROUND(G118*H118,2)</f>
        <v>0</v>
      </c>
      <c r="J118" s="190">
        <v>1.8000000000000001E-4</v>
      </c>
      <c r="K118" s="188">
        <f>G118*J118</f>
        <v>5.4000000000000001E-4</v>
      </c>
      <c r="L118" s="190">
        <v>0</v>
      </c>
      <c r="M118" s="188">
        <f>G118*L118</f>
        <v>0</v>
      </c>
      <c r="N118" s="191">
        <v>21</v>
      </c>
      <c r="O118" s="192">
        <v>16</v>
      </c>
      <c r="P118" s="193" t="s">
        <v>98</v>
      </c>
    </row>
    <row r="119" spans="1:24" s="193" customFormat="1" ht="24" customHeight="1">
      <c r="A119" s="185" t="s">
        <v>1549</v>
      </c>
      <c r="B119" s="185" t="s">
        <v>12</v>
      </c>
      <c r="C119" s="185" t="s">
        <v>1394</v>
      </c>
      <c r="D119" s="186" t="s">
        <v>1550</v>
      </c>
      <c r="E119" s="187" t="s">
        <v>1551</v>
      </c>
      <c r="F119" s="185" t="s">
        <v>92</v>
      </c>
      <c r="G119" s="188">
        <v>1</v>
      </c>
      <c r="H119" s="850">
        <v>0</v>
      </c>
      <c r="I119" s="189">
        <f>ROUND(G119*H119,2)</f>
        <v>0</v>
      </c>
      <c r="J119" s="190">
        <v>1.8000000000000001E-4</v>
      </c>
      <c r="K119" s="188">
        <f>G119*J119</f>
        <v>1.8000000000000001E-4</v>
      </c>
      <c r="L119" s="190">
        <v>0</v>
      </c>
      <c r="M119" s="188">
        <f>G119*L119</f>
        <v>0</v>
      </c>
      <c r="N119" s="191">
        <v>21</v>
      </c>
      <c r="O119" s="192">
        <v>16</v>
      </c>
      <c r="P119" s="193" t="s">
        <v>98</v>
      </c>
    </row>
    <row r="120" spans="1:24" s="193" customFormat="1" ht="34.5" customHeight="1">
      <c r="A120" s="185" t="s">
        <v>1552</v>
      </c>
      <c r="B120" s="185" t="s">
        <v>12</v>
      </c>
      <c r="C120" s="185" t="s">
        <v>1394</v>
      </c>
      <c r="D120" s="186" t="s">
        <v>1553</v>
      </c>
      <c r="E120" s="187" t="s">
        <v>1554</v>
      </c>
      <c r="F120" s="185" t="s">
        <v>92</v>
      </c>
      <c r="G120" s="188">
        <v>46</v>
      </c>
      <c r="H120" s="850">
        <v>0</v>
      </c>
      <c r="I120" s="189">
        <f>ROUND(G120*H120,2)</f>
        <v>0</v>
      </c>
      <c r="J120" s="190">
        <v>2.7999999999999998E-4</v>
      </c>
      <c r="K120" s="188">
        <f>G120*J120</f>
        <v>1.2879999999999999E-2</v>
      </c>
      <c r="L120" s="190">
        <v>0</v>
      </c>
      <c r="M120" s="188">
        <f>G120*L120</f>
        <v>0</v>
      </c>
      <c r="N120" s="191">
        <v>21</v>
      </c>
      <c r="O120" s="192">
        <v>16</v>
      </c>
      <c r="P120" s="193" t="s">
        <v>98</v>
      </c>
    </row>
    <row r="121" spans="1:24" s="193" customFormat="1" ht="15.75" customHeight="1">
      <c r="D121" s="204"/>
      <c r="E121" s="205" t="s">
        <v>1555</v>
      </c>
      <c r="G121" s="206">
        <v>30</v>
      </c>
      <c r="H121" s="851"/>
      <c r="P121" s="204" t="s">
        <v>98</v>
      </c>
      <c r="Q121" s="204" t="s">
        <v>98</v>
      </c>
      <c r="R121" s="204" t="s">
        <v>1457</v>
      </c>
      <c r="S121" s="204" t="s">
        <v>1382</v>
      </c>
    </row>
    <row r="122" spans="1:24" s="193" customFormat="1" ht="15.75" customHeight="1">
      <c r="D122" s="204"/>
      <c r="E122" s="205" t="s">
        <v>1556</v>
      </c>
      <c r="G122" s="206">
        <v>14</v>
      </c>
      <c r="H122" s="851"/>
      <c r="P122" s="204" t="s">
        <v>98</v>
      </c>
      <c r="Q122" s="204" t="s">
        <v>98</v>
      </c>
      <c r="R122" s="204" t="s">
        <v>1457</v>
      </c>
      <c r="S122" s="204" t="s">
        <v>1382</v>
      </c>
    </row>
    <row r="123" spans="1:24" s="193" customFormat="1" ht="15.75" customHeight="1">
      <c r="D123" s="204"/>
      <c r="E123" s="205" t="s">
        <v>1557</v>
      </c>
      <c r="G123" s="206">
        <v>2</v>
      </c>
      <c r="H123" s="851"/>
      <c r="P123" s="204" t="s">
        <v>98</v>
      </c>
      <c r="Q123" s="204" t="s">
        <v>98</v>
      </c>
      <c r="R123" s="204" t="s">
        <v>1457</v>
      </c>
      <c r="S123" s="204" t="s">
        <v>1382</v>
      </c>
    </row>
    <row r="124" spans="1:24" s="193" customFormat="1" ht="34.5" customHeight="1">
      <c r="A124" s="185" t="s">
        <v>1558</v>
      </c>
      <c r="B124" s="185" t="s">
        <v>12</v>
      </c>
      <c r="C124" s="185" t="s">
        <v>1394</v>
      </c>
      <c r="D124" s="186" t="s">
        <v>1559</v>
      </c>
      <c r="E124" s="187" t="s">
        <v>1560</v>
      </c>
      <c r="F124" s="185" t="s">
        <v>92</v>
      </c>
      <c r="G124" s="188">
        <v>20</v>
      </c>
      <c r="H124" s="850">
        <v>0</v>
      </c>
      <c r="I124" s="189">
        <f>ROUND(G124*H124,2)</f>
        <v>0</v>
      </c>
      <c r="J124" s="190">
        <v>2.9E-4</v>
      </c>
      <c r="K124" s="188">
        <f>G124*J124</f>
        <v>5.7999999999999996E-3</v>
      </c>
      <c r="L124" s="190">
        <v>0</v>
      </c>
      <c r="M124" s="188">
        <f>G124*L124</f>
        <v>0</v>
      </c>
      <c r="N124" s="191">
        <v>21</v>
      </c>
      <c r="O124" s="192">
        <v>16</v>
      </c>
      <c r="P124" s="193" t="s">
        <v>98</v>
      </c>
    </row>
    <row r="125" spans="1:24" s="193" customFormat="1" ht="15.75" customHeight="1">
      <c r="D125" s="204"/>
      <c r="E125" s="205" t="s">
        <v>1561</v>
      </c>
      <c r="G125" s="206">
        <v>6</v>
      </c>
      <c r="H125" s="851"/>
      <c r="P125" s="204" t="s">
        <v>98</v>
      </c>
      <c r="Q125" s="204" t="s">
        <v>98</v>
      </c>
      <c r="R125" s="204" t="s">
        <v>1457</v>
      </c>
      <c r="S125" s="204" t="s">
        <v>1382</v>
      </c>
    </row>
    <row r="126" spans="1:24" s="193" customFormat="1" ht="15.75" customHeight="1">
      <c r="D126" s="204"/>
      <c r="E126" s="205" t="s">
        <v>1562</v>
      </c>
      <c r="G126" s="206">
        <v>2</v>
      </c>
      <c r="H126" s="851"/>
      <c r="P126" s="204" t="s">
        <v>98</v>
      </c>
      <c r="Q126" s="204" t="s">
        <v>98</v>
      </c>
      <c r="R126" s="204" t="s">
        <v>1457</v>
      </c>
      <c r="S126" s="204" t="s">
        <v>1382</v>
      </c>
    </row>
    <row r="127" spans="1:24" s="193" customFormat="1" ht="15.75" customHeight="1">
      <c r="D127" s="204"/>
      <c r="E127" s="205" t="s">
        <v>1563</v>
      </c>
      <c r="G127" s="206">
        <v>12</v>
      </c>
      <c r="H127" s="851"/>
      <c r="P127" s="204" t="s">
        <v>98</v>
      </c>
      <c r="Q127" s="204" t="s">
        <v>98</v>
      </c>
      <c r="R127" s="204" t="s">
        <v>1457</v>
      </c>
      <c r="S127" s="204" t="s">
        <v>1382</v>
      </c>
    </row>
    <row r="128" spans="1:24" s="193" customFormat="1" ht="34.5" customHeight="1">
      <c r="A128" s="185" t="s">
        <v>1564</v>
      </c>
      <c r="B128" s="185" t="s">
        <v>12</v>
      </c>
      <c r="C128" s="185" t="s">
        <v>1394</v>
      </c>
      <c r="D128" s="186" t="s">
        <v>1565</v>
      </c>
      <c r="E128" s="187" t="s">
        <v>1566</v>
      </c>
      <c r="F128" s="185" t="s">
        <v>92</v>
      </c>
      <c r="G128" s="188">
        <v>2</v>
      </c>
      <c r="H128" s="850">
        <v>0</v>
      </c>
      <c r="I128" s="189">
        <f>ROUND(G128*H128,2)</f>
        <v>0</v>
      </c>
      <c r="J128" s="190">
        <v>2.9E-4</v>
      </c>
      <c r="K128" s="188">
        <f>G128*J128</f>
        <v>5.8E-4</v>
      </c>
      <c r="L128" s="190">
        <v>0</v>
      </c>
      <c r="M128" s="188">
        <f>G128*L128</f>
        <v>0</v>
      </c>
      <c r="N128" s="191">
        <v>21</v>
      </c>
      <c r="O128" s="192">
        <v>16</v>
      </c>
      <c r="P128" s="193" t="s">
        <v>98</v>
      </c>
    </row>
    <row r="129" spans="1:19" s="193" customFormat="1" ht="15.75" customHeight="1">
      <c r="D129" s="204"/>
      <c r="E129" s="205" t="s">
        <v>1567</v>
      </c>
      <c r="G129" s="206">
        <v>1</v>
      </c>
      <c r="H129" s="851"/>
      <c r="P129" s="204" t="s">
        <v>98</v>
      </c>
      <c r="Q129" s="204" t="s">
        <v>98</v>
      </c>
      <c r="R129" s="204" t="s">
        <v>1457</v>
      </c>
      <c r="S129" s="204" t="s">
        <v>1382</v>
      </c>
    </row>
    <row r="130" spans="1:19" s="193" customFormat="1" ht="15.75" customHeight="1">
      <c r="D130" s="204"/>
      <c r="E130" s="205" t="s">
        <v>1568</v>
      </c>
      <c r="G130" s="206">
        <v>1</v>
      </c>
      <c r="H130" s="851"/>
      <c r="P130" s="204" t="s">
        <v>98</v>
      </c>
      <c r="Q130" s="204" t="s">
        <v>98</v>
      </c>
      <c r="R130" s="204" t="s">
        <v>1457</v>
      </c>
      <c r="S130" s="204" t="s">
        <v>1382</v>
      </c>
    </row>
    <row r="131" spans="1:19" s="193" customFormat="1" ht="13.5" customHeight="1">
      <c r="A131" s="185" t="s">
        <v>1569</v>
      </c>
      <c r="B131" s="185" t="s">
        <v>12</v>
      </c>
      <c r="C131" s="185" t="s">
        <v>1394</v>
      </c>
      <c r="D131" s="186" t="s">
        <v>1570</v>
      </c>
      <c r="E131" s="187" t="s">
        <v>1571</v>
      </c>
      <c r="F131" s="185" t="s">
        <v>92</v>
      </c>
      <c r="G131" s="188">
        <v>4</v>
      </c>
      <c r="H131" s="850">
        <v>0</v>
      </c>
      <c r="I131" s="189">
        <f t="shared" ref="I131:I138" si="9">ROUND(G131*H131,2)</f>
        <v>0</v>
      </c>
      <c r="J131" s="190">
        <v>1.8000000000000001E-4</v>
      </c>
      <c r="K131" s="188">
        <f t="shared" ref="K131:K138" si="10">G131*J131</f>
        <v>7.2000000000000005E-4</v>
      </c>
      <c r="L131" s="190">
        <v>0</v>
      </c>
      <c r="M131" s="188">
        <f t="shared" ref="M131:M138" si="11">G131*L131</f>
        <v>0</v>
      </c>
      <c r="N131" s="191">
        <v>21</v>
      </c>
      <c r="O131" s="192">
        <v>16</v>
      </c>
      <c r="P131" s="193" t="s">
        <v>98</v>
      </c>
    </row>
    <row r="132" spans="1:19" s="193" customFormat="1" ht="13.5" customHeight="1">
      <c r="A132" s="185" t="s">
        <v>1572</v>
      </c>
      <c r="B132" s="185" t="s">
        <v>12</v>
      </c>
      <c r="C132" s="185" t="s">
        <v>1394</v>
      </c>
      <c r="D132" s="186" t="s">
        <v>1573</v>
      </c>
      <c r="E132" s="187" t="s">
        <v>1574</v>
      </c>
      <c r="F132" s="185" t="s">
        <v>92</v>
      </c>
      <c r="G132" s="188">
        <v>1</v>
      </c>
      <c r="H132" s="850">
        <v>0</v>
      </c>
      <c r="I132" s="189">
        <f t="shared" si="9"/>
        <v>0</v>
      </c>
      <c r="J132" s="190">
        <v>2.5000000000000001E-4</v>
      </c>
      <c r="K132" s="188">
        <f t="shared" si="10"/>
        <v>2.5000000000000001E-4</v>
      </c>
      <c r="L132" s="190">
        <v>0</v>
      </c>
      <c r="M132" s="188">
        <f t="shared" si="11"/>
        <v>0</v>
      </c>
      <c r="N132" s="191">
        <v>21</v>
      </c>
      <c r="O132" s="192">
        <v>16</v>
      </c>
      <c r="P132" s="193" t="s">
        <v>98</v>
      </c>
    </row>
    <row r="133" spans="1:19" s="193" customFormat="1" ht="13.5" customHeight="1">
      <c r="A133" s="185" t="s">
        <v>1575</v>
      </c>
      <c r="B133" s="185" t="s">
        <v>12</v>
      </c>
      <c r="C133" s="185" t="s">
        <v>1394</v>
      </c>
      <c r="D133" s="186" t="s">
        <v>1576</v>
      </c>
      <c r="E133" s="187" t="s">
        <v>1577</v>
      </c>
      <c r="F133" s="185" t="s">
        <v>92</v>
      </c>
      <c r="G133" s="188">
        <v>3</v>
      </c>
      <c r="H133" s="850">
        <v>0</v>
      </c>
      <c r="I133" s="189">
        <f t="shared" si="9"/>
        <v>0</v>
      </c>
      <c r="J133" s="190">
        <v>3.8000000000000002E-4</v>
      </c>
      <c r="K133" s="188">
        <f t="shared" si="10"/>
        <v>1.14E-3</v>
      </c>
      <c r="L133" s="190">
        <v>0</v>
      </c>
      <c r="M133" s="188">
        <f t="shared" si="11"/>
        <v>0</v>
      </c>
      <c r="N133" s="191">
        <v>21</v>
      </c>
      <c r="O133" s="192">
        <v>16</v>
      </c>
      <c r="P133" s="193" t="s">
        <v>98</v>
      </c>
    </row>
    <row r="134" spans="1:19" s="193" customFormat="1" ht="13.5" customHeight="1">
      <c r="A134" s="185" t="s">
        <v>1578</v>
      </c>
      <c r="B134" s="185" t="s">
        <v>12</v>
      </c>
      <c r="C134" s="185" t="s">
        <v>1394</v>
      </c>
      <c r="D134" s="186" t="s">
        <v>1579</v>
      </c>
      <c r="E134" s="187" t="s">
        <v>1580</v>
      </c>
      <c r="F134" s="185" t="s">
        <v>92</v>
      </c>
      <c r="G134" s="188">
        <v>5</v>
      </c>
      <c r="H134" s="850">
        <v>0</v>
      </c>
      <c r="I134" s="189">
        <f t="shared" si="9"/>
        <v>0</v>
      </c>
      <c r="J134" s="190">
        <v>5.1999999999999995E-4</v>
      </c>
      <c r="K134" s="188">
        <f t="shared" si="10"/>
        <v>2.5999999999999999E-3</v>
      </c>
      <c r="L134" s="190">
        <v>0</v>
      </c>
      <c r="M134" s="188">
        <f t="shared" si="11"/>
        <v>0</v>
      </c>
      <c r="N134" s="191">
        <v>21</v>
      </c>
      <c r="O134" s="192">
        <v>16</v>
      </c>
      <c r="P134" s="193" t="s">
        <v>98</v>
      </c>
    </row>
    <row r="135" spans="1:19" s="193" customFormat="1" ht="24" customHeight="1">
      <c r="A135" s="185" t="s">
        <v>1581</v>
      </c>
      <c r="B135" s="185" t="s">
        <v>12</v>
      </c>
      <c r="C135" s="185" t="s">
        <v>1394</v>
      </c>
      <c r="D135" s="186" t="s">
        <v>1582</v>
      </c>
      <c r="E135" s="187" t="s">
        <v>1583</v>
      </c>
      <c r="F135" s="185" t="s">
        <v>92</v>
      </c>
      <c r="G135" s="188">
        <v>1</v>
      </c>
      <c r="H135" s="850">
        <v>0</v>
      </c>
      <c r="I135" s="189">
        <f t="shared" si="9"/>
        <v>0</v>
      </c>
      <c r="J135" s="190">
        <v>2.5000000000000001E-4</v>
      </c>
      <c r="K135" s="188">
        <f t="shared" si="10"/>
        <v>2.5000000000000001E-4</v>
      </c>
      <c r="L135" s="190">
        <v>0</v>
      </c>
      <c r="M135" s="188">
        <f t="shared" si="11"/>
        <v>0</v>
      </c>
      <c r="N135" s="191">
        <v>21</v>
      </c>
      <c r="O135" s="192">
        <v>16</v>
      </c>
      <c r="P135" s="193" t="s">
        <v>98</v>
      </c>
    </row>
    <row r="136" spans="1:19" s="193" customFormat="1" ht="13.5" customHeight="1">
      <c r="A136" s="185" t="s">
        <v>1584</v>
      </c>
      <c r="B136" s="185" t="s">
        <v>12</v>
      </c>
      <c r="C136" s="185" t="s">
        <v>1394</v>
      </c>
      <c r="D136" s="186" t="s">
        <v>1585</v>
      </c>
      <c r="E136" s="187" t="s">
        <v>1586</v>
      </c>
      <c r="F136" s="185" t="s">
        <v>92</v>
      </c>
      <c r="G136" s="188">
        <v>4</v>
      </c>
      <c r="H136" s="850">
        <v>0</v>
      </c>
      <c r="I136" s="189">
        <f t="shared" si="9"/>
        <v>0</v>
      </c>
      <c r="J136" s="190">
        <v>3.6000000000000002E-4</v>
      </c>
      <c r="K136" s="188">
        <f t="shared" si="10"/>
        <v>1.4400000000000001E-3</v>
      </c>
      <c r="L136" s="190">
        <v>0</v>
      </c>
      <c r="M136" s="188">
        <f t="shared" si="11"/>
        <v>0</v>
      </c>
      <c r="N136" s="191">
        <v>21</v>
      </c>
      <c r="O136" s="192">
        <v>16</v>
      </c>
      <c r="P136" s="193" t="s">
        <v>98</v>
      </c>
    </row>
    <row r="137" spans="1:19" s="193" customFormat="1" ht="13.5" customHeight="1">
      <c r="A137" s="185" t="s">
        <v>1587</v>
      </c>
      <c r="B137" s="185" t="s">
        <v>12</v>
      </c>
      <c r="C137" s="185" t="s">
        <v>1394</v>
      </c>
      <c r="D137" s="186" t="s">
        <v>1588</v>
      </c>
      <c r="E137" s="187" t="s">
        <v>1589</v>
      </c>
      <c r="F137" s="185" t="s">
        <v>92</v>
      </c>
      <c r="G137" s="188">
        <v>3</v>
      </c>
      <c r="H137" s="850">
        <v>0</v>
      </c>
      <c r="I137" s="189">
        <f t="shared" si="9"/>
        <v>0</v>
      </c>
      <c r="J137" s="190">
        <v>1.2899999999999999E-3</v>
      </c>
      <c r="K137" s="188">
        <f t="shared" si="10"/>
        <v>3.8699999999999997E-3</v>
      </c>
      <c r="L137" s="190">
        <v>0</v>
      </c>
      <c r="M137" s="188">
        <f t="shared" si="11"/>
        <v>0</v>
      </c>
      <c r="N137" s="191">
        <v>21</v>
      </c>
      <c r="O137" s="192">
        <v>16</v>
      </c>
      <c r="P137" s="193" t="s">
        <v>98</v>
      </c>
    </row>
    <row r="138" spans="1:19" s="193" customFormat="1" ht="24" customHeight="1">
      <c r="A138" s="185" t="s">
        <v>1590</v>
      </c>
      <c r="B138" s="185" t="s">
        <v>12</v>
      </c>
      <c r="C138" s="185" t="s">
        <v>1394</v>
      </c>
      <c r="D138" s="186" t="s">
        <v>1591</v>
      </c>
      <c r="E138" s="187" t="s">
        <v>1592</v>
      </c>
      <c r="F138" s="185" t="s">
        <v>92</v>
      </c>
      <c r="G138" s="188">
        <v>5</v>
      </c>
      <c r="H138" s="850">
        <v>0</v>
      </c>
      <c r="I138" s="189">
        <f t="shared" si="9"/>
        <v>0</v>
      </c>
      <c r="J138" s="190">
        <v>7.1000000000000002E-4</v>
      </c>
      <c r="K138" s="188">
        <f t="shared" si="10"/>
        <v>3.5500000000000002E-3</v>
      </c>
      <c r="L138" s="190">
        <v>0</v>
      </c>
      <c r="M138" s="188">
        <f t="shared" si="11"/>
        <v>0</v>
      </c>
      <c r="N138" s="191">
        <v>21</v>
      </c>
      <c r="O138" s="192">
        <v>16</v>
      </c>
      <c r="P138" s="193" t="s">
        <v>98</v>
      </c>
    </row>
    <row r="139" spans="1:19" s="193" customFormat="1" ht="15.75" customHeight="1">
      <c r="D139" s="204"/>
      <c r="E139" s="205" t="s">
        <v>1593</v>
      </c>
      <c r="G139" s="206">
        <v>5</v>
      </c>
      <c r="H139" s="851"/>
      <c r="P139" s="204" t="s">
        <v>98</v>
      </c>
      <c r="Q139" s="204" t="s">
        <v>98</v>
      </c>
      <c r="R139" s="204" t="s">
        <v>1457</v>
      </c>
      <c r="S139" s="204" t="s">
        <v>1382</v>
      </c>
    </row>
    <row r="140" spans="1:19" s="193" customFormat="1" ht="24" customHeight="1">
      <c r="A140" s="185" t="s">
        <v>1594</v>
      </c>
      <c r="B140" s="185" t="s">
        <v>12</v>
      </c>
      <c r="C140" s="185" t="s">
        <v>1394</v>
      </c>
      <c r="D140" s="186" t="s">
        <v>1595</v>
      </c>
      <c r="E140" s="187" t="s">
        <v>1596</v>
      </c>
      <c r="F140" s="185" t="s">
        <v>92</v>
      </c>
      <c r="G140" s="188">
        <v>46</v>
      </c>
      <c r="H140" s="850">
        <v>0</v>
      </c>
      <c r="I140" s="189">
        <f>ROUND(G140*H140,2)</f>
        <v>0</v>
      </c>
      <c r="J140" s="190">
        <v>2.4000000000000001E-4</v>
      </c>
      <c r="K140" s="188">
        <f>G140*J140</f>
        <v>1.1039999999999999E-2</v>
      </c>
      <c r="L140" s="190">
        <v>0</v>
      </c>
      <c r="M140" s="188">
        <f>G140*L140</f>
        <v>0</v>
      </c>
      <c r="N140" s="191">
        <v>21</v>
      </c>
      <c r="O140" s="192">
        <v>16</v>
      </c>
      <c r="P140" s="193" t="s">
        <v>98</v>
      </c>
    </row>
    <row r="141" spans="1:19" s="193" customFormat="1" ht="15.75" customHeight="1">
      <c r="D141" s="204"/>
      <c r="E141" s="205" t="s">
        <v>1555</v>
      </c>
      <c r="G141" s="206">
        <v>30</v>
      </c>
      <c r="H141" s="851"/>
      <c r="P141" s="204" t="s">
        <v>98</v>
      </c>
      <c r="Q141" s="204" t="s">
        <v>98</v>
      </c>
      <c r="R141" s="204" t="s">
        <v>1457</v>
      </c>
      <c r="S141" s="204" t="s">
        <v>1382</v>
      </c>
    </row>
    <row r="142" spans="1:19" s="193" customFormat="1" ht="15.75" customHeight="1">
      <c r="D142" s="204"/>
      <c r="E142" s="205" t="s">
        <v>1556</v>
      </c>
      <c r="G142" s="206">
        <v>14</v>
      </c>
      <c r="H142" s="851"/>
      <c r="P142" s="204" t="s">
        <v>98</v>
      </c>
      <c r="Q142" s="204" t="s">
        <v>98</v>
      </c>
      <c r="R142" s="204" t="s">
        <v>1457</v>
      </c>
      <c r="S142" s="204" t="s">
        <v>1382</v>
      </c>
    </row>
    <row r="143" spans="1:19" s="193" customFormat="1" ht="15.75" customHeight="1">
      <c r="D143" s="204"/>
      <c r="E143" s="205" t="s">
        <v>1557</v>
      </c>
      <c r="G143" s="206">
        <v>2</v>
      </c>
      <c r="H143" s="851"/>
      <c r="P143" s="204" t="s">
        <v>98</v>
      </c>
      <c r="Q143" s="204" t="s">
        <v>98</v>
      </c>
      <c r="R143" s="204" t="s">
        <v>1457</v>
      </c>
      <c r="S143" s="204" t="s">
        <v>1382</v>
      </c>
    </row>
    <row r="144" spans="1:19" s="193" customFormat="1" ht="24" customHeight="1">
      <c r="A144" s="185" t="s">
        <v>1597</v>
      </c>
      <c r="B144" s="185" t="s">
        <v>12</v>
      </c>
      <c r="C144" s="185" t="s">
        <v>1394</v>
      </c>
      <c r="D144" s="186" t="s">
        <v>1598</v>
      </c>
      <c r="E144" s="187" t="s">
        <v>1599</v>
      </c>
      <c r="F144" s="185" t="s">
        <v>92</v>
      </c>
      <c r="G144" s="188">
        <v>18</v>
      </c>
      <c r="H144" s="850">
        <v>0</v>
      </c>
      <c r="I144" s="189">
        <f>ROUND(G144*H144,2)</f>
        <v>0</v>
      </c>
      <c r="J144" s="190">
        <v>2.5999999999999998E-4</v>
      </c>
      <c r="K144" s="188">
        <f>G144*J144</f>
        <v>4.6799999999999993E-3</v>
      </c>
      <c r="L144" s="190">
        <v>0</v>
      </c>
      <c r="M144" s="188">
        <f>G144*L144</f>
        <v>0</v>
      </c>
      <c r="N144" s="191">
        <v>21</v>
      </c>
      <c r="O144" s="192">
        <v>16</v>
      </c>
      <c r="P144" s="193" t="s">
        <v>98</v>
      </c>
    </row>
    <row r="145" spans="1:19" s="193" customFormat="1" ht="15.75" customHeight="1">
      <c r="D145" s="204"/>
      <c r="E145" s="205" t="s">
        <v>1561</v>
      </c>
      <c r="G145" s="206">
        <v>6</v>
      </c>
      <c r="H145" s="851"/>
      <c r="P145" s="204" t="s">
        <v>98</v>
      </c>
      <c r="Q145" s="204" t="s">
        <v>98</v>
      </c>
      <c r="R145" s="204" t="s">
        <v>1457</v>
      </c>
      <c r="S145" s="204" t="s">
        <v>1382</v>
      </c>
    </row>
    <row r="146" spans="1:19" s="193" customFormat="1" ht="15.75" customHeight="1">
      <c r="D146" s="207"/>
      <c r="E146" s="208" t="s">
        <v>1600</v>
      </c>
      <c r="G146" s="210"/>
      <c r="H146" s="851"/>
      <c r="P146" s="207" t="s">
        <v>98</v>
      </c>
      <c r="Q146" s="207" t="s">
        <v>97</v>
      </c>
      <c r="R146" s="207" t="s">
        <v>1457</v>
      </c>
      <c r="S146" s="207" t="s">
        <v>1382</v>
      </c>
    </row>
    <row r="147" spans="1:19" s="193" customFormat="1" ht="15.75" customHeight="1">
      <c r="D147" s="204"/>
      <c r="E147" s="205" t="s">
        <v>1563</v>
      </c>
      <c r="G147" s="206">
        <v>12</v>
      </c>
      <c r="H147" s="851"/>
      <c r="P147" s="204" t="s">
        <v>98</v>
      </c>
      <c r="Q147" s="204" t="s">
        <v>98</v>
      </c>
      <c r="R147" s="204" t="s">
        <v>1457</v>
      </c>
      <c r="S147" s="204" t="s">
        <v>1382</v>
      </c>
    </row>
    <row r="148" spans="1:19" s="193" customFormat="1" ht="24" customHeight="1">
      <c r="A148" s="185" t="s">
        <v>1601</v>
      </c>
      <c r="B148" s="185" t="s">
        <v>12</v>
      </c>
      <c r="C148" s="185" t="s">
        <v>1394</v>
      </c>
      <c r="D148" s="186" t="s">
        <v>1602</v>
      </c>
      <c r="E148" s="187" t="s">
        <v>1603</v>
      </c>
      <c r="F148" s="185" t="s">
        <v>92</v>
      </c>
      <c r="G148" s="188">
        <v>23</v>
      </c>
      <c r="H148" s="850">
        <v>0</v>
      </c>
      <c r="I148" s="189">
        <f>ROUND(G148*H148,2)</f>
        <v>0</v>
      </c>
      <c r="J148" s="190">
        <v>4.0999999999999999E-4</v>
      </c>
      <c r="K148" s="188">
        <f>G148*J148</f>
        <v>9.4299999999999991E-3</v>
      </c>
      <c r="L148" s="190">
        <v>0</v>
      </c>
      <c r="M148" s="188">
        <f>G148*L148</f>
        <v>0</v>
      </c>
      <c r="N148" s="191">
        <v>21</v>
      </c>
      <c r="O148" s="192">
        <v>16</v>
      </c>
      <c r="P148" s="193" t="s">
        <v>98</v>
      </c>
    </row>
    <row r="149" spans="1:19" s="193" customFormat="1" ht="15.75" customHeight="1">
      <c r="D149" s="204"/>
      <c r="E149" s="205" t="s">
        <v>1604</v>
      </c>
      <c r="G149" s="206">
        <v>5</v>
      </c>
      <c r="H149" s="851"/>
      <c r="P149" s="204" t="s">
        <v>98</v>
      </c>
      <c r="Q149" s="204" t="s">
        <v>98</v>
      </c>
      <c r="R149" s="204" t="s">
        <v>1457</v>
      </c>
      <c r="S149" s="204" t="s">
        <v>1382</v>
      </c>
    </row>
    <row r="150" spans="1:19" s="193" customFormat="1" ht="15.75" customHeight="1">
      <c r="D150" s="204"/>
      <c r="E150" s="205" t="s">
        <v>1605</v>
      </c>
      <c r="G150" s="206">
        <v>18</v>
      </c>
      <c r="H150" s="851"/>
      <c r="P150" s="204" t="s">
        <v>98</v>
      </c>
      <c r="Q150" s="204" t="s">
        <v>98</v>
      </c>
      <c r="R150" s="204" t="s">
        <v>1457</v>
      </c>
      <c r="S150" s="204" t="s">
        <v>1382</v>
      </c>
    </row>
    <row r="151" spans="1:19" s="193" customFormat="1" ht="13.5" customHeight="1">
      <c r="A151" s="185" t="s">
        <v>1606</v>
      </c>
      <c r="B151" s="185" t="s">
        <v>12</v>
      </c>
      <c r="C151" s="185" t="s">
        <v>1394</v>
      </c>
      <c r="D151" s="186" t="s">
        <v>1607</v>
      </c>
      <c r="E151" s="187" t="s">
        <v>1608</v>
      </c>
      <c r="F151" s="185" t="s">
        <v>92</v>
      </c>
      <c r="G151" s="188">
        <v>47</v>
      </c>
      <c r="H151" s="850">
        <v>0</v>
      </c>
      <c r="I151" s="189">
        <f>ROUND(G151*H151,2)</f>
        <v>0</v>
      </c>
      <c r="J151" s="190">
        <v>4.0999999999999999E-4</v>
      </c>
      <c r="K151" s="188">
        <f>G151*J151</f>
        <v>1.9269999999999999E-2</v>
      </c>
      <c r="L151" s="190">
        <v>0</v>
      </c>
      <c r="M151" s="188">
        <f>G151*L151</f>
        <v>0</v>
      </c>
      <c r="N151" s="191">
        <v>21</v>
      </c>
      <c r="O151" s="192">
        <v>16</v>
      </c>
      <c r="P151" s="193" t="s">
        <v>98</v>
      </c>
    </row>
    <row r="152" spans="1:19" s="193" customFormat="1" ht="15.75" customHeight="1">
      <c r="D152" s="204"/>
      <c r="E152" s="205" t="s">
        <v>1609</v>
      </c>
      <c r="G152" s="206">
        <v>33</v>
      </c>
      <c r="H152" s="851"/>
      <c r="P152" s="204" t="s">
        <v>98</v>
      </c>
      <c r="Q152" s="204" t="s">
        <v>98</v>
      </c>
      <c r="R152" s="204" t="s">
        <v>1457</v>
      </c>
      <c r="S152" s="204" t="s">
        <v>1382</v>
      </c>
    </row>
    <row r="153" spans="1:19" s="193" customFormat="1" ht="15.75" customHeight="1">
      <c r="D153" s="204"/>
      <c r="E153" s="205" t="s">
        <v>1610</v>
      </c>
      <c r="G153" s="206">
        <v>14</v>
      </c>
      <c r="H153" s="851"/>
      <c r="P153" s="204" t="s">
        <v>98</v>
      </c>
      <c r="Q153" s="204" t="s">
        <v>98</v>
      </c>
      <c r="R153" s="204" t="s">
        <v>1457</v>
      </c>
      <c r="S153" s="204" t="s">
        <v>1382</v>
      </c>
    </row>
    <row r="154" spans="1:19" s="193" customFormat="1" ht="13.5" customHeight="1">
      <c r="A154" s="185" t="s">
        <v>1611</v>
      </c>
      <c r="B154" s="185" t="s">
        <v>12</v>
      </c>
      <c r="C154" s="185" t="s">
        <v>1394</v>
      </c>
      <c r="D154" s="186" t="s">
        <v>1612</v>
      </c>
      <c r="E154" s="187" t="s">
        <v>1613</v>
      </c>
      <c r="F154" s="185" t="s">
        <v>92</v>
      </c>
      <c r="G154" s="188">
        <v>55</v>
      </c>
      <c r="H154" s="850">
        <v>0</v>
      </c>
      <c r="I154" s="189">
        <f t="shared" ref="I154:I168" si="12">ROUND(G154*H154,2)</f>
        <v>0</v>
      </c>
      <c r="J154" s="190">
        <v>2.2000000000000001E-4</v>
      </c>
      <c r="K154" s="188">
        <f t="shared" ref="K154:K168" si="13">G154*J154</f>
        <v>1.21E-2</v>
      </c>
      <c r="L154" s="190">
        <v>0</v>
      </c>
      <c r="M154" s="188">
        <f t="shared" ref="M154:M168" si="14">G154*L154</f>
        <v>0</v>
      </c>
      <c r="N154" s="191">
        <v>21</v>
      </c>
      <c r="O154" s="192">
        <v>16</v>
      </c>
      <c r="P154" s="193" t="s">
        <v>98</v>
      </c>
    </row>
    <row r="155" spans="1:19" s="193" customFormat="1" ht="13.5" customHeight="1">
      <c r="A155" s="185" t="s">
        <v>1614</v>
      </c>
      <c r="B155" s="185" t="s">
        <v>12</v>
      </c>
      <c r="C155" s="185" t="s">
        <v>1394</v>
      </c>
      <c r="D155" s="186" t="s">
        <v>1615</v>
      </c>
      <c r="E155" s="187" t="s">
        <v>1616</v>
      </c>
      <c r="F155" s="185" t="s">
        <v>92</v>
      </c>
      <c r="G155" s="188">
        <v>4</v>
      </c>
      <c r="H155" s="850">
        <v>0</v>
      </c>
      <c r="I155" s="189">
        <f t="shared" si="12"/>
        <v>0</v>
      </c>
      <c r="J155" s="190">
        <v>3.3E-4</v>
      </c>
      <c r="K155" s="188">
        <f t="shared" si="13"/>
        <v>1.32E-3</v>
      </c>
      <c r="L155" s="190">
        <v>0</v>
      </c>
      <c r="M155" s="188">
        <f t="shared" si="14"/>
        <v>0</v>
      </c>
      <c r="N155" s="191">
        <v>21</v>
      </c>
      <c r="O155" s="192">
        <v>16</v>
      </c>
      <c r="P155" s="193" t="s">
        <v>98</v>
      </c>
    </row>
    <row r="156" spans="1:19" s="193" customFormat="1" ht="13.5" customHeight="1">
      <c r="A156" s="185" t="s">
        <v>1617</v>
      </c>
      <c r="B156" s="185" t="s">
        <v>12</v>
      </c>
      <c r="C156" s="185" t="s">
        <v>1394</v>
      </c>
      <c r="D156" s="186" t="s">
        <v>1618</v>
      </c>
      <c r="E156" s="187" t="s">
        <v>1619</v>
      </c>
      <c r="F156" s="185" t="s">
        <v>92</v>
      </c>
      <c r="G156" s="188">
        <v>1</v>
      </c>
      <c r="H156" s="850">
        <v>0</v>
      </c>
      <c r="I156" s="189">
        <f t="shared" si="12"/>
        <v>0</v>
      </c>
      <c r="J156" s="190">
        <v>5.6999999999999998E-4</v>
      </c>
      <c r="K156" s="188">
        <f t="shared" si="13"/>
        <v>5.6999999999999998E-4</v>
      </c>
      <c r="L156" s="190">
        <v>0</v>
      </c>
      <c r="M156" s="188">
        <f t="shared" si="14"/>
        <v>0</v>
      </c>
      <c r="N156" s="191">
        <v>21</v>
      </c>
      <c r="O156" s="192">
        <v>16</v>
      </c>
      <c r="P156" s="193" t="s">
        <v>98</v>
      </c>
    </row>
    <row r="157" spans="1:19" s="193" customFormat="1" ht="13.5" customHeight="1">
      <c r="A157" s="185" t="s">
        <v>1620</v>
      </c>
      <c r="B157" s="185" t="s">
        <v>12</v>
      </c>
      <c r="C157" s="185" t="s">
        <v>1394</v>
      </c>
      <c r="D157" s="186" t="s">
        <v>1621</v>
      </c>
      <c r="E157" s="187" t="s">
        <v>1622</v>
      </c>
      <c r="F157" s="185" t="s">
        <v>92</v>
      </c>
      <c r="G157" s="188">
        <v>2</v>
      </c>
      <c r="H157" s="850">
        <v>0</v>
      </c>
      <c r="I157" s="189">
        <f t="shared" si="12"/>
        <v>0</v>
      </c>
      <c r="J157" s="190">
        <v>1.24E-3</v>
      </c>
      <c r="K157" s="188">
        <f t="shared" si="13"/>
        <v>2.48E-3</v>
      </c>
      <c r="L157" s="190">
        <v>0</v>
      </c>
      <c r="M157" s="188">
        <f t="shared" si="14"/>
        <v>0</v>
      </c>
      <c r="N157" s="191">
        <v>21</v>
      </c>
      <c r="O157" s="192">
        <v>16</v>
      </c>
      <c r="P157" s="193" t="s">
        <v>98</v>
      </c>
    </row>
    <row r="158" spans="1:19" s="193" customFormat="1" ht="13.5" customHeight="1">
      <c r="A158" s="185" t="s">
        <v>1623</v>
      </c>
      <c r="B158" s="185" t="s">
        <v>12</v>
      </c>
      <c r="C158" s="185" t="s">
        <v>1394</v>
      </c>
      <c r="D158" s="186" t="s">
        <v>1624</v>
      </c>
      <c r="E158" s="187" t="s">
        <v>1625</v>
      </c>
      <c r="F158" s="185" t="s">
        <v>92</v>
      </c>
      <c r="G158" s="188">
        <v>2</v>
      </c>
      <c r="H158" s="850">
        <v>0</v>
      </c>
      <c r="I158" s="189">
        <f t="shared" si="12"/>
        <v>0</v>
      </c>
      <c r="J158" s="190">
        <v>1.14E-3</v>
      </c>
      <c r="K158" s="188">
        <f t="shared" si="13"/>
        <v>2.2799999999999999E-3</v>
      </c>
      <c r="L158" s="190">
        <v>0</v>
      </c>
      <c r="M158" s="188">
        <f t="shared" si="14"/>
        <v>0</v>
      </c>
      <c r="N158" s="191">
        <v>21</v>
      </c>
      <c r="O158" s="192">
        <v>16</v>
      </c>
      <c r="P158" s="193" t="s">
        <v>98</v>
      </c>
    </row>
    <row r="159" spans="1:19" s="193" customFormat="1" ht="13.5" customHeight="1">
      <c r="A159" s="185" t="s">
        <v>1626</v>
      </c>
      <c r="B159" s="185" t="s">
        <v>12</v>
      </c>
      <c r="C159" s="185" t="s">
        <v>1394</v>
      </c>
      <c r="D159" s="186" t="s">
        <v>1627</v>
      </c>
      <c r="E159" s="187" t="s">
        <v>1628</v>
      </c>
      <c r="F159" s="185" t="s">
        <v>92</v>
      </c>
      <c r="G159" s="188">
        <v>1</v>
      </c>
      <c r="H159" s="850">
        <v>0</v>
      </c>
      <c r="I159" s="189">
        <f t="shared" si="12"/>
        <v>0</v>
      </c>
      <c r="J159" s="190">
        <v>3.6099999999999999E-3</v>
      </c>
      <c r="K159" s="188">
        <f t="shared" si="13"/>
        <v>3.6099999999999999E-3</v>
      </c>
      <c r="L159" s="190">
        <v>0</v>
      </c>
      <c r="M159" s="188">
        <f t="shared" si="14"/>
        <v>0</v>
      </c>
      <c r="N159" s="191">
        <v>21</v>
      </c>
      <c r="O159" s="192">
        <v>16</v>
      </c>
      <c r="P159" s="193" t="s">
        <v>98</v>
      </c>
    </row>
    <row r="160" spans="1:19" s="193" customFormat="1" ht="24" customHeight="1">
      <c r="A160" s="185" t="s">
        <v>1629</v>
      </c>
      <c r="B160" s="185" t="s">
        <v>12</v>
      </c>
      <c r="C160" s="185" t="s">
        <v>1394</v>
      </c>
      <c r="D160" s="186" t="s">
        <v>1630</v>
      </c>
      <c r="E160" s="187" t="s">
        <v>1631</v>
      </c>
      <c r="F160" s="185" t="s">
        <v>92</v>
      </c>
      <c r="G160" s="188">
        <v>23</v>
      </c>
      <c r="H160" s="850">
        <v>0</v>
      </c>
      <c r="I160" s="189">
        <f t="shared" si="12"/>
        <v>0</v>
      </c>
      <c r="J160" s="190">
        <v>2.3000000000000001E-4</v>
      </c>
      <c r="K160" s="188">
        <f t="shared" si="13"/>
        <v>5.2900000000000004E-3</v>
      </c>
      <c r="L160" s="190">
        <v>0</v>
      </c>
      <c r="M160" s="188">
        <f t="shared" si="14"/>
        <v>0</v>
      </c>
      <c r="N160" s="191">
        <v>21</v>
      </c>
      <c r="O160" s="192">
        <v>16</v>
      </c>
      <c r="P160" s="193" t="s">
        <v>98</v>
      </c>
    </row>
    <row r="161" spans="1:19" s="193" customFormat="1" ht="24" customHeight="1">
      <c r="A161" s="185" t="s">
        <v>1632</v>
      </c>
      <c r="B161" s="185" t="s">
        <v>12</v>
      </c>
      <c r="C161" s="185" t="s">
        <v>1394</v>
      </c>
      <c r="D161" s="186" t="s">
        <v>1633</v>
      </c>
      <c r="E161" s="187" t="s">
        <v>1634</v>
      </c>
      <c r="F161" s="185" t="s">
        <v>92</v>
      </c>
      <c r="G161" s="188">
        <v>10</v>
      </c>
      <c r="H161" s="850">
        <v>0</v>
      </c>
      <c r="I161" s="189">
        <f t="shared" si="12"/>
        <v>0</v>
      </c>
      <c r="J161" s="190">
        <v>3.5E-4</v>
      </c>
      <c r="K161" s="188">
        <f t="shared" si="13"/>
        <v>3.5000000000000001E-3</v>
      </c>
      <c r="L161" s="190">
        <v>0</v>
      </c>
      <c r="M161" s="188">
        <f t="shared" si="14"/>
        <v>0</v>
      </c>
      <c r="N161" s="191">
        <v>21</v>
      </c>
      <c r="O161" s="192">
        <v>16</v>
      </c>
      <c r="P161" s="193" t="s">
        <v>98</v>
      </c>
    </row>
    <row r="162" spans="1:19" s="193" customFormat="1" ht="24" customHeight="1">
      <c r="A162" s="185" t="s">
        <v>1635</v>
      </c>
      <c r="B162" s="185" t="s">
        <v>12</v>
      </c>
      <c r="C162" s="185" t="s">
        <v>1394</v>
      </c>
      <c r="D162" s="186" t="s">
        <v>1636</v>
      </c>
      <c r="E162" s="187" t="s">
        <v>1637</v>
      </c>
      <c r="F162" s="185" t="s">
        <v>92</v>
      </c>
      <c r="G162" s="188">
        <v>5</v>
      </c>
      <c r="H162" s="850">
        <v>0</v>
      </c>
      <c r="I162" s="189">
        <f t="shared" si="12"/>
        <v>0</v>
      </c>
      <c r="J162" s="190">
        <v>5.5000000000000003E-4</v>
      </c>
      <c r="K162" s="188">
        <f t="shared" si="13"/>
        <v>2.7500000000000003E-3</v>
      </c>
      <c r="L162" s="190">
        <v>0</v>
      </c>
      <c r="M162" s="188">
        <f t="shared" si="14"/>
        <v>0</v>
      </c>
      <c r="N162" s="191">
        <v>21</v>
      </c>
      <c r="O162" s="192">
        <v>16</v>
      </c>
      <c r="P162" s="193" t="s">
        <v>98</v>
      </c>
    </row>
    <row r="163" spans="1:19" s="193" customFormat="1" ht="24" customHeight="1">
      <c r="A163" s="185" t="s">
        <v>1638</v>
      </c>
      <c r="B163" s="185" t="s">
        <v>12</v>
      </c>
      <c r="C163" s="185" t="s">
        <v>1394</v>
      </c>
      <c r="D163" s="186" t="s">
        <v>1639</v>
      </c>
      <c r="E163" s="187" t="s">
        <v>1640</v>
      </c>
      <c r="F163" s="185" t="s">
        <v>92</v>
      </c>
      <c r="G163" s="188">
        <v>9</v>
      </c>
      <c r="H163" s="850">
        <v>0</v>
      </c>
      <c r="I163" s="189">
        <f t="shared" si="12"/>
        <v>0</v>
      </c>
      <c r="J163" s="190">
        <v>7.6000000000000004E-4</v>
      </c>
      <c r="K163" s="188">
        <f t="shared" si="13"/>
        <v>6.8400000000000006E-3</v>
      </c>
      <c r="L163" s="190">
        <v>0</v>
      </c>
      <c r="M163" s="188">
        <f t="shared" si="14"/>
        <v>0</v>
      </c>
      <c r="N163" s="191">
        <v>21</v>
      </c>
      <c r="O163" s="192">
        <v>16</v>
      </c>
      <c r="P163" s="193" t="s">
        <v>98</v>
      </c>
    </row>
    <row r="164" spans="1:19" s="193" customFormat="1" ht="24" customHeight="1">
      <c r="A164" s="185" t="s">
        <v>1641</v>
      </c>
      <c r="B164" s="185" t="s">
        <v>12</v>
      </c>
      <c r="C164" s="185" t="s">
        <v>1394</v>
      </c>
      <c r="D164" s="186" t="s">
        <v>1642</v>
      </c>
      <c r="E164" s="187" t="s">
        <v>1643</v>
      </c>
      <c r="F164" s="185" t="s">
        <v>92</v>
      </c>
      <c r="G164" s="188">
        <v>14</v>
      </c>
      <c r="H164" s="850">
        <v>0</v>
      </c>
      <c r="I164" s="189">
        <f t="shared" si="12"/>
        <v>0</v>
      </c>
      <c r="J164" s="190">
        <v>1.1900000000000001E-3</v>
      </c>
      <c r="K164" s="188">
        <f t="shared" si="13"/>
        <v>1.6660000000000001E-2</v>
      </c>
      <c r="L164" s="190">
        <v>0</v>
      </c>
      <c r="M164" s="188">
        <f t="shared" si="14"/>
        <v>0</v>
      </c>
      <c r="N164" s="191">
        <v>21</v>
      </c>
      <c r="O164" s="192">
        <v>16</v>
      </c>
      <c r="P164" s="193" t="s">
        <v>98</v>
      </c>
    </row>
    <row r="165" spans="1:19" s="193" customFormat="1" ht="24" customHeight="1">
      <c r="A165" s="185" t="s">
        <v>1644</v>
      </c>
      <c r="B165" s="185" t="s">
        <v>12</v>
      </c>
      <c r="C165" s="185" t="s">
        <v>1394</v>
      </c>
      <c r="D165" s="186" t="s">
        <v>1645</v>
      </c>
      <c r="E165" s="187" t="s">
        <v>1646</v>
      </c>
      <c r="F165" s="185" t="s">
        <v>92</v>
      </c>
      <c r="G165" s="188">
        <v>1</v>
      </c>
      <c r="H165" s="850">
        <v>0</v>
      </c>
      <c r="I165" s="189">
        <f t="shared" si="12"/>
        <v>0</v>
      </c>
      <c r="J165" s="190">
        <v>4.2199999999999998E-3</v>
      </c>
      <c r="K165" s="188">
        <f t="shared" si="13"/>
        <v>4.2199999999999998E-3</v>
      </c>
      <c r="L165" s="190">
        <v>0</v>
      </c>
      <c r="M165" s="188">
        <f t="shared" si="14"/>
        <v>0</v>
      </c>
      <c r="N165" s="191">
        <v>21</v>
      </c>
      <c r="O165" s="192">
        <v>16</v>
      </c>
      <c r="P165" s="193" t="s">
        <v>98</v>
      </c>
    </row>
    <row r="166" spans="1:19" s="193" customFormat="1" ht="13.5" customHeight="1">
      <c r="A166" s="185" t="s">
        <v>1647</v>
      </c>
      <c r="B166" s="185" t="s">
        <v>12</v>
      </c>
      <c r="C166" s="185" t="s">
        <v>1394</v>
      </c>
      <c r="D166" s="186" t="s">
        <v>1648</v>
      </c>
      <c r="E166" s="187" t="s">
        <v>1649</v>
      </c>
      <c r="F166" s="185" t="s">
        <v>92</v>
      </c>
      <c r="G166" s="188">
        <v>1</v>
      </c>
      <c r="H166" s="850">
        <v>0</v>
      </c>
      <c r="I166" s="189">
        <f t="shared" si="12"/>
        <v>0</v>
      </c>
      <c r="J166" s="190">
        <v>7.6000000000000004E-4</v>
      </c>
      <c r="K166" s="188">
        <f t="shared" si="13"/>
        <v>7.6000000000000004E-4</v>
      </c>
      <c r="L166" s="190">
        <v>0</v>
      </c>
      <c r="M166" s="188">
        <f t="shared" si="14"/>
        <v>0</v>
      </c>
      <c r="N166" s="191">
        <v>21</v>
      </c>
      <c r="O166" s="192">
        <v>16</v>
      </c>
      <c r="P166" s="193" t="s">
        <v>98</v>
      </c>
    </row>
    <row r="167" spans="1:19" s="193" customFormat="1" ht="13.5" customHeight="1">
      <c r="A167" s="185" t="s">
        <v>1650</v>
      </c>
      <c r="B167" s="185" t="s">
        <v>12</v>
      </c>
      <c r="C167" s="185" t="s">
        <v>1394</v>
      </c>
      <c r="D167" s="186" t="s">
        <v>1651</v>
      </c>
      <c r="E167" s="187" t="s">
        <v>1652</v>
      </c>
      <c r="F167" s="185" t="s">
        <v>92</v>
      </c>
      <c r="G167" s="188">
        <v>2</v>
      </c>
      <c r="H167" s="850">
        <v>0</v>
      </c>
      <c r="I167" s="189">
        <f t="shared" si="12"/>
        <v>0</v>
      </c>
      <c r="J167" s="190">
        <v>7.6000000000000004E-4</v>
      </c>
      <c r="K167" s="188">
        <f t="shared" si="13"/>
        <v>1.5200000000000001E-3</v>
      </c>
      <c r="L167" s="190">
        <v>0</v>
      </c>
      <c r="M167" s="188">
        <f t="shared" si="14"/>
        <v>0</v>
      </c>
      <c r="N167" s="191">
        <v>21</v>
      </c>
      <c r="O167" s="192">
        <v>16</v>
      </c>
      <c r="P167" s="193" t="s">
        <v>98</v>
      </c>
    </row>
    <row r="168" spans="1:19" s="193" customFormat="1" ht="24" customHeight="1">
      <c r="A168" s="185" t="s">
        <v>1653</v>
      </c>
      <c r="B168" s="185" t="s">
        <v>12</v>
      </c>
      <c r="C168" s="185" t="s">
        <v>1394</v>
      </c>
      <c r="D168" s="186" t="s">
        <v>1654</v>
      </c>
      <c r="E168" s="187" t="s">
        <v>1655</v>
      </c>
      <c r="F168" s="185" t="s">
        <v>92</v>
      </c>
      <c r="G168" s="188">
        <v>25</v>
      </c>
      <c r="H168" s="850">
        <v>0</v>
      </c>
      <c r="I168" s="189">
        <f t="shared" si="12"/>
        <v>0</v>
      </c>
      <c r="J168" s="190">
        <v>7.2000000000000005E-4</v>
      </c>
      <c r="K168" s="188">
        <f t="shared" si="13"/>
        <v>1.8000000000000002E-2</v>
      </c>
      <c r="L168" s="190">
        <v>0</v>
      </c>
      <c r="M168" s="188">
        <f t="shared" si="14"/>
        <v>0</v>
      </c>
      <c r="N168" s="191">
        <v>21</v>
      </c>
      <c r="O168" s="192">
        <v>16</v>
      </c>
      <c r="P168" s="193" t="s">
        <v>98</v>
      </c>
    </row>
    <row r="169" spans="1:19" s="193" customFormat="1" ht="15.75" customHeight="1">
      <c r="D169" s="204"/>
      <c r="E169" s="205" t="s">
        <v>1656</v>
      </c>
      <c r="G169" s="206">
        <v>21</v>
      </c>
      <c r="H169" s="851"/>
      <c r="P169" s="204" t="s">
        <v>98</v>
      </c>
      <c r="Q169" s="204" t="s">
        <v>98</v>
      </c>
      <c r="R169" s="204" t="s">
        <v>1457</v>
      </c>
      <c r="S169" s="204" t="s">
        <v>1382</v>
      </c>
    </row>
    <row r="170" spans="1:19" s="193" customFormat="1" ht="15.75" customHeight="1">
      <c r="D170" s="204"/>
      <c r="E170" s="205" t="s">
        <v>1657</v>
      </c>
      <c r="G170" s="206">
        <v>4</v>
      </c>
      <c r="H170" s="851"/>
      <c r="P170" s="204" t="s">
        <v>98</v>
      </c>
      <c r="Q170" s="204" t="s">
        <v>98</v>
      </c>
      <c r="R170" s="204" t="s">
        <v>1457</v>
      </c>
      <c r="S170" s="204" t="s">
        <v>1382</v>
      </c>
    </row>
    <row r="171" spans="1:19" s="193" customFormat="1" ht="24" customHeight="1">
      <c r="A171" s="185" t="s">
        <v>1658</v>
      </c>
      <c r="B171" s="185" t="s">
        <v>12</v>
      </c>
      <c r="C171" s="185" t="s">
        <v>1394</v>
      </c>
      <c r="D171" s="186" t="s">
        <v>1659</v>
      </c>
      <c r="E171" s="187" t="s">
        <v>1660</v>
      </c>
      <c r="F171" s="185" t="s">
        <v>92</v>
      </c>
      <c r="G171" s="188">
        <v>27</v>
      </c>
      <c r="H171" s="850">
        <v>0</v>
      </c>
      <c r="I171" s="189">
        <f>ROUND(G171*H171,2)</f>
        <v>0</v>
      </c>
      <c r="J171" s="190">
        <v>2.1800000000000001E-3</v>
      </c>
      <c r="K171" s="188">
        <f>G171*J171</f>
        <v>5.8860000000000003E-2</v>
      </c>
      <c r="L171" s="190">
        <v>0</v>
      </c>
      <c r="M171" s="188">
        <f>G171*L171</f>
        <v>0</v>
      </c>
      <c r="N171" s="191">
        <v>21</v>
      </c>
      <c r="O171" s="192">
        <v>16</v>
      </c>
      <c r="P171" s="193" t="s">
        <v>98</v>
      </c>
    </row>
    <row r="172" spans="1:19" s="193" customFormat="1" ht="15.75" customHeight="1">
      <c r="D172" s="204"/>
      <c r="E172" s="205" t="s">
        <v>1661</v>
      </c>
      <c r="G172" s="206">
        <v>26</v>
      </c>
      <c r="H172" s="851"/>
      <c r="P172" s="204" t="s">
        <v>98</v>
      </c>
      <c r="Q172" s="204" t="s">
        <v>98</v>
      </c>
      <c r="R172" s="204" t="s">
        <v>1457</v>
      </c>
      <c r="S172" s="204" t="s">
        <v>1382</v>
      </c>
    </row>
    <row r="173" spans="1:19" s="193" customFormat="1" ht="15.75" customHeight="1">
      <c r="D173" s="204"/>
      <c r="E173" s="205" t="s">
        <v>1662</v>
      </c>
      <c r="G173" s="206">
        <v>1</v>
      </c>
      <c r="H173" s="851"/>
      <c r="P173" s="204" t="s">
        <v>98</v>
      </c>
      <c r="Q173" s="204" t="s">
        <v>98</v>
      </c>
      <c r="R173" s="204" t="s">
        <v>1457</v>
      </c>
      <c r="S173" s="204" t="s">
        <v>1382</v>
      </c>
    </row>
    <row r="174" spans="1:19" s="193" customFormat="1" ht="13.5" customHeight="1">
      <c r="A174" s="185" t="s">
        <v>1663</v>
      </c>
      <c r="B174" s="185" t="s">
        <v>12</v>
      </c>
      <c r="C174" s="185" t="s">
        <v>1394</v>
      </c>
      <c r="D174" s="186" t="s">
        <v>1664</v>
      </c>
      <c r="E174" s="187" t="s">
        <v>1665</v>
      </c>
      <c r="F174" s="185" t="s">
        <v>92</v>
      </c>
      <c r="G174" s="188">
        <v>23</v>
      </c>
      <c r="H174" s="850">
        <v>0</v>
      </c>
      <c r="I174" s="189">
        <f>ROUND(G174*H174,2)</f>
        <v>0</v>
      </c>
      <c r="J174" s="190">
        <v>2.4000000000000001E-4</v>
      </c>
      <c r="K174" s="188">
        <f>G174*J174</f>
        <v>5.5199999999999997E-3</v>
      </c>
      <c r="L174" s="190">
        <v>0</v>
      </c>
      <c r="M174" s="188">
        <f>G174*L174</f>
        <v>0</v>
      </c>
      <c r="N174" s="191">
        <v>21</v>
      </c>
      <c r="O174" s="192">
        <v>16</v>
      </c>
      <c r="P174" s="193" t="s">
        <v>98</v>
      </c>
    </row>
    <row r="175" spans="1:19" s="193" customFormat="1" ht="24" customHeight="1">
      <c r="A175" s="185" t="s">
        <v>1666</v>
      </c>
      <c r="B175" s="185" t="s">
        <v>12</v>
      </c>
      <c r="C175" s="185" t="s">
        <v>1394</v>
      </c>
      <c r="D175" s="186" t="s">
        <v>1667</v>
      </c>
      <c r="E175" s="187" t="s">
        <v>1668</v>
      </c>
      <c r="F175" s="185" t="s">
        <v>92</v>
      </c>
      <c r="G175" s="188">
        <v>5</v>
      </c>
      <c r="H175" s="850">
        <v>0</v>
      </c>
      <c r="I175" s="189">
        <f>ROUND(G175*H175,2)</f>
        <v>0</v>
      </c>
      <c r="J175" s="190">
        <v>2.4000000000000001E-4</v>
      </c>
      <c r="K175" s="188">
        <f>G175*J175</f>
        <v>1.2000000000000001E-3</v>
      </c>
      <c r="L175" s="190">
        <v>0</v>
      </c>
      <c r="M175" s="188">
        <f>G175*L175</f>
        <v>0</v>
      </c>
      <c r="N175" s="191">
        <v>21</v>
      </c>
      <c r="O175" s="192">
        <v>16</v>
      </c>
      <c r="P175" s="193" t="s">
        <v>98</v>
      </c>
    </row>
    <row r="176" spans="1:19" s="193" customFormat="1" ht="13.5" customHeight="1">
      <c r="A176" s="185" t="s">
        <v>1669</v>
      </c>
      <c r="B176" s="185" t="s">
        <v>12</v>
      </c>
      <c r="C176" s="185" t="s">
        <v>1394</v>
      </c>
      <c r="D176" s="186" t="s">
        <v>1670</v>
      </c>
      <c r="E176" s="187" t="s">
        <v>1671</v>
      </c>
      <c r="F176" s="185" t="s">
        <v>1393</v>
      </c>
      <c r="G176" s="188">
        <f>SUM(I116:I175)/100</f>
        <v>0</v>
      </c>
      <c r="H176" s="850">
        <v>0</v>
      </c>
      <c r="I176" s="189">
        <f>ROUND(G176*H176,2)</f>
        <v>0</v>
      </c>
      <c r="J176" s="190">
        <v>0</v>
      </c>
      <c r="K176" s="188">
        <f>G176*J176</f>
        <v>0</v>
      </c>
      <c r="L176" s="190">
        <v>0</v>
      </c>
      <c r="M176" s="188">
        <f>G176*L176</f>
        <v>0</v>
      </c>
      <c r="N176" s="191">
        <v>21</v>
      </c>
      <c r="O176" s="192">
        <v>16</v>
      </c>
      <c r="P176" s="193" t="s">
        <v>98</v>
      </c>
    </row>
    <row r="177" spans="1:24" s="179" customFormat="1" ht="12.75" customHeight="1">
      <c r="B177" s="181" t="s">
        <v>10</v>
      </c>
      <c r="D177" s="182" t="s">
        <v>1672</v>
      </c>
      <c r="E177" s="182" t="s">
        <v>1673</v>
      </c>
      <c r="H177" s="852"/>
      <c r="I177" s="183">
        <f>SUM(I178:I260)</f>
        <v>0</v>
      </c>
      <c r="K177" s="184">
        <f>SUM(K178:K260)</f>
        <v>3.1197400000000002</v>
      </c>
      <c r="M177" s="184">
        <f>SUM(M178:M260)</f>
        <v>0</v>
      </c>
      <c r="P177" s="182" t="s">
        <v>97</v>
      </c>
      <c r="X177" s="193"/>
    </row>
    <row r="178" spans="1:24" s="193" customFormat="1" ht="13.5" customHeight="1">
      <c r="A178" s="185" t="s">
        <v>1674</v>
      </c>
      <c r="B178" s="185" t="s">
        <v>12</v>
      </c>
      <c r="C178" s="185" t="s">
        <v>1394</v>
      </c>
      <c r="D178" s="186" t="s">
        <v>1675</v>
      </c>
      <c r="E178" s="187" t="s">
        <v>1676</v>
      </c>
      <c r="F178" s="185" t="s">
        <v>246</v>
      </c>
      <c r="G178" s="188">
        <v>24</v>
      </c>
      <c r="H178" s="850">
        <v>0</v>
      </c>
      <c r="I178" s="189">
        <f>ROUND(G178*H178,2)</f>
        <v>0</v>
      </c>
      <c r="J178" s="190">
        <v>0</v>
      </c>
      <c r="K178" s="188">
        <f>G178*J178</f>
        <v>0</v>
      </c>
      <c r="L178" s="190">
        <v>0</v>
      </c>
      <c r="M178" s="188">
        <f>G178*L178</f>
        <v>0</v>
      </c>
      <c r="N178" s="191">
        <v>21</v>
      </c>
      <c r="O178" s="192">
        <v>16</v>
      </c>
      <c r="P178" s="193" t="s">
        <v>98</v>
      </c>
    </row>
    <row r="179" spans="1:24" s="193" customFormat="1" ht="13.5" customHeight="1">
      <c r="A179" s="185" t="s">
        <v>1677</v>
      </c>
      <c r="B179" s="185" t="s">
        <v>12</v>
      </c>
      <c r="C179" s="185" t="s">
        <v>1394</v>
      </c>
      <c r="D179" s="186" t="s">
        <v>1678</v>
      </c>
      <c r="E179" s="187" t="s">
        <v>1679</v>
      </c>
      <c r="F179" s="185" t="s">
        <v>246</v>
      </c>
      <c r="G179" s="188">
        <v>22</v>
      </c>
      <c r="H179" s="850">
        <v>0</v>
      </c>
      <c r="I179" s="189">
        <f>ROUND(G179*H179,2)</f>
        <v>0</v>
      </c>
      <c r="J179" s="190">
        <v>0</v>
      </c>
      <c r="K179" s="188">
        <f>G179*J179</f>
        <v>0</v>
      </c>
      <c r="L179" s="190">
        <v>0</v>
      </c>
      <c r="M179" s="188">
        <f>G179*L179</f>
        <v>0</v>
      </c>
      <c r="N179" s="191">
        <v>21</v>
      </c>
      <c r="O179" s="192">
        <v>16</v>
      </c>
      <c r="P179" s="193" t="s">
        <v>98</v>
      </c>
    </row>
    <row r="180" spans="1:24" s="193" customFormat="1" ht="13.5" customHeight="1">
      <c r="A180" s="185" t="s">
        <v>1680</v>
      </c>
      <c r="B180" s="185" t="s">
        <v>12</v>
      </c>
      <c r="C180" s="185" t="s">
        <v>1394</v>
      </c>
      <c r="D180" s="186" t="s">
        <v>1681</v>
      </c>
      <c r="E180" s="187" t="s">
        <v>1682</v>
      </c>
      <c r="F180" s="185" t="s">
        <v>92</v>
      </c>
      <c r="G180" s="188">
        <v>1</v>
      </c>
      <c r="H180" s="850">
        <v>0</v>
      </c>
      <c r="I180" s="189">
        <f>ROUND(G180*H180,2)</f>
        <v>0</v>
      </c>
      <c r="J180" s="190">
        <v>1.14E-2</v>
      </c>
      <c r="K180" s="188">
        <f>G180*J180</f>
        <v>1.14E-2</v>
      </c>
      <c r="L180" s="190">
        <v>0</v>
      </c>
      <c r="M180" s="188">
        <f>G180*L180</f>
        <v>0</v>
      </c>
      <c r="N180" s="191">
        <v>21</v>
      </c>
      <c r="O180" s="192">
        <v>16</v>
      </c>
      <c r="P180" s="193" t="s">
        <v>98</v>
      </c>
    </row>
    <row r="181" spans="1:24" s="193" customFormat="1" ht="15.75" customHeight="1">
      <c r="D181" s="204"/>
      <c r="E181" s="205" t="s">
        <v>1568</v>
      </c>
      <c r="G181" s="206">
        <v>1</v>
      </c>
      <c r="H181" s="851"/>
      <c r="P181" s="204" t="s">
        <v>98</v>
      </c>
      <c r="Q181" s="204" t="s">
        <v>98</v>
      </c>
      <c r="R181" s="204" t="s">
        <v>1457</v>
      </c>
      <c r="S181" s="204" t="s">
        <v>1382</v>
      </c>
    </row>
    <row r="182" spans="1:24" s="193" customFormat="1" ht="15.75" customHeight="1">
      <c r="D182" s="211"/>
      <c r="E182" s="212" t="s">
        <v>1683</v>
      </c>
      <c r="G182" s="213">
        <v>1</v>
      </c>
      <c r="H182" s="851"/>
      <c r="P182" s="211" t="s">
        <v>98</v>
      </c>
      <c r="Q182" s="211" t="s">
        <v>100</v>
      </c>
      <c r="R182" s="211" t="s">
        <v>1457</v>
      </c>
      <c r="S182" s="211" t="s">
        <v>97</v>
      </c>
    </row>
    <row r="183" spans="1:24" s="193" customFormat="1" ht="13.5" customHeight="1">
      <c r="A183" s="185" t="s">
        <v>1684</v>
      </c>
      <c r="B183" s="185" t="s">
        <v>12</v>
      </c>
      <c r="C183" s="185" t="s">
        <v>1394</v>
      </c>
      <c r="D183" s="186" t="s">
        <v>1685</v>
      </c>
      <c r="E183" s="187" t="s">
        <v>1686</v>
      </c>
      <c r="F183" s="185" t="s">
        <v>92</v>
      </c>
      <c r="G183" s="188">
        <v>3</v>
      </c>
      <c r="H183" s="850">
        <v>0</v>
      </c>
      <c r="I183" s="189">
        <f>ROUND(G183*H183,2)</f>
        <v>0</v>
      </c>
      <c r="J183" s="190">
        <v>1.6549999999999999E-2</v>
      </c>
      <c r="K183" s="188">
        <f>G183*J183</f>
        <v>4.965E-2</v>
      </c>
      <c r="L183" s="190">
        <v>0</v>
      </c>
      <c r="M183" s="188">
        <f>G183*L183</f>
        <v>0</v>
      </c>
      <c r="N183" s="191">
        <v>21</v>
      </c>
      <c r="O183" s="192">
        <v>16</v>
      </c>
      <c r="P183" s="193" t="s">
        <v>98</v>
      </c>
    </row>
    <row r="184" spans="1:24" s="193" customFormat="1" ht="15.75" customHeight="1">
      <c r="D184" s="204"/>
      <c r="E184" s="205" t="s">
        <v>1687</v>
      </c>
      <c r="G184" s="206">
        <v>3</v>
      </c>
      <c r="H184" s="851"/>
      <c r="P184" s="204" t="s">
        <v>98</v>
      </c>
      <c r="Q184" s="204" t="s">
        <v>98</v>
      </c>
      <c r="R184" s="204" t="s">
        <v>1457</v>
      </c>
      <c r="S184" s="204" t="s">
        <v>1382</v>
      </c>
    </row>
    <row r="185" spans="1:24" s="193" customFormat="1" ht="15.75" customHeight="1">
      <c r="D185" s="211"/>
      <c r="E185" s="212" t="s">
        <v>1683</v>
      </c>
      <c r="G185" s="213">
        <v>3</v>
      </c>
      <c r="H185" s="851"/>
      <c r="P185" s="211" t="s">
        <v>98</v>
      </c>
      <c r="Q185" s="211" t="s">
        <v>100</v>
      </c>
      <c r="R185" s="211" t="s">
        <v>1457</v>
      </c>
      <c r="S185" s="211" t="s">
        <v>97</v>
      </c>
    </row>
    <row r="186" spans="1:24" s="193" customFormat="1" ht="13.5" customHeight="1">
      <c r="A186" s="185" t="s">
        <v>1688</v>
      </c>
      <c r="B186" s="185" t="s">
        <v>12</v>
      </c>
      <c r="C186" s="185" t="s">
        <v>1394</v>
      </c>
      <c r="D186" s="186" t="s">
        <v>1689</v>
      </c>
      <c r="E186" s="187" t="s">
        <v>1690</v>
      </c>
      <c r="F186" s="185" t="s">
        <v>92</v>
      </c>
      <c r="G186" s="188">
        <v>3</v>
      </c>
      <c r="H186" s="850">
        <v>0</v>
      </c>
      <c r="I186" s="189">
        <f>ROUND(G186*H186,2)</f>
        <v>0</v>
      </c>
      <c r="J186" s="190">
        <v>1.942E-2</v>
      </c>
      <c r="K186" s="188">
        <f>G186*J186</f>
        <v>5.8259999999999999E-2</v>
      </c>
      <c r="L186" s="190">
        <v>0</v>
      </c>
      <c r="M186" s="188">
        <f>G186*L186</f>
        <v>0</v>
      </c>
      <c r="N186" s="191">
        <v>21</v>
      </c>
      <c r="O186" s="192">
        <v>16</v>
      </c>
      <c r="P186" s="193" t="s">
        <v>98</v>
      </c>
    </row>
    <row r="187" spans="1:24" s="193" customFormat="1" ht="15.75" customHeight="1">
      <c r="D187" s="204"/>
      <c r="E187" s="205" t="s">
        <v>1687</v>
      </c>
      <c r="G187" s="206">
        <v>3</v>
      </c>
      <c r="H187" s="851"/>
      <c r="P187" s="204" t="s">
        <v>98</v>
      </c>
      <c r="Q187" s="204" t="s">
        <v>98</v>
      </c>
      <c r="R187" s="204" t="s">
        <v>1457</v>
      </c>
      <c r="S187" s="204" t="s">
        <v>1382</v>
      </c>
    </row>
    <row r="188" spans="1:24" s="193" customFormat="1" ht="15.75" customHeight="1">
      <c r="D188" s="211"/>
      <c r="E188" s="212" t="s">
        <v>1683</v>
      </c>
      <c r="G188" s="213">
        <v>3</v>
      </c>
      <c r="H188" s="851"/>
      <c r="P188" s="211" t="s">
        <v>98</v>
      </c>
      <c r="Q188" s="211" t="s">
        <v>100</v>
      </c>
      <c r="R188" s="211" t="s">
        <v>1457</v>
      </c>
      <c r="S188" s="211" t="s">
        <v>97</v>
      </c>
    </row>
    <row r="189" spans="1:24" s="193" customFormat="1" ht="13.5" customHeight="1">
      <c r="A189" s="185" t="s">
        <v>1691</v>
      </c>
      <c r="B189" s="185" t="s">
        <v>12</v>
      </c>
      <c r="C189" s="185" t="s">
        <v>1394</v>
      </c>
      <c r="D189" s="186" t="s">
        <v>1692</v>
      </c>
      <c r="E189" s="187" t="s">
        <v>1693</v>
      </c>
      <c r="F189" s="185" t="s">
        <v>92</v>
      </c>
      <c r="G189" s="188">
        <v>2</v>
      </c>
      <c r="H189" s="850">
        <v>0</v>
      </c>
      <c r="I189" s="189">
        <f>ROUND(G189*H189,2)</f>
        <v>0</v>
      </c>
      <c r="J189" s="190">
        <v>4.2380000000000001E-2</v>
      </c>
      <c r="K189" s="188">
        <f>G189*J189</f>
        <v>8.4760000000000002E-2</v>
      </c>
      <c r="L189" s="190">
        <v>0</v>
      </c>
      <c r="M189" s="188">
        <f>G189*L189</f>
        <v>0</v>
      </c>
      <c r="N189" s="191">
        <v>21</v>
      </c>
      <c r="O189" s="192">
        <v>16</v>
      </c>
      <c r="P189" s="193" t="s">
        <v>98</v>
      </c>
    </row>
    <row r="190" spans="1:24" s="193" customFormat="1" ht="15.75" customHeight="1">
      <c r="D190" s="204"/>
      <c r="E190" s="205" t="s">
        <v>1557</v>
      </c>
      <c r="G190" s="206">
        <v>2</v>
      </c>
      <c r="H190" s="851"/>
      <c r="P190" s="204" t="s">
        <v>98</v>
      </c>
      <c r="Q190" s="204" t="s">
        <v>98</v>
      </c>
      <c r="R190" s="204" t="s">
        <v>1457</v>
      </c>
      <c r="S190" s="204" t="s">
        <v>1382</v>
      </c>
    </row>
    <row r="191" spans="1:24" s="193" customFormat="1" ht="15.75" customHeight="1">
      <c r="D191" s="211"/>
      <c r="E191" s="212" t="s">
        <v>1683</v>
      </c>
      <c r="G191" s="213">
        <v>2</v>
      </c>
      <c r="H191" s="851"/>
      <c r="P191" s="211" t="s">
        <v>98</v>
      </c>
      <c r="Q191" s="211" t="s">
        <v>100</v>
      </c>
      <c r="R191" s="211" t="s">
        <v>1457</v>
      </c>
      <c r="S191" s="211" t="s">
        <v>97</v>
      </c>
    </row>
    <row r="192" spans="1:24" s="193" customFormat="1" ht="13.5" customHeight="1">
      <c r="A192" s="185" t="s">
        <v>1694</v>
      </c>
      <c r="B192" s="185" t="s">
        <v>12</v>
      </c>
      <c r="C192" s="185" t="s">
        <v>1394</v>
      </c>
      <c r="D192" s="186" t="s">
        <v>1695</v>
      </c>
      <c r="E192" s="187" t="s">
        <v>1696</v>
      </c>
      <c r="F192" s="185" t="s">
        <v>92</v>
      </c>
      <c r="G192" s="188">
        <v>2</v>
      </c>
      <c r="H192" s="850">
        <v>0</v>
      </c>
      <c r="I192" s="189">
        <f>ROUND(G192*H192,2)</f>
        <v>0</v>
      </c>
      <c r="J192" s="190">
        <v>2.5700000000000001E-2</v>
      </c>
      <c r="K192" s="188">
        <f>G192*J192</f>
        <v>5.1400000000000001E-2</v>
      </c>
      <c r="L192" s="190">
        <v>0</v>
      </c>
      <c r="M192" s="188">
        <f>G192*L192</f>
        <v>0</v>
      </c>
      <c r="N192" s="191">
        <v>21</v>
      </c>
      <c r="O192" s="192">
        <v>16</v>
      </c>
      <c r="P192" s="193" t="s">
        <v>98</v>
      </c>
    </row>
    <row r="193" spans="1:19" s="193" customFormat="1" ht="15.75" customHeight="1">
      <c r="D193" s="204"/>
      <c r="E193" s="205" t="s">
        <v>1697</v>
      </c>
      <c r="G193" s="206">
        <v>2</v>
      </c>
      <c r="H193" s="851"/>
      <c r="P193" s="204" t="s">
        <v>98</v>
      </c>
      <c r="Q193" s="204" t="s">
        <v>98</v>
      </c>
      <c r="R193" s="204" t="s">
        <v>1457</v>
      </c>
      <c r="S193" s="204" t="s">
        <v>1382</v>
      </c>
    </row>
    <row r="194" spans="1:19" s="193" customFormat="1" ht="15.75" customHeight="1">
      <c r="D194" s="211"/>
      <c r="E194" s="212" t="s">
        <v>1683</v>
      </c>
      <c r="G194" s="213">
        <v>2</v>
      </c>
      <c r="H194" s="851"/>
      <c r="P194" s="211" t="s">
        <v>98</v>
      </c>
      <c r="Q194" s="211" t="s">
        <v>100</v>
      </c>
      <c r="R194" s="211" t="s">
        <v>1457</v>
      </c>
      <c r="S194" s="211" t="s">
        <v>97</v>
      </c>
    </row>
    <row r="195" spans="1:19" s="193" customFormat="1" ht="13.5" customHeight="1">
      <c r="A195" s="185" t="s">
        <v>1698</v>
      </c>
      <c r="B195" s="185" t="s">
        <v>12</v>
      </c>
      <c r="C195" s="185" t="s">
        <v>1394</v>
      </c>
      <c r="D195" s="186" t="s">
        <v>1699</v>
      </c>
      <c r="E195" s="187" t="s">
        <v>1700</v>
      </c>
      <c r="F195" s="185" t="s">
        <v>92</v>
      </c>
      <c r="G195" s="188">
        <v>2</v>
      </c>
      <c r="H195" s="850">
        <v>0</v>
      </c>
      <c r="I195" s="189">
        <f>ROUND(G195*H195,2)</f>
        <v>0</v>
      </c>
      <c r="J195" s="190">
        <v>3.9800000000000002E-2</v>
      </c>
      <c r="K195" s="188">
        <f>G195*J195</f>
        <v>7.9600000000000004E-2</v>
      </c>
      <c r="L195" s="190">
        <v>0</v>
      </c>
      <c r="M195" s="188">
        <f>G195*L195</f>
        <v>0</v>
      </c>
      <c r="N195" s="191">
        <v>21</v>
      </c>
      <c r="O195" s="192">
        <v>16</v>
      </c>
      <c r="P195" s="193" t="s">
        <v>98</v>
      </c>
    </row>
    <row r="196" spans="1:19" s="193" customFormat="1" ht="15.75" customHeight="1">
      <c r="D196" s="204"/>
      <c r="E196" s="205" t="s">
        <v>1697</v>
      </c>
      <c r="G196" s="206">
        <v>2</v>
      </c>
      <c r="H196" s="851"/>
      <c r="P196" s="204" t="s">
        <v>98</v>
      </c>
      <c r="Q196" s="204" t="s">
        <v>98</v>
      </c>
      <c r="R196" s="204" t="s">
        <v>1457</v>
      </c>
      <c r="S196" s="204" t="s">
        <v>1382</v>
      </c>
    </row>
    <row r="197" spans="1:19" s="193" customFormat="1" ht="15.75" customHeight="1">
      <c r="D197" s="211"/>
      <c r="E197" s="212" t="s">
        <v>1683</v>
      </c>
      <c r="G197" s="213">
        <v>2</v>
      </c>
      <c r="H197" s="851"/>
      <c r="P197" s="211" t="s">
        <v>98</v>
      </c>
      <c r="Q197" s="211" t="s">
        <v>100</v>
      </c>
      <c r="R197" s="211" t="s">
        <v>1457</v>
      </c>
      <c r="S197" s="211" t="s">
        <v>97</v>
      </c>
    </row>
    <row r="198" spans="1:19" s="193" customFormat="1" ht="13.5" customHeight="1">
      <c r="A198" s="185" t="s">
        <v>1701</v>
      </c>
      <c r="B198" s="185" t="s">
        <v>12</v>
      </c>
      <c r="C198" s="185" t="s">
        <v>1394</v>
      </c>
      <c r="D198" s="186" t="s">
        <v>1702</v>
      </c>
      <c r="E198" s="187" t="s">
        <v>1703</v>
      </c>
      <c r="F198" s="185" t="s">
        <v>92</v>
      </c>
      <c r="G198" s="188">
        <v>2</v>
      </c>
      <c r="H198" s="850">
        <v>0</v>
      </c>
      <c r="I198" s="189">
        <f>ROUND(G198*H198,2)</f>
        <v>0</v>
      </c>
      <c r="J198" s="190">
        <v>1.8859999999999998E-2</v>
      </c>
      <c r="K198" s="188">
        <f>G198*J198</f>
        <v>3.7719999999999997E-2</v>
      </c>
      <c r="L198" s="190">
        <v>0</v>
      </c>
      <c r="M198" s="188">
        <f>G198*L198</f>
        <v>0</v>
      </c>
      <c r="N198" s="191">
        <v>21</v>
      </c>
      <c r="O198" s="192">
        <v>16</v>
      </c>
      <c r="P198" s="193" t="s">
        <v>98</v>
      </c>
    </row>
    <row r="199" spans="1:19" s="193" customFormat="1" ht="15.75" customHeight="1">
      <c r="D199" s="204"/>
      <c r="E199" s="205" t="s">
        <v>1562</v>
      </c>
      <c r="G199" s="206">
        <v>2</v>
      </c>
      <c r="H199" s="851"/>
      <c r="P199" s="204" t="s">
        <v>98</v>
      </c>
      <c r="Q199" s="204" t="s">
        <v>98</v>
      </c>
      <c r="R199" s="204" t="s">
        <v>1457</v>
      </c>
      <c r="S199" s="204" t="s">
        <v>1382</v>
      </c>
    </row>
    <row r="200" spans="1:19" s="193" customFormat="1" ht="15.75" customHeight="1">
      <c r="D200" s="211"/>
      <c r="E200" s="212" t="s">
        <v>1683</v>
      </c>
      <c r="G200" s="213">
        <v>2</v>
      </c>
      <c r="H200" s="851"/>
      <c r="P200" s="211" t="s">
        <v>98</v>
      </c>
      <c r="Q200" s="211" t="s">
        <v>100</v>
      </c>
      <c r="R200" s="211" t="s">
        <v>1457</v>
      </c>
      <c r="S200" s="211" t="s">
        <v>97</v>
      </c>
    </row>
    <row r="201" spans="1:19" s="193" customFormat="1" ht="13.5" customHeight="1">
      <c r="A201" s="185" t="s">
        <v>1704</v>
      </c>
      <c r="B201" s="185" t="s">
        <v>12</v>
      </c>
      <c r="C201" s="185" t="s">
        <v>1394</v>
      </c>
      <c r="D201" s="186" t="s">
        <v>1705</v>
      </c>
      <c r="E201" s="187" t="s">
        <v>1706</v>
      </c>
      <c r="F201" s="185" t="s">
        <v>92</v>
      </c>
      <c r="G201" s="188">
        <v>3</v>
      </c>
      <c r="H201" s="850">
        <v>0</v>
      </c>
      <c r="I201" s="189">
        <f>ROUND(G201*H201,2)</f>
        <v>0</v>
      </c>
      <c r="J201" s="190">
        <v>2.3619999999999999E-2</v>
      </c>
      <c r="K201" s="188">
        <f>G201*J201</f>
        <v>7.0859999999999992E-2</v>
      </c>
      <c r="L201" s="190">
        <v>0</v>
      </c>
      <c r="M201" s="188">
        <f>G201*L201</f>
        <v>0</v>
      </c>
      <c r="N201" s="191">
        <v>21</v>
      </c>
      <c r="O201" s="192">
        <v>16</v>
      </c>
      <c r="P201" s="193" t="s">
        <v>98</v>
      </c>
    </row>
    <row r="202" spans="1:19" s="193" customFormat="1" ht="15.75" customHeight="1">
      <c r="D202" s="204"/>
      <c r="E202" s="205" t="s">
        <v>1707</v>
      </c>
      <c r="G202" s="206">
        <v>3</v>
      </c>
      <c r="H202" s="851"/>
      <c r="P202" s="204" t="s">
        <v>98</v>
      </c>
      <c r="Q202" s="204" t="s">
        <v>98</v>
      </c>
      <c r="R202" s="204" t="s">
        <v>1457</v>
      </c>
      <c r="S202" s="204" t="s">
        <v>1382</v>
      </c>
    </row>
    <row r="203" spans="1:19" s="193" customFormat="1" ht="15.75" customHeight="1">
      <c r="D203" s="211"/>
      <c r="E203" s="212" t="s">
        <v>1683</v>
      </c>
      <c r="G203" s="213">
        <v>3</v>
      </c>
      <c r="H203" s="851"/>
      <c r="P203" s="211" t="s">
        <v>98</v>
      </c>
      <c r="Q203" s="211" t="s">
        <v>100</v>
      </c>
      <c r="R203" s="211" t="s">
        <v>1457</v>
      </c>
      <c r="S203" s="211" t="s">
        <v>97</v>
      </c>
    </row>
    <row r="204" spans="1:19" s="193" customFormat="1" ht="13.5" customHeight="1">
      <c r="A204" s="185" t="s">
        <v>1708</v>
      </c>
      <c r="B204" s="185" t="s">
        <v>12</v>
      </c>
      <c r="C204" s="185" t="s">
        <v>1394</v>
      </c>
      <c r="D204" s="186" t="s">
        <v>1709</v>
      </c>
      <c r="E204" s="187" t="s">
        <v>1710</v>
      </c>
      <c r="F204" s="185" t="s">
        <v>92</v>
      </c>
      <c r="G204" s="188">
        <v>5</v>
      </c>
      <c r="H204" s="850">
        <v>0</v>
      </c>
      <c r="I204" s="189">
        <f>ROUND(G204*H204,2)</f>
        <v>0</v>
      </c>
      <c r="J204" s="190">
        <v>3.0759999999999999E-2</v>
      </c>
      <c r="K204" s="188">
        <f>G204*J204</f>
        <v>0.15379999999999999</v>
      </c>
      <c r="L204" s="190">
        <v>0</v>
      </c>
      <c r="M204" s="188">
        <f>G204*L204</f>
        <v>0</v>
      </c>
      <c r="N204" s="191">
        <v>21</v>
      </c>
      <c r="O204" s="192">
        <v>16</v>
      </c>
      <c r="P204" s="193" t="s">
        <v>98</v>
      </c>
    </row>
    <row r="205" spans="1:19" s="193" customFormat="1" ht="15.75" customHeight="1">
      <c r="D205" s="204"/>
      <c r="E205" s="205" t="s">
        <v>1711</v>
      </c>
      <c r="G205" s="206">
        <v>5</v>
      </c>
      <c r="H205" s="851"/>
      <c r="P205" s="204" t="s">
        <v>98</v>
      </c>
      <c r="Q205" s="204" t="s">
        <v>98</v>
      </c>
      <c r="R205" s="204" t="s">
        <v>1457</v>
      </c>
      <c r="S205" s="204" t="s">
        <v>1382</v>
      </c>
    </row>
    <row r="206" spans="1:19" s="193" customFormat="1" ht="15.75" customHeight="1">
      <c r="D206" s="211"/>
      <c r="E206" s="212" t="s">
        <v>1683</v>
      </c>
      <c r="G206" s="213">
        <v>5</v>
      </c>
      <c r="H206" s="851"/>
      <c r="P206" s="211" t="s">
        <v>98</v>
      </c>
      <c r="Q206" s="211" t="s">
        <v>100</v>
      </c>
      <c r="R206" s="211" t="s">
        <v>1457</v>
      </c>
      <c r="S206" s="211" t="s">
        <v>97</v>
      </c>
    </row>
    <row r="207" spans="1:19" s="193" customFormat="1" ht="13.5" customHeight="1">
      <c r="A207" s="185" t="s">
        <v>1712</v>
      </c>
      <c r="B207" s="185" t="s">
        <v>12</v>
      </c>
      <c r="C207" s="185" t="s">
        <v>1394</v>
      </c>
      <c r="D207" s="186" t="s">
        <v>1713</v>
      </c>
      <c r="E207" s="187" t="s">
        <v>1714</v>
      </c>
      <c r="F207" s="185" t="s">
        <v>92</v>
      </c>
      <c r="G207" s="188">
        <v>1</v>
      </c>
      <c r="H207" s="850">
        <v>0</v>
      </c>
      <c r="I207" s="189">
        <f>ROUND(G207*H207,2)</f>
        <v>0</v>
      </c>
      <c r="J207" s="190">
        <v>3.5520000000000003E-2</v>
      </c>
      <c r="K207" s="188">
        <f>G207*J207</f>
        <v>3.5520000000000003E-2</v>
      </c>
      <c r="L207" s="190">
        <v>0</v>
      </c>
      <c r="M207" s="188">
        <f>G207*L207</f>
        <v>0</v>
      </c>
      <c r="N207" s="191">
        <v>21</v>
      </c>
      <c r="O207" s="192">
        <v>16</v>
      </c>
      <c r="P207" s="193" t="s">
        <v>98</v>
      </c>
    </row>
    <row r="208" spans="1:19" s="193" customFormat="1" ht="15.75" customHeight="1">
      <c r="D208" s="204"/>
      <c r="E208" s="205" t="s">
        <v>1568</v>
      </c>
      <c r="G208" s="206">
        <v>1</v>
      </c>
      <c r="H208" s="851"/>
      <c r="P208" s="204" t="s">
        <v>98</v>
      </c>
      <c r="Q208" s="204" t="s">
        <v>98</v>
      </c>
      <c r="R208" s="204" t="s">
        <v>1457</v>
      </c>
      <c r="S208" s="204" t="s">
        <v>1382</v>
      </c>
    </row>
    <row r="209" spans="1:19" s="193" customFormat="1" ht="15.75" customHeight="1">
      <c r="D209" s="211"/>
      <c r="E209" s="212" t="s">
        <v>1683</v>
      </c>
      <c r="G209" s="213">
        <v>1</v>
      </c>
      <c r="H209" s="851"/>
      <c r="P209" s="211" t="s">
        <v>98</v>
      </c>
      <c r="Q209" s="211" t="s">
        <v>100</v>
      </c>
      <c r="R209" s="211" t="s">
        <v>1457</v>
      </c>
      <c r="S209" s="211" t="s">
        <v>97</v>
      </c>
    </row>
    <row r="210" spans="1:19" s="193" customFormat="1" ht="13.5" customHeight="1">
      <c r="A210" s="185" t="s">
        <v>1715</v>
      </c>
      <c r="B210" s="185" t="s">
        <v>12</v>
      </c>
      <c r="C210" s="185" t="s">
        <v>1394</v>
      </c>
      <c r="D210" s="186" t="s">
        <v>1716</v>
      </c>
      <c r="E210" s="187" t="s">
        <v>1717</v>
      </c>
      <c r="F210" s="185" t="s">
        <v>92</v>
      </c>
      <c r="G210" s="188">
        <v>8</v>
      </c>
      <c r="H210" s="850">
        <v>0</v>
      </c>
      <c r="I210" s="189">
        <f>ROUND(G210*H210,2)</f>
        <v>0</v>
      </c>
      <c r="J210" s="190">
        <v>3.4000000000000002E-2</v>
      </c>
      <c r="K210" s="188">
        <f>G210*J210</f>
        <v>0.27200000000000002</v>
      </c>
      <c r="L210" s="190">
        <v>0</v>
      </c>
      <c r="M210" s="188">
        <f>G210*L210</f>
        <v>0</v>
      </c>
      <c r="N210" s="191">
        <v>21</v>
      </c>
      <c r="O210" s="192">
        <v>16</v>
      </c>
      <c r="P210" s="193" t="s">
        <v>98</v>
      </c>
    </row>
    <row r="211" spans="1:19" s="193" customFormat="1" ht="15.75" customHeight="1">
      <c r="D211" s="204"/>
      <c r="E211" s="205" t="s">
        <v>1718</v>
      </c>
      <c r="G211" s="206">
        <v>8</v>
      </c>
      <c r="H211" s="851"/>
      <c r="P211" s="204" t="s">
        <v>98</v>
      </c>
      <c r="Q211" s="204" t="s">
        <v>98</v>
      </c>
      <c r="R211" s="204" t="s">
        <v>1457</v>
      </c>
      <c r="S211" s="204" t="s">
        <v>1382</v>
      </c>
    </row>
    <row r="212" spans="1:19" s="193" customFormat="1" ht="15.75" customHeight="1">
      <c r="D212" s="211"/>
      <c r="E212" s="212" t="s">
        <v>1683</v>
      </c>
      <c r="G212" s="213">
        <v>8</v>
      </c>
      <c r="H212" s="851"/>
      <c r="P212" s="211" t="s">
        <v>98</v>
      </c>
      <c r="Q212" s="211" t="s">
        <v>100</v>
      </c>
      <c r="R212" s="211" t="s">
        <v>1457</v>
      </c>
      <c r="S212" s="211" t="s">
        <v>97</v>
      </c>
    </row>
    <row r="213" spans="1:19" s="193" customFormat="1" ht="13.5" customHeight="1">
      <c r="A213" s="185" t="s">
        <v>1719</v>
      </c>
      <c r="B213" s="185" t="s">
        <v>12</v>
      </c>
      <c r="C213" s="185" t="s">
        <v>1394</v>
      </c>
      <c r="D213" s="186" t="s">
        <v>1720</v>
      </c>
      <c r="E213" s="187" t="s">
        <v>1721</v>
      </c>
      <c r="F213" s="185" t="s">
        <v>92</v>
      </c>
      <c r="G213" s="188">
        <v>1</v>
      </c>
      <c r="H213" s="850">
        <v>0</v>
      </c>
      <c r="I213" s="189">
        <f>ROUND(G213*H213,2)</f>
        <v>0</v>
      </c>
      <c r="J213" s="190">
        <v>1.8499999999999999E-2</v>
      </c>
      <c r="K213" s="188">
        <f>G213*J213</f>
        <v>1.8499999999999999E-2</v>
      </c>
      <c r="L213" s="190">
        <v>0</v>
      </c>
      <c r="M213" s="188">
        <f>G213*L213</f>
        <v>0</v>
      </c>
      <c r="N213" s="191">
        <v>21</v>
      </c>
      <c r="O213" s="192">
        <v>16</v>
      </c>
      <c r="P213" s="193" t="s">
        <v>98</v>
      </c>
    </row>
    <row r="214" spans="1:19" s="193" customFormat="1" ht="15.75" customHeight="1">
      <c r="D214" s="204"/>
      <c r="E214" s="205" t="s">
        <v>1722</v>
      </c>
      <c r="G214" s="206">
        <v>1</v>
      </c>
      <c r="H214" s="851"/>
      <c r="P214" s="204" t="s">
        <v>98</v>
      </c>
      <c r="Q214" s="204" t="s">
        <v>98</v>
      </c>
      <c r="R214" s="204" t="s">
        <v>1457</v>
      </c>
      <c r="S214" s="204" t="s">
        <v>1382</v>
      </c>
    </row>
    <row r="215" spans="1:19" s="193" customFormat="1" ht="15.75" customHeight="1">
      <c r="D215" s="211"/>
      <c r="E215" s="212" t="s">
        <v>1683</v>
      </c>
      <c r="G215" s="213">
        <v>1</v>
      </c>
      <c r="H215" s="851"/>
      <c r="P215" s="211" t="s">
        <v>98</v>
      </c>
      <c r="Q215" s="211" t="s">
        <v>100</v>
      </c>
      <c r="R215" s="211" t="s">
        <v>1457</v>
      </c>
      <c r="S215" s="211" t="s">
        <v>97</v>
      </c>
    </row>
    <row r="216" spans="1:19" s="193" customFormat="1" ht="13.5" customHeight="1">
      <c r="A216" s="185" t="s">
        <v>1723</v>
      </c>
      <c r="B216" s="185" t="s">
        <v>12</v>
      </c>
      <c r="C216" s="185" t="s">
        <v>1394</v>
      </c>
      <c r="D216" s="186" t="s">
        <v>1724</v>
      </c>
      <c r="E216" s="187" t="s">
        <v>1725</v>
      </c>
      <c r="F216" s="185" t="s">
        <v>92</v>
      </c>
      <c r="G216" s="188">
        <v>1</v>
      </c>
      <c r="H216" s="850">
        <v>0</v>
      </c>
      <c r="I216" s="189">
        <f>ROUND(G216*H216,2)</f>
        <v>0</v>
      </c>
      <c r="J216" s="190">
        <v>3.7199999999999997E-2</v>
      </c>
      <c r="K216" s="188">
        <f>G216*J216</f>
        <v>3.7199999999999997E-2</v>
      </c>
      <c r="L216" s="190">
        <v>0</v>
      </c>
      <c r="M216" s="188">
        <f>G216*L216</f>
        <v>0</v>
      </c>
      <c r="N216" s="191">
        <v>21</v>
      </c>
      <c r="O216" s="192">
        <v>16</v>
      </c>
      <c r="P216" s="193" t="s">
        <v>98</v>
      </c>
    </row>
    <row r="217" spans="1:19" s="193" customFormat="1" ht="15.75" customHeight="1">
      <c r="D217" s="204"/>
      <c r="E217" s="205" t="s">
        <v>1722</v>
      </c>
      <c r="G217" s="206">
        <v>1</v>
      </c>
      <c r="H217" s="851"/>
      <c r="P217" s="204" t="s">
        <v>98</v>
      </c>
      <c r="Q217" s="204" t="s">
        <v>98</v>
      </c>
      <c r="R217" s="204" t="s">
        <v>1457</v>
      </c>
      <c r="S217" s="204" t="s">
        <v>1382</v>
      </c>
    </row>
    <row r="218" spans="1:19" s="193" customFormat="1" ht="15.75" customHeight="1">
      <c r="D218" s="211"/>
      <c r="E218" s="212" t="s">
        <v>1683</v>
      </c>
      <c r="G218" s="213">
        <v>1</v>
      </c>
      <c r="H218" s="851"/>
      <c r="P218" s="211" t="s">
        <v>98</v>
      </c>
      <c r="Q218" s="211" t="s">
        <v>100</v>
      </c>
      <c r="R218" s="211" t="s">
        <v>1457</v>
      </c>
      <c r="S218" s="211" t="s">
        <v>97</v>
      </c>
    </row>
    <row r="219" spans="1:19" s="193" customFormat="1" ht="13.5" customHeight="1">
      <c r="A219" s="185" t="s">
        <v>1726</v>
      </c>
      <c r="B219" s="185" t="s">
        <v>12</v>
      </c>
      <c r="C219" s="185" t="s">
        <v>1394</v>
      </c>
      <c r="D219" s="186" t="s">
        <v>1727</v>
      </c>
      <c r="E219" s="187" t="s">
        <v>1728</v>
      </c>
      <c r="F219" s="185" t="s">
        <v>92</v>
      </c>
      <c r="G219" s="188">
        <v>4</v>
      </c>
      <c r="H219" s="850">
        <v>0</v>
      </c>
      <c r="I219" s="189">
        <f>ROUND(G219*H219,2)</f>
        <v>0</v>
      </c>
      <c r="J219" s="190">
        <v>3.993E-2</v>
      </c>
      <c r="K219" s="188">
        <f>G219*J219</f>
        <v>0.15972</v>
      </c>
      <c r="L219" s="190">
        <v>0</v>
      </c>
      <c r="M219" s="188">
        <f>G219*L219</f>
        <v>0</v>
      </c>
      <c r="N219" s="191">
        <v>21</v>
      </c>
      <c r="O219" s="192">
        <v>16</v>
      </c>
      <c r="P219" s="193" t="s">
        <v>98</v>
      </c>
    </row>
    <row r="220" spans="1:19" s="193" customFormat="1" ht="15.75" customHeight="1">
      <c r="D220" s="204"/>
      <c r="E220" s="205" t="s">
        <v>1729</v>
      </c>
      <c r="G220" s="206">
        <v>4</v>
      </c>
      <c r="H220" s="851"/>
      <c r="P220" s="204" t="s">
        <v>98</v>
      </c>
      <c r="Q220" s="204" t="s">
        <v>98</v>
      </c>
      <c r="R220" s="204" t="s">
        <v>1457</v>
      </c>
      <c r="S220" s="204" t="s">
        <v>1382</v>
      </c>
    </row>
    <row r="221" spans="1:19" s="193" customFormat="1" ht="15.75" customHeight="1">
      <c r="D221" s="211"/>
      <c r="E221" s="212" t="s">
        <v>1683</v>
      </c>
      <c r="G221" s="213">
        <v>4</v>
      </c>
      <c r="H221" s="851"/>
      <c r="P221" s="211" t="s">
        <v>98</v>
      </c>
      <c r="Q221" s="211" t="s">
        <v>100</v>
      </c>
      <c r="R221" s="211" t="s">
        <v>1457</v>
      </c>
      <c r="S221" s="211" t="s">
        <v>97</v>
      </c>
    </row>
    <row r="222" spans="1:19" s="193" customFormat="1" ht="13.5" customHeight="1">
      <c r="A222" s="185" t="s">
        <v>1730</v>
      </c>
      <c r="B222" s="185" t="s">
        <v>12</v>
      </c>
      <c r="C222" s="185" t="s">
        <v>1394</v>
      </c>
      <c r="D222" s="186" t="s">
        <v>1731</v>
      </c>
      <c r="E222" s="187" t="s">
        <v>1732</v>
      </c>
      <c r="F222" s="185" t="s">
        <v>92</v>
      </c>
      <c r="G222" s="188">
        <v>2</v>
      </c>
      <c r="H222" s="850">
        <v>0</v>
      </c>
      <c r="I222" s="189">
        <f>ROUND(G222*H222,2)</f>
        <v>0</v>
      </c>
      <c r="J222" s="190">
        <v>5.0709999999999998E-2</v>
      </c>
      <c r="K222" s="188">
        <f>G222*J222</f>
        <v>0.10142</v>
      </c>
      <c r="L222" s="190">
        <v>0</v>
      </c>
      <c r="M222" s="188">
        <f>G222*L222</f>
        <v>0</v>
      </c>
      <c r="N222" s="191">
        <v>21</v>
      </c>
      <c r="O222" s="192">
        <v>16</v>
      </c>
      <c r="P222" s="193" t="s">
        <v>98</v>
      </c>
    </row>
    <row r="223" spans="1:19" s="193" customFormat="1" ht="15.75" customHeight="1">
      <c r="D223" s="204"/>
      <c r="E223" s="205" t="s">
        <v>1697</v>
      </c>
      <c r="G223" s="206">
        <v>2</v>
      </c>
      <c r="H223" s="851"/>
      <c r="P223" s="204" t="s">
        <v>98</v>
      </c>
      <c r="Q223" s="204" t="s">
        <v>98</v>
      </c>
      <c r="R223" s="204" t="s">
        <v>1457</v>
      </c>
      <c r="S223" s="204" t="s">
        <v>1382</v>
      </c>
    </row>
    <row r="224" spans="1:19" s="193" customFormat="1" ht="15.75" customHeight="1">
      <c r="D224" s="211"/>
      <c r="E224" s="212" t="s">
        <v>1683</v>
      </c>
      <c r="G224" s="213">
        <v>2</v>
      </c>
      <c r="H224" s="851"/>
      <c r="P224" s="211" t="s">
        <v>98</v>
      </c>
      <c r="Q224" s="211" t="s">
        <v>100</v>
      </c>
      <c r="R224" s="211" t="s">
        <v>1457</v>
      </c>
      <c r="S224" s="211" t="s">
        <v>97</v>
      </c>
    </row>
    <row r="225" spans="1:19" s="193" customFormat="1" ht="13.5" customHeight="1">
      <c r="A225" s="185" t="s">
        <v>1733</v>
      </c>
      <c r="B225" s="185" t="s">
        <v>12</v>
      </c>
      <c r="C225" s="185" t="s">
        <v>1394</v>
      </c>
      <c r="D225" s="186" t="s">
        <v>1734</v>
      </c>
      <c r="E225" s="187" t="s">
        <v>1735</v>
      </c>
      <c r="F225" s="185" t="s">
        <v>92</v>
      </c>
      <c r="G225" s="188">
        <v>2</v>
      </c>
      <c r="H225" s="850">
        <v>0</v>
      </c>
      <c r="I225" s="189">
        <f>ROUND(G225*H225,2)</f>
        <v>0</v>
      </c>
      <c r="J225" s="190">
        <v>5.6099999999999997E-2</v>
      </c>
      <c r="K225" s="188">
        <f>G225*J225</f>
        <v>0.11219999999999999</v>
      </c>
      <c r="L225" s="190">
        <v>0</v>
      </c>
      <c r="M225" s="188">
        <f>G225*L225</f>
        <v>0</v>
      </c>
      <c r="N225" s="191">
        <v>21</v>
      </c>
      <c r="O225" s="192">
        <v>16</v>
      </c>
      <c r="P225" s="193" t="s">
        <v>98</v>
      </c>
    </row>
    <row r="226" spans="1:19" s="193" customFormat="1" ht="15.75" customHeight="1">
      <c r="D226" s="204"/>
      <c r="E226" s="205" t="s">
        <v>1697</v>
      </c>
      <c r="G226" s="206">
        <v>2</v>
      </c>
      <c r="H226" s="851"/>
      <c r="P226" s="204" t="s">
        <v>98</v>
      </c>
      <c r="Q226" s="204" t="s">
        <v>98</v>
      </c>
      <c r="R226" s="204" t="s">
        <v>1457</v>
      </c>
      <c r="S226" s="204" t="s">
        <v>1382</v>
      </c>
    </row>
    <row r="227" spans="1:19" s="193" customFormat="1" ht="15.75" customHeight="1">
      <c r="D227" s="211"/>
      <c r="E227" s="212" t="s">
        <v>1683</v>
      </c>
      <c r="G227" s="213">
        <v>2</v>
      </c>
      <c r="H227" s="851"/>
      <c r="P227" s="211" t="s">
        <v>98</v>
      </c>
      <c r="Q227" s="211" t="s">
        <v>100</v>
      </c>
      <c r="R227" s="211" t="s">
        <v>1457</v>
      </c>
      <c r="S227" s="211" t="s">
        <v>97</v>
      </c>
    </row>
    <row r="228" spans="1:19" s="193" customFormat="1" ht="13.5" customHeight="1">
      <c r="A228" s="185" t="s">
        <v>1736</v>
      </c>
      <c r="B228" s="185" t="s">
        <v>12</v>
      </c>
      <c r="C228" s="185" t="s">
        <v>1394</v>
      </c>
      <c r="D228" s="186" t="s">
        <v>1737</v>
      </c>
      <c r="E228" s="187" t="s">
        <v>1738</v>
      </c>
      <c r="F228" s="185" t="s">
        <v>92</v>
      </c>
      <c r="G228" s="188">
        <v>1</v>
      </c>
      <c r="H228" s="850">
        <v>0</v>
      </c>
      <c r="I228" s="189">
        <f>ROUND(G228*H228,2)</f>
        <v>0</v>
      </c>
      <c r="J228" s="190">
        <v>6.0199999999999997E-2</v>
      </c>
      <c r="K228" s="188">
        <f>G228*J228</f>
        <v>6.0199999999999997E-2</v>
      </c>
      <c r="L228" s="190">
        <v>0</v>
      </c>
      <c r="M228" s="188">
        <f>G228*L228</f>
        <v>0</v>
      </c>
      <c r="N228" s="191">
        <v>21</v>
      </c>
      <c r="O228" s="192">
        <v>16</v>
      </c>
      <c r="P228" s="193" t="s">
        <v>98</v>
      </c>
    </row>
    <row r="229" spans="1:19" s="193" customFormat="1" ht="15.75" customHeight="1">
      <c r="D229" s="204"/>
      <c r="E229" s="205" t="s">
        <v>1722</v>
      </c>
      <c r="G229" s="206">
        <v>1</v>
      </c>
      <c r="H229" s="851"/>
      <c r="P229" s="204" t="s">
        <v>98</v>
      </c>
      <c r="Q229" s="204" t="s">
        <v>98</v>
      </c>
      <c r="R229" s="204" t="s">
        <v>1457</v>
      </c>
      <c r="S229" s="204" t="s">
        <v>1382</v>
      </c>
    </row>
    <row r="230" spans="1:19" s="193" customFormat="1" ht="15.75" customHeight="1">
      <c r="D230" s="211"/>
      <c r="E230" s="212" t="s">
        <v>1683</v>
      </c>
      <c r="G230" s="213">
        <v>1</v>
      </c>
      <c r="H230" s="851"/>
      <c r="P230" s="211" t="s">
        <v>98</v>
      </c>
      <c r="Q230" s="211" t="s">
        <v>100</v>
      </c>
      <c r="R230" s="211" t="s">
        <v>1457</v>
      </c>
      <c r="S230" s="211" t="s">
        <v>97</v>
      </c>
    </row>
    <row r="231" spans="1:19" s="193" customFormat="1" ht="13.5" customHeight="1">
      <c r="A231" s="185" t="s">
        <v>1739</v>
      </c>
      <c r="B231" s="185" t="s">
        <v>12</v>
      </c>
      <c r="C231" s="185" t="s">
        <v>1394</v>
      </c>
      <c r="D231" s="186" t="s">
        <v>1740</v>
      </c>
      <c r="E231" s="187" t="s">
        <v>1741</v>
      </c>
      <c r="F231" s="185" t="s">
        <v>92</v>
      </c>
      <c r="G231" s="188">
        <v>10</v>
      </c>
      <c r="H231" s="850">
        <v>0</v>
      </c>
      <c r="I231" s="189">
        <f>ROUND(G231*H231,2)</f>
        <v>0</v>
      </c>
      <c r="J231" s="190">
        <v>6.6879999999999995E-2</v>
      </c>
      <c r="K231" s="188">
        <f>G231*J231</f>
        <v>0.66879999999999995</v>
      </c>
      <c r="L231" s="190">
        <v>0</v>
      </c>
      <c r="M231" s="188">
        <f>G231*L231</f>
        <v>0</v>
      </c>
      <c r="N231" s="191">
        <v>21</v>
      </c>
      <c r="O231" s="192">
        <v>16</v>
      </c>
      <c r="P231" s="193" t="s">
        <v>98</v>
      </c>
    </row>
    <row r="232" spans="1:19" s="193" customFormat="1" ht="15.75" customHeight="1">
      <c r="D232" s="204"/>
      <c r="E232" s="205" t="s">
        <v>1471</v>
      </c>
      <c r="G232" s="206">
        <v>10</v>
      </c>
      <c r="H232" s="851"/>
      <c r="P232" s="204" t="s">
        <v>98</v>
      </c>
      <c r="Q232" s="204" t="s">
        <v>98</v>
      </c>
      <c r="R232" s="204" t="s">
        <v>1457</v>
      </c>
      <c r="S232" s="204" t="s">
        <v>1382</v>
      </c>
    </row>
    <row r="233" spans="1:19" s="193" customFormat="1" ht="15.75" customHeight="1">
      <c r="D233" s="211"/>
      <c r="E233" s="212" t="s">
        <v>1683</v>
      </c>
      <c r="G233" s="213">
        <v>10</v>
      </c>
      <c r="H233" s="851"/>
      <c r="P233" s="211" t="s">
        <v>98</v>
      </c>
      <c r="Q233" s="211" t="s">
        <v>100</v>
      </c>
      <c r="R233" s="211" t="s">
        <v>1457</v>
      </c>
      <c r="S233" s="211" t="s">
        <v>97</v>
      </c>
    </row>
    <row r="234" spans="1:19" s="193" customFormat="1" ht="13.5" customHeight="1">
      <c r="A234" s="185" t="s">
        <v>1742</v>
      </c>
      <c r="B234" s="185" t="s">
        <v>12</v>
      </c>
      <c r="C234" s="185" t="s">
        <v>1394</v>
      </c>
      <c r="D234" s="186" t="s">
        <v>1743</v>
      </c>
      <c r="E234" s="187" t="s">
        <v>1744</v>
      </c>
      <c r="F234" s="185" t="s">
        <v>92</v>
      </c>
      <c r="G234" s="188">
        <v>8</v>
      </c>
      <c r="H234" s="850">
        <v>0</v>
      </c>
      <c r="I234" s="189">
        <f>ROUND(G234*H234,2)</f>
        <v>0</v>
      </c>
      <c r="J234" s="190">
        <v>7.7660000000000007E-2</v>
      </c>
      <c r="K234" s="188">
        <f>G234*J234</f>
        <v>0.62128000000000005</v>
      </c>
      <c r="L234" s="190">
        <v>0</v>
      </c>
      <c r="M234" s="188">
        <f>G234*L234</f>
        <v>0</v>
      </c>
      <c r="N234" s="191">
        <v>21</v>
      </c>
      <c r="O234" s="192">
        <v>16</v>
      </c>
      <c r="P234" s="193" t="s">
        <v>98</v>
      </c>
    </row>
    <row r="235" spans="1:19" s="193" customFormat="1" ht="15.75" customHeight="1">
      <c r="D235" s="204"/>
      <c r="E235" s="205" t="s">
        <v>1745</v>
      </c>
      <c r="G235" s="206">
        <v>5</v>
      </c>
      <c r="H235" s="851"/>
      <c r="P235" s="204" t="s">
        <v>98</v>
      </c>
      <c r="Q235" s="204" t="s">
        <v>98</v>
      </c>
      <c r="R235" s="204" t="s">
        <v>1457</v>
      </c>
      <c r="S235" s="204" t="s">
        <v>1382</v>
      </c>
    </row>
    <row r="236" spans="1:19" s="193" customFormat="1" ht="15.75" customHeight="1">
      <c r="D236" s="204"/>
      <c r="E236" s="205" t="s">
        <v>1707</v>
      </c>
      <c r="G236" s="206">
        <v>3</v>
      </c>
      <c r="H236" s="851"/>
      <c r="P236" s="204" t="s">
        <v>98</v>
      </c>
      <c r="Q236" s="204" t="s">
        <v>98</v>
      </c>
      <c r="R236" s="204" t="s">
        <v>1457</v>
      </c>
      <c r="S236" s="204" t="s">
        <v>1382</v>
      </c>
    </row>
    <row r="237" spans="1:19" s="193" customFormat="1" ht="15.75" customHeight="1">
      <c r="D237" s="211"/>
      <c r="E237" s="212" t="s">
        <v>1683</v>
      </c>
      <c r="G237" s="213">
        <v>8</v>
      </c>
      <c r="H237" s="851"/>
      <c r="P237" s="211" t="s">
        <v>98</v>
      </c>
      <c r="Q237" s="211" t="s">
        <v>100</v>
      </c>
      <c r="R237" s="211" t="s">
        <v>1457</v>
      </c>
      <c r="S237" s="211" t="s">
        <v>97</v>
      </c>
    </row>
    <row r="238" spans="1:19" s="193" customFormat="1" ht="13.5" customHeight="1">
      <c r="A238" s="185" t="s">
        <v>1746</v>
      </c>
      <c r="B238" s="185" t="s">
        <v>12</v>
      </c>
      <c r="C238" s="185" t="s">
        <v>1394</v>
      </c>
      <c r="D238" s="186" t="s">
        <v>1747</v>
      </c>
      <c r="E238" s="187" t="s">
        <v>1748</v>
      </c>
      <c r="F238" s="185" t="s">
        <v>92</v>
      </c>
      <c r="G238" s="188">
        <v>1</v>
      </c>
      <c r="H238" s="850">
        <v>0</v>
      </c>
      <c r="I238" s="189">
        <f>ROUND(G238*H238,2)</f>
        <v>0</v>
      </c>
      <c r="J238" s="190">
        <v>5.7849999999999999E-2</v>
      </c>
      <c r="K238" s="188">
        <f>G238*J238</f>
        <v>5.7849999999999999E-2</v>
      </c>
      <c r="L238" s="190">
        <v>0</v>
      </c>
      <c r="M238" s="188">
        <f>G238*L238</f>
        <v>0</v>
      </c>
      <c r="N238" s="191">
        <v>21</v>
      </c>
      <c r="O238" s="192">
        <v>16</v>
      </c>
      <c r="P238" s="193" t="s">
        <v>98</v>
      </c>
    </row>
    <row r="239" spans="1:19" s="193" customFormat="1" ht="15.75" customHeight="1">
      <c r="D239" s="204"/>
      <c r="E239" s="205" t="s">
        <v>1722</v>
      </c>
      <c r="G239" s="206">
        <v>1</v>
      </c>
      <c r="H239" s="851"/>
      <c r="P239" s="204" t="s">
        <v>98</v>
      </c>
      <c r="Q239" s="204" t="s">
        <v>98</v>
      </c>
      <c r="R239" s="204" t="s">
        <v>1457</v>
      </c>
      <c r="S239" s="204" t="s">
        <v>1382</v>
      </c>
    </row>
    <row r="240" spans="1:19" s="193" customFormat="1" ht="15.75" customHeight="1">
      <c r="D240" s="211"/>
      <c r="E240" s="212" t="s">
        <v>1683</v>
      </c>
      <c r="G240" s="213">
        <v>1</v>
      </c>
      <c r="H240" s="851"/>
      <c r="P240" s="211" t="s">
        <v>98</v>
      </c>
      <c r="Q240" s="211" t="s">
        <v>100</v>
      </c>
      <c r="R240" s="211" t="s">
        <v>1457</v>
      </c>
      <c r="S240" s="211" t="s">
        <v>97</v>
      </c>
    </row>
    <row r="241" spans="1:19" s="193" customFormat="1" ht="13.5" customHeight="1">
      <c r="A241" s="185" t="s">
        <v>1749</v>
      </c>
      <c r="B241" s="185" t="s">
        <v>12</v>
      </c>
      <c r="C241" s="185" t="s">
        <v>1394</v>
      </c>
      <c r="D241" s="186" t="s">
        <v>1750</v>
      </c>
      <c r="E241" s="187" t="s">
        <v>1751</v>
      </c>
      <c r="F241" s="185" t="s">
        <v>92</v>
      </c>
      <c r="G241" s="188">
        <v>1</v>
      </c>
      <c r="H241" s="850">
        <v>0</v>
      </c>
      <c r="I241" s="189">
        <f>ROUND(G241*H241,2)</f>
        <v>0</v>
      </c>
      <c r="J241" s="190">
        <v>6.5799999999999997E-2</v>
      </c>
      <c r="K241" s="188">
        <f>G241*J241</f>
        <v>6.5799999999999997E-2</v>
      </c>
      <c r="L241" s="190">
        <v>0</v>
      </c>
      <c r="M241" s="188">
        <f>G241*L241</f>
        <v>0</v>
      </c>
      <c r="N241" s="191">
        <v>21</v>
      </c>
      <c r="O241" s="192">
        <v>16</v>
      </c>
      <c r="P241" s="193" t="s">
        <v>98</v>
      </c>
    </row>
    <row r="242" spans="1:19" s="193" customFormat="1" ht="15.75" customHeight="1">
      <c r="D242" s="204"/>
      <c r="E242" s="205" t="s">
        <v>1722</v>
      </c>
      <c r="G242" s="206">
        <v>1</v>
      </c>
      <c r="H242" s="851"/>
      <c r="P242" s="204" t="s">
        <v>98</v>
      </c>
      <c r="Q242" s="204" t="s">
        <v>98</v>
      </c>
      <c r="R242" s="204" t="s">
        <v>1457</v>
      </c>
      <c r="S242" s="204" t="s">
        <v>1382</v>
      </c>
    </row>
    <row r="243" spans="1:19" s="193" customFormat="1" ht="15.75" customHeight="1">
      <c r="D243" s="211"/>
      <c r="E243" s="212" t="s">
        <v>1683</v>
      </c>
      <c r="G243" s="213">
        <v>1</v>
      </c>
      <c r="H243" s="851"/>
      <c r="P243" s="211" t="s">
        <v>98</v>
      </c>
      <c r="Q243" s="211" t="s">
        <v>100</v>
      </c>
      <c r="R243" s="211" t="s">
        <v>1457</v>
      </c>
      <c r="S243" s="211" t="s">
        <v>97</v>
      </c>
    </row>
    <row r="244" spans="1:19" s="193" customFormat="1" ht="13.5" customHeight="1">
      <c r="A244" s="185" t="s">
        <v>1752</v>
      </c>
      <c r="B244" s="185" t="s">
        <v>12</v>
      </c>
      <c r="C244" s="185" t="s">
        <v>1394</v>
      </c>
      <c r="D244" s="186" t="s">
        <v>1753</v>
      </c>
      <c r="E244" s="187" t="s">
        <v>1754</v>
      </c>
      <c r="F244" s="185" t="s">
        <v>92</v>
      </c>
      <c r="G244" s="188">
        <v>2</v>
      </c>
      <c r="H244" s="850">
        <v>0</v>
      </c>
      <c r="I244" s="189">
        <f>ROUND(G244*H244,2)</f>
        <v>0</v>
      </c>
      <c r="J244" s="190">
        <v>9.7600000000000006E-2</v>
      </c>
      <c r="K244" s="188">
        <f>G244*J244</f>
        <v>0.19520000000000001</v>
      </c>
      <c r="L244" s="190">
        <v>0</v>
      </c>
      <c r="M244" s="188">
        <f>G244*L244</f>
        <v>0</v>
      </c>
      <c r="N244" s="191">
        <v>21</v>
      </c>
      <c r="O244" s="192">
        <v>16</v>
      </c>
      <c r="P244" s="193" t="s">
        <v>98</v>
      </c>
    </row>
    <row r="245" spans="1:19" s="193" customFormat="1" ht="15.75" customHeight="1">
      <c r="D245" s="204"/>
      <c r="E245" s="205" t="s">
        <v>1557</v>
      </c>
      <c r="G245" s="206">
        <v>2</v>
      </c>
      <c r="H245" s="851"/>
      <c r="P245" s="204" t="s">
        <v>98</v>
      </c>
      <c r="Q245" s="204" t="s">
        <v>98</v>
      </c>
      <c r="R245" s="204" t="s">
        <v>1457</v>
      </c>
      <c r="S245" s="204" t="s">
        <v>1382</v>
      </c>
    </row>
    <row r="246" spans="1:19" s="193" customFormat="1" ht="15.75" customHeight="1">
      <c r="D246" s="211"/>
      <c r="E246" s="212" t="s">
        <v>1683</v>
      </c>
      <c r="G246" s="213">
        <v>2</v>
      </c>
      <c r="H246" s="851"/>
      <c r="P246" s="211" t="s">
        <v>98</v>
      </c>
      <c r="Q246" s="211" t="s">
        <v>100</v>
      </c>
      <c r="R246" s="211" t="s">
        <v>1457</v>
      </c>
      <c r="S246" s="211" t="s">
        <v>97</v>
      </c>
    </row>
    <row r="247" spans="1:19" s="193" customFormat="1" ht="13.5" customHeight="1">
      <c r="A247" s="185" t="s">
        <v>1755</v>
      </c>
      <c r="B247" s="185" t="s">
        <v>12</v>
      </c>
      <c r="C247" s="185" t="s">
        <v>1394</v>
      </c>
      <c r="D247" s="186" t="s">
        <v>1756</v>
      </c>
      <c r="E247" s="187" t="s">
        <v>1757</v>
      </c>
      <c r="F247" s="185" t="s">
        <v>92</v>
      </c>
      <c r="G247" s="188">
        <v>1</v>
      </c>
      <c r="H247" s="850">
        <v>0</v>
      </c>
      <c r="I247" s="189">
        <f>ROUND(G247*H247,2)</f>
        <v>0</v>
      </c>
      <c r="J247" s="190">
        <v>2.6100000000000002E-2</v>
      </c>
      <c r="K247" s="188">
        <f>G247*J247</f>
        <v>2.6100000000000002E-2</v>
      </c>
      <c r="L247" s="190">
        <v>0</v>
      </c>
      <c r="M247" s="188">
        <f>G247*L247</f>
        <v>0</v>
      </c>
      <c r="N247" s="191">
        <v>21</v>
      </c>
      <c r="O247" s="192">
        <v>16</v>
      </c>
      <c r="P247" s="193" t="s">
        <v>98</v>
      </c>
    </row>
    <row r="248" spans="1:19" s="193" customFormat="1" ht="15.75" customHeight="1">
      <c r="D248" s="204"/>
      <c r="E248" s="205" t="s">
        <v>1567</v>
      </c>
      <c r="G248" s="206">
        <v>1</v>
      </c>
      <c r="H248" s="851"/>
      <c r="P248" s="204" t="s">
        <v>98</v>
      </c>
      <c r="Q248" s="204" t="s">
        <v>98</v>
      </c>
      <c r="R248" s="204" t="s">
        <v>1457</v>
      </c>
      <c r="S248" s="204" t="s">
        <v>1382</v>
      </c>
    </row>
    <row r="249" spans="1:19" s="193" customFormat="1" ht="15.75" customHeight="1">
      <c r="D249" s="211"/>
      <c r="E249" s="212" t="s">
        <v>1683</v>
      </c>
      <c r="G249" s="213">
        <v>1</v>
      </c>
      <c r="H249" s="851"/>
      <c r="P249" s="211" t="s">
        <v>98</v>
      </c>
      <c r="Q249" s="211" t="s">
        <v>100</v>
      </c>
      <c r="R249" s="211" t="s">
        <v>1457</v>
      </c>
      <c r="S249" s="211" t="s">
        <v>97</v>
      </c>
    </row>
    <row r="250" spans="1:19" s="193" customFormat="1" ht="13.5" customHeight="1">
      <c r="A250" s="185" t="s">
        <v>1758</v>
      </c>
      <c r="B250" s="185" t="s">
        <v>12</v>
      </c>
      <c r="C250" s="185" t="s">
        <v>1394</v>
      </c>
      <c r="D250" s="186" t="s">
        <v>1759</v>
      </c>
      <c r="E250" s="187" t="s">
        <v>1760</v>
      </c>
      <c r="F250" s="185" t="s">
        <v>92</v>
      </c>
      <c r="G250" s="188">
        <v>2</v>
      </c>
      <c r="H250" s="850">
        <v>0</v>
      </c>
      <c r="I250" s="189">
        <f>ROUND(G250*H250,2)</f>
        <v>0</v>
      </c>
      <c r="J250" s="190">
        <v>1.6549999999999999E-2</v>
      </c>
      <c r="K250" s="188">
        <f>G250*J250</f>
        <v>3.3099999999999997E-2</v>
      </c>
      <c r="L250" s="190">
        <v>0</v>
      </c>
      <c r="M250" s="188">
        <f>G250*L250</f>
        <v>0</v>
      </c>
      <c r="N250" s="191">
        <v>21</v>
      </c>
      <c r="O250" s="192">
        <v>16</v>
      </c>
      <c r="P250" s="193" t="s">
        <v>98</v>
      </c>
    </row>
    <row r="251" spans="1:19" s="193" customFormat="1" ht="15.75" customHeight="1">
      <c r="D251" s="204"/>
      <c r="E251" s="205" t="s">
        <v>1761</v>
      </c>
      <c r="G251" s="206">
        <v>2</v>
      </c>
      <c r="H251" s="851"/>
      <c r="P251" s="204" t="s">
        <v>98</v>
      </c>
      <c r="Q251" s="204" t="s">
        <v>98</v>
      </c>
      <c r="R251" s="204" t="s">
        <v>1457</v>
      </c>
      <c r="S251" s="204" t="s">
        <v>1382</v>
      </c>
    </row>
    <row r="252" spans="1:19" s="193" customFormat="1" ht="15.75" customHeight="1">
      <c r="D252" s="211"/>
      <c r="E252" s="212" t="s">
        <v>1683</v>
      </c>
      <c r="G252" s="213">
        <v>2</v>
      </c>
      <c r="H252" s="851"/>
      <c r="P252" s="211" t="s">
        <v>98</v>
      </c>
      <c r="Q252" s="211" t="s">
        <v>100</v>
      </c>
      <c r="R252" s="211" t="s">
        <v>1457</v>
      </c>
      <c r="S252" s="211" t="s">
        <v>97</v>
      </c>
    </row>
    <row r="253" spans="1:19" s="193" customFormat="1" ht="13.5" customHeight="1">
      <c r="A253" s="185" t="s">
        <v>1762</v>
      </c>
      <c r="B253" s="185" t="s">
        <v>12</v>
      </c>
      <c r="C253" s="185" t="s">
        <v>1394</v>
      </c>
      <c r="D253" s="186" t="s">
        <v>1763</v>
      </c>
      <c r="E253" s="187" t="s">
        <v>1764</v>
      </c>
      <c r="F253" s="185" t="s">
        <v>92</v>
      </c>
      <c r="G253" s="188">
        <v>2</v>
      </c>
      <c r="H253" s="850">
        <v>0</v>
      </c>
      <c r="I253" s="189">
        <f>ROUND(G253*H253,2)</f>
        <v>0</v>
      </c>
      <c r="J253" s="190">
        <v>2.87E-2</v>
      </c>
      <c r="K253" s="188">
        <f>G253*J253</f>
        <v>5.74E-2</v>
      </c>
      <c r="L253" s="190">
        <v>0</v>
      </c>
      <c r="M253" s="188">
        <f>G253*L253</f>
        <v>0</v>
      </c>
      <c r="N253" s="191">
        <v>21</v>
      </c>
      <c r="O253" s="192">
        <v>16</v>
      </c>
      <c r="P253" s="193" t="s">
        <v>98</v>
      </c>
    </row>
    <row r="254" spans="1:19" s="193" customFormat="1" ht="15.75" customHeight="1">
      <c r="D254" s="204"/>
      <c r="E254" s="205" t="s">
        <v>1761</v>
      </c>
      <c r="G254" s="206">
        <v>2</v>
      </c>
      <c r="H254" s="851"/>
      <c r="P254" s="204" t="s">
        <v>98</v>
      </c>
      <c r="Q254" s="204" t="s">
        <v>98</v>
      </c>
      <c r="R254" s="204" t="s">
        <v>1457</v>
      </c>
      <c r="S254" s="204" t="s">
        <v>1382</v>
      </c>
    </row>
    <row r="255" spans="1:19" s="193" customFormat="1" ht="15.75" customHeight="1">
      <c r="D255" s="211"/>
      <c r="E255" s="212" t="s">
        <v>1683</v>
      </c>
      <c r="G255" s="213">
        <v>2</v>
      </c>
      <c r="H255" s="851"/>
      <c r="P255" s="211" t="s">
        <v>98</v>
      </c>
      <c r="Q255" s="211" t="s">
        <v>100</v>
      </c>
      <c r="R255" s="211" t="s">
        <v>1457</v>
      </c>
      <c r="S255" s="211" t="s">
        <v>97</v>
      </c>
    </row>
    <row r="256" spans="1:19" s="193" customFormat="1" ht="13.5" customHeight="1">
      <c r="A256" s="185" t="s">
        <v>1765</v>
      </c>
      <c r="B256" s="185" t="s">
        <v>12</v>
      </c>
      <c r="C256" s="185" t="s">
        <v>1394</v>
      </c>
      <c r="D256" s="186" t="s">
        <v>1766</v>
      </c>
      <c r="E256" s="187" t="s">
        <v>1767</v>
      </c>
      <c r="F256" s="185" t="s">
        <v>92</v>
      </c>
      <c r="G256" s="188">
        <v>70</v>
      </c>
      <c r="H256" s="850">
        <v>0</v>
      </c>
      <c r="I256" s="189">
        <f>ROUND(G256*H256,2)</f>
        <v>0</v>
      </c>
      <c r="J256" s="190">
        <v>0</v>
      </c>
      <c r="K256" s="188">
        <f>G256*J256</f>
        <v>0</v>
      </c>
      <c r="L256" s="190">
        <v>0</v>
      </c>
      <c r="M256" s="188">
        <f>G256*L256</f>
        <v>0</v>
      </c>
      <c r="N256" s="191">
        <v>21</v>
      </c>
      <c r="O256" s="192">
        <v>16</v>
      </c>
      <c r="P256" s="193" t="s">
        <v>98</v>
      </c>
    </row>
    <row r="257" spans="1:24" s="193" customFormat="1" ht="13.5" customHeight="1">
      <c r="A257" s="185" t="s">
        <v>1768</v>
      </c>
      <c r="B257" s="185" t="s">
        <v>12</v>
      </c>
      <c r="C257" s="185" t="s">
        <v>1394</v>
      </c>
      <c r="D257" s="186" t="s">
        <v>1769</v>
      </c>
      <c r="E257" s="187" t="s">
        <v>1770</v>
      </c>
      <c r="F257" s="185" t="s">
        <v>92</v>
      </c>
      <c r="G257" s="188">
        <v>2</v>
      </c>
      <c r="H257" s="850">
        <v>0</v>
      </c>
      <c r="I257" s="189">
        <f>ROUND(G257*H257,2)</f>
        <v>0</v>
      </c>
      <c r="J257" s="190">
        <v>0</v>
      </c>
      <c r="K257" s="188">
        <f>G257*J257</f>
        <v>0</v>
      </c>
      <c r="L257" s="190">
        <v>0</v>
      </c>
      <c r="M257" s="188">
        <f>G257*L257</f>
        <v>0</v>
      </c>
      <c r="N257" s="191">
        <v>21</v>
      </c>
      <c r="O257" s="192">
        <v>16</v>
      </c>
      <c r="P257" s="193" t="s">
        <v>98</v>
      </c>
    </row>
    <row r="258" spans="1:24" s="193" customFormat="1" ht="24" customHeight="1">
      <c r="A258" s="185" t="s">
        <v>1771</v>
      </c>
      <c r="B258" s="185" t="s">
        <v>12</v>
      </c>
      <c r="C258" s="185" t="s">
        <v>1394</v>
      </c>
      <c r="D258" s="186" t="s">
        <v>1772</v>
      </c>
      <c r="E258" s="187" t="s">
        <v>1773</v>
      </c>
      <c r="F258" s="185" t="s">
        <v>92</v>
      </c>
      <c r="G258" s="188">
        <v>1</v>
      </c>
      <c r="H258" s="850">
        <v>0</v>
      </c>
      <c r="I258" s="189">
        <f>ROUND(G258*H258,2)</f>
        <v>0</v>
      </c>
      <c r="J258" s="190">
        <v>0</v>
      </c>
      <c r="K258" s="188">
        <f>G258*J258</f>
        <v>0</v>
      </c>
      <c r="L258" s="190">
        <v>0</v>
      </c>
      <c r="M258" s="188">
        <f>G258*L258</f>
        <v>0</v>
      </c>
      <c r="N258" s="191">
        <v>21</v>
      </c>
      <c r="O258" s="192">
        <v>16</v>
      </c>
      <c r="P258" s="193" t="s">
        <v>98</v>
      </c>
    </row>
    <row r="259" spans="1:24" s="193" customFormat="1" ht="24" customHeight="1">
      <c r="A259" s="185" t="s">
        <v>1774</v>
      </c>
      <c r="B259" s="185" t="s">
        <v>12</v>
      </c>
      <c r="C259" s="185" t="s">
        <v>1394</v>
      </c>
      <c r="D259" s="186" t="s">
        <v>1775</v>
      </c>
      <c r="E259" s="187" t="s">
        <v>1776</v>
      </c>
      <c r="F259" s="185" t="s">
        <v>92</v>
      </c>
      <c r="G259" s="188">
        <v>1</v>
      </c>
      <c r="H259" s="850">
        <v>0</v>
      </c>
      <c r="I259" s="189">
        <f>ROUND(G259*H259,2)</f>
        <v>0</v>
      </c>
      <c r="J259" s="190">
        <v>0</v>
      </c>
      <c r="K259" s="188">
        <f>G259*J259</f>
        <v>0</v>
      </c>
      <c r="L259" s="190">
        <v>0</v>
      </c>
      <c r="M259" s="188">
        <f>G259*L259</f>
        <v>0</v>
      </c>
      <c r="N259" s="191">
        <v>21</v>
      </c>
      <c r="O259" s="192">
        <v>16</v>
      </c>
      <c r="P259" s="193" t="s">
        <v>98</v>
      </c>
    </row>
    <row r="260" spans="1:24" s="193" customFormat="1" ht="13.5" customHeight="1">
      <c r="A260" s="185" t="s">
        <v>1777</v>
      </c>
      <c r="B260" s="185" t="s">
        <v>12</v>
      </c>
      <c r="C260" s="185" t="s">
        <v>1394</v>
      </c>
      <c r="D260" s="186" t="s">
        <v>1778</v>
      </c>
      <c r="E260" s="187" t="s">
        <v>1779</v>
      </c>
      <c r="F260" s="185" t="s">
        <v>1393</v>
      </c>
      <c r="G260" s="188">
        <f>SUM(I178:I259)/100</f>
        <v>0</v>
      </c>
      <c r="H260" s="850">
        <v>0</v>
      </c>
      <c r="I260" s="189">
        <f>ROUND(G260*H260,2)</f>
        <v>0</v>
      </c>
      <c r="J260" s="190">
        <v>0</v>
      </c>
      <c r="K260" s="188">
        <f>G260*J260</f>
        <v>0</v>
      </c>
      <c r="L260" s="190">
        <v>0</v>
      </c>
      <c r="M260" s="188">
        <f>G260*L260</f>
        <v>0</v>
      </c>
      <c r="N260" s="191">
        <v>21</v>
      </c>
      <c r="O260" s="192">
        <v>16</v>
      </c>
      <c r="P260" s="193" t="s">
        <v>98</v>
      </c>
    </row>
    <row r="261" spans="1:24" s="179" customFormat="1" ht="12.75" customHeight="1">
      <c r="B261" s="181" t="s">
        <v>10</v>
      </c>
      <c r="D261" s="182" t="s">
        <v>1780</v>
      </c>
      <c r="E261" s="182" t="s">
        <v>1781</v>
      </c>
      <c r="H261" s="852"/>
      <c r="I261" s="183">
        <f>SUM(I262:I263)</f>
        <v>0</v>
      </c>
      <c r="K261" s="184">
        <f>SUM(K262:K263)</f>
        <v>1.1770000000000001E-2</v>
      </c>
      <c r="M261" s="184">
        <f>SUM(M262:M263)</f>
        <v>0</v>
      </c>
      <c r="P261" s="182" t="s">
        <v>97</v>
      </c>
      <c r="X261" s="193"/>
    </row>
    <row r="262" spans="1:24" s="193" customFormat="1" ht="13.5" customHeight="1">
      <c r="A262" s="185" t="s">
        <v>1782</v>
      </c>
      <c r="B262" s="185" t="s">
        <v>12</v>
      </c>
      <c r="C262" s="185" t="s">
        <v>1780</v>
      </c>
      <c r="D262" s="186" t="s">
        <v>1783</v>
      </c>
      <c r="E262" s="187" t="s">
        <v>1784</v>
      </c>
      <c r="F262" s="185" t="s">
        <v>94</v>
      </c>
      <c r="G262" s="188">
        <v>107</v>
      </c>
      <c r="H262" s="850">
        <v>0</v>
      </c>
      <c r="I262" s="189">
        <f>ROUND(G262*H262,2)</f>
        <v>0</v>
      </c>
      <c r="J262" s="190">
        <v>1.1E-4</v>
      </c>
      <c r="K262" s="188">
        <f>G262*J262</f>
        <v>1.1770000000000001E-2</v>
      </c>
      <c r="L262" s="190">
        <v>0</v>
      </c>
      <c r="M262" s="188">
        <f>G262*L262</f>
        <v>0</v>
      </c>
      <c r="N262" s="191">
        <v>21</v>
      </c>
      <c r="O262" s="192">
        <v>16</v>
      </c>
      <c r="P262" s="193" t="s">
        <v>98</v>
      </c>
    </row>
    <row r="263" spans="1:24" s="193" customFormat="1" ht="30" customHeight="1">
      <c r="E263" s="194" t="s">
        <v>1785</v>
      </c>
      <c r="H263" s="851"/>
      <c r="P263" s="193" t="s">
        <v>98</v>
      </c>
      <c r="Q263" s="193" t="s">
        <v>423</v>
      </c>
    </row>
    <row r="264" spans="1:24" s="179" customFormat="1" ht="12.75" customHeight="1">
      <c r="B264" s="214" t="s">
        <v>10</v>
      </c>
      <c r="D264" s="180" t="s">
        <v>1786</v>
      </c>
      <c r="E264" s="180" t="s">
        <v>1787</v>
      </c>
      <c r="H264" s="852"/>
      <c r="I264" s="215"/>
      <c r="K264" s="216">
        <f>SUM(K265:K277)</f>
        <v>0</v>
      </c>
      <c r="M264" s="216">
        <f>SUM(M265:M277)</f>
        <v>0</v>
      </c>
      <c r="P264" s="180" t="s">
        <v>1382</v>
      </c>
      <c r="X264" s="193"/>
    </row>
    <row r="265" spans="1:24" s="193" customFormat="1" ht="24" customHeight="1">
      <c r="A265" s="195" t="s">
        <v>1788</v>
      </c>
      <c r="B265" s="195" t="s">
        <v>17</v>
      </c>
      <c r="C265" s="195" t="s">
        <v>1398</v>
      </c>
      <c r="D265" s="196" t="s">
        <v>1691</v>
      </c>
      <c r="E265" s="197" t="s">
        <v>1789</v>
      </c>
      <c r="F265" s="195"/>
      <c r="G265" s="198"/>
      <c r="H265" s="853"/>
      <c r="I265" s="199"/>
      <c r="J265" s="200">
        <v>0</v>
      </c>
      <c r="K265" s="198">
        <f t="shared" ref="K265:K273" si="15">G265*J265</f>
        <v>0</v>
      </c>
      <c r="L265" s="200">
        <v>0</v>
      </c>
      <c r="M265" s="198">
        <f t="shared" ref="M265:M273" si="16">G265*L265</f>
        <v>0</v>
      </c>
      <c r="N265" s="201">
        <v>21</v>
      </c>
      <c r="O265" s="202">
        <v>512</v>
      </c>
      <c r="P265" s="203" t="s">
        <v>97</v>
      </c>
    </row>
    <row r="266" spans="1:24" s="193" customFormat="1" ht="13.5" customHeight="1">
      <c r="A266" s="195" t="s">
        <v>1790</v>
      </c>
      <c r="B266" s="195" t="s">
        <v>17</v>
      </c>
      <c r="C266" s="195" t="s">
        <v>1398</v>
      </c>
      <c r="D266" s="196" t="s">
        <v>1694</v>
      </c>
      <c r="E266" s="197" t="s">
        <v>1791</v>
      </c>
      <c r="F266" s="195"/>
      <c r="G266" s="198"/>
      <c r="H266" s="853"/>
      <c r="I266" s="199"/>
      <c r="J266" s="200">
        <v>0</v>
      </c>
      <c r="K266" s="198">
        <f t="shared" si="15"/>
        <v>0</v>
      </c>
      <c r="L266" s="200">
        <v>0</v>
      </c>
      <c r="M266" s="198">
        <f t="shared" si="16"/>
        <v>0</v>
      </c>
      <c r="N266" s="201">
        <v>21</v>
      </c>
      <c r="O266" s="202">
        <v>512</v>
      </c>
      <c r="P266" s="203" t="s">
        <v>97</v>
      </c>
    </row>
    <row r="267" spans="1:24" s="193" customFormat="1" ht="24" customHeight="1">
      <c r="A267" s="195" t="s">
        <v>1792</v>
      </c>
      <c r="B267" s="195" t="s">
        <v>17</v>
      </c>
      <c r="C267" s="195" t="s">
        <v>1398</v>
      </c>
      <c r="D267" s="196" t="s">
        <v>1701</v>
      </c>
      <c r="E267" s="197" t="s">
        <v>1793</v>
      </c>
      <c r="F267" s="195"/>
      <c r="G267" s="198"/>
      <c r="H267" s="853"/>
      <c r="I267" s="199"/>
      <c r="J267" s="200">
        <v>0</v>
      </c>
      <c r="K267" s="198">
        <f t="shared" si="15"/>
        <v>0</v>
      </c>
      <c r="L267" s="200">
        <v>0</v>
      </c>
      <c r="M267" s="198">
        <f t="shared" si="16"/>
        <v>0</v>
      </c>
      <c r="N267" s="201">
        <v>21</v>
      </c>
      <c r="O267" s="202">
        <v>512</v>
      </c>
      <c r="P267" s="203" t="s">
        <v>97</v>
      </c>
    </row>
    <row r="268" spans="1:24" s="193" customFormat="1" ht="24" customHeight="1">
      <c r="A268" s="195" t="s">
        <v>1794</v>
      </c>
      <c r="B268" s="195" t="s">
        <v>17</v>
      </c>
      <c r="C268" s="195" t="s">
        <v>1398</v>
      </c>
      <c r="D268" s="196" t="s">
        <v>1698</v>
      </c>
      <c r="E268" s="197" t="s">
        <v>1795</v>
      </c>
      <c r="F268" s="195"/>
      <c r="G268" s="198"/>
      <c r="H268" s="853"/>
      <c r="I268" s="199"/>
      <c r="J268" s="200">
        <v>0</v>
      </c>
      <c r="K268" s="198">
        <f t="shared" si="15"/>
        <v>0</v>
      </c>
      <c r="L268" s="200">
        <v>0</v>
      </c>
      <c r="M268" s="198">
        <f t="shared" si="16"/>
        <v>0</v>
      </c>
      <c r="N268" s="201">
        <v>21</v>
      </c>
      <c r="O268" s="202">
        <v>512</v>
      </c>
      <c r="P268" s="203" t="s">
        <v>97</v>
      </c>
    </row>
    <row r="269" spans="1:24" s="193" customFormat="1" ht="13.5" customHeight="1">
      <c r="A269" s="195" t="s">
        <v>1796</v>
      </c>
      <c r="B269" s="195" t="s">
        <v>17</v>
      </c>
      <c r="C269" s="195" t="s">
        <v>1398</v>
      </c>
      <c r="D269" s="196" t="s">
        <v>1704</v>
      </c>
      <c r="E269" s="197" t="s">
        <v>1797</v>
      </c>
      <c r="F269" s="195"/>
      <c r="G269" s="198"/>
      <c r="H269" s="853"/>
      <c r="I269" s="199"/>
      <c r="J269" s="200">
        <v>0</v>
      </c>
      <c r="K269" s="198">
        <f t="shared" si="15"/>
        <v>0</v>
      </c>
      <c r="L269" s="200">
        <v>0</v>
      </c>
      <c r="M269" s="198">
        <f t="shared" si="16"/>
        <v>0</v>
      </c>
      <c r="N269" s="201">
        <v>21</v>
      </c>
      <c r="O269" s="202">
        <v>512</v>
      </c>
      <c r="P269" s="203" t="s">
        <v>97</v>
      </c>
    </row>
    <row r="270" spans="1:24" s="193" customFormat="1" ht="13.5" customHeight="1">
      <c r="A270" s="195" t="s">
        <v>1798</v>
      </c>
      <c r="B270" s="195" t="s">
        <v>17</v>
      </c>
      <c r="C270" s="195" t="s">
        <v>1398</v>
      </c>
      <c r="D270" s="196" t="s">
        <v>1708</v>
      </c>
      <c r="E270" s="197" t="s">
        <v>1799</v>
      </c>
      <c r="F270" s="195"/>
      <c r="G270" s="198"/>
      <c r="H270" s="853"/>
      <c r="I270" s="199"/>
      <c r="J270" s="200">
        <v>0</v>
      </c>
      <c r="K270" s="198">
        <f t="shared" si="15"/>
        <v>0</v>
      </c>
      <c r="L270" s="200">
        <v>0</v>
      </c>
      <c r="M270" s="198">
        <f t="shared" si="16"/>
        <v>0</v>
      </c>
      <c r="N270" s="201">
        <v>21</v>
      </c>
      <c r="O270" s="202">
        <v>512</v>
      </c>
      <c r="P270" s="203" t="s">
        <v>97</v>
      </c>
    </row>
    <row r="271" spans="1:24" s="193" customFormat="1" ht="13.5" customHeight="1">
      <c r="A271" s="195" t="s">
        <v>1800</v>
      </c>
      <c r="B271" s="195" t="s">
        <v>17</v>
      </c>
      <c r="C271" s="195" t="s">
        <v>1398</v>
      </c>
      <c r="D271" s="196" t="s">
        <v>1712</v>
      </c>
      <c r="E271" s="197" t="s">
        <v>1801</v>
      </c>
      <c r="F271" s="195"/>
      <c r="G271" s="198"/>
      <c r="H271" s="853"/>
      <c r="I271" s="199"/>
      <c r="J271" s="200">
        <v>0</v>
      </c>
      <c r="K271" s="198">
        <f t="shared" si="15"/>
        <v>0</v>
      </c>
      <c r="L271" s="200">
        <v>0</v>
      </c>
      <c r="M271" s="198">
        <f t="shared" si="16"/>
        <v>0</v>
      </c>
      <c r="N271" s="201">
        <v>21</v>
      </c>
      <c r="O271" s="202">
        <v>512</v>
      </c>
      <c r="P271" s="203" t="s">
        <v>97</v>
      </c>
    </row>
    <row r="272" spans="1:24" s="193" customFormat="1" ht="13.5" customHeight="1">
      <c r="A272" s="195" t="s">
        <v>1802</v>
      </c>
      <c r="B272" s="195" t="s">
        <v>17</v>
      </c>
      <c r="C272" s="195" t="s">
        <v>1398</v>
      </c>
      <c r="D272" s="196" t="s">
        <v>1719</v>
      </c>
      <c r="E272" s="197" t="s">
        <v>1803</v>
      </c>
      <c r="F272" s="195"/>
      <c r="G272" s="198"/>
      <c r="H272" s="853"/>
      <c r="I272" s="199"/>
      <c r="J272" s="200">
        <v>0</v>
      </c>
      <c r="K272" s="198">
        <f t="shared" si="15"/>
        <v>0</v>
      </c>
      <c r="L272" s="200">
        <v>0</v>
      </c>
      <c r="M272" s="198">
        <f t="shared" si="16"/>
        <v>0</v>
      </c>
      <c r="N272" s="201">
        <v>21</v>
      </c>
      <c r="O272" s="202">
        <v>512</v>
      </c>
      <c r="P272" s="203" t="s">
        <v>97</v>
      </c>
    </row>
    <row r="273" spans="1:24" s="193" customFormat="1" ht="13.5" customHeight="1">
      <c r="A273" s="195" t="s">
        <v>1804</v>
      </c>
      <c r="B273" s="195" t="s">
        <v>17</v>
      </c>
      <c r="C273" s="195" t="s">
        <v>1398</v>
      </c>
      <c r="D273" s="196" t="s">
        <v>1680</v>
      </c>
      <c r="E273" s="197" t="s">
        <v>1805</v>
      </c>
      <c r="F273" s="195"/>
      <c r="G273" s="198"/>
      <c r="H273" s="853"/>
      <c r="I273" s="199"/>
      <c r="J273" s="200">
        <v>0</v>
      </c>
      <c r="K273" s="198">
        <f t="shared" si="15"/>
        <v>0</v>
      </c>
      <c r="L273" s="200">
        <v>0</v>
      </c>
      <c r="M273" s="198">
        <f t="shared" si="16"/>
        <v>0</v>
      </c>
      <c r="N273" s="201">
        <v>21</v>
      </c>
      <c r="O273" s="202">
        <v>512</v>
      </c>
      <c r="P273" s="203" t="s">
        <v>97</v>
      </c>
    </row>
    <row r="274" spans="1:24" s="193" customFormat="1" ht="129" customHeight="1">
      <c r="E274" s="194" t="s">
        <v>1806</v>
      </c>
      <c r="H274" s="851"/>
      <c r="P274" s="193" t="s">
        <v>97</v>
      </c>
      <c r="Q274" s="193" t="s">
        <v>423</v>
      </c>
    </row>
    <row r="275" spans="1:24" s="193" customFormat="1" ht="34.5" customHeight="1">
      <c r="A275" s="195" t="s">
        <v>1807</v>
      </c>
      <c r="B275" s="195" t="s">
        <v>17</v>
      </c>
      <c r="C275" s="195" t="s">
        <v>1398</v>
      </c>
      <c r="D275" s="196" t="s">
        <v>1715</v>
      </c>
      <c r="E275" s="197" t="s">
        <v>1808</v>
      </c>
      <c r="F275" s="195"/>
      <c r="G275" s="198"/>
      <c r="H275" s="853"/>
      <c r="I275" s="199"/>
      <c r="J275" s="200">
        <v>0</v>
      </c>
      <c r="K275" s="198">
        <f>G275*J275</f>
        <v>0</v>
      </c>
      <c r="L275" s="200">
        <v>0</v>
      </c>
      <c r="M275" s="198">
        <f>G275*L275</f>
        <v>0</v>
      </c>
      <c r="N275" s="201">
        <v>21</v>
      </c>
      <c r="O275" s="202">
        <v>512</v>
      </c>
      <c r="P275" s="203" t="s">
        <v>97</v>
      </c>
    </row>
    <row r="276" spans="1:24" s="193" customFormat="1" ht="13.5" customHeight="1">
      <c r="A276" s="195" t="s">
        <v>1809</v>
      </c>
      <c r="B276" s="195" t="s">
        <v>17</v>
      </c>
      <c r="C276" s="195" t="s">
        <v>1398</v>
      </c>
      <c r="D276" s="196" t="s">
        <v>1810</v>
      </c>
      <c r="E276" s="197" t="s">
        <v>1811</v>
      </c>
      <c r="F276" s="195"/>
      <c r="G276" s="198"/>
      <c r="H276" s="853"/>
      <c r="I276" s="199"/>
      <c r="J276" s="200">
        <v>0</v>
      </c>
      <c r="K276" s="198">
        <f>G276*J276</f>
        <v>0</v>
      </c>
      <c r="L276" s="200">
        <v>0</v>
      </c>
      <c r="M276" s="198">
        <f>G276*L276</f>
        <v>0</v>
      </c>
      <c r="N276" s="201">
        <v>21</v>
      </c>
      <c r="O276" s="202">
        <v>512</v>
      </c>
      <c r="P276" s="203" t="s">
        <v>97</v>
      </c>
    </row>
    <row r="277" spans="1:24" s="193" customFormat="1" ht="57" customHeight="1">
      <c r="E277" s="194" t="s">
        <v>1812</v>
      </c>
      <c r="H277" s="851"/>
      <c r="P277" s="193" t="s">
        <v>97</v>
      </c>
      <c r="Q277" s="193" t="s">
        <v>423</v>
      </c>
    </row>
    <row r="278" spans="1:24" s="179" customFormat="1" ht="12.75" customHeight="1">
      <c r="B278" s="214" t="s">
        <v>10</v>
      </c>
      <c r="D278" s="180" t="s">
        <v>1813</v>
      </c>
      <c r="E278" s="180" t="s">
        <v>511</v>
      </c>
      <c r="H278" s="852"/>
      <c r="I278" s="215">
        <f>SUM(I279:I280)</f>
        <v>0</v>
      </c>
      <c r="K278" s="216">
        <f>SUM(K279:K280)</f>
        <v>0</v>
      </c>
      <c r="M278" s="216">
        <f>SUM(M279:M280)</f>
        <v>0</v>
      </c>
      <c r="P278" s="180" t="s">
        <v>1382</v>
      </c>
      <c r="X278" s="193"/>
    </row>
    <row r="279" spans="1:24" s="193" customFormat="1" ht="13.5" customHeight="1">
      <c r="A279" s="185" t="s">
        <v>1814</v>
      </c>
      <c r="B279" s="185" t="s">
        <v>12</v>
      </c>
      <c r="C279" s="185" t="s">
        <v>1815</v>
      </c>
      <c r="D279" s="186" t="s">
        <v>1816</v>
      </c>
      <c r="E279" s="187" t="s">
        <v>1817</v>
      </c>
      <c r="F279" s="185" t="s">
        <v>1818</v>
      </c>
      <c r="G279" s="188">
        <v>72</v>
      </c>
      <c r="H279" s="850">
        <v>0</v>
      </c>
      <c r="I279" s="189">
        <f>ROUND(G279*H279,2)</f>
        <v>0</v>
      </c>
      <c r="J279" s="190">
        <v>0</v>
      </c>
      <c r="K279" s="188">
        <f>G279*J279</f>
        <v>0</v>
      </c>
      <c r="L279" s="190">
        <v>0</v>
      </c>
      <c r="M279" s="188">
        <f>G279*L279</f>
        <v>0</v>
      </c>
      <c r="N279" s="191">
        <v>21</v>
      </c>
      <c r="O279" s="192">
        <v>512</v>
      </c>
      <c r="P279" s="193" t="s">
        <v>97</v>
      </c>
    </row>
    <row r="280" spans="1:24" s="193" customFormat="1" ht="13.5" customHeight="1">
      <c r="A280" s="185" t="s">
        <v>1819</v>
      </c>
      <c r="B280" s="185" t="s">
        <v>12</v>
      </c>
      <c r="C280" s="185" t="s">
        <v>1815</v>
      </c>
      <c r="D280" s="186" t="s">
        <v>1820</v>
      </c>
      <c r="E280" s="187" t="s">
        <v>516</v>
      </c>
      <c r="F280" s="185" t="s">
        <v>1818</v>
      </c>
      <c r="G280" s="188">
        <v>40</v>
      </c>
      <c r="H280" s="850">
        <v>0</v>
      </c>
      <c r="I280" s="189">
        <f>ROUND(G280*H280,2)</f>
        <v>0</v>
      </c>
      <c r="J280" s="190">
        <v>0</v>
      </c>
      <c r="K280" s="188">
        <f>G280*J280</f>
        <v>0</v>
      </c>
      <c r="L280" s="190">
        <v>0</v>
      </c>
      <c r="M280" s="188">
        <f>G280*L280</f>
        <v>0</v>
      </c>
      <c r="N280" s="191">
        <v>21</v>
      </c>
      <c r="O280" s="192">
        <v>512</v>
      </c>
      <c r="P280" s="193" t="s">
        <v>97</v>
      </c>
    </row>
    <row r="281" spans="1:24" s="217" customFormat="1" ht="12.75" customHeight="1">
      <c r="E281" s="218" t="s">
        <v>130</v>
      </c>
      <c r="H281" s="854"/>
      <c r="I281" s="219">
        <f>I14+I264+I278</f>
        <v>0</v>
      </c>
      <c r="K281" s="220">
        <f>K14+K264+K278</f>
        <v>6.7231000000000005</v>
      </c>
      <c r="M281" s="220">
        <f>M14+M264+M278</f>
        <v>4.8185200000000004</v>
      </c>
    </row>
  </sheetData>
  <sheetProtection password="8F3A" sheet="1"/>
  <printOptions horizontalCentered="1"/>
  <pageMargins left="0.70866141732283472" right="0.15748031496062992" top="0.59055118110236227" bottom="0.59055118110236227" header="0" footer="0"/>
  <pageSetup paperSize="9" scale="77" fitToHeight="9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8"/>
  <sheetViews>
    <sheetView workbookViewId="0">
      <selection activeCell="C17" sqref="C17"/>
    </sheetView>
  </sheetViews>
  <sheetFormatPr defaultRowHeight="12.75"/>
  <cols>
    <col min="1" max="1" width="9.85546875" style="778" customWidth="1"/>
    <col min="2" max="2" width="58.42578125" style="778" customWidth="1"/>
    <col min="3" max="3" width="18.7109375" style="778" customWidth="1"/>
    <col min="4" max="71" width="9.140625" style="778"/>
    <col min="72" max="16384" width="9.140625" style="145"/>
  </cols>
  <sheetData>
    <row r="1" spans="1:71">
      <c r="A1" s="696"/>
      <c r="B1" s="696"/>
      <c r="C1" s="696"/>
    </row>
    <row r="2" spans="1:71">
      <c r="A2" s="693"/>
      <c r="B2" s="694" t="s">
        <v>105</v>
      </c>
      <c r="C2" s="693"/>
    </row>
    <row r="3" spans="1:71" s="144" customFormat="1">
      <c r="A3" s="694"/>
      <c r="B3" s="696"/>
      <c r="C3" s="693"/>
      <c r="D3" s="693"/>
      <c r="E3" s="693"/>
      <c r="F3" s="693"/>
      <c r="G3" s="693"/>
      <c r="H3" s="693"/>
      <c r="I3" s="693"/>
      <c r="J3" s="695"/>
      <c r="K3" s="696"/>
      <c r="L3" s="696"/>
      <c r="M3" s="696"/>
      <c r="N3" s="696"/>
      <c r="O3" s="696"/>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696"/>
      <c r="BD3" s="696"/>
      <c r="BE3" s="696"/>
      <c r="BF3" s="696"/>
      <c r="BG3" s="696"/>
      <c r="BH3" s="696"/>
      <c r="BI3" s="696"/>
      <c r="BJ3" s="696"/>
      <c r="BK3" s="696"/>
      <c r="BL3" s="696"/>
      <c r="BM3" s="696"/>
      <c r="BN3" s="696"/>
      <c r="BO3" s="696"/>
      <c r="BP3" s="696"/>
      <c r="BQ3" s="696"/>
      <c r="BR3" s="696"/>
      <c r="BS3" s="696"/>
    </row>
    <row r="4" spans="1:71" s="144" customFormat="1">
      <c r="A4" s="694" t="s">
        <v>663</v>
      </c>
      <c r="B4" s="693"/>
      <c r="C4" s="693"/>
      <c r="D4" s="693"/>
      <c r="E4" s="693"/>
      <c r="F4" s="693"/>
      <c r="G4" s="693"/>
      <c r="H4" s="693"/>
      <c r="I4" s="693"/>
      <c r="J4" s="695"/>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6"/>
      <c r="AV4" s="696"/>
      <c r="AW4" s="696"/>
      <c r="AX4" s="696"/>
      <c r="AY4" s="696"/>
      <c r="AZ4" s="696"/>
      <c r="BA4" s="696"/>
      <c r="BB4" s="696"/>
      <c r="BC4" s="696"/>
      <c r="BD4" s="696"/>
      <c r="BE4" s="696"/>
      <c r="BF4" s="696"/>
      <c r="BG4" s="696"/>
      <c r="BH4" s="696"/>
      <c r="BI4" s="696"/>
      <c r="BJ4" s="696"/>
      <c r="BK4" s="696"/>
      <c r="BL4" s="696"/>
      <c r="BM4" s="696"/>
      <c r="BN4" s="696"/>
      <c r="BO4" s="696"/>
      <c r="BP4" s="696"/>
      <c r="BQ4" s="696"/>
      <c r="BR4" s="696"/>
      <c r="BS4" s="696"/>
    </row>
    <row r="5" spans="1:71" s="144" customFormat="1">
      <c r="A5" s="694" t="s">
        <v>664</v>
      </c>
      <c r="B5" s="693"/>
      <c r="C5" s="693"/>
      <c r="D5" s="693"/>
      <c r="E5" s="693"/>
      <c r="F5" s="693"/>
      <c r="G5" s="693"/>
      <c r="H5" s="693"/>
      <c r="I5" s="693"/>
      <c r="J5" s="695"/>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c r="AT5" s="696"/>
      <c r="AU5" s="696"/>
      <c r="AV5" s="696"/>
      <c r="AW5" s="696"/>
      <c r="AX5" s="696"/>
      <c r="AY5" s="696"/>
      <c r="AZ5" s="696"/>
      <c r="BA5" s="696"/>
      <c r="BB5" s="696"/>
      <c r="BC5" s="696"/>
      <c r="BD5" s="696"/>
      <c r="BE5" s="696"/>
      <c r="BF5" s="696"/>
      <c r="BG5" s="696"/>
      <c r="BH5" s="696"/>
      <c r="BI5" s="696"/>
      <c r="BJ5" s="696"/>
      <c r="BK5" s="696"/>
      <c r="BL5" s="696"/>
      <c r="BM5" s="696"/>
      <c r="BN5" s="696"/>
      <c r="BO5" s="696"/>
      <c r="BP5" s="696"/>
      <c r="BQ5" s="696"/>
      <c r="BR5" s="696"/>
      <c r="BS5" s="696"/>
    </row>
    <row r="6" spans="1:71" ht="13.5" thickBot="1">
      <c r="A6" s="694"/>
      <c r="B6" s="693"/>
      <c r="C6" s="693"/>
      <c r="D6" s="693"/>
    </row>
    <row r="7" spans="1:71" ht="15" thickBot="1">
      <c r="A7" s="779" t="s">
        <v>665</v>
      </c>
      <c r="B7" s="780" t="s">
        <v>666</v>
      </c>
      <c r="C7" s="781" t="s">
        <v>667</v>
      </c>
    </row>
    <row r="8" spans="1:71" ht="14.25">
      <c r="A8" s="782">
        <v>1</v>
      </c>
      <c r="B8" s="783" t="s">
        <v>680</v>
      </c>
      <c r="C8" s="784">
        <f>'Silnoproud - položky'!G28</f>
        <v>0</v>
      </c>
    </row>
    <row r="9" spans="1:71" ht="14.25">
      <c r="A9" s="785">
        <v>2</v>
      </c>
      <c r="B9" s="786" t="s">
        <v>703</v>
      </c>
      <c r="C9" s="787">
        <f>'Silnoproud - položky'!G125</f>
        <v>0</v>
      </c>
    </row>
    <row r="10" spans="1:71" ht="14.25">
      <c r="A10" s="785">
        <v>3</v>
      </c>
      <c r="B10" s="786" t="s">
        <v>790</v>
      </c>
      <c r="C10" s="787">
        <f>'Silnoproud - položky'!G131</f>
        <v>0</v>
      </c>
    </row>
    <row r="11" spans="1:71" ht="14.25">
      <c r="A11" s="785">
        <v>4</v>
      </c>
      <c r="B11" s="786" t="s">
        <v>796</v>
      </c>
      <c r="C11" s="787">
        <f>'Silnoproud - položky'!G247</f>
        <v>0</v>
      </c>
    </row>
    <row r="12" spans="1:71" ht="14.25">
      <c r="A12" s="785">
        <v>5</v>
      </c>
      <c r="B12" s="786" t="s">
        <v>879</v>
      </c>
      <c r="C12" s="787">
        <f>'Silnoproud - položky'!G250</f>
        <v>0</v>
      </c>
    </row>
    <row r="13" spans="1:71" ht="14.25">
      <c r="A13" s="785"/>
      <c r="B13" s="786" t="s">
        <v>106</v>
      </c>
      <c r="C13" s="787">
        <f>'Silnoproud - položky'!G258</f>
        <v>0</v>
      </c>
    </row>
    <row r="14" spans="1:71" ht="15" thickBot="1">
      <c r="A14" s="788"/>
      <c r="B14" s="789" t="s">
        <v>261</v>
      </c>
      <c r="C14" s="790">
        <f>'Silnoproud - položky'!G265</f>
        <v>0</v>
      </c>
    </row>
    <row r="15" spans="1:71" ht="16.5" thickBot="1">
      <c r="A15" s="791"/>
      <c r="B15" s="792" t="s">
        <v>668</v>
      </c>
      <c r="C15" s="793">
        <f>SUM(C8:C14)</f>
        <v>0</v>
      </c>
    </row>
    <row r="17" spans="1:3">
      <c r="A17" s="696" t="s">
        <v>669</v>
      </c>
      <c r="B17" s="771"/>
      <c r="C17" s="696"/>
    </row>
    <row r="18" spans="1:3">
      <c r="A18" s="696" t="s">
        <v>670</v>
      </c>
      <c r="B18" s="696" t="s">
        <v>671</v>
      </c>
    </row>
  </sheetData>
  <sheetProtection password="8F3A" sheet="1"/>
  <pageMargins left="0.78740157480314965" right="0.19685039370078741" top="0.98425196850393704" bottom="0.98425196850393704" header="0.51181102362204722" footer="0.51181102362204722"/>
  <pageSetup paperSize="9" scale="10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S308"/>
  <sheetViews>
    <sheetView workbookViewId="0">
      <selection activeCell="F16" sqref="F16"/>
    </sheetView>
  </sheetViews>
  <sheetFormatPr defaultRowHeight="12.75"/>
  <cols>
    <col min="1" max="1" width="3.7109375" style="696" bestFit="1" customWidth="1"/>
    <col min="2" max="2" width="10.7109375" style="696" customWidth="1"/>
    <col min="3" max="3" width="44.42578125" style="696" bestFit="1" customWidth="1"/>
    <col min="4" max="4" width="4" style="696" bestFit="1" customWidth="1"/>
    <col min="5" max="5" width="7.85546875" style="696" bestFit="1" customWidth="1"/>
    <col min="6" max="6" width="9.42578125" style="868" bestFit="1" customWidth="1"/>
    <col min="7" max="7" width="10.140625" style="696" bestFit="1" customWidth="1"/>
    <col min="8" max="8" width="5" style="696" customWidth="1"/>
    <col min="9" max="9" width="6.42578125" style="696" customWidth="1"/>
    <col min="10" max="10" width="4.5703125" style="777" hidden="1" customWidth="1"/>
    <col min="11" max="11" width="4.42578125" style="696" hidden="1" customWidth="1"/>
    <col min="12" max="12" width="0" style="696" hidden="1" customWidth="1"/>
    <col min="13" max="13" width="4.140625" style="696" hidden="1" customWidth="1"/>
    <col min="14" max="71" width="9.140625" style="696"/>
    <col min="72" max="16384" width="9.140625" style="144"/>
  </cols>
  <sheetData>
    <row r="3" spans="1:71">
      <c r="A3" s="693"/>
      <c r="B3" s="694" t="s">
        <v>105</v>
      </c>
      <c r="C3" s="693"/>
      <c r="D3" s="693"/>
      <c r="E3" s="693"/>
      <c r="F3" s="855"/>
      <c r="G3" s="693"/>
      <c r="H3" s="693"/>
      <c r="I3" s="693"/>
      <c r="J3" s="695"/>
    </row>
    <row r="4" spans="1:71">
      <c r="A4" s="693"/>
      <c r="B4" s="694" t="s">
        <v>663</v>
      </c>
      <c r="C4" s="693"/>
      <c r="D4" s="693"/>
      <c r="E4" s="693"/>
      <c r="F4" s="855"/>
      <c r="G4" s="693"/>
      <c r="H4" s="693"/>
      <c r="I4" s="693"/>
      <c r="J4" s="695"/>
    </row>
    <row r="5" spans="1:71">
      <c r="A5" s="693"/>
      <c r="B5" s="694" t="s">
        <v>664</v>
      </c>
      <c r="C5" s="693"/>
      <c r="D5" s="693"/>
      <c r="E5" s="693"/>
      <c r="F5" s="855"/>
      <c r="G5" s="693"/>
      <c r="H5" s="693"/>
      <c r="I5" s="693"/>
      <c r="J5" s="695"/>
    </row>
    <row r="6" spans="1:71">
      <c r="A6" s="693"/>
      <c r="B6" s="694"/>
      <c r="C6" s="693"/>
      <c r="D6" s="693"/>
      <c r="E6" s="693"/>
      <c r="F6" s="855"/>
      <c r="G6" s="693"/>
      <c r="H6" s="693"/>
      <c r="I6" s="693"/>
      <c r="J6" s="695"/>
    </row>
    <row r="7" spans="1:71" s="147" customFormat="1" ht="33.950000000000003" customHeight="1" thickBot="1">
      <c r="A7" s="697" t="s">
        <v>672</v>
      </c>
      <c r="B7" s="697"/>
      <c r="C7" s="697"/>
      <c r="D7" s="697"/>
      <c r="E7" s="697"/>
      <c r="F7" s="856"/>
      <c r="G7" s="697"/>
      <c r="H7" s="697"/>
      <c r="I7" s="697"/>
      <c r="J7" s="698"/>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699"/>
      <c r="AU7" s="699"/>
      <c r="AV7" s="699"/>
      <c r="AW7" s="699"/>
      <c r="AX7" s="699"/>
      <c r="AY7" s="699"/>
      <c r="AZ7" s="699"/>
      <c r="BA7" s="699"/>
      <c r="BB7" s="699"/>
      <c r="BC7" s="699"/>
      <c r="BD7" s="699"/>
      <c r="BE7" s="699"/>
      <c r="BF7" s="699"/>
      <c r="BG7" s="699"/>
      <c r="BH7" s="699"/>
      <c r="BI7" s="699"/>
      <c r="BJ7" s="699"/>
      <c r="BK7" s="699"/>
      <c r="BL7" s="699"/>
      <c r="BM7" s="699"/>
      <c r="BN7" s="699"/>
      <c r="BO7" s="699"/>
      <c r="BP7" s="699"/>
      <c r="BQ7" s="699"/>
      <c r="BR7" s="699"/>
      <c r="BS7" s="699"/>
    </row>
    <row r="8" spans="1:71" ht="13.5" thickBot="1">
      <c r="A8" s="700" t="s">
        <v>665</v>
      </c>
      <c r="B8" s="701" t="s">
        <v>673</v>
      </c>
      <c r="C8" s="702" t="s">
        <v>666</v>
      </c>
      <c r="D8" s="702" t="s">
        <v>674</v>
      </c>
      <c r="E8" s="703" t="s">
        <v>675</v>
      </c>
      <c r="F8" s="857" t="s">
        <v>676</v>
      </c>
      <c r="G8" s="704" t="s">
        <v>668</v>
      </c>
      <c r="H8" s="705"/>
      <c r="I8" s="706"/>
      <c r="J8" s="707" t="s">
        <v>95</v>
      </c>
      <c r="K8" s="696" t="s">
        <v>677</v>
      </c>
      <c r="L8" s="696" t="s">
        <v>678</v>
      </c>
      <c r="M8" s="696" t="s">
        <v>679</v>
      </c>
    </row>
    <row r="9" spans="1:71" s="148" customFormat="1" ht="20.100000000000001" customHeight="1">
      <c r="A9" s="708" t="s">
        <v>680</v>
      </c>
      <c r="B9" s="709"/>
      <c r="C9" s="710"/>
      <c r="D9" s="710"/>
      <c r="E9" s="711"/>
      <c r="F9" s="858"/>
      <c r="G9" s="712"/>
      <c r="H9" s="713"/>
      <c r="I9" s="714"/>
      <c r="J9" s="715"/>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6"/>
      <c r="AZ9" s="716"/>
      <c r="BA9" s="716"/>
      <c r="BB9" s="716"/>
      <c r="BC9" s="716"/>
      <c r="BD9" s="716"/>
      <c r="BE9" s="716"/>
      <c r="BF9" s="716"/>
      <c r="BG9" s="716"/>
      <c r="BH9" s="716"/>
      <c r="BI9" s="716"/>
      <c r="BJ9" s="716"/>
      <c r="BK9" s="716"/>
      <c r="BL9" s="716"/>
      <c r="BM9" s="716"/>
      <c r="BN9" s="716"/>
      <c r="BO9" s="716"/>
      <c r="BP9" s="716"/>
      <c r="BQ9" s="716"/>
      <c r="BR9" s="716"/>
      <c r="BS9" s="716"/>
    </row>
    <row r="10" spans="1:71">
      <c r="A10" s="717">
        <v>1</v>
      </c>
      <c r="B10" s="718">
        <v>718415</v>
      </c>
      <c r="C10" s="719" t="s">
        <v>681</v>
      </c>
      <c r="D10" s="719" t="s">
        <v>91</v>
      </c>
      <c r="E10" s="720">
        <v>1</v>
      </c>
      <c r="F10" s="859"/>
      <c r="G10" s="721">
        <f t="shared" ref="G10:G27" si="0">E10*F10</f>
        <v>0</v>
      </c>
      <c r="H10" s="722"/>
      <c r="I10" s="723"/>
      <c r="J10" s="724" t="s">
        <v>682</v>
      </c>
      <c r="K10" s="696" t="s">
        <v>683</v>
      </c>
      <c r="M10" s="725" t="s">
        <v>684</v>
      </c>
    </row>
    <row r="11" spans="1:71">
      <c r="A11" s="717">
        <v>2</v>
      </c>
      <c r="B11" s="718">
        <v>712624</v>
      </c>
      <c r="C11" s="719" t="s">
        <v>685</v>
      </c>
      <c r="D11" s="719" t="s">
        <v>91</v>
      </c>
      <c r="E11" s="720">
        <v>1</v>
      </c>
      <c r="F11" s="859"/>
      <c r="G11" s="721">
        <f t="shared" si="0"/>
        <v>0</v>
      </c>
      <c r="H11" s="722"/>
      <c r="I11" s="723"/>
      <c r="J11" s="724" t="s">
        <v>682</v>
      </c>
      <c r="K11" s="696" t="s">
        <v>683</v>
      </c>
      <c r="M11" s="725" t="s">
        <v>684</v>
      </c>
    </row>
    <row r="12" spans="1:71">
      <c r="A12" s="717">
        <v>3</v>
      </c>
      <c r="B12" s="718">
        <v>712625</v>
      </c>
      <c r="C12" s="719" t="s">
        <v>686</v>
      </c>
      <c r="D12" s="719" t="s">
        <v>91</v>
      </c>
      <c r="E12" s="720">
        <v>1</v>
      </c>
      <c r="F12" s="859"/>
      <c r="G12" s="721">
        <f t="shared" si="0"/>
        <v>0</v>
      </c>
      <c r="H12" s="722"/>
      <c r="I12" s="723"/>
      <c r="J12" s="724" t="s">
        <v>682</v>
      </c>
      <c r="K12" s="696" t="s">
        <v>683</v>
      </c>
      <c r="M12" s="725" t="s">
        <v>684</v>
      </c>
    </row>
    <row r="13" spans="1:71">
      <c r="A13" s="717">
        <v>4</v>
      </c>
      <c r="B13" s="718">
        <v>712626</v>
      </c>
      <c r="C13" s="719" t="s">
        <v>687</v>
      </c>
      <c r="D13" s="719" t="s">
        <v>91</v>
      </c>
      <c r="E13" s="720">
        <v>1</v>
      </c>
      <c r="F13" s="859"/>
      <c r="G13" s="721">
        <f t="shared" si="0"/>
        <v>0</v>
      </c>
      <c r="H13" s="722"/>
      <c r="I13" s="723"/>
      <c r="J13" s="724" t="s">
        <v>682</v>
      </c>
      <c r="K13" s="696" t="s">
        <v>683</v>
      </c>
      <c r="M13" s="725" t="s">
        <v>684</v>
      </c>
    </row>
    <row r="14" spans="1:71">
      <c r="A14" s="717">
        <v>5</v>
      </c>
      <c r="B14" s="718">
        <v>712631</v>
      </c>
      <c r="C14" s="719" t="s">
        <v>688</v>
      </c>
      <c r="D14" s="719" t="s">
        <v>91</v>
      </c>
      <c r="E14" s="720">
        <v>1</v>
      </c>
      <c r="F14" s="859"/>
      <c r="G14" s="721">
        <f t="shared" si="0"/>
        <v>0</v>
      </c>
      <c r="H14" s="722"/>
      <c r="I14" s="723"/>
      <c r="J14" s="724" t="s">
        <v>682</v>
      </c>
      <c r="K14" s="696" t="s">
        <v>683</v>
      </c>
      <c r="M14" s="725" t="s">
        <v>684</v>
      </c>
    </row>
    <row r="15" spans="1:71">
      <c r="A15" s="717">
        <v>6</v>
      </c>
      <c r="B15" s="718">
        <v>712633</v>
      </c>
      <c r="C15" s="719" t="s">
        <v>689</v>
      </c>
      <c r="D15" s="719" t="s">
        <v>91</v>
      </c>
      <c r="E15" s="720">
        <v>1</v>
      </c>
      <c r="F15" s="859"/>
      <c r="G15" s="721">
        <f t="shared" si="0"/>
        <v>0</v>
      </c>
      <c r="H15" s="722"/>
      <c r="I15" s="723"/>
      <c r="J15" s="724" t="s">
        <v>682</v>
      </c>
      <c r="K15" s="696" t="s">
        <v>683</v>
      </c>
      <c r="M15" s="725" t="s">
        <v>684</v>
      </c>
    </row>
    <row r="16" spans="1:71">
      <c r="A16" s="717">
        <v>7</v>
      </c>
      <c r="B16" s="718">
        <v>712634</v>
      </c>
      <c r="C16" s="719" t="s">
        <v>690</v>
      </c>
      <c r="D16" s="719" t="s">
        <v>91</v>
      </c>
      <c r="E16" s="720">
        <v>1</v>
      </c>
      <c r="F16" s="859"/>
      <c r="G16" s="721">
        <f t="shared" si="0"/>
        <v>0</v>
      </c>
      <c r="H16" s="722"/>
      <c r="I16" s="723"/>
      <c r="J16" s="724" t="s">
        <v>682</v>
      </c>
      <c r="K16" s="696" t="s">
        <v>683</v>
      </c>
      <c r="M16" s="725" t="s">
        <v>684</v>
      </c>
    </row>
    <row r="17" spans="1:71">
      <c r="A17" s="717">
        <v>8</v>
      </c>
      <c r="B17" s="718">
        <v>712635</v>
      </c>
      <c r="C17" s="719" t="s">
        <v>691</v>
      </c>
      <c r="D17" s="719" t="s">
        <v>91</v>
      </c>
      <c r="E17" s="720">
        <v>1</v>
      </c>
      <c r="F17" s="859"/>
      <c r="G17" s="721">
        <f t="shared" si="0"/>
        <v>0</v>
      </c>
      <c r="H17" s="722"/>
      <c r="I17" s="723"/>
      <c r="J17" s="724" t="s">
        <v>682</v>
      </c>
      <c r="K17" s="696" t="s">
        <v>683</v>
      </c>
      <c r="M17" s="725" t="s">
        <v>684</v>
      </c>
    </row>
    <row r="18" spans="1:71">
      <c r="A18" s="717">
        <v>9</v>
      </c>
      <c r="B18" s="718">
        <v>712636</v>
      </c>
      <c r="C18" s="719" t="s">
        <v>692</v>
      </c>
      <c r="D18" s="719" t="s">
        <v>91</v>
      </c>
      <c r="E18" s="720">
        <v>1</v>
      </c>
      <c r="F18" s="859"/>
      <c r="G18" s="721">
        <f t="shared" si="0"/>
        <v>0</v>
      </c>
      <c r="H18" s="722"/>
      <c r="I18" s="723"/>
      <c r="J18" s="724" t="s">
        <v>682</v>
      </c>
      <c r="K18" s="696" t="s">
        <v>683</v>
      </c>
      <c r="M18" s="725" t="s">
        <v>684</v>
      </c>
    </row>
    <row r="19" spans="1:71">
      <c r="A19" s="717">
        <v>10</v>
      </c>
      <c r="B19" s="718">
        <v>712643</v>
      </c>
      <c r="C19" s="719" t="s">
        <v>693</v>
      </c>
      <c r="D19" s="719" t="s">
        <v>91</v>
      </c>
      <c r="E19" s="720">
        <v>1</v>
      </c>
      <c r="F19" s="859"/>
      <c r="G19" s="721">
        <f t="shared" si="0"/>
        <v>0</v>
      </c>
      <c r="H19" s="722"/>
      <c r="I19" s="723"/>
      <c r="J19" s="724" t="s">
        <v>682</v>
      </c>
      <c r="K19" s="696" t="s">
        <v>683</v>
      </c>
      <c r="M19" s="725" t="s">
        <v>684</v>
      </c>
    </row>
    <row r="20" spans="1:71">
      <c r="A20" s="717">
        <v>11</v>
      </c>
      <c r="B20" s="718">
        <v>712644</v>
      </c>
      <c r="C20" s="719" t="s">
        <v>694</v>
      </c>
      <c r="D20" s="719" t="s">
        <v>91</v>
      </c>
      <c r="E20" s="720">
        <v>1</v>
      </c>
      <c r="F20" s="859"/>
      <c r="G20" s="721">
        <f t="shared" si="0"/>
        <v>0</v>
      </c>
      <c r="H20" s="722"/>
      <c r="I20" s="723"/>
      <c r="J20" s="724" t="s">
        <v>682</v>
      </c>
      <c r="K20" s="696" t="s">
        <v>683</v>
      </c>
      <c r="M20" s="725" t="s">
        <v>684</v>
      </c>
    </row>
    <row r="21" spans="1:71">
      <c r="A21" s="717">
        <v>12</v>
      </c>
      <c r="B21" s="718">
        <v>718214</v>
      </c>
      <c r="C21" s="719" t="s">
        <v>695</v>
      </c>
      <c r="D21" s="719" t="s">
        <v>91</v>
      </c>
      <c r="E21" s="720">
        <v>1</v>
      </c>
      <c r="F21" s="859"/>
      <c r="G21" s="721">
        <f t="shared" si="0"/>
        <v>0</v>
      </c>
      <c r="H21" s="722"/>
      <c r="I21" s="723"/>
      <c r="J21" s="724" t="s">
        <v>682</v>
      </c>
      <c r="K21" s="696" t="s">
        <v>683</v>
      </c>
      <c r="M21" s="725" t="s">
        <v>684</v>
      </c>
    </row>
    <row r="22" spans="1:71">
      <c r="A22" s="717">
        <v>13</v>
      </c>
      <c r="B22" s="718">
        <v>718413</v>
      </c>
      <c r="C22" s="719" t="s">
        <v>696</v>
      </c>
      <c r="D22" s="719" t="s">
        <v>91</v>
      </c>
      <c r="E22" s="720">
        <v>1</v>
      </c>
      <c r="F22" s="859"/>
      <c r="G22" s="721">
        <f t="shared" si="0"/>
        <v>0</v>
      </c>
      <c r="H22" s="722"/>
      <c r="I22" s="723"/>
      <c r="J22" s="724" t="s">
        <v>682</v>
      </c>
      <c r="K22" s="696" t="s">
        <v>683</v>
      </c>
      <c r="M22" s="725" t="s">
        <v>684</v>
      </c>
    </row>
    <row r="23" spans="1:71">
      <c r="A23" s="717">
        <v>14</v>
      </c>
      <c r="B23" s="718">
        <v>718312</v>
      </c>
      <c r="C23" s="719" t="s">
        <v>697</v>
      </c>
      <c r="D23" s="719" t="s">
        <v>91</v>
      </c>
      <c r="E23" s="720">
        <v>2</v>
      </c>
      <c r="F23" s="859"/>
      <c r="G23" s="721">
        <f t="shared" si="0"/>
        <v>0</v>
      </c>
      <c r="H23" s="722"/>
      <c r="I23" s="723"/>
      <c r="J23" s="724" t="s">
        <v>682</v>
      </c>
      <c r="K23" s="696" t="s">
        <v>683</v>
      </c>
      <c r="M23" s="725" t="s">
        <v>684</v>
      </c>
    </row>
    <row r="24" spans="1:71">
      <c r="A24" s="717">
        <v>15</v>
      </c>
      <c r="B24" s="718">
        <v>722112</v>
      </c>
      <c r="C24" s="719" t="s">
        <v>698</v>
      </c>
      <c r="D24" s="719" t="s">
        <v>91</v>
      </c>
      <c r="E24" s="720">
        <v>1</v>
      </c>
      <c r="F24" s="859"/>
      <c r="G24" s="721">
        <f t="shared" si="0"/>
        <v>0</v>
      </c>
      <c r="H24" s="722"/>
      <c r="I24" s="723"/>
      <c r="J24" s="724" t="s">
        <v>682</v>
      </c>
      <c r="K24" s="696" t="s">
        <v>683</v>
      </c>
      <c r="M24" s="725" t="s">
        <v>684</v>
      </c>
    </row>
    <row r="25" spans="1:71">
      <c r="A25" s="717">
        <v>16</v>
      </c>
      <c r="B25" s="718">
        <v>722314</v>
      </c>
      <c r="C25" s="719" t="s">
        <v>699</v>
      </c>
      <c r="D25" s="719" t="s">
        <v>91</v>
      </c>
      <c r="E25" s="720">
        <v>1</v>
      </c>
      <c r="F25" s="859"/>
      <c r="G25" s="721">
        <f t="shared" si="0"/>
        <v>0</v>
      </c>
      <c r="H25" s="722"/>
      <c r="I25" s="723"/>
      <c r="J25" s="724" t="s">
        <v>682</v>
      </c>
      <c r="K25" s="696" t="s">
        <v>683</v>
      </c>
      <c r="M25" s="725" t="s">
        <v>684</v>
      </c>
    </row>
    <row r="26" spans="1:71">
      <c r="A26" s="717">
        <v>17</v>
      </c>
      <c r="B26" s="718">
        <v>718414</v>
      </c>
      <c r="C26" s="719" t="s">
        <v>700</v>
      </c>
      <c r="D26" s="719" t="s">
        <v>91</v>
      </c>
      <c r="E26" s="720">
        <v>3</v>
      </c>
      <c r="F26" s="859"/>
      <c r="G26" s="721">
        <f t="shared" si="0"/>
        <v>0</v>
      </c>
      <c r="H26" s="722"/>
      <c r="I26" s="723"/>
      <c r="J26" s="724" t="s">
        <v>682</v>
      </c>
      <c r="K26" s="696" t="s">
        <v>683</v>
      </c>
      <c r="M26" s="725" t="s">
        <v>684</v>
      </c>
    </row>
    <row r="27" spans="1:71" ht="13.5" thickBot="1">
      <c r="A27" s="726">
        <v>18</v>
      </c>
      <c r="B27" s="727">
        <v>721247</v>
      </c>
      <c r="C27" s="728" t="s">
        <v>701</v>
      </c>
      <c r="D27" s="728" t="s">
        <v>91</v>
      </c>
      <c r="E27" s="729">
        <v>1</v>
      </c>
      <c r="F27" s="860"/>
      <c r="G27" s="730">
        <f t="shared" si="0"/>
        <v>0</v>
      </c>
      <c r="H27" s="731"/>
      <c r="I27" s="732"/>
      <c r="J27" s="733" t="s">
        <v>682</v>
      </c>
      <c r="K27" s="696" t="s">
        <v>683</v>
      </c>
      <c r="M27" s="725" t="s">
        <v>684</v>
      </c>
    </row>
    <row r="28" spans="1:71" s="146" customFormat="1">
      <c r="A28" s="734"/>
      <c r="B28" s="735"/>
      <c r="C28" s="736" t="s">
        <v>702</v>
      </c>
      <c r="D28" s="736"/>
      <c r="E28" s="737"/>
      <c r="F28" s="861"/>
      <c r="G28" s="738">
        <f>SUM(G10:G27)</f>
        <v>0</v>
      </c>
      <c r="H28" s="739"/>
      <c r="I28" s="740"/>
      <c r="J28" s="741"/>
      <c r="K28" s="693"/>
      <c r="L28" s="693"/>
      <c r="M28" s="742" t="s">
        <v>684</v>
      </c>
      <c r="N28" s="693"/>
      <c r="O28" s="693"/>
      <c r="P28" s="696"/>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3"/>
      <c r="AP28" s="693"/>
      <c r="AQ28" s="693"/>
      <c r="AR28" s="693"/>
      <c r="AS28" s="693"/>
      <c r="AT28" s="693"/>
      <c r="AU28" s="693"/>
      <c r="AV28" s="693"/>
      <c r="AW28" s="693"/>
      <c r="AX28" s="693"/>
      <c r="AY28" s="693"/>
      <c r="AZ28" s="693"/>
      <c r="BA28" s="693"/>
      <c r="BB28" s="693"/>
      <c r="BC28" s="693"/>
      <c r="BD28" s="693"/>
      <c r="BE28" s="693"/>
      <c r="BF28" s="693"/>
      <c r="BG28" s="693"/>
      <c r="BH28" s="693"/>
      <c r="BI28" s="693"/>
      <c r="BJ28" s="693"/>
      <c r="BK28" s="693"/>
      <c r="BL28" s="693"/>
      <c r="BM28" s="693"/>
      <c r="BN28" s="693"/>
      <c r="BO28" s="693"/>
      <c r="BP28" s="693"/>
      <c r="BQ28" s="693"/>
      <c r="BR28" s="693"/>
      <c r="BS28" s="693"/>
    </row>
    <row r="29" spans="1:71" s="148" customFormat="1" ht="20.100000000000001" customHeight="1">
      <c r="A29" s="743" t="s">
        <v>703</v>
      </c>
      <c r="B29" s="744"/>
      <c r="C29" s="745"/>
      <c r="D29" s="745"/>
      <c r="E29" s="746"/>
      <c r="F29" s="862"/>
      <c r="G29" s="747"/>
      <c r="H29" s="748"/>
      <c r="I29" s="749"/>
      <c r="J29" s="750"/>
      <c r="K29" s="716"/>
      <c r="L29" s="716"/>
      <c r="M29" s="751"/>
      <c r="N29" s="716"/>
      <c r="O29" s="716"/>
      <c r="P29" s="69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6"/>
      <c r="AX29" s="716"/>
      <c r="AY29" s="716"/>
      <c r="AZ29" s="716"/>
      <c r="BA29" s="716"/>
      <c r="BB29" s="716"/>
      <c r="BC29" s="716"/>
      <c r="BD29" s="716"/>
      <c r="BE29" s="716"/>
      <c r="BF29" s="716"/>
      <c r="BG29" s="716"/>
      <c r="BH29" s="716"/>
      <c r="BI29" s="716"/>
      <c r="BJ29" s="716"/>
      <c r="BK29" s="716"/>
      <c r="BL29" s="716"/>
      <c r="BM29" s="716"/>
      <c r="BN29" s="716"/>
      <c r="BO29" s="716"/>
      <c r="BP29" s="716"/>
      <c r="BQ29" s="716"/>
      <c r="BR29" s="716"/>
      <c r="BS29" s="716"/>
    </row>
    <row r="30" spans="1:71">
      <c r="A30" s="717">
        <v>19</v>
      </c>
      <c r="B30" s="718">
        <v>171107</v>
      </c>
      <c r="C30" s="719" t="s">
        <v>704</v>
      </c>
      <c r="D30" s="719" t="s">
        <v>94</v>
      </c>
      <c r="E30" s="720">
        <v>120</v>
      </c>
      <c r="F30" s="859"/>
      <c r="G30" s="721">
        <f t="shared" ref="G30:G93" si="1">E30*F30</f>
        <v>0</v>
      </c>
      <c r="H30" s="722"/>
      <c r="I30" s="723"/>
      <c r="J30" s="724" t="s">
        <v>705</v>
      </c>
      <c r="K30" s="696" t="s">
        <v>683</v>
      </c>
      <c r="M30" s="725" t="s">
        <v>706</v>
      </c>
    </row>
    <row r="31" spans="1:71">
      <c r="A31" s="717">
        <v>20</v>
      </c>
      <c r="B31" s="718">
        <v>171108</v>
      </c>
      <c r="C31" s="719" t="s">
        <v>707</v>
      </c>
      <c r="D31" s="719" t="s">
        <v>94</v>
      </c>
      <c r="E31" s="720">
        <v>350</v>
      </c>
      <c r="F31" s="859"/>
      <c r="G31" s="721">
        <f t="shared" si="1"/>
        <v>0</v>
      </c>
      <c r="H31" s="722"/>
      <c r="I31" s="723"/>
      <c r="J31" s="724" t="s">
        <v>705</v>
      </c>
      <c r="K31" s="696" t="s">
        <v>683</v>
      </c>
      <c r="M31" s="725" t="s">
        <v>706</v>
      </c>
    </row>
    <row r="32" spans="1:71">
      <c r="A32" s="717">
        <v>21</v>
      </c>
      <c r="B32" s="718">
        <v>171109</v>
      </c>
      <c r="C32" s="719" t="s">
        <v>708</v>
      </c>
      <c r="D32" s="719" t="s">
        <v>94</v>
      </c>
      <c r="E32" s="720">
        <v>370</v>
      </c>
      <c r="F32" s="859"/>
      <c r="G32" s="721">
        <f t="shared" si="1"/>
        <v>0</v>
      </c>
      <c r="H32" s="722"/>
      <c r="I32" s="723"/>
      <c r="J32" s="724" t="s">
        <v>705</v>
      </c>
      <c r="K32" s="696" t="s">
        <v>683</v>
      </c>
      <c r="M32" s="725" t="s">
        <v>706</v>
      </c>
    </row>
    <row r="33" spans="1:13">
      <c r="A33" s="717">
        <v>22</v>
      </c>
      <c r="B33" s="718">
        <v>171110</v>
      </c>
      <c r="C33" s="719" t="s">
        <v>709</v>
      </c>
      <c r="D33" s="719" t="s">
        <v>94</v>
      </c>
      <c r="E33" s="720">
        <v>60</v>
      </c>
      <c r="F33" s="859"/>
      <c r="G33" s="721">
        <f t="shared" si="1"/>
        <v>0</v>
      </c>
      <c r="H33" s="722"/>
      <c r="I33" s="723"/>
      <c r="J33" s="724" t="s">
        <v>705</v>
      </c>
      <c r="K33" s="696" t="s">
        <v>683</v>
      </c>
      <c r="M33" s="725" t="s">
        <v>706</v>
      </c>
    </row>
    <row r="34" spans="1:13">
      <c r="A34" s="717">
        <v>23</v>
      </c>
      <c r="B34" s="718">
        <v>171111</v>
      </c>
      <c r="C34" s="719" t="s">
        <v>710</v>
      </c>
      <c r="D34" s="719" t="s">
        <v>94</v>
      </c>
      <c r="E34" s="720">
        <v>65</v>
      </c>
      <c r="F34" s="859"/>
      <c r="G34" s="721">
        <f t="shared" si="1"/>
        <v>0</v>
      </c>
      <c r="H34" s="722"/>
      <c r="I34" s="723"/>
      <c r="J34" s="724" t="s">
        <v>705</v>
      </c>
      <c r="K34" s="696" t="s">
        <v>683</v>
      </c>
      <c r="M34" s="725" t="s">
        <v>706</v>
      </c>
    </row>
    <row r="35" spans="1:13">
      <c r="A35" s="717">
        <v>24</v>
      </c>
      <c r="B35" s="718">
        <v>101005</v>
      </c>
      <c r="C35" s="719" t="s">
        <v>711</v>
      </c>
      <c r="D35" s="719" t="s">
        <v>94</v>
      </c>
      <c r="E35" s="720">
        <v>610</v>
      </c>
      <c r="F35" s="859"/>
      <c r="G35" s="721">
        <f t="shared" si="1"/>
        <v>0</v>
      </c>
      <c r="H35" s="722"/>
      <c r="I35" s="723"/>
      <c r="J35" s="724" t="s">
        <v>705</v>
      </c>
      <c r="K35" s="696" t="s">
        <v>683</v>
      </c>
      <c r="M35" s="725" t="s">
        <v>706</v>
      </c>
    </row>
    <row r="36" spans="1:13">
      <c r="A36" s="717">
        <v>25</v>
      </c>
      <c r="B36" s="718">
        <v>101105</v>
      </c>
      <c r="C36" s="719" t="s">
        <v>712</v>
      </c>
      <c r="D36" s="719" t="s">
        <v>94</v>
      </c>
      <c r="E36" s="720">
        <v>3560</v>
      </c>
      <c r="F36" s="859"/>
      <c r="G36" s="721">
        <f t="shared" si="1"/>
        <v>0</v>
      </c>
      <c r="H36" s="722"/>
      <c r="I36" s="723"/>
      <c r="J36" s="724" t="s">
        <v>705</v>
      </c>
      <c r="K36" s="696" t="s">
        <v>683</v>
      </c>
      <c r="M36" s="725" t="s">
        <v>706</v>
      </c>
    </row>
    <row r="37" spans="1:13">
      <c r="A37" s="717">
        <v>26</v>
      </c>
      <c r="B37" s="718">
        <v>101106</v>
      </c>
      <c r="C37" s="719" t="s">
        <v>713</v>
      </c>
      <c r="D37" s="719" t="s">
        <v>94</v>
      </c>
      <c r="E37" s="720">
        <v>4015</v>
      </c>
      <c r="F37" s="859"/>
      <c r="G37" s="721">
        <f t="shared" si="1"/>
        <v>0</v>
      </c>
      <c r="H37" s="722"/>
      <c r="I37" s="723"/>
      <c r="J37" s="724" t="s">
        <v>705</v>
      </c>
      <c r="K37" s="696" t="s">
        <v>683</v>
      </c>
      <c r="M37" s="725" t="s">
        <v>706</v>
      </c>
    </row>
    <row r="38" spans="1:13">
      <c r="A38" s="717">
        <v>27</v>
      </c>
      <c r="B38" s="718">
        <v>101305</v>
      </c>
      <c r="C38" s="719" t="s">
        <v>714</v>
      </c>
      <c r="D38" s="719" t="s">
        <v>94</v>
      </c>
      <c r="E38" s="720">
        <v>50</v>
      </c>
      <c r="F38" s="859"/>
      <c r="G38" s="721">
        <f t="shared" si="1"/>
        <v>0</v>
      </c>
      <c r="H38" s="722"/>
      <c r="I38" s="723"/>
      <c r="J38" s="724" t="s">
        <v>705</v>
      </c>
      <c r="K38" s="696" t="s">
        <v>683</v>
      </c>
      <c r="M38" s="725" t="s">
        <v>706</v>
      </c>
    </row>
    <row r="39" spans="1:13">
      <c r="A39" s="717">
        <v>28</v>
      </c>
      <c r="B39" s="718">
        <v>101306</v>
      </c>
      <c r="C39" s="719" t="s">
        <v>715</v>
      </c>
      <c r="D39" s="719" t="s">
        <v>94</v>
      </c>
      <c r="E39" s="720">
        <v>470</v>
      </c>
      <c r="F39" s="859"/>
      <c r="G39" s="721">
        <f t="shared" si="1"/>
        <v>0</v>
      </c>
      <c r="H39" s="722"/>
      <c r="I39" s="723"/>
      <c r="J39" s="724" t="s">
        <v>705</v>
      </c>
      <c r="K39" s="696" t="s">
        <v>683</v>
      </c>
      <c r="M39" s="725" t="s">
        <v>706</v>
      </c>
    </row>
    <row r="40" spans="1:13">
      <c r="A40" s="717">
        <v>29</v>
      </c>
      <c r="B40" s="718">
        <v>101307</v>
      </c>
      <c r="C40" s="719" t="s">
        <v>716</v>
      </c>
      <c r="D40" s="719" t="s">
        <v>94</v>
      </c>
      <c r="E40" s="720">
        <v>235</v>
      </c>
      <c r="F40" s="859"/>
      <c r="G40" s="721">
        <f t="shared" si="1"/>
        <v>0</v>
      </c>
      <c r="H40" s="722"/>
      <c r="I40" s="723"/>
      <c r="J40" s="724" t="s">
        <v>705</v>
      </c>
      <c r="K40" s="696" t="s">
        <v>683</v>
      </c>
      <c r="M40" s="725" t="s">
        <v>706</v>
      </c>
    </row>
    <row r="41" spans="1:13">
      <c r="A41" s="717">
        <v>30</v>
      </c>
      <c r="B41" s="718">
        <v>101308</v>
      </c>
      <c r="C41" s="719" t="s">
        <v>717</v>
      </c>
      <c r="D41" s="719" t="s">
        <v>94</v>
      </c>
      <c r="E41" s="720">
        <v>270</v>
      </c>
      <c r="F41" s="859"/>
      <c r="G41" s="721">
        <f t="shared" si="1"/>
        <v>0</v>
      </c>
      <c r="H41" s="722"/>
      <c r="I41" s="723"/>
      <c r="J41" s="724" t="s">
        <v>705</v>
      </c>
      <c r="K41" s="696" t="s">
        <v>683</v>
      </c>
      <c r="M41" s="725" t="s">
        <v>706</v>
      </c>
    </row>
    <row r="42" spans="1:13">
      <c r="A42" s="717">
        <v>31</v>
      </c>
      <c r="B42" s="718">
        <v>101309</v>
      </c>
      <c r="C42" s="719" t="s">
        <v>718</v>
      </c>
      <c r="D42" s="719" t="s">
        <v>94</v>
      </c>
      <c r="E42" s="720">
        <v>270</v>
      </c>
      <c r="F42" s="859"/>
      <c r="G42" s="721">
        <f t="shared" si="1"/>
        <v>0</v>
      </c>
      <c r="H42" s="722"/>
      <c r="I42" s="723"/>
      <c r="J42" s="724" t="s">
        <v>705</v>
      </c>
      <c r="K42" s="696" t="s">
        <v>683</v>
      </c>
      <c r="M42" s="725" t="s">
        <v>706</v>
      </c>
    </row>
    <row r="43" spans="1:13">
      <c r="A43" s="717">
        <v>32</v>
      </c>
      <c r="B43" s="718">
        <v>101310</v>
      </c>
      <c r="C43" s="719" t="s">
        <v>719</v>
      </c>
      <c r="D43" s="719" t="s">
        <v>94</v>
      </c>
      <c r="E43" s="720">
        <v>30</v>
      </c>
      <c r="F43" s="859"/>
      <c r="G43" s="721">
        <f t="shared" si="1"/>
        <v>0</v>
      </c>
      <c r="H43" s="722"/>
      <c r="I43" s="723"/>
      <c r="J43" s="724" t="s">
        <v>705</v>
      </c>
      <c r="K43" s="696" t="s">
        <v>683</v>
      </c>
      <c r="M43" s="725" t="s">
        <v>706</v>
      </c>
    </row>
    <row r="44" spans="1:13">
      <c r="A44" s="717">
        <v>33</v>
      </c>
      <c r="B44" s="718">
        <v>190110</v>
      </c>
      <c r="C44" s="719" t="s">
        <v>720</v>
      </c>
      <c r="D44" s="719" t="s">
        <v>91</v>
      </c>
      <c r="E44" s="720">
        <v>40</v>
      </c>
      <c r="F44" s="859"/>
      <c r="G44" s="721">
        <f t="shared" si="1"/>
        <v>0</v>
      </c>
      <c r="H44" s="722"/>
      <c r="I44" s="723"/>
      <c r="J44" s="724" t="s">
        <v>705</v>
      </c>
      <c r="M44" s="725" t="s">
        <v>706</v>
      </c>
    </row>
    <row r="45" spans="1:13">
      <c r="A45" s="717">
        <v>34</v>
      </c>
      <c r="B45" s="718">
        <v>190111</v>
      </c>
      <c r="C45" s="719" t="s">
        <v>721</v>
      </c>
      <c r="D45" s="719" t="s">
        <v>91</v>
      </c>
      <c r="E45" s="720">
        <v>10</v>
      </c>
      <c r="F45" s="859"/>
      <c r="G45" s="721">
        <f t="shared" si="1"/>
        <v>0</v>
      </c>
      <c r="H45" s="722"/>
      <c r="I45" s="723"/>
      <c r="J45" s="724" t="s">
        <v>705</v>
      </c>
      <c r="M45" s="725" t="s">
        <v>706</v>
      </c>
    </row>
    <row r="46" spans="1:13">
      <c r="A46" s="717">
        <v>35</v>
      </c>
      <c r="B46" s="718">
        <v>199222</v>
      </c>
      <c r="C46" s="719" t="s">
        <v>722</v>
      </c>
      <c r="D46" s="719" t="s">
        <v>91</v>
      </c>
      <c r="E46" s="720">
        <v>220</v>
      </c>
      <c r="F46" s="859"/>
      <c r="G46" s="721">
        <f t="shared" si="1"/>
        <v>0</v>
      </c>
      <c r="H46" s="722"/>
      <c r="I46" s="723"/>
      <c r="J46" s="724" t="s">
        <v>705</v>
      </c>
      <c r="K46" s="696" t="s">
        <v>683</v>
      </c>
      <c r="M46" s="725" t="s">
        <v>706</v>
      </c>
    </row>
    <row r="47" spans="1:13">
      <c r="A47" s="717">
        <v>36</v>
      </c>
      <c r="B47" s="718">
        <v>199223</v>
      </c>
      <c r="C47" s="719" t="s">
        <v>723</v>
      </c>
      <c r="D47" s="719" t="s">
        <v>91</v>
      </c>
      <c r="E47" s="720">
        <v>220</v>
      </c>
      <c r="F47" s="859"/>
      <c r="G47" s="721">
        <f t="shared" si="1"/>
        <v>0</v>
      </c>
      <c r="H47" s="722"/>
      <c r="I47" s="723"/>
      <c r="J47" s="724" t="s">
        <v>705</v>
      </c>
      <c r="K47" s="696" t="s">
        <v>683</v>
      </c>
      <c r="M47" s="725" t="s">
        <v>706</v>
      </c>
    </row>
    <row r="48" spans="1:13">
      <c r="A48" s="717">
        <v>37</v>
      </c>
      <c r="B48" s="718">
        <v>295021</v>
      </c>
      <c r="C48" s="719" t="s">
        <v>724</v>
      </c>
      <c r="D48" s="719" t="s">
        <v>94</v>
      </c>
      <c r="E48" s="720">
        <v>25</v>
      </c>
      <c r="F48" s="859"/>
      <c r="G48" s="721">
        <f t="shared" si="1"/>
        <v>0</v>
      </c>
      <c r="H48" s="722"/>
      <c r="I48" s="723"/>
      <c r="J48" s="724" t="s">
        <v>705</v>
      </c>
      <c r="K48" s="696" t="s">
        <v>683</v>
      </c>
      <c r="M48" s="725" t="s">
        <v>706</v>
      </c>
    </row>
    <row r="49" spans="1:13">
      <c r="A49" s="717">
        <v>38</v>
      </c>
      <c r="B49" s="718">
        <v>295162</v>
      </c>
      <c r="C49" s="719" t="s">
        <v>725</v>
      </c>
      <c r="D49" s="719" t="s">
        <v>91</v>
      </c>
      <c r="E49" s="720">
        <v>2</v>
      </c>
      <c r="F49" s="859"/>
      <c r="G49" s="721">
        <f t="shared" si="1"/>
        <v>0</v>
      </c>
      <c r="H49" s="722"/>
      <c r="I49" s="723"/>
      <c r="J49" s="724" t="s">
        <v>705</v>
      </c>
      <c r="K49" s="696" t="s">
        <v>683</v>
      </c>
      <c r="M49" s="725" t="s">
        <v>706</v>
      </c>
    </row>
    <row r="50" spans="1:13">
      <c r="A50" s="717">
        <v>39</v>
      </c>
      <c r="B50" s="718">
        <v>298409</v>
      </c>
      <c r="C50" s="719" t="s">
        <v>726</v>
      </c>
      <c r="D50" s="719" t="s">
        <v>91</v>
      </c>
      <c r="E50" s="720">
        <v>1</v>
      </c>
      <c r="F50" s="859"/>
      <c r="G50" s="721">
        <f t="shared" si="1"/>
        <v>0</v>
      </c>
      <c r="H50" s="722"/>
      <c r="I50" s="723"/>
      <c r="J50" s="724" t="s">
        <v>705</v>
      </c>
      <c r="K50" s="696" t="s">
        <v>683</v>
      </c>
      <c r="M50" s="725" t="s">
        <v>706</v>
      </c>
    </row>
    <row r="51" spans="1:13">
      <c r="A51" s="717">
        <v>40</v>
      </c>
      <c r="B51" s="718">
        <v>295441</v>
      </c>
      <c r="C51" s="719" t="s">
        <v>727</v>
      </c>
      <c r="D51" s="719" t="s">
        <v>91</v>
      </c>
      <c r="E51" s="720">
        <v>45</v>
      </c>
      <c r="F51" s="859"/>
      <c r="G51" s="721">
        <f t="shared" si="1"/>
        <v>0</v>
      </c>
      <c r="H51" s="722"/>
      <c r="I51" s="723"/>
      <c r="J51" s="724" t="s">
        <v>705</v>
      </c>
      <c r="K51" s="696" t="s">
        <v>683</v>
      </c>
      <c r="M51" s="725" t="s">
        <v>706</v>
      </c>
    </row>
    <row r="52" spans="1:13">
      <c r="A52" s="717">
        <v>41</v>
      </c>
      <c r="B52" s="718">
        <v>295442</v>
      </c>
      <c r="C52" s="719" t="s">
        <v>728</v>
      </c>
      <c r="D52" s="719" t="s">
        <v>91</v>
      </c>
      <c r="E52" s="720">
        <v>45</v>
      </c>
      <c r="F52" s="859"/>
      <c r="G52" s="721">
        <f t="shared" si="1"/>
        <v>0</v>
      </c>
      <c r="H52" s="722"/>
      <c r="I52" s="723"/>
      <c r="J52" s="724" t="s">
        <v>705</v>
      </c>
      <c r="M52" s="725" t="s">
        <v>706</v>
      </c>
    </row>
    <row r="53" spans="1:13">
      <c r="A53" s="717">
        <v>42</v>
      </c>
      <c r="B53" s="718">
        <v>311117</v>
      </c>
      <c r="C53" s="719" t="s">
        <v>729</v>
      </c>
      <c r="D53" s="719" t="s">
        <v>91</v>
      </c>
      <c r="E53" s="720">
        <v>20</v>
      </c>
      <c r="F53" s="859"/>
      <c r="G53" s="721">
        <f t="shared" si="1"/>
        <v>0</v>
      </c>
      <c r="H53" s="722"/>
      <c r="I53" s="723"/>
      <c r="J53" s="724" t="s">
        <v>705</v>
      </c>
      <c r="K53" s="696" t="s">
        <v>683</v>
      </c>
      <c r="M53" s="725" t="s">
        <v>706</v>
      </c>
    </row>
    <row r="54" spans="1:13">
      <c r="A54" s="717">
        <v>43</v>
      </c>
      <c r="B54" s="718">
        <v>311414</v>
      </c>
      <c r="C54" s="719" t="s">
        <v>730</v>
      </c>
      <c r="D54" s="719" t="s">
        <v>91</v>
      </c>
      <c r="E54" s="720">
        <v>235</v>
      </c>
      <c r="F54" s="859"/>
      <c r="G54" s="721">
        <f t="shared" si="1"/>
        <v>0</v>
      </c>
      <c r="H54" s="722"/>
      <c r="I54" s="723"/>
      <c r="J54" s="724" t="s">
        <v>705</v>
      </c>
      <c r="K54" s="696" t="s">
        <v>683</v>
      </c>
      <c r="M54" s="725" t="s">
        <v>706</v>
      </c>
    </row>
    <row r="55" spans="1:13">
      <c r="A55" s="717">
        <v>44</v>
      </c>
      <c r="B55" s="718">
        <v>311316</v>
      </c>
      <c r="C55" s="719" t="s">
        <v>731</v>
      </c>
      <c r="D55" s="719" t="s">
        <v>91</v>
      </c>
      <c r="E55" s="720">
        <v>10</v>
      </c>
      <c r="F55" s="859"/>
      <c r="G55" s="721">
        <f t="shared" si="1"/>
        <v>0</v>
      </c>
      <c r="H55" s="722"/>
      <c r="I55" s="723"/>
      <c r="J55" s="724" t="s">
        <v>705</v>
      </c>
      <c r="K55" s="696" t="s">
        <v>683</v>
      </c>
      <c r="M55" s="725" t="s">
        <v>706</v>
      </c>
    </row>
    <row r="56" spans="1:13">
      <c r="A56" s="717">
        <v>45</v>
      </c>
      <c r="B56" s="718">
        <v>410130</v>
      </c>
      <c r="C56" s="719" t="s">
        <v>732</v>
      </c>
      <c r="D56" s="752"/>
      <c r="E56" s="720">
        <v>24</v>
      </c>
      <c r="F56" s="859"/>
      <c r="G56" s="721">
        <f t="shared" si="1"/>
        <v>0</v>
      </c>
      <c r="H56" s="722"/>
      <c r="I56" s="723"/>
      <c r="J56" s="753"/>
      <c r="K56" s="696" t="s">
        <v>683</v>
      </c>
      <c r="M56" s="725" t="s">
        <v>706</v>
      </c>
    </row>
    <row r="57" spans="1:13">
      <c r="A57" s="717">
        <v>46</v>
      </c>
      <c r="B57" s="718">
        <v>409820</v>
      </c>
      <c r="C57" s="719" t="s">
        <v>733</v>
      </c>
      <c r="D57" s="719" t="s">
        <v>91</v>
      </c>
      <c r="E57" s="720">
        <v>24</v>
      </c>
      <c r="F57" s="859"/>
      <c r="G57" s="721">
        <f t="shared" si="1"/>
        <v>0</v>
      </c>
      <c r="H57" s="722"/>
      <c r="I57" s="723"/>
      <c r="J57" s="724" t="s">
        <v>705</v>
      </c>
      <c r="M57" s="725" t="s">
        <v>706</v>
      </c>
    </row>
    <row r="58" spans="1:13">
      <c r="A58" s="717">
        <v>47</v>
      </c>
      <c r="B58" s="718">
        <v>410101</v>
      </c>
      <c r="C58" s="719" t="s">
        <v>734</v>
      </c>
      <c r="D58" s="719" t="s">
        <v>91</v>
      </c>
      <c r="E58" s="720">
        <v>24</v>
      </c>
      <c r="F58" s="859"/>
      <c r="G58" s="721">
        <f t="shared" si="1"/>
        <v>0</v>
      </c>
      <c r="H58" s="722"/>
      <c r="I58" s="723"/>
      <c r="J58" s="724" t="s">
        <v>705</v>
      </c>
      <c r="M58" s="725" t="s">
        <v>706</v>
      </c>
    </row>
    <row r="59" spans="1:13">
      <c r="A59" s="717">
        <v>48</v>
      </c>
      <c r="B59" s="718">
        <v>420091</v>
      </c>
      <c r="C59" s="719" t="s">
        <v>735</v>
      </c>
      <c r="D59" s="719" t="s">
        <v>91</v>
      </c>
      <c r="E59" s="720">
        <v>24</v>
      </c>
      <c r="F59" s="859"/>
      <c r="G59" s="721">
        <f t="shared" si="1"/>
        <v>0</v>
      </c>
      <c r="H59" s="722"/>
      <c r="I59" s="723"/>
      <c r="J59" s="724" t="s">
        <v>705</v>
      </c>
      <c r="M59" s="725" t="s">
        <v>706</v>
      </c>
    </row>
    <row r="60" spans="1:13">
      <c r="A60" s="717">
        <v>49</v>
      </c>
      <c r="B60" s="718">
        <v>410150</v>
      </c>
      <c r="C60" s="719" t="s">
        <v>736</v>
      </c>
      <c r="D60" s="752"/>
      <c r="E60" s="720">
        <v>4</v>
      </c>
      <c r="F60" s="859"/>
      <c r="G60" s="721">
        <f t="shared" si="1"/>
        <v>0</v>
      </c>
      <c r="H60" s="722"/>
      <c r="I60" s="723"/>
      <c r="J60" s="753"/>
      <c r="K60" s="696" t="s">
        <v>683</v>
      </c>
      <c r="M60" s="725" t="s">
        <v>706</v>
      </c>
    </row>
    <row r="61" spans="1:13">
      <c r="A61" s="717">
        <v>50</v>
      </c>
      <c r="B61" s="718">
        <v>409826</v>
      </c>
      <c r="C61" s="719" t="s">
        <v>737</v>
      </c>
      <c r="D61" s="719" t="s">
        <v>91</v>
      </c>
      <c r="E61" s="720">
        <v>4</v>
      </c>
      <c r="F61" s="859"/>
      <c r="G61" s="721">
        <f t="shared" si="1"/>
        <v>0</v>
      </c>
      <c r="H61" s="722"/>
      <c r="I61" s="723"/>
      <c r="J61" s="724" t="s">
        <v>705</v>
      </c>
      <c r="M61" s="725" t="s">
        <v>706</v>
      </c>
    </row>
    <row r="62" spans="1:13">
      <c r="A62" s="717">
        <v>51</v>
      </c>
      <c r="B62" s="718">
        <v>410102</v>
      </c>
      <c r="C62" s="719" t="s">
        <v>738</v>
      </c>
      <c r="D62" s="719" t="s">
        <v>91</v>
      </c>
      <c r="E62" s="720">
        <v>4</v>
      </c>
      <c r="F62" s="859"/>
      <c r="G62" s="721">
        <f t="shared" si="1"/>
        <v>0</v>
      </c>
      <c r="H62" s="722"/>
      <c r="I62" s="723"/>
      <c r="J62" s="724" t="s">
        <v>705</v>
      </c>
      <c r="M62" s="725" t="s">
        <v>706</v>
      </c>
    </row>
    <row r="63" spans="1:13">
      <c r="A63" s="717">
        <v>52</v>
      </c>
      <c r="B63" s="718">
        <v>420091</v>
      </c>
      <c r="C63" s="719" t="s">
        <v>735</v>
      </c>
      <c r="D63" s="719" t="s">
        <v>91</v>
      </c>
      <c r="E63" s="720">
        <v>4</v>
      </c>
      <c r="F63" s="859"/>
      <c r="G63" s="721">
        <f t="shared" si="1"/>
        <v>0</v>
      </c>
      <c r="H63" s="722"/>
      <c r="I63" s="723"/>
      <c r="J63" s="724" t="s">
        <v>705</v>
      </c>
      <c r="M63" s="725" t="s">
        <v>706</v>
      </c>
    </row>
    <row r="64" spans="1:13">
      <c r="A64" s="717">
        <v>53</v>
      </c>
      <c r="B64" s="718">
        <v>410151</v>
      </c>
      <c r="C64" s="719" t="s">
        <v>739</v>
      </c>
      <c r="D64" s="752"/>
      <c r="E64" s="720">
        <v>16</v>
      </c>
      <c r="F64" s="859"/>
      <c r="G64" s="721">
        <f t="shared" si="1"/>
        <v>0</v>
      </c>
      <c r="H64" s="722"/>
      <c r="I64" s="723"/>
      <c r="J64" s="753"/>
      <c r="K64" s="696" t="s">
        <v>683</v>
      </c>
      <c r="M64" s="725" t="s">
        <v>706</v>
      </c>
    </row>
    <row r="65" spans="1:13">
      <c r="A65" s="717">
        <v>54</v>
      </c>
      <c r="B65" s="718">
        <v>409822</v>
      </c>
      <c r="C65" s="719" t="s">
        <v>740</v>
      </c>
      <c r="D65" s="719" t="s">
        <v>91</v>
      </c>
      <c r="E65" s="720">
        <v>16</v>
      </c>
      <c r="F65" s="859"/>
      <c r="G65" s="721">
        <f t="shared" si="1"/>
        <v>0</v>
      </c>
      <c r="H65" s="722"/>
      <c r="I65" s="723"/>
      <c r="J65" s="724" t="s">
        <v>705</v>
      </c>
      <c r="M65" s="725" t="s">
        <v>706</v>
      </c>
    </row>
    <row r="66" spans="1:13">
      <c r="A66" s="717">
        <v>55</v>
      </c>
      <c r="B66" s="718">
        <v>410101</v>
      </c>
      <c r="C66" s="719" t="s">
        <v>734</v>
      </c>
      <c r="D66" s="719" t="s">
        <v>91</v>
      </c>
      <c r="E66" s="720">
        <v>16</v>
      </c>
      <c r="F66" s="859"/>
      <c r="G66" s="721">
        <f t="shared" si="1"/>
        <v>0</v>
      </c>
      <c r="H66" s="722"/>
      <c r="I66" s="723"/>
      <c r="J66" s="724" t="s">
        <v>705</v>
      </c>
      <c r="M66" s="725" t="s">
        <v>706</v>
      </c>
    </row>
    <row r="67" spans="1:13">
      <c r="A67" s="717">
        <v>56</v>
      </c>
      <c r="B67" s="718">
        <v>420091</v>
      </c>
      <c r="C67" s="719" t="s">
        <v>735</v>
      </c>
      <c r="D67" s="719" t="s">
        <v>91</v>
      </c>
      <c r="E67" s="720">
        <v>16</v>
      </c>
      <c r="F67" s="859"/>
      <c r="G67" s="721">
        <f t="shared" si="1"/>
        <v>0</v>
      </c>
      <c r="H67" s="722"/>
      <c r="I67" s="723"/>
      <c r="J67" s="724" t="s">
        <v>705</v>
      </c>
      <c r="M67" s="725" t="s">
        <v>706</v>
      </c>
    </row>
    <row r="68" spans="1:13">
      <c r="A68" s="717">
        <v>57</v>
      </c>
      <c r="B68" s="718">
        <v>410154</v>
      </c>
      <c r="C68" s="719" t="s">
        <v>741</v>
      </c>
      <c r="D68" s="752"/>
      <c r="E68" s="720">
        <v>4</v>
      </c>
      <c r="F68" s="859"/>
      <c r="G68" s="721">
        <f t="shared" si="1"/>
        <v>0</v>
      </c>
      <c r="H68" s="722"/>
      <c r="I68" s="723"/>
      <c r="J68" s="753"/>
      <c r="K68" s="696" t="s">
        <v>683</v>
      </c>
      <c r="M68" s="725" t="s">
        <v>706</v>
      </c>
    </row>
    <row r="69" spans="1:13">
      <c r="A69" s="717">
        <v>58</v>
      </c>
      <c r="B69" s="718">
        <v>409829</v>
      </c>
      <c r="C69" s="719" t="s">
        <v>742</v>
      </c>
      <c r="D69" s="719" t="s">
        <v>91</v>
      </c>
      <c r="E69" s="720">
        <v>4</v>
      </c>
      <c r="F69" s="859"/>
      <c r="G69" s="721">
        <f t="shared" si="1"/>
        <v>0</v>
      </c>
      <c r="H69" s="722"/>
      <c r="I69" s="723"/>
      <c r="J69" s="724" t="s">
        <v>705</v>
      </c>
      <c r="M69" s="725" t="s">
        <v>706</v>
      </c>
    </row>
    <row r="70" spans="1:13">
      <c r="A70" s="717">
        <v>59</v>
      </c>
      <c r="B70" s="718">
        <v>410102</v>
      </c>
      <c r="C70" s="719" t="s">
        <v>738</v>
      </c>
      <c r="D70" s="719" t="s">
        <v>91</v>
      </c>
      <c r="E70" s="720">
        <v>4</v>
      </c>
      <c r="F70" s="859"/>
      <c r="G70" s="721">
        <f t="shared" si="1"/>
        <v>0</v>
      </c>
      <c r="H70" s="722"/>
      <c r="I70" s="723"/>
      <c r="J70" s="724" t="s">
        <v>705</v>
      </c>
      <c r="M70" s="725" t="s">
        <v>706</v>
      </c>
    </row>
    <row r="71" spans="1:13">
      <c r="A71" s="717">
        <v>60</v>
      </c>
      <c r="B71" s="718">
        <v>420091</v>
      </c>
      <c r="C71" s="719" t="s">
        <v>735</v>
      </c>
      <c r="D71" s="719" t="s">
        <v>91</v>
      </c>
      <c r="E71" s="720">
        <v>4</v>
      </c>
      <c r="F71" s="859"/>
      <c r="G71" s="721">
        <f t="shared" si="1"/>
        <v>0</v>
      </c>
      <c r="H71" s="722"/>
      <c r="I71" s="723"/>
      <c r="J71" s="724" t="s">
        <v>705</v>
      </c>
      <c r="M71" s="725" t="s">
        <v>706</v>
      </c>
    </row>
    <row r="72" spans="1:13">
      <c r="A72" s="717">
        <v>61</v>
      </c>
      <c r="B72" s="718">
        <v>410155</v>
      </c>
      <c r="C72" s="719" t="s">
        <v>743</v>
      </c>
      <c r="D72" s="752"/>
      <c r="E72" s="720">
        <v>5</v>
      </c>
      <c r="F72" s="859"/>
      <c r="G72" s="721">
        <f t="shared" si="1"/>
        <v>0</v>
      </c>
      <c r="H72" s="722"/>
      <c r="I72" s="723"/>
      <c r="J72" s="753"/>
      <c r="K72" s="696" t="s">
        <v>683</v>
      </c>
      <c r="M72" s="725" t="s">
        <v>706</v>
      </c>
    </row>
    <row r="73" spans="1:13">
      <c r="A73" s="717">
        <v>62</v>
      </c>
      <c r="B73" s="718">
        <v>409824</v>
      </c>
      <c r="C73" s="719" t="s">
        <v>744</v>
      </c>
      <c r="D73" s="719" t="s">
        <v>91</v>
      </c>
      <c r="E73" s="720">
        <v>5</v>
      </c>
      <c r="F73" s="859"/>
      <c r="G73" s="721">
        <f t="shared" si="1"/>
        <v>0</v>
      </c>
      <c r="H73" s="722"/>
      <c r="I73" s="723"/>
      <c r="J73" s="724" t="s">
        <v>705</v>
      </c>
      <c r="M73" s="725" t="s">
        <v>706</v>
      </c>
    </row>
    <row r="74" spans="1:13">
      <c r="A74" s="717">
        <v>63</v>
      </c>
      <c r="B74" s="718">
        <v>410101</v>
      </c>
      <c r="C74" s="719" t="s">
        <v>734</v>
      </c>
      <c r="D74" s="719" t="s">
        <v>91</v>
      </c>
      <c r="E74" s="720">
        <v>5</v>
      </c>
      <c r="F74" s="859"/>
      <c r="G74" s="721">
        <f t="shared" si="1"/>
        <v>0</v>
      </c>
      <c r="H74" s="722"/>
      <c r="I74" s="723"/>
      <c r="J74" s="724" t="s">
        <v>705</v>
      </c>
      <c r="M74" s="725" t="s">
        <v>706</v>
      </c>
    </row>
    <row r="75" spans="1:13">
      <c r="A75" s="717">
        <v>64</v>
      </c>
      <c r="B75" s="718">
        <v>420091</v>
      </c>
      <c r="C75" s="719" t="s">
        <v>735</v>
      </c>
      <c r="D75" s="719" t="s">
        <v>91</v>
      </c>
      <c r="E75" s="720">
        <v>5</v>
      </c>
      <c r="F75" s="859"/>
      <c r="G75" s="721">
        <f t="shared" si="1"/>
        <v>0</v>
      </c>
      <c r="H75" s="722"/>
      <c r="I75" s="723"/>
      <c r="J75" s="724" t="s">
        <v>705</v>
      </c>
      <c r="M75" s="725" t="s">
        <v>706</v>
      </c>
    </row>
    <row r="76" spans="1:13">
      <c r="A76" s="717">
        <v>65</v>
      </c>
      <c r="B76" s="718">
        <v>410161</v>
      </c>
      <c r="C76" s="719" t="s">
        <v>745</v>
      </c>
      <c r="D76" s="752"/>
      <c r="E76" s="720">
        <v>3</v>
      </c>
      <c r="F76" s="859"/>
      <c r="G76" s="721">
        <f t="shared" si="1"/>
        <v>0</v>
      </c>
      <c r="H76" s="722"/>
      <c r="I76" s="723"/>
      <c r="J76" s="753"/>
      <c r="K76" s="696" t="s">
        <v>683</v>
      </c>
      <c r="M76" s="725" t="s">
        <v>706</v>
      </c>
    </row>
    <row r="77" spans="1:13">
      <c r="A77" s="717">
        <v>66</v>
      </c>
      <c r="B77" s="718">
        <v>409828</v>
      </c>
      <c r="C77" s="719" t="s">
        <v>746</v>
      </c>
      <c r="D77" s="719" t="s">
        <v>91</v>
      </c>
      <c r="E77" s="720">
        <v>3</v>
      </c>
      <c r="F77" s="859"/>
      <c r="G77" s="721">
        <f t="shared" si="1"/>
        <v>0</v>
      </c>
      <c r="H77" s="722"/>
      <c r="I77" s="723"/>
      <c r="J77" s="724" t="s">
        <v>705</v>
      </c>
      <c r="M77" s="725" t="s">
        <v>706</v>
      </c>
    </row>
    <row r="78" spans="1:13">
      <c r="A78" s="717">
        <v>67</v>
      </c>
      <c r="B78" s="718">
        <v>409900</v>
      </c>
      <c r="C78" s="719" t="s">
        <v>747</v>
      </c>
      <c r="D78" s="719" t="s">
        <v>91</v>
      </c>
      <c r="E78" s="720">
        <v>3</v>
      </c>
      <c r="F78" s="859"/>
      <c r="G78" s="721">
        <f t="shared" si="1"/>
        <v>0</v>
      </c>
      <c r="H78" s="722"/>
      <c r="I78" s="723"/>
      <c r="J78" s="724" t="s">
        <v>705</v>
      </c>
      <c r="M78" s="725" t="s">
        <v>706</v>
      </c>
    </row>
    <row r="79" spans="1:13">
      <c r="A79" s="717">
        <v>68</v>
      </c>
      <c r="B79" s="718">
        <v>410103</v>
      </c>
      <c r="C79" s="719" t="s">
        <v>748</v>
      </c>
      <c r="D79" s="719" t="s">
        <v>91</v>
      </c>
      <c r="E79" s="720">
        <v>3</v>
      </c>
      <c r="F79" s="859"/>
      <c r="G79" s="721">
        <f t="shared" si="1"/>
        <v>0</v>
      </c>
      <c r="H79" s="722"/>
      <c r="I79" s="723"/>
      <c r="J79" s="724" t="s">
        <v>705</v>
      </c>
      <c r="M79" s="725" t="s">
        <v>706</v>
      </c>
    </row>
    <row r="80" spans="1:13">
      <c r="A80" s="717">
        <v>69</v>
      </c>
      <c r="B80" s="718">
        <v>420091</v>
      </c>
      <c r="C80" s="719" t="s">
        <v>735</v>
      </c>
      <c r="D80" s="719" t="s">
        <v>91</v>
      </c>
      <c r="E80" s="720">
        <v>3</v>
      </c>
      <c r="F80" s="859"/>
      <c r="G80" s="721">
        <f t="shared" si="1"/>
        <v>0</v>
      </c>
      <c r="H80" s="722"/>
      <c r="I80" s="723"/>
      <c r="J80" s="724" t="s">
        <v>705</v>
      </c>
      <c r="M80" s="725" t="s">
        <v>706</v>
      </c>
    </row>
    <row r="81" spans="1:13">
      <c r="A81" s="717">
        <v>70</v>
      </c>
      <c r="B81" s="718">
        <v>413101</v>
      </c>
      <c r="C81" s="719" t="s">
        <v>749</v>
      </c>
      <c r="D81" s="719" t="s">
        <v>91</v>
      </c>
      <c r="E81" s="720">
        <v>1</v>
      </c>
      <c r="F81" s="859"/>
      <c r="G81" s="721">
        <f t="shared" si="1"/>
        <v>0</v>
      </c>
      <c r="H81" s="722"/>
      <c r="I81" s="723"/>
      <c r="J81" s="724" t="s">
        <v>705</v>
      </c>
      <c r="K81" s="696" t="s">
        <v>683</v>
      </c>
      <c r="M81" s="725" t="s">
        <v>706</v>
      </c>
    </row>
    <row r="82" spans="1:13">
      <c r="A82" s="717">
        <v>71</v>
      </c>
      <c r="B82" s="718">
        <v>413102</v>
      </c>
      <c r="C82" s="719" t="s">
        <v>750</v>
      </c>
      <c r="D82" s="719" t="s">
        <v>91</v>
      </c>
      <c r="E82" s="720">
        <v>1</v>
      </c>
      <c r="F82" s="859"/>
      <c r="G82" s="721">
        <f t="shared" si="1"/>
        <v>0</v>
      </c>
      <c r="H82" s="722"/>
      <c r="I82" s="723"/>
      <c r="J82" s="724" t="s">
        <v>705</v>
      </c>
      <c r="K82" s="696" t="s">
        <v>683</v>
      </c>
      <c r="M82" s="725" t="s">
        <v>706</v>
      </c>
    </row>
    <row r="83" spans="1:13">
      <c r="A83" s="717">
        <v>72</v>
      </c>
      <c r="B83" s="718">
        <v>420001</v>
      </c>
      <c r="C83" s="719" t="s">
        <v>751</v>
      </c>
      <c r="D83" s="719" t="s">
        <v>91</v>
      </c>
      <c r="E83" s="720">
        <v>167</v>
      </c>
      <c r="F83" s="859"/>
      <c r="G83" s="721">
        <f t="shared" si="1"/>
        <v>0</v>
      </c>
      <c r="H83" s="722"/>
      <c r="I83" s="723"/>
      <c r="J83" s="724" t="s">
        <v>705</v>
      </c>
      <c r="K83" s="696" t="s">
        <v>683</v>
      </c>
      <c r="M83" s="725" t="s">
        <v>706</v>
      </c>
    </row>
    <row r="84" spans="1:13">
      <c r="A84" s="717">
        <v>73</v>
      </c>
      <c r="B84" s="718">
        <v>420091</v>
      </c>
      <c r="C84" s="719" t="s">
        <v>735</v>
      </c>
      <c r="D84" s="719" t="s">
        <v>91</v>
      </c>
      <c r="E84" s="720">
        <v>167</v>
      </c>
      <c r="F84" s="859"/>
      <c r="G84" s="721">
        <f t="shared" si="1"/>
        <v>0</v>
      </c>
      <c r="H84" s="722"/>
      <c r="I84" s="723"/>
      <c r="J84" s="724" t="s">
        <v>705</v>
      </c>
      <c r="M84" s="725" t="s">
        <v>706</v>
      </c>
    </row>
    <row r="85" spans="1:13">
      <c r="A85" s="717">
        <v>74</v>
      </c>
      <c r="B85" s="718">
        <v>420005</v>
      </c>
      <c r="C85" s="719" t="s">
        <v>752</v>
      </c>
      <c r="D85" s="719" t="s">
        <v>91</v>
      </c>
      <c r="E85" s="720">
        <v>10</v>
      </c>
      <c r="F85" s="859"/>
      <c r="G85" s="721">
        <f t="shared" si="1"/>
        <v>0</v>
      </c>
      <c r="H85" s="722"/>
      <c r="I85" s="723"/>
      <c r="J85" s="724" t="s">
        <v>705</v>
      </c>
      <c r="K85" s="696" t="s">
        <v>683</v>
      </c>
      <c r="M85" s="725" t="s">
        <v>706</v>
      </c>
    </row>
    <row r="86" spans="1:13">
      <c r="A86" s="717">
        <v>75</v>
      </c>
      <c r="B86" s="718">
        <v>420091</v>
      </c>
      <c r="C86" s="719" t="s">
        <v>735</v>
      </c>
      <c r="D86" s="719" t="s">
        <v>91</v>
      </c>
      <c r="E86" s="720">
        <v>10</v>
      </c>
      <c r="F86" s="859"/>
      <c r="G86" s="721">
        <f t="shared" si="1"/>
        <v>0</v>
      </c>
      <c r="H86" s="722"/>
      <c r="I86" s="723"/>
      <c r="J86" s="724" t="s">
        <v>705</v>
      </c>
      <c r="M86" s="725" t="s">
        <v>706</v>
      </c>
    </row>
    <row r="87" spans="1:13">
      <c r="A87" s="717">
        <v>76</v>
      </c>
      <c r="B87" s="718">
        <v>425263</v>
      </c>
      <c r="C87" s="719" t="s">
        <v>753</v>
      </c>
      <c r="D87" s="719" t="s">
        <v>91</v>
      </c>
      <c r="E87" s="720">
        <v>5</v>
      </c>
      <c r="F87" s="859"/>
      <c r="G87" s="721">
        <f t="shared" si="1"/>
        <v>0</v>
      </c>
      <c r="H87" s="722"/>
      <c r="I87" s="723"/>
      <c r="J87" s="724" t="s">
        <v>705</v>
      </c>
      <c r="K87" s="696" t="s">
        <v>683</v>
      </c>
      <c r="M87" s="725" t="s">
        <v>706</v>
      </c>
    </row>
    <row r="88" spans="1:13" ht="25.5">
      <c r="A88" s="717">
        <v>77</v>
      </c>
      <c r="B88" s="718">
        <v>423116</v>
      </c>
      <c r="C88" s="719" t="s">
        <v>754</v>
      </c>
      <c r="D88" s="719" t="s">
        <v>91</v>
      </c>
      <c r="E88" s="720">
        <v>23</v>
      </c>
      <c r="F88" s="859"/>
      <c r="G88" s="721">
        <f t="shared" si="1"/>
        <v>0</v>
      </c>
      <c r="H88" s="722"/>
      <c r="I88" s="723"/>
      <c r="J88" s="724" t="s">
        <v>705</v>
      </c>
      <c r="K88" s="696" t="s">
        <v>683</v>
      </c>
      <c r="M88" s="725" t="s">
        <v>706</v>
      </c>
    </row>
    <row r="89" spans="1:13">
      <c r="A89" s="717">
        <v>78</v>
      </c>
      <c r="B89" s="718">
        <v>252</v>
      </c>
      <c r="C89" s="719" t="s">
        <v>755</v>
      </c>
      <c r="D89" s="719" t="s">
        <v>91</v>
      </c>
      <c r="E89" s="720">
        <v>441</v>
      </c>
      <c r="F89" s="859"/>
      <c r="G89" s="721">
        <f t="shared" si="1"/>
        <v>0</v>
      </c>
      <c r="H89" s="722"/>
      <c r="I89" s="723"/>
      <c r="J89" s="724" t="s">
        <v>705</v>
      </c>
      <c r="M89" s="725" t="s">
        <v>706</v>
      </c>
    </row>
    <row r="90" spans="1:13">
      <c r="A90" s="717">
        <v>79</v>
      </c>
      <c r="B90" s="718">
        <v>253</v>
      </c>
      <c r="C90" s="719" t="s">
        <v>756</v>
      </c>
      <c r="D90" s="719" t="s">
        <v>91</v>
      </c>
      <c r="E90" s="720">
        <v>945</v>
      </c>
      <c r="F90" s="859"/>
      <c r="G90" s="721">
        <f t="shared" si="1"/>
        <v>0</v>
      </c>
      <c r="H90" s="722"/>
      <c r="I90" s="723"/>
      <c r="J90" s="724" t="s">
        <v>705</v>
      </c>
      <c r="M90" s="725" t="s">
        <v>706</v>
      </c>
    </row>
    <row r="91" spans="1:13">
      <c r="A91" s="717">
        <v>80</v>
      </c>
      <c r="B91" s="718">
        <v>932</v>
      </c>
      <c r="C91" s="719" t="s">
        <v>757</v>
      </c>
      <c r="D91" s="719" t="s">
        <v>109</v>
      </c>
      <c r="E91" s="720">
        <v>6</v>
      </c>
      <c r="F91" s="859"/>
      <c r="G91" s="721">
        <f t="shared" si="1"/>
        <v>0</v>
      </c>
      <c r="H91" s="722"/>
      <c r="I91" s="723"/>
      <c r="J91" s="724" t="s">
        <v>705</v>
      </c>
      <c r="M91" s="725" t="s">
        <v>706</v>
      </c>
    </row>
    <row r="92" spans="1:13">
      <c r="A92" s="717">
        <v>81</v>
      </c>
      <c r="B92" s="718">
        <v>101210</v>
      </c>
      <c r="C92" s="719" t="s">
        <v>758</v>
      </c>
      <c r="D92" s="719" t="s">
        <v>94</v>
      </c>
      <c r="E92" s="720">
        <v>5</v>
      </c>
      <c r="F92" s="859"/>
      <c r="G92" s="721">
        <f t="shared" si="1"/>
        <v>0</v>
      </c>
      <c r="H92" s="722"/>
      <c r="I92" s="723"/>
      <c r="J92" s="724" t="s">
        <v>705</v>
      </c>
      <c r="K92" s="696" t="s">
        <v>683</v>
      </c>
      <c r="M92" s="725" t="s">
        <v>706</v>
      </c>
    </row>
    <row r="93" spans="1:13">
      <c r="A93" s="717">
        <v>82</v>
      </c>
      <c r="B93" s="718">
        <v>101213</v>
      </c>
      <c r="C93" s="719" t="s">
        <v>759</v>
      </c>
      <c r="D93" s="719" t="s">
        <v>94</v>
      </c>
      <c r="E93" s="720">
        <v>50</v>
      </c>
      <c r="F93" s="859"/>
      <c r="G93" s="721">
        <f t="shared" si="1"/>
        <v>0</v>
      </c>
      <c r="H93" s="722"/>
      <c r="I93" s="723"/>
      <c r="J93" s="724" t="s">
        <v>705</v>
      </c>
      <c r="K93" s="696" t="s">
        <v>683</v>
      </c>
      <c r="M93" s="725" t="s">
        <v>706</v>
      </c>
    </row>
    <row r="94" spans="1:13">
      <c r="A94" s="717">
        <v>83</v>
      </c>
      <c r="B94" s="718">
        <v>101215</v>
      </c>
      <c r="C94" s="719" t="s">
        <v>760</v>
      </c>
      <c r="D94" s="719" t="s">
        <v>94</v>
      </c>
      <c r="E94" s="720">
        <v>10</v>
      </c>
      <c r="F94" s="859"/>
      <c r="G94" s="721">
        <f t="shared" ref="G94:G124" si="2">E94*F94</f>
        <v>0</v>
      </c>
      <c r="H94" s="722"/>
      <c r="I94" s="723"/>
      <c r="J94" s="724" t="s">
        <v>705</v>
      </c>
      <c r="K94" s="696" t="s">
        <v>683</v>
      </c>
      <c r="M94" s="725" t="s">
        <v>706</v>
      </c>
    </row>
    <row r="95" spans="1:13">
      <c r="A95" s="717">
        <v>84</v>
      </c>
      <c r="B95" s="718">
        <v>101107</v>
      </c>
      <c r="C95" s="719" t="s">
        <v>761</v>
      </c>
      <c r="D95" s="719" t="s">
        <v>94</v>
      </c>
      <c r="E95" s="720">
        <v>10</v>
      </c>
      <c r="F95" s="859"/>
      <c r="G95" s="721">
        <f t="shared" si="2"/>
        <v>0</v>
      </c>
      <c r="H95" s="722"/>
      <c r="I95" s="723"/>
      <c r="J95" s="724" t="s">
        <v>705</v>
      </c>
      <c r="K95" s="696" t="s">
        <v>683</v>
      </c>
      <c r="M95" s="725" t="s">
        <v>706</v>
      </c>
    </row>
    <row r="96" spans="1:13">
      <c r="A96" s="717">
        <v>85</v>
      </c>
      <c r="B96" s="718">
        <v>203303</v>
      </c>
      <c r="C96" s="719" t="s">
        <v>762</v>
      </c>
      <c r="D96" s="719" t="s">
        <v>94</v>
      </c>
      <c r="E96" s="720">
        <v>35</v>
      </c>
      <c r="F96" s="859"/>
      <c r="G96" s="721">
        <f t="shared" si="2"/>
        <v>0</v>
      </c>
      <c r="H96" s="722"/>
      <c r="I96" s="723"/>
      <c r="J96" s="724" t="s">
        <v>705</v>
      </c>
      <c r="K96" s="696" t="s">
        <v>683</v>
      </c>
      <c r="M96" s="725" t="s">
        <v>706</v>
      </c>
    </row>
    <row r="97" spans="1:13">
      <c r="A97" s="717">
        <v>86</v>
      </c>
      <c r="B97" s="718">
        <v>315132</v>
      </c>
      <c r="C97" s="719" t="s">
        <v>763</v>
      </c>
      <c r="D97" s="719" t="s">
        <v>91</v>
      </c>
      <c r="E97" s="720">
        <v>5</v>
      </c>
      <c r="F97" s="859"/>
      <c r="G97" s="721">
        <f t="shared" si="2"/>
        <v>0</v>
      </c>
      <c r="H97" s="722"/>
      <c r="I97" s="723"/>
      <c r="J97" s="724" t="s">
        <v>705</v>
      </c>
      <c r="K97" s="696" t="s">
        <v>683</v>
      </c>
      <c r="M97" s="725" t="s">
        <v>706</v>
      </c>
    </row>
    <row r="98" spans="1:13">
      <c r="A98" s="717">
        <v>87</v>
      </c>
      <c r="B98" s="718">
        <v>142305</v>
      </c>
      <c r="C98" s="719" t="s">
        <v>764</v>
      </c>
      <c r="D98" s="719" t="s">
        <v>94</v>
      </c>
      <c r="E98" s="720">
        <v>620</v>
      </c>
      <c r="F98" s="859"/>
      <c r="G98" s="721">
        <f t="shared" si="2"/>
        <v>0</v>
      </c>
      <c r="H98" s="722"/>
      <c r="I98" s="723"/>
      <c r="J98" s="724" t="s">
        <v>705</v>
      </c>
      <c r="K98" s="696" t="s">
        <v>683</v>
      </c>
      <c r="M98" s="725" t="s">
        <v>706</v>
      </c>
    </row>
    <row r="99" spans="1:13">
      <c r="A99" s="717">
        <v>88</v>
      </c>
      <c r="B99" s="718">
        <v>423022</v>
      </c>
      <c r="C99" s="719" t="s">
        <v>765</v>
      </c>
      <c r="D99" s="719" t="s">
        <v>91</v>
      </c>
      <c r="E99" s="720">
        <v>2</v>
      </c>
      <c r="F99" s="859"/>
      <c r="G99" s="721">
        <f t="shared" si="2"/>
        <v>0</v>
      </c>
      <c r="H99" s="722"/>
      <c r="I99" s="723"/>
      <c r="J99" s="724" t="s">
        <v>705</v>
      </c>
      <c r="K99" s="696" t="s">
        <v>683</v>
      </c>
      <c r="M99" s="725" t="s">
        <v>706</v>
      </c>
    </row>
    <row r="100" spans="1:13">
      <c r="A100" s="717">
        <v>89</v>
      </c>
      <c r="B100" s="718">
        <v>322314</v>
      </c>
      <c r="C100" s="719" t="s">
        <v>766</v>
      </c>
      <c r="D100" s="719" t="s">
        <v>94</v>
      </c>
      <c r="E100" s="720">
        <v>90</v>
      </c>
      <c r="F100" s="859"/>
      <c r="G100" s="721">
        <f t="shared" si="2"/>
        <v>0</v>
      </c>
      <c r="H100" s="722"/>
      <c r="I100" s="723"/>
      <c r="J100" s="724" t="s">
        <v>705</v>
      </c>
      <c r="K100" s="696" t="s">
        <v>683</v>
      </c>
      <c r="M100" s="725" t="s">
        <v>706</v>
      </c>
    </row>
    <row r="101" spans="1:13">
      <c r="A101" s="717">
        <v>90</v>
      </c>
      <c r="B101" s="718">
        <v>321500</v>
      </c>
      <c r="C101" s="719" t="s">
        <v>767</v>
      </c>
      <c r="D101" s="719" t="s">
        <v>94</v>
      </c>
      <c r="E101" s="720">
        <v>65</v>
      </c>
      <c r="F101" s="859"/>
      <c r="G101" s="721">
        <f t="shared" si="2"/>
        <v>0</v>
      </c>
      <c r="H101" s="722"/>
      <c r="I101" s="723"/>
      <c r="J101" s="724" t="s">
        <v>705</v>
      </c>
      <c r="K101" s="696" t="s">
        <v>683</v>
      </c>
      <c r="M101" s="725" t="s">
        <v>706</v>
      </c>
    </row>
    <row r="102" spans="1:13">
      <c r="A102" s="717">
        <v>91</v>
      </c>
      <c r="B102" s="718">
        <v>321501</v>
      </c>
      <c r="C102" s="719" t="s">
        <v>768</v>
      </c>
      <c r="D102" s="719" t="s">
        <v>94</v>
      </c>
      <c r="E102" s="720">
        <v>210</v>
      </c>
      <c r="F102" s="859"/>
      <c r="G102" s="721">
        <f t="shared" si="2"/>
        <v>0</v>
      </c>
      <c r="H102" s="722"/>
      <c r="I102" s="723"/>
      <c r="J102" s="724" t="s">
        <v>705</v>
      </c>
      <c r="K102" s="696" t="s">
        <v>683</v>
      </c>
      <c r="M102" s="725" t="s">
        <v>706</v>
      </c>
    </row>
    <row r="103" spans="1:13">
      <c r="A103" s="717">
        <v>92</v>
      </c>
      <c r="B103" s="718">
        <v>363332</v>
      </c>
      <c r="C103" s="719" t="s">
        <v>769</v>
      </c>
      <c r="D103" s="719" t="s">
        <v>94</v>
      </c>
      <c r="E103" s="720">
        <v>60</v>
      </c>
      <c r="F103" s="859"/>
      <c r="G103" s="721">
        <f t="shared" si="2"/>
        <v>0</v>
      </c>
      <c r="H103" s="722"/>
      <c r="I103" s="723"/>
      <c r="J103" s="724" t="s">
        <v>705</v>
      </c>
      <c r="K103" s="696" t="s">
        <v>683</v>
      </c>
      <c r="M103" s="725" t="s">
        <v>706</v>
      </c>
    </row>
    <row r="104" spans="1:13">
      <c r="A104" s="717">
        <v>93</v>
      </c>
      <c r="B104" s="718">
        <v>363334</v>
      </c>
      <c r="C104" s="719" t="s">
        <v>770</v>
      </c>
      <c r="D104" s="719" t="s">
        <v>94</v>
      </c>
      <c r="E104" s="720">
        <v>15</v>
      </c>
      <c r="F104" s="859"/>
      <c r="G104" s="721">
        <f t="shared" si="2"/>
        <v>0</v>
      </c>
      <c r="H104" s="722"/>
      <c r="I104" s="723"/>
      <c r="J104" s="724" t="s">
        <v>705</v>
      </c>
      <c r="K104" s="696" t="s">
        <v>683</v>
      </c>
      <c r="M104" s="725" t="s">
        <v>706</v>
      </c>
    </row>
    <row r="105" spans="1:13">
      <c r="A105" s="717">
        <v>94</v>
      </c>
      <c r="B105" s="718">
        <v>363336</v>
      </c>
      <c r="C105" s="719" t="s">
        <v>771</v>
      </c>
      <c r="D105" s="719" t="s">
        <v>94</v>
      </c>
      <c r="E105" s="720">
        <v>25</v>
      </c>
      <c r="F105" s="859"/>
      <c r="G105" s="721">
        <f t="shared" si="2"/>
        <v>0</v>
      </c>
      <c r="H105" s="722"/>
      <c r="I105" s="723"/>
      <c r="J105" s="724" t="s">
        <v>705</v>
      </c>
      <c r="K105" s="696" t="s">
        <v>683</v>
      </c>
      <c r="M105" s="725" t="s">
        <v>706</v>
      </c>
    </row>
    <row r="106" spans="1:13">
      <c r="A106" s="717">
        <v>95</v>
      </c>
      <c r="B106" s="718">
        <v>425266</v>
      </c>
      <c r="C106" s="719" t="s">
        <v>772</v>
      </c>
      <c r="D106" s="719" t="s">
        <v>91</v>
      </c>
      <c r="E106" s="720">
        <v>2</v>
      </c>
      <c r="F106" s="859"/>
      <c r="G106" s="721">
        <f t="shared" si="2"/>
        <v>0</v>
      </c>
      <c r="H106" s="722"/>
      <c r="I106" s="723"/>
      <c r="J106" s="724" t="s">
        <v>705</v>
      </c>
      <c r="K106" s="696" t="s">
        <v>683</v>
      </c>
      <c r="M106" s="725" t="s">
        <v>706</v>
      </c>
    </row>
    <row r="107" spans="1:13">
      <c r="A107" s="717">
        <v>96</v>
      </c>
      <c r="B107" s="718">
        <v>414231</v>
      </c>
      <c r="C107" s="719" t="s">
        <v>773</v>
      </c>
      <c r="D107" s="719" t="s">
        <v>91</v>
      </c>
      <c r="E107" s="720">
        <v>7</v>
      </c>
      <c r="F107" s="859"/>
      <c r="G107" s="721">
        <f t="shared" si="2"/>
        <v>0</v>
      </c>
      <c r="H107" s="722"/>
      <c r="I107" s="723"/>
      <c r="J107" s="724" t="s">
        <v>705</v>
      </c>
      <c r="K107" s="696" t="s">
        <v>683</v>
      </c>
      <c r="M107" s="725" t="s">
        <v>706</v>
      </c>
    </row>
    <row r="108" spans="1:13">
      <c r="A108" s="717">
        <v>97</v>
      </c>
      <c r="B108" s="718">
        <v>433265</v>
      </c>
      <c r="C108" s="719" t="s">
        <v>774</v>
      </c>
      <c r="D108" s="719" t="s">
        <v>91</v>
      </c>
      <c r="E108" s="720">
        <v>6</v>
      </c>
      <c r="F108" s="859"/>
      <c r="G108" s="721">
        <f t="shared" si="2"/>
        <v>0</v>
      </c>
      <c r="H108" s="722"/>
      <c r="I108" s="723"/>
      <c r="J108" s="724" t="s">
        <v>705</v>
      </c>
      <c r="M108" s="725" t="s">
        <v>706</v>
      </c>
    </row>
    <row r="109" spans="1:13">
      <c r="A109" s="717">
        <v>98</v>
      </c>
      <c r="B109" s="718">
        <v>784232</v>
      </c>
      <c r="C109" s="719" t="s">
        <v>775</v>
      </c>
      <c r="D109" s="719" t="s">
        <v>91</v>
      </c>
      <c r="E109" s="720">
        <v>2</v>
      </c>
      <c r="F109" s="859"/>
      <c r="G109" s="721">
        <f t="shared" si="2"/>
        <v>0</v>
      </c>
      <c r="H109" s="722"/>
      <c r="I109" s="723"/>
      <c r="J109" s="724" t="s">
        <v>682</v>
      </c>
      <c r="M109" s="725" t="s">
        <v>706</v>
      </c>
    </row>
    <row r="110" spans="1:13">
      <c r="A110" s="717">
        <v>99</v>
      </c>
      <c r="B110" s="718">
        <v>784233</v>
      </c>
      <c r="C110" s="719" t="s">
        <v>776</v>
      </c>
      <c r="D110" s="719" t="s">
        <v>91</v>
      </c>
      <c r="E110" s="720">
        <v>6</v>
      </c>
      <c r="F110" s="859"/>
      <c r="G110" s="721">
        <f t="shared" si="2"/>
        <v>0</v>
      </c>
      <c r="H110" s="722"/>
      <c r="I110" s="723"/>
      <c r="J110" s="724" t="s">
        <v>682</v>
      </c>
      <c r="M110" s="725" t="s">
        <v>706</v>
      </c>
    </row>
    <row r="111" spans="1:13">
      <c r="A111" s="717">
        <v>100</v>
      </c>
      <c r="B111" s="718">
        <v>451513</v>
      </c>
      <c r="C111" s="719" t="s">
        <v>777</v>
      </c>
      <c r="D111" s="719" t="s">
        <v>91</v>
      </c>
      <c r="E111" s="720">
        <v>1</v>
      </c>
      <c r="F111" s="859"/>
      <c r="G111" s="721">
        <f t="shared" si="2"/>
        <v>0</v>
      </c>
      <c r="H111" s="722"/>
      <c r="I111" s="723"/>
      <c r="J111" s="724" t="s">
        <v>705</v>
      </c>
      <c r="K111" s="696" t="s">
        <v>683</v>
      </c>
      <c r="M111" s="725" t="s">
        <v>706</v>
      </c>
    </row>
    <row r="112" spans="1:13">
      <c r="A112" s="717">
        <v>101</v>
      </c>
      <c r="B112" s="718">
        <v>409854</v>
      </c>
      <c r="C112" s="719" t="s">
        <v>778</v>
      </c>
      <c r="D112" s="719" t="s">
        <v>91</v>
      </c>
      <c r="E112" s="720">
        <v>2</v>
      </c>
      <c r="F112" s="859"/>
      <c r="G112" s="721">
        <f t="shared" si="2"/>
        <v>0</v>
      </c>
      <c r="H112" s="722"/>
      <c r="I112" s="723"/>
      <c r="J112" s="724" t="s">
        <v>705</v>
      </c>
      <c r="M112" s="725" t="s">
        <v>706</v>
      </c>
    </row>
    <row r="113" spans="1:71">
      <c r="A113" s="717">
        <v>102</v>
      </c>
      <c r="B113" s="718">
        <v>420092</v>
      </c>
      <c r="C113" s="719" t="s">
        <v>779</v>
      </c>
      <c r="D113" s="719" t="s">
        <v>91</v>
      </c>
      <c r="E113" s="720">
        <v>30</v>
      </c>
      <c r="F113" s="859"/>
      <c r="G113" s="721">
        <f t="shared" si="2"/>
        <v>0</v>
      </c>
      <c r="H113" s="722"/>
      <c r="I113" s="723"/>
      <c r="J113" s="724" t="s">
        <v>705</v>
      </c>
      <c r="K113" s="696" t="s">
        <v>683</v>
      </c>
      <c r="M113" s="725" t="s">
        <v>706</v>
      </c>
    </row>
    <row r="114" spans="1:71">
      <c r="A114" s="717">
        <v>103</v>
      </c>
      <c r="B114" s="718">
        <v>420093</v>
      </c>
      <c r="C114" s="719" t="s">
        <v>780</v>
      </c>
      <c r="D114" s="719" t="s">
        <v>91</v>
      </c>
      <c r="E114" s="720">
        <v>10</v>
      </c>
      <c r="F114" s="859"/>
      <c r="G114" s="721">
        <f t="shared" si="2"/>
        <v>0</v>
      </c>
      <c r="H114" s="722"/>
      <c r="I114" s="723"/>
      <c r="J114" s="724" t="s">
        <v>705</v>
      </c>
      <c r="K114" s="696" t="s">
        <v>683</v>
      </c>
      <c r="M114" s="725" t="s">
        <v>706</v>
      </c>
    </row>
    <row r="115" spans="1:71">
      <c r="A115" s="717">
        <v>104</v>
      </c>
      <c r="B115" s="718">
        <v>420094</v>
      </c>
      <c r="C115" s="719" t="s">
        <v>781</v>
      </c>
      <c r="D115" s="719" t="s">
        <v>91</v>
      </c>
      <c r="E115" s="720">
        <v>5</v>
      </c>
      <c r="F115" s="859"/>
      <c r="G115" s="721">
        <f t="shared" si="2"/>
        <v>0</v>
      </c>
      <c r="H115" s="722"/>
      <c r="I115" s="723"/>
      <c r="J115" s="724" t="s">
        <v>705</v>
      </c>
      <c r="K115" s="696" t="s">
        <v>683</v>
      </c>
      <c r="M115" s="725" t="s">
        <v>706</v>
      </c>
    </row>
    <row r="116" spans="1:71">
      <c r="A116" s="717">
        <v>105</v>
      </c>
      <c r="B116" s="718">
        <v>420095</v>
      </c>
      <c r="C116" s="719" t="s">
        <v>782</v>
      </c>
      <c r="D116" s="719" t="s">
        <v>91</v>
      </c>
      <c r="E116" s="720">
        <v>5</v>
      </c>
      <c r="F116" s="859"/>
      <c r="G116" s="721">
        <f t="shared" si="2"/>
        <v>0</v>
      </c>
      <c r="H116" s="722"/>
      <c r="I116" s="723"/>
      <c r="J116" s="724" t="s">
        <v>705</v>
      </c>
      <c r="K116" s="696" t="s">
        <v>683</v>
      </c>
      <c r="M116" s="725" t="s">
        <v>706</v>
      </c>
    </row>
    <row r="117" spans="1:71">
      <c r="A117" s="717">
        <v>106</v>
      </c>
      <c r="B117" s="718">
        <v>451514</v>
      </c>
      <c r="C117" s="719" t="s">
        <v>783</v>
      </c>
      <c r="D117" s="719" t="s">
        <v>91</v>
      </c>
      <c r="E117" s="720">
        <v>1</v>
      </c>
      <c r="F117" s="859"/>
      <c r="G117" s="721">
        <f t="shared" si="2"/>
        <v>0</v>
      </c>
      <c r="H117" s="722"/>
      <c r="I117" s="723"/>
      <c r="J117" s="724" t="s">
        <v>705</v>
      </c>
      <c r="K117" s="696" t="s">
        <v>683</v>
      </c>
      <c r="M117" s="725" t="s">
        <v>706</v>
      </c>
    </row>
    <row r="118" spans="1:71">
      <c r="A118" s="717">
        <v>107</v>
      </c>
      <c r="B118" s="718">
        <v>451515</v>
      </c>
      <c r="C118" s="719" t="s">
        <v>784</v>
      </c>
      <c r="D118" s="719" t="s">
        <v>91</v>
      </c>
      <c r="E118" s="720">
        <v>1</v>
      </c>
      <c r="F118" s="859"/>
      <c r="G118" s="721">
        <f t="shared" si="2"/>
        <v>0</v>
      </c>
      <c r="H118" s="722"/>
      <c r="I118" s="723"/>
      <c r="J118" s="724" t="s">
        <v>705</v>
      </c>
      <c r="K118" s="696" t="s">
        <v>683</v>
      </c>
      <c r="M118" s="725" t="s">
        <v>706</v>
      </c>
    </row>
    <row r="119" spans="1:71">
      <c r="A119" s="717">
        <v>108</v>
      </c>
      <c r="B119" s="718">
        <v>142005</v>
      </c>
      <c r="C119" s="719" t="s">
        <v>785</v>
      </c>
      <c r="D119" s="719" t="s">
        <v>94</v>
      </c>
      <c r="E119" s="720">
        <v>80</v>
      </c>
      <c r="F119" s="859"/>
      <c r="G119" s="721">
        <f t="shared" si="2"/>
        <v>0</v>
      </c>
      <c r="H119" s="722"/>
      <c r="I119" s="723"/>
      <c r="J119" s="724" t="s">
        <v>705</v>
      </c>
      <c r="K119" s="696" t="s">
        <v>683</v>
      </c>
      <c r="M119" s="725" t="s">
        <v>706</v>
      </c>
    </row>
    <row r="120" spans="1:71">
      <c r="A120" s="717">
        <v>109</v>
      </c>
      <c r="B120" s="718">
        <v>932</v>
      </c>
      <c r="C120" s="719" t="s">
        <v>757</v>
      </c>
      <c r="D120" s="719" t="s">
        <v>109</v>
      </c>
      <c r="E120" s="720">
        <v>6</v>
      </c>
      <c r="F120" s="859"/>
      <c r="G120" s="721">
        <f t="shared" si="2"/>
        <v>0</v>
      </c>
      <c r="H120" s="722"/>
      <c r="I120" s="723"/>
      <c r="J120" s="724" t="s">
        <v>705</v>
      </c>
      <c r="M120" s="725" t="s">
        <v>706</v>
      </c>
    </row>
    <row r="121" spans="1:71" ht="25.5">
      <c r="A121" s="717">
        <v>110</v>
      </c>
      <c r="B121" s="718">
        <v>900001</v>
      </c>
      <c r="C121" s="719" t="s">
        <v>786</v>
      </c>
      <c r="D121" s="719" t="s">
        <v>91</v>
      </c>
      <c r="E121" s="720">
        <v>1</v>
      </c>
      <c r="F121" s="859"/>
      <c r="G121" s="721">
        <f t="shared" si="2"/>
        <v>0</v>
      </c>
      <c r="H121" s="722"/>
      <c r="I121" s="723"/>
      <c r="J121" s="724" t="s">
        <v>705</v>
      </c>
      <c r="K121" s="696" t="s">
        <v>683</v>
      </c>
      <c r="M121" s="725" t="s">
        <v>706</v>
      </c>
    </row>
    <row r="122" spans="1:71">
      <c r="A122" s="717">
        <v>111</v>
      </c>
      <c r="B122" s="718">
        <v>190214</v>
      </c>
      <c r="C122" s="719" t="s">
        <v>787</v>
      </c>
      <c r="D122" s="719" t="s">
        <v>91</v>
      </c>
      <c r="E122" s="720">
        <v>1</v>
      </c>
      <c r="F122" s="859"/>
      <c r="G122" s="721">
        <f t="shared" si="2"/>
        <v>0</v>
      </c>
      <c r="H122" s="722"/>
      <c r="I122" s="723"/>
      <c r="J122" s="724" t="s">
        <v>705</v>
      </c>
      <c r="M122" s="725" t="s">
        <v>706</v>
      </c>
    </row>
    <row r="123" spans="1:71">
      <c r="A123" s="717">
        <v>112</v>
      </c>
      <c r="B123" s="718">
        <v>190216</v>
      </c>
      <c r="C123" s="719" t="s">
        <v>788</v>
      </c>
      <c r="D123" s="719" t="s">
        <v>91</v>
      </c>
      <c r="E123" s="720">
        <v>3</v>
      </c>
      <c r="F123" s="859"/>
      <c r="G123" s="721">
        <f t="shared" si="2"/>
        <v>0</v>
      </c>
      <c r="H123" s="722"/>
      <c r="I123" s="723"/>
      <c r="J123" s="724" t="s">
        <v>705</v>
      </c>
      <c r="M123" s="725" t="s">
        <v>706</v>
      </c>
    </row>
    <row r="124" spans="1:71" ht="13.5" thickBot="1">
      <c r="A124" s="726">
        <v>113</v>
      </c>
      <c r="B124" s="727">
        <v>204112</v>
      </c>
      <c r="C124" s="728" t="s">
        <v>789</v>
      </c>
      <c r="D124" s="728" t="s">
        <v>94</v>
      </c>
      <c r="E124" s="729">
        <v>195</v>
      </c>
      <c r="F124" s="860"/>
      <c r="G124" s="730">
        <f t="shared" si="2"/>
        <v>0</v>
      </c>
      <c r="H124" s="731"/>
      <c r="I124" s="732"/>
      <c r="J124" s="733" t="s">
        <v>705</v>
      </c>
      <c r="K124" s="696" t="s">
        <v>683</v>
      </c>
      <c r="M124" s="725" t="s">
        <v>706</v>
      </c>
    </row>
    <row r="125" spans="1:71" s="146" customFormat="1">
      <c r="A125" s="734"/>
      <c r="B125" s="735"/>
      <c r="C125" s="736" t="s">
        <v>702</v>
      </c>
      <c r="D125" s="736"/>
      <c r="E125" s="737"/>
      <c r="F125" s="861"/>
      <c r="G125" s="738">
        <f>SUM(G30:G124)</f>
        <v>0</v>
      </c>
      <c r="H125" s="739"/>
      <c r="I125" s="740"/>
      <c r="J125" s="741"/>
      <c r="K125" s="693"/>
      <c r="L125" s="693"/>
      <c r="M125" s="742" t="s">
        <v>706</v>
      </c>
      <c r="N125" s="693"/>
      <c r="O125" s="693"/>
      <c r="P125" s="696"/>
      <c r="Q125" s="693"/>
      <c r="R125" s="693"/>
      <c r="S125" s="693"/>
      <c r="T125" s="693"/>
      <c r="U125" s="693"/>
      <c r="V125" s="693"/>
      <c r="W125" s="693"/>
      <c r="X125" s="693"/>
      <c r="Y125" s="693"/>
      <c r="Z125" s="693"/>
      <c r="AA125" s="693"/>
      <c r="AB125" s="693"/>
      <c r="AC125" s="693"/>
      <c r="AD125" s="693"/>
      <c r="AE125" s="693"/>
      <c r="AF125" s="693"/>
      <c r="AG125" s="693"/>
      <c r="AH125" s="693"/>
      <c r="AI125" s="693"/>
      <c r="AJ125" s="693"/>
      <c r="AK125" s="693"/>
      <c r="AL125" s="693"/>
      <c r="AM125" s="693"/>
      <c r="AN125" s="693"/>
      <c r="AO125" s="693"/>
      <c r="AP125" s="693"/>
      <c r="AQ125" s="693"/>
      <c r="AR125" s="693"/>
      <c r="AS125" s="693"/>
      <c r="AT125" s="693"/>
      <c r="AU125" s="693"/>
      <c r="AV125" s="693"/>
      <c r="AW125" s="693"/>
      <c r="AX125" s="693"/>
      <c r="AY125" s="693"/>
      <c r="AZ125" s="693"/>
      <c r="BA125" s="693"/>
      <c r="BB125" s="693"/>
      <c r="BC125" s="693"/>
      <c r="BD125" s="693"/>
      <c r="BE125" s="693"/>
      <c r="BF125" s="693"/>
      <c r="BG125" s="693"/>
      <c r="BH125" s="693"/>
      <c r="BI125" s="693"/>
      <c r="BJ125" s="693"/>
      <c r="BK125" s="693"/>
      <c r="BL125" s="693"/>
      <c r="BM125" s="693"/>
      <c r="BN125" s="693"/>
      <c r="BO125" s="693"/>
      <c r="BP125" s="693"/>
      <c r="BQ125" s="693"/>
      <c r="BR125" s="693"/>
      <c r="BS125" s="693"/>
    </row>
    <row r="126" spans="1:71" s="148" customFormat="1" ht="20.100000000000001" customHeight="1">
      <c r="A126" s="743" t="s">
        <v>790</v>
      </c>
      <c r="B126" s="744"/>
      <c r="C126" s="745"/>
      <c r="D126" s="745"/>
      <c r="E126" s="746"/>
      <c r="F126" s="862"/>
      <c r="G126" s="747"/>
      <c r="H126" s="748"/>
      <c r="I126" s="749"/>
      <c r="J126" s="750"/>
      <c r="K126" s="716"/>
      <c r="L126" s="716"/>
      <c r="M126" s="751"/>
      <c r="N126" s="716"/>
      <c r="O126" s="716"/>
      <c r="P126" s="696"/>
      <c r="Q126" s="716"/>
      <c r="R126" s="716"/>
      <c r="S126" s="716"/>
      <c r="T126" s="716"/>
      <c r="U126" s="716"/>
      <c r="V126" s="716"/>
      <c r="W126" s="716"/>
      <c r="X126" s="716"/>
      <c r="Y126" s="716"/>
      <c r="Z126" s="716"/>
      <c r="AA126" s="716"/>
      <c r="AB126" s="716"/>
      <c r="AC126" s="716"/>
      <c r="AD126" s="716"/>
      <c r="AE126" s="716"/>
      <c r="AF126" s="716"/>
      <c r="AG126" s="716"/>
      <c r="AH126" s="716"/>
      <c r="AI126" s="716"/>
      <c r="AJ126" s="716"/>
      <c r="AK126" s="716"/>
      <c r="AL126" s="716"/>
      <c r="AM126" s="716"/>
      <c r="AN126" s="716"/>
      <c r="AO126" s="716"/>
      <c r="AP126" s="716"/>
      <c r="AQ126" s="716"/>
      <c r="AR126" s="716"/>
      <c r="AS126" s="716"/>
      <c r="AT126" s="716"/>
      <c r="AU126" s="716"/>
      <c r="AV126" s="716"/>
      <c r="AW126" s="716"/>
      <c r="AX126" s="716"/>
      <c r="AY126" s="716"/>
      <c r="AZ126" s="716"/>
      <c r="BA126" s="716"/>
      <c r="BB126" s="716"/>
      <c r="BC126" s="716"/>
      <c r="BD126" s="716"/>
      <c r="BE126" s="716"/>
      <c r="BF126" s="716"/>
      <c r="BG126" s="716"/>
      <c r="BH126" s="716"/>
      <c r="BI126" s="716"/>
      <c r="BJ126" s="716"/>
      <c r="BK126" s="716"/>
      <c r="BL126" s="716"/>
      <c r="BM126" s="716"/>
      <c r="BN126" s="716"/>
      <c r="BO126" s="716"/>
      <c r="BP126" s="716"/>
      <c r="BQ126" s="716"/>
      <c r="BR126" s="716"/>
      <c r="BS126" s="716"/>
    </row>
    <row r="127" spans="1:71">
      <c r="A127" s="717">
        <v>114</v>
      </c>
      <c r="B127" s="718">
        <v>46112</v>
      </c>
      <c r="C127" s="719" t="s">
        <v>791</v>
      </c>
      <c r="D127" s="719" t="s">
        <v>14</v>
      </c>
      <c r="E127" s="720">
        <v>9.4499999999999993</v>
      </c>
      <c r="F127" s="859"/>
      <c r="G127" s="721">
        <f>E127*F127</f>
        <v>0</v>
      </c>
      <c r="H127" s="722"/>
      <c r="I127" s="723"/>
      <c r="J127" s="724" t="s">
        <v>705</v>
      </c>
      <c r="M127" s="725" t="s">
        <v>792</v>
      </c>
    </row>
    <row r="128" spans="1:71">
      <c r="A128" s="717">
        <v>115</v>
      </c>
      <c r="B128" s="718">
        <v>46114</v>
      </c>
      <c r="C128" s="719" t="s">
        <v>793</v>
      </c>
      <c r="D128" s="719" t="s">
        <v>14</v>
      </c>
      <c r="E128" s="720">
        <v>3.15</v>
      </c>
      <c r="F128" s="859"/>
      <c r="G128" s="721">
        <f>E128*F128</f>
        <v>0</v>
      </c>
      <c r="H128" s="722"/>
      <c r="I128" s="723"/>
      <c r="J128" s="724" t="s">
        <v>705</v>
      </c>
      <c r="M128" s="725" t="s">
        <v>792</v>
      </c>
    </row>
    <row r="129" spans="1:71">
      <c r="A129" s="717">
        <v>116</v>
      </c>
      <c r="B129" s="718">
        <v>46362</v>
      </c>
      <c r="C129" s="719" t="s">
        <v>794</v>
      </c>
      <c r="D129" s="719" t="s">
        <v>91</v>
      </c>
      <c r="E129" s="720">
        <v>90</v>
      </c>
      <c r="F129" s="859"/>
      <c r="G129" s="721">
        <f>E129*F129</f>
        <v>0</v>
      </c>
      <c r="H129" s="722"/>
      <c r="I129" s="723"/>
      <c r="J129" s="724" t="s">
        <v>705</v>
      </c>
      <c r="M129" s="725" t="s">
        <v>792</v>
      </c>
    </row>
    <row r="130" spans="1:71" ht="13.5" thickBot="1">
      <c r="A130" s="726">
        <v>117</v>
      </c>
      <c r="B130" s="727">
        <v>46381</v>
      </c>
      <c r="C130" s="728" t="s">
        <v>795</v>
      </c>
      <c r="D130" s="728" t="s">
        <v>94</v>
      </c>
      <c r="E130" s="729">
        <v>45</v>
      </c>
      <c r="F130" s="860"/>
      <c r="G130" s="730">
        <f>E130*F130</f>
        <v>0</v>
      </c>
      <c r="H130" s="731"/>
      <c r="I130" s="732"/>
      <c r="J130" s="733" t="s">
        <v>705</v>
      </c>
      <c r="M130" s="725" t="s">
        <v>792</v>
      </c>
    </row>
    <row r="131" spans="1:71" s="146" customFormat="1">
      <c r="A131" s="734"/>
      <c r="B131" s="735"/>
      <c r="C131" s="736" t="s">
        <v>702</v>
      </c>
      <c r="D131" s="736"/>
      <c r="E131" s="737"/>
      <c r="F131" s="861"/>
      <c r="G131" s="738">
        <f>SUM(G127:G130)</f>
        <v>0</v>
      </c>
      <c r="H131" s="739"/>
      <c r="I131" s="740"/>
      <c r="J131" s="741"/>
      <c r="K131" s="693"/>
      <c r="L131" s="693"/>
      <c r="M131" s="742" t="s">
        <v>792</v>
      </c>
      <c r="N131" s="693"/>
      <c r="O131" s="693"/>
      <c r="P131" s="696"/>
      <c r="Q131" s="693"/>
      <c r="R131" s="693"/>
      <c r="S131" s="693"/>
      <c r="T131" s="693"/>
      <c r="U131" s="693"/>
      <c r="V131" s="693"/>
      <c r="W131" s="693"/>
      <c r="X131" s="693"/>
      <c r="Y131" s="693"/>
      <c r="Z131" s="693"/>
      <c r="AA131" s="693"/>
      <c r="AB131" s="693"/>
      <c r="AC131" s="693"/>
      <c r="AD131" s="693"/>
      <c r="AE131" s="693"/>
      <c r="AF131" s="693"/>
      <c r="AG131" s="693"/>
      <c r="AH131" s="693"/>
      <c r="AI131" s="693"/>
      <c r="AJ131" s="693"/>
      <c r="AK131" s="693"/>
      <c r="AL131" s="693"/>
      <c r="AM131" s="693"/>
      <c r="AN131" s="693"/>
      <c r="AO131" s="693"/>
      <c r="AP131" s="693"/>
      <c r="AQ131" s="693"/>
      <c r="AR131" s="693"/>
      <c r="AS131" s="693"/>
      <c r="AT131" s="693"/>
      <c r="AU131" s="693"/>
      <c r="AV131" s="693"/>
      <c r="AW131" s="693"/>
      <c r="AX131" s="693"/>
      <c r="AY131" s="693"/>
      <c r="AZ131" s="693"/>
      <c r="BA131" s="693"/>
      <c r="BB131" s="693"/>
      <c r="BC131" s="693"/>
      <c r="BD131" s="693"/>
      <c r="BE131" s="693"/>
      <c r="BF131" s="693"/>
      <c r="BG131" s="693"/>
      <c r="BH131" s="693"/>
      <c r="BI131" s="693"/>
      <c r="BJ131" s="693"/>
      <c r="BK131" s="693"/>
      <c r="BL131" s="693"/>
      <c r="BM131" s="693"/>
      <c r="BN131" s="693"/>
      <c r="BO131" s="693"/>
      <c r="BP131" s="693"/>
      <c r="BQ131" s="693"/>
      <c r="BR131" s="693"/>
      <c r="BS131" s="693"/>
    </row>
    <row r="132" spans="1:71" s="148" customFormat="1" ht="20.100000000000001" customHeight="1">
      <c r="A132" s="743" t="s">
        <v>796</v>
      </c>
      <c r="B132" s="744"/>
      <c r="C132" s="745"/>
      <c r="D132" s="745"/>
      <c r="E132" s="746"/>
      <c r="F132" s="862"/>
      <c r="G132" s="747"/>
      <c r="H132" s="748"/>
      <c r="I132" s="749"/>
      <c r="J132" s="750"/>
      <c r="K132" s="716"/>
      <c r="L132" s="716"/>
      <c r="M132" s="751"/>
      <c r="N132" s="716"/>
      <c r="O132" s="716"/>
      <c r="P132" s="69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6"/>
      <c r="AY132" s="716"/>
      <c r="AZ132" s="716"/>
      <c r="BA132" s="716"/>
      <c r="BB132" s="716"/>
      <c r="BC132" s="716"/>
      <c r="BD132" s="716"/>
      <c r="BE132" s="716"/>
      <c r="BF132" s="716"/>
      <c r="BG132" s="716"/>
      <c r="BH132" s="716"/>
      <c r="BI132" s="716"/>
      <c r="BJ132" s="716"/>
      <c r="BK132" s="716"/>
      <c r="BL132" s="716"/>
      <c r="BM132" s="716"/>
      <c r="BN132" s="716"/>
      <c r="BO132" s="716"/>
      <c r="BP132" s="716"/>
      <c r="BQ132" s="716"/>
      <c r="BR132" s="716"/>
      <c r="BS132" s="716"/>
    </row>
    <row r="133" spans="1:71">
      <c r="A133" s="717">
        <v>118</v>
      </c>
      <c r="B133" s="718">
        <v>210190002</v>
      </c>
      <c r="C133" s="719" t="s">
        <v>797</v>
      </c>
      <c r="D133" s="719" t="s">
        <v>91</v>
      </c>
      <c r="E133" s="720">
        <v>1</v>
      </c>
      <c r="F133" s="859"/>
      <c r="G133" s="721">
        <f t="shared" ref="G133:G196" si="3">E133*F133</f>
        <v>0</v>
      </c>
      <c r="H133" s="722"/>
      <c r="I133" s="723"/>
      <c r="J133" s="724" t="s">
        <v>705</v>
      </c>
      <c r="M133" s="725" t="s">
        <v>798</v>
      </c>
    </row>
    <row r="134" spans="1:71">
      <c r="A134" s="717">
        <v>119</v>
      </c>
      <c r="B134" s="718">
        <v>210190002</v>
      </c>
      <c r="C134" s="719" t="s">
        <v>797</v>
      </c>
      <c r="D134" s="719" t="s">
        <v>91</v>
      </c>
      <c r="E134" s="720">
        <v>1</v>
      </c>
      <c r="F134" s="859"/>
      <c r="G134" s="721">
        <f t="shared" si="3"/>
        <v>0</v>
      </c>
      <c r="H134" s="722"/>
      <c r="I134" s="723"/>
      <c r="J134" s="724" t="s">
        <v>705</v>
      </c>
      <c r="M134" s="725" t="s">
        <v>798</v>
      </c>
    </row>
    <row r="135" spans="1:71">
      <c r="A135" s="717">
        <v>120</v>
      </c>
      <c r="B135" s="718">
        <v>210190002</v>
      </c>
      <c r="C135" s="719" t="s">
        <v>797</v>
      </c>
      <c r="D135" s="719" t="s">
        <v>91</v>
      </c>
      <c r="E135" s="720">
        <v>1</v>
      </c>
      <c r="F135" s="859"/>
      <c r="G135" s="721">
        <f t="shared" si="3"/>
        <v>0</v>
      </c>
      <c r="H135" s="722"/>
      <c r="I135" s="723"/>
      <c r="J135" s="724" t="s">
        <v>705</v>
      </c>
      <c r="M135" s="725" t="s">
        <v>798</v>
      </c>
    </row>
    <row r="136" spans="1:71">
      <c r="A136" s="717">
        <v>121</v>
      </c>
      <c r="B136" s="718">
        <v>210190002</v>
      </c>
      <c r="C136" s="719" t="s">
        <v>797</v>
      </c>
      <c r="D136" s="719" t="s">
        <v>91</v>
      </c>
      <c r="E136" s="720">
        <v>1</v>
      </c>
      <c r="F136" s="859"/>
      <c r="G136" s="721">
        <f t="shared" si="3"/>
        <v>0</v>
      </c>
      <c r="H136" s="722"/>
      <c r="I136" s="723"/>
      <c r="J136" s="724" t="s">
        <v>705</v>
      </c>
      <c r="M136" s="725" t="s">
        <v>798</v>
      </c>
    </row>
    <row r="137" spans="1:71">
      <c r="A137" s="717">
        <v>122</v>
      </c>
      <c r="B137" s="718">
        <v>210190001</v>
      </c>
      <c r="C137" s="719" t="s">
        <v>797</v>
      </c>
      <c r="D137" s="719" t="s">
        <v>91</v>
      </c>
      <c r="E137" s="720">
        <v>1</v>
      </c>
      <c r="F137" s="859"/>
      <c r="G137" s="721">
        <f t="shared" si="3"/>
        <v>0</v>
      </c>
      <c r="H137" s="722"/>
      <c r="I137" s="723"/>
      <c r="J137" s="724" t="s">
        <v>705</v>
      </c>
      <c r="M137" s="725" t="s">
        <v>798</v>
      </c>
    </row>
    <row r="138" spans="1:71">
      <c r="A138" s="717">
        <v>123</v>
      </c>
      <c r="B138" s="718">
        <v>210190002</v>
      </c>
      <c r="C138" s="719" t="s">
        <v>797</v>
      </c>
      <c r="D138" s="719" t="s">
        <v>91</v>
      </c>
      <c r="E138" s="720">
        <v>1</v>
      </c>
      <c r="F138" s="859"/>
      <c r="G138" s="721">
        <f t="shared" si="3"/>
        <v>0</v>
      </c>
      <c r="H138" s="722"/>
      <c r="I138" s="723"/>
      <c r="J138" s="724" t="s">
        <v>705</v>
      </c>
      <c r="M138" s="725" t="s">
        <v>798</v>
      </c>
    </row>
    <row r="139" spans="1:71">
      <c r="A139" s="717">
        <v>124</v>
      </c>
      <c r="B139" s="718">
        <v>210190002</v>
      </c>
      <c r="C139" s="719" t="s">
        <v>797</v>
      </c>
      <c r="D139" s="719" t="s">
        <v>91</v>
      </c>
      <c r="E139" s="720">
        <v>1</v>
      </c>
      <c r="F139" s="859"/>
      <c r="G139" s="721">
        <f t="shared" si="3"/>
        <v>0</v>
      </c>
      <c r="H139" s="722"/>
      <c r="I139" s="723"/>
      <c r="J139" s="724" t="s">
        <v>705</v>
      </c>
      <c r="M139" s="725" t="s">
        <v>798</v>
      </c>
    </row>
    <row r="140" spans="1:71">
      <c r="A140" s="717">
        <v>125</v>
      </c>
      <c r="B140" s="718">
        <v>210190002</v>
      </c>
      <c r="C140" s="719" t="s">
        <v>797</v>
      </c>
      <c r="D140" s="719" t="s">
        <v>91</v>
      </c>
      <c r="E140" s="720">
        <v>1</v>
      </c>
      <c r="F140" s="859"/>
      <c r="G140" s="721">
        <f t="shared" si="3"/>
        <v>0</v>
      </c>
      <c r="H140" s="722"/>
      <c r="I140" s="723"/>
      <c r="J140" s="724" t="s">
        <v>705</v>
      </c>
      <c r="M140" s="725" t="s">
        <v>798</v>
      </c>
    </row>
    <row r="141" spans="1:71">
      <c r="A141" s="717">
        <v>126</v>
      </c>
      <c r="B141" s="718">
        <v>210190002</v>
      </c>
      <c r="C141" s="719" t="s">
        <v>797</v>
      </c>
      <c r="D141" s="719" t="s">
        <v>91</v>
      </c>
      <c r="E141" s="720">
        <v>1</v>
      </c>
      <c r="F141" s="859"/>
      <c r="G141" s="721">
        <f t="shared" si="3"/>
        <v>0</v>
      </c>
      <c r="H141" s="722"/>
      <c r="I141" s="723"/>
      <c r="J141" s="724" t="s">
        <v>705</v>
      </c>
      <c r="M141" s="725" t="s">
        <v>798</v>
      </c>
    </row>
    <row r="142" spans="1:71">
      <c r="A142" s="717">
        <v>127</v>
      </c>
      <c r="B142" s="718">
        <v>210190002</v>
      </c>
      <c r="C142" s="719" t="s">
        <v>797</v>
      </c>
      <c r="D142" s="719" t="s">
        <v>91</v>
      </c>
      <c r="E142" s="720">
        <v>1</v>
      </c>
      <c r="F142" s="859"/>
      <c r="G142" s="721">
        <f t="shared" si="3"/>
        <v>0</v>
      </c>
      <c r="H142" s="722"/>
      <c r="I142" s="723"/>
      <c r="J142" s="724" t="s">
        <v>705</v>
      </c>
      <c r="M142" s="725" t="s">
        <v>798</v>
      </c>
    </row>
    <row r="143" spans="1:71">
      <c r="A143" s="717">
        <v>128</v>
      </c>
      <c r="B143" s="718">
        <v>210190002</v>
      </c>
      <c r="C143" s="719" t="s">
        <v>797</v>
      </c>
      <c r="D143" s="719" t="s">
        <v>91</v>
      </c>
      <c r="E143" s="720">
        <v>1</v>
      </c>
      <c r="F143" s="859"/>
      <c r="G143" s="721">
        <f t="shared" si="3"/>
        <v>0</v>
      </c>
      <c r="H143" s="722"/>
      <c r="I143" s="723"/>
      <c r="J143" s="724" t="s">
        <v>705</v>
      </c>
      <c r="M143" s="725" t="s">
        <v>798</v>
      </c>
    </row>
    <row r="144" spans="1:71">
      <c r="A144" s="717">
        <v>129</v>
      </c>
      <c r="B144" s="718">
        <v>210190002</v>
      </c>
      <c r="C144" s="719" t="s">
        <v>799</v>
      </c>
      <c r="D144" s="719" t="s">
        <v>91</v>
      </c>
      <c r="E144" s="720">
        <v>1</v>
      </c>
      <c r="F144" s="859"/>
      <c r="G144" s="721">
        <f t="shared" si="3"/>
        <v>0</v>
      </c>
      <c r="H144" s="722"/>
      <c r="I144" s="723"/>
      <c r="J144" s="724" t="s">
        <v>705</v>
      </c>
      <c r="M144" s="725" t="s">
        <v>798</v>
      </c>
    </row>
    <row r="145" spans="1:13">
      <c r="A145" s="717">
        <v>130</v>
      </c>
      <c r="B145" s="718">
        <v>210190002</v>
      </c>
      <c r="C145" s="719" t="s">
        <v>797</v>
      </c>
      <c r="D145" s="719" t="s">
        <v>91</v>
      </c>
      <c r="E145" s="720">
        <v>1</v>
      </c>
      <c r="F145" s="859"/>
      <c r="G145" s="721">
        <f t="shared" si="3"/>
        <v>0</v>
      </c>
      <c r="H145" s="722"/>
      <c r="I145" s="723"/>
      <c r="J145" s="724" t="s">
        <v>705</v>
      </c>
      <c r="M145" s="725" t="s">
        <v>798</v>
      </c>
    </row>
    <row r="146" spans="1:13">
      <c r="A146" s="717">
        <v>131</v>
      </c>
      <c r="B146" s="718">
        <v>210190002</v>
      </c>
      <c r="C146" s="719" t="s">
        <v>799</v>
      </c>
      <c r="D146" s="719" t="s">
        <v>91</v>
      </c>
      <c r="E146" s="720">
        <v>2</v>
      </c>
      <c r="F146" s="859"/>
      <c r="G146" s="721">
        <f t="shared" si="3"/>
        <v>0</v>
      </c>
      <c r="H146" s="722"/>
      <c r="I146" s="723"/>
      <c r="J146" s="724" t="s">
        <v>705</v>
      </c>
      <c r="M146" s="725" t="s">
        <v>798</v>
      </c>
    </row>
    <row r="147" spans="1:13">
      <c r="A147" s="717">
        <v>132</v>
      </c>
      <c r="B147" s="718">
        <v>210191531</v>
      </c>
      <c r="C147" s="719" t="s">
        <v>800</v>
      </c>
      <c r="D147" s="719" t="s">
        <v>91</v>
      </c>
      <c r="E147" s="720">
        <v>1</v>
      </c>
      <c r="F147" s="859"/>
      <c r="G147" s="721">
        <f t="shared" si="3"/>
        <v>0</v>
      </c>
      <c r="H147" s="722"/>
      <c r="I147" s="723"/>
      <c r="J147" s="724" t="s">
        <v>705</v>
      </c>
      <c r="M147" s="725" t="s">
        <v>798</v>
      </c>
    </row>
    <row r="148" spans="1:13">
      <c r="A148" s="717">
        <v>133</v>
      </c>
      <c r="B148" s="718">
        <v>210191531</v>
      </c>
      <c r="C148" s="719" t="s">
        <v>801</v>
      </c>
      <c r="D148" s="719" t="s">
        <v>91</v>
      </c>
      <c r="E148" s="720">
        <v>1</v>
      </c>
      <c r="F148" s="859"/>
      <c r="G148" s="721">
        <f t="shared" si="3"/>
        <v>0</v>
      </c>
      <c r="H148" s="722"/>
      <c r="I148" s="723"/>
      <c r="J148" s="724" t="s">
        <v>705</v>
      </c>
      <c r="M148" s="725" t="s">
        <v>798</v>
      </c>
    </row>
    <row r="149" spans="1:13">
      <c r="A149" s="717">
        <v>134</v>
      </c>
      <c r="B149" s="718">
        <v>210800851</v>
      </c>
      <c r="C149" s="719" t="s">
        <v>802</v>
      </c>
      <c r="D149" s="719" t="s">
        <v>94</v>
      </c>
      <c r="E149" s="720">
        <v>120</v>
      </c>
      <c r="F149" s="859"/>
      <c r="G149" s="721">
        <f t="shared" si="3"/>
        <v>0</v>
      </c>
      <c r="H149" s="722"/>
      <c r="I149" s="723"/>
      <c r="J149" s="724" t="s">
        <v>705</v>
      </c>
      <c r="M149" s="725" t="s">
        <v>798</v>
      </c>
    </row>
    <row r="150" spans="1:13">
      <c r="A150" s="717">
        <v>135</v>
      </c>
      <c r="B150" s="718">
        <v>210800851</v>
      </c>
      <c r="C150" s="719" t="s">
        <v>802</v>
      </c>
      <c r="D150" s="719" t="s">
        <v>94</v>
      </c>
      <c r="E150" s="720">
        <v>350</v>
      </c>
      <c r="F150" s="859"/>
      <c r="G150" s="721">
        <f t="shared" si="3"/>
        <v>0</v>
      </c>
      <c r="H150" s="722"/>
      <c r="I150" s="723"/>
      <c r="J150" s="724" t="s">
        <v>705</v>
      </c>
      <c r="M150" s="725" t="s">
        <v>798</v>
      </c>
    </row>
    <row r="151" spans="1:13">
      <c r="A151" s="717">
        <v>136</v>
      </c>
      <c r="B151" s="718">
        <v>210800851</v>
      </c>
      <c r="C151" s="719" t="s">
        <v>802</v>
      </c>
      <c r="D151" s="719" t="s">
        <v>94</v>
      </c>
      <c r="E151" s="720">
        <v>370</v>
      </c>
      <c r="F151" s="859"/>
      <c r="G151" s="721">
        <f t="shared" si="3"/>
        <v>0</v>
      </c>
      <c r="H151" s="722"/>
      <c r="I151" s="723"/>
      <c r="J151" s="724" t="s">
        <v>705</v>
      </c>
      <c r="M151" s="725" t="s">
        <v>798</v>
      </c>
    </row>
    <row r="152" spans="1:13">
      <c r="A152" s="717">
        <v>137</v>
      </c>
      <c r="B152" s="718">
        <v>210800851</v>
      </c>
      <c r="C152" s="719" t="s">
        <v>802</v>
      </c>
      <c r="D152" s="719" t="s">
        <v>94</v>
      </c>
      <c r="E152" s="720">
        <v>60</v>
      </c>
      <c r="F152" s="859"/>
      <c r="G152" s="721">
        <f t="shared" si="3"/>
        <v>0</v>
      </c>
      <c r="H152" s="722"/>
      <c r="I152" s="723"/>
      <c r="J152" s="724" t="s">
        <v>705</v>
      </c>
      <c r="M152" s="725" t="s">
        <v>798</v>
      </c>
    </row>
    <row r="153" spans="1:13">
      <c r="A153" s="717">
        <v>138</v>
      </c>
      <c r="B153" s="718">
        <v>210800851</v>
      </c>
      <c r="C153" s="719" t="s">
        <v>802</v>
      </c>
      <c r="D153" s="719" t="s">
        <v>94</v>
      </c>
      <c r="E153" s="720">
        <v>65</v>
      </c>
      <c r="F153" s="859"/>
      <c r="G153" s="721">
        <f t="shared" si="3"/>
        <v>0</v>
      </c>
      <c r="H153" s="722"/>
      <c r="I153" s="723"/>
      <c r="J153" s="724" t="s">
        <v>705</v>
      </c>
      <c r="M153" s="725" t="s">
        <v>798</v>
      </c>
    </row>
    <row r="154" spans="1:13">
      <c r="A154" s="717">
        <v>139</v>
      </c>
      <c r="B154" s="718">
        <v>210810048</v>
      </c>
      <c r="C154" s="719" t="s">
        <v>803</v>
      </c>
      <c r="D154" s="719" t="s">
        <v>94</v>
      </c>
      <c r="E154" s="720">
        <v>610</v>
      </c>
      <c r="F154" s="859"/>
      <c r="G154" s="721">
        <f t="shared" si="3"/>
        <v>0</v>
      </c>
      <c r="H154" s="722"/>
      <c r="I154" s="723"/>
      <c r="J154" s="724" t="s">
        <v>705</v>
      </c>
      <c r="M154" s="725" t="s">
        <v>798</v>
      </c>
    </row>
    <row r="155" spans="1:13">
      <c r="A155" s="717">
        <v>140</v>
      </c>
      <c r="B155" s="718">
        <v>210810048</v>
      </c>
      <c r="C155" s="719" t="s">
        <v>803</v>
      </c>
      <c r="D155" s="719" t="s">
        <v>94</v>
      </c>
      <c r="E155" s="720">
        <v>3560</v>
      </c>
      <c r="F155" s="859"/>
      <c r="G155" s="721">
        <f t="shared" si="3"/>
        <v>0</v>
      </c>
      <c r="H155" s="722"/>
      <c r="I155" s="723"/>
      <c r="J155" s="724" t="s">
        <v>705</v>
      </c>
      <c r="M155" s="725" t="s">
        <v>798</v>
      </c>
    </row>
    <row r="156" spans="1:13">
      <c r="A156" s="717">
        <v>141</v>
      </c>
      <c r="B156" s="718">
        <v>210810048</v>
      </c>
      <c r="C156" s="719" t="s">
        <v>803</v>
      </c>
      <c r="D156" s="719" t="s">
        <v>94</v>
      </c>
      <c r="E156" s="720">
        <v>4015</v>
      </c>
      <c r="F156" s="859"/>
      <c r="G156" s="721">
        <f t="shared" si="3"/>
        <v>0</v>
      </c>
      <c r="H156" s="722"/>
      <c r="I156" s="723"/>
      <c r="J156" s="724" t="s">
        <v>705</v>
      </c>
      <c r="M156" s="725" t="s">
        <v>798</v>
      </c>
    </row>
    <row r="157" spans="1:13">
      <c r="A157" s="717">
        <v>142</v>
      </c>
      <c r="B157" s="718">
        <v>210810048</v>
      </c>
      <c r="C157" s="719" t="s">
        <v>803</v>
      </c>
      <c r="D157" s="719" t="s">
        <v>94</v>
      </c>
      <c r="E157" s="720">
        <v>50</v>
      </c>
      <c r="F157" s="859"/>
      <c r="G157" s="721">
        <f t="shared" si="3"/>
        <v>0</v>
      </c>
      <c r="H157" s="722"/>
      <c r="I157" s="723"/>
      <c r="J157" s="724" t="s">
        <v>705</v>
      </c>
      <c r="M157" s="725" t="s">
        <v>798</v>
      </c>
    </row>
    <row r="158" spans="1:13">
      <c r="A158" s="717">
        <v>143</v>
      </c>
      <c r="B158" s="718">
        <v>210810048</v>
      </c>
      <c r="C158" s="719" t="s">
        <v>803</v>
      </c>
      <c r="D158" s="719" t="s">
        <v>94</v>
      </c>
      <c r="E158" s="720">
        <v>470</v>
      </c>
      <c r="F158" s="859"/>
      <c r="G158" s="721">
        <f t="shared" si="3"/>
        <v>0</v>
      </c>
      <c r="H158" s="722"/>
      <c r="I158" s="723"/>
      <c r="J158" s="724" t="s">
        <v>705</v>
      </c>
      <c r="M158" s="725" t="s">
        <v>798</v>
      </c>
    </row>
    <row r="159" spans="1:13">
      <c r="A159" s="717">
        <v>144</v>
      </c>
      <c r="B159" s="718">
        <v>210810052</v>
      </c>
      <c r="C159" s="719" t="s">
        <v>804</v>
      </c>
      <c r="D159" s="719" t="s">
        <v>94</v>
      </c>
      <c r="E159" s="720">
        <v>235</v>
      </c>
      <c r="F159" s="859"/>
      <c r="G159" s="721">
        <f t="shared" si="3"/>
        <v>0</v>
      </c>
      <c r="H159" s="722"/>
      <c r="I159" s="723"/>
      <c r="J159" s="724" t="s">
        <v>705</v>
      </c>
      <c r="M159" s="725" t="s">
        <v>798</v>
      </c>
    </row>
    <row r="160" spans="1:13">
      <c r="A160" s="717">
        <v>145</v>
      </c>
      <c r="B160" s="718">
        <v>210810052</v>
      </c>
      <c r="C160" s="719" t="s">
        <v>804</v>
      </c>
      <c r="D160" s="719" t="s">
        <v>94</v>
      </c>
      <c r="E160" s="720">
        <v>270</v>
      </c>
      <c r="F160" s="859"/>
      <c r="G160" s="721">
        <f t="shared" si="3"/>
        <v>0</v>
      </c>
      <c r="H160" s="722"/>
      <c r="I160" s="723"/>
      <c r="J160" s="724" t="s">
        <v>705</v>
      </c>
      <c r="M160" s="725" t="s">
        <v>798</v>
      </c>
    </row>
    <row r="161" spans="1:13">
      <c r="A161" s="717">
        <v>146</v>
      </c>
      <c r="B161" s="718">
        <v>210810053</v>
      </c>
      <c r="C161" s="719" t="s">
        <v>805</v>
      </c>
      <c r="D161" s="719" t="s">
        <v>94</v>
      </c>
      <c r="E161" s="720">
        <v>270</v>
      </c>
      <c r="F161" s="859"/>
      <c r="G161" s="721">
        <f t="shared" si="3"/>
        <v>0</v>
      </c>
      <c r="H161" s="722"/>
      <c r="I161" s="723"/>
      <c r="J161" s="724" t="s">
        <v>705</v>
      </c>
      <c r="M161" s="725" t="s">
        <v>798</v>
      </c>
    </row>
    <row r="162" spans="1:13">
      <c r="A162" s="717">
        <v>147</v>
      </c>
      <c r="B162" s="718">
        <v>210810054</v>
      </c>
      <c r="C162" s="719" t="s">
        <v>806</v>
      </c>
      <c r="D162" s="719" t="s">
        <v>94</v>
      </c>
      <c r="E162" s="720">
        <v>30</v>
      </c>
      <c r="F162" s="859"/>
      <c r="G162" s="721">
        <f t="shared" si="3"/>
        <v>0</v>
      </c>
      <c r="H162" s="722"/>
      <c r="I162" s="723"/>
      <c r="J162" s="724" t="s">
        <v>705</v>
      </c>
      <c r="M162" s="725" t="s">
        <v>798</v>
      </c>
    </row>
    <row r="163" spans="1:13">
      <c r="A163" s="717">
        <v>148</v>
      </c>
      <c r="B163" s="718">
        <v>210100001</v>
      </c>
      <c r="C163" s="719" t="s">
        <v>807</v>
      </c>
      <c r="D163" s="719" t="s">
        <v>91</v>
      </c>
      <c r="E163" s="720">
        <v>596</v>
      </c>
      <c r="F163" s="859"/>
      <c r="G163" s="721">
        <f t="shared" si="3"/>
        <v>0</v>
      </c>
      <c r="H163" s="722"/>
      <c r="I163" s="723"/>
      <c r="J163" s="724" t="s">
        <v>705</v>
      </c>
      <c r="K163" s="696" t="s">
        <v>683</v>
      </c>
      <c r="M163" s="725" t="s">
        <v>798</v>
      </c>
    </row>
    <row r="164" spans="1:13">
      <c r="A164" s="717">
        <v>149</v>
      </c>
      <c r="B164" s="718">
        <v>210100002</v>
      </c>
      <c r="C164" s="719" t="s">
        <v>808</v>
      </c>
      <c r="D164" s="719" t="s">
        <v>91</v>
      </c>
      <c r="E164" s="720">
        <v>96</v>
      </c>
      <c r="F164" s="859"/>
      <c r="G164" s="721">
        <f t="shared" si="3"/>
        <v>0</v>
      </c>
      <c r="H164" s="722"/>
      <c r="I164" s="723"/>
      <c r="J164" s="724" t="s">
        <v>705</v>
      </c>
      <c r="K164" s="696" t="s">
        <v>683</v>
      </c>
      <c r="M164" s="725" t="s">
        <v>798</v>
      </c>
    </row>
    <row r="165" spans="1:13">
      <c r="A165" s="717">
        <v>150</v>
      </c>
      <c r="B165" s="718">
        <v>210100003</v>
      </c>
      <c r="C165" s="719" t="s">
        <v>809</v>
      </c>
      <c r="D165" s="719" t="s">
        <v>91</v>
      </c>
      <c r="E165" s="720">
        <v>45</v>
      </c>
      <c r="F165" s="859"/>
      <c r="G165" s="721">
        <f t="shared" si="3"/>
        <v>0</v>
      </c>
      <c r="H165" s="722"/>
      <c r="I165" s="723"/>
      <c r="J165" s="724" t="s">
        <v>705</v>
      </c>
      <c r="K165" s="696" t="s">
        <v>683</v>
      </c>
      <c r="M165" s="725" t="s">
        <v>798</v>
      </c>
    </row>
    <row r="166" spans="1:13">
      <c r="A166" s="717">
        <v>151</v>
      </c>
      <c r="B166" s="718">
        <v>210100003</v>
      </c>
      <c r="C166" s="719" t="s">
        <v>809</v>
      </c>
      <c r="D166" s="719" t="s">
        <v>91</v>
      </c>
      <c r="E166" s="720">
        <v>40</v>
      </c>
      <c r="F166" s="859"/>
      <c r="G166" s="721">
        <f t="shared" si="3"/>
        <v>0</v>
      </c>
      <c r="H166" s="722"/>
      <c r="I166" s="723"/>
      <c r="J166" s="724" t="s">
        <v>705</v>
      </c>
      <c r="K166" s="696" t="s">
        <v>683</v>
      </c>
      <c r="M166" s="725" t="s">
        <v>798</v>
      </c>
    </row>
    <row r="167" spans="1:13">
      <c r="A167" s="717">
        <v>152</v>
      </c>
      <c r="B167" s="718">
        <v>210100004</v>
      </c>
      <c r="C167" s="719" t="s">
        <v>810</v>
      </c>
      <c r="D167" s="719" t="s">
        <v>91</v>
      </c>
      <c r="E167" s="720">
        <v>10</v>
      </c>
      <c r="F167" s="859"/>
      <c r="G167" s="721">
        <f t="shared" si="3"/>
        <v>0</v>
      </c>
      <c r="H167" s="722"/>
      <c r="I167" s="723"/>
      <c r="J167" s="724" t="s">
        <v>705</v>
      </c>
      <c r="K167" s="696" t="s">
        <v>683</v>
      </c>
      <c r="M167" s="725" t="s">
        <v>798</v>
      </c>
    </row>
    <row r="168" spans="1:13">
      <c r="A168" s="717">
        <v>153</v>
      </c>
      <c r="B168" s="718">
        <v>210100351</v>
      </c>
      <c r="C168" s="719" t="s">
        <v>811</v>
      </c>
      <c r="D168" s="719" t="s">
        <v>91</v>
      </c>
      <c r="E168" s="720">
        <v>45</v>
      </c>
      <c r="F168" s="859"/>
      <c r="G168" s="721">
        <f t="shared" si="3"/>
        <v>0</v>
      </c>
      <c r="H168" s="722"/>
      <c r="I168" s="723"/>
      <c r="J168" s="724" t="s">
        <v>705</v>
      </c>
      <c r="K168" s="696" t="s">
        <v>683</v>
      </c>
      <c r="M168" s="725" t="s">
        <v>798</v>
      </c>
    </row>
    <row r="169" spans="1:13">
      <c r="A169" s="717">
        <v>154</v>
      </c>
      <c r="B169" s="718">
        <v>210220002</v>
      </c>
      <c r="C169" s="719" t="s">
        <v>812</v>
      </c>
      <c r="D169" s="719" t="s">
        <v>94</v>
      </c>
      <c r="E169" s="720">
        <v>25</v>
      </c>
      <c r="F169" s="859"/>
      <c r="G169" s="721">
        <f t="shared" si="3"/>
        <v>0</v>
      </c>
      <c r="H169" s="722"/>
      <c r="I169" s="723"/>
      <c r="J169" s="724" t="s">
        <v>705</v>
      </c>
      <c r="M169" s="725" t="s">
        <v>798</v>
      </c>
    </row>
    <row r="170" spans="1:13">
      <c r="A170" s="717">
        <v>155</v>
      </c>
      <c r="B170" s="718">
        <v>210192551</v>
      </c>
      <c r="C170" s="719" t="s">
        <v>813</v>
      </c>
      <c r="D170" s="719" t="s">
        <v>91</v>
      </c>
      <c r="E170" s="720">
        <v>1</v>
      </c>
      <c r="F170" s="859"/>
      <c r="G170" s="721">
        <f t="shared" si="3"/>
        <v>0</v>
      </c>
      <c r="H170" s="722"/>
      <c r="I170" s="723"/>
      <c r="J170" s="724" t="s">
        <v>705</v>
      </c>
      <c r="M170" s="725" t="s">
        <v>798</v>
      </c>
    </row>
    <row r="171" spans="1:13">
      <c r="A171" s="717">
        <v>156</v>
      </c>
      <c r="B171" s="718">
        <v>210220321</v>
      </c>
      <c r="C171" s="719" t="s">
        <v>814</v>
      </c>
      <c r="D171" s="719" t="s">
        <v>91</v>
      </c>
      <c r="E171" s="720">
        <v>45</v>
      </c>
      <c r="F171" s="859"/>
      <c r="G171" s="721">
        <f t="shared" si="3"/>
        <v>0</v>
      </c>
      <c r="H171" s="722"/>
      <c r="I171" s="723"/>
      <c r="J171" s="724" t="s">
        <v>705</v>
      </c>
      <c r="M171" s="725" t="s">
        <v>798</v>
      </c>
    </row>
    <row r="172" spans="1:13">
      <c r="A172" s="717">
        <v>157</v>
      </c>
      <c r="B172" s="718">
        <v>210010321</v>
      </c>
      <c r="C172" s="719" t="s">
        <v>815</v>
      </c>
      <c r="D172" s="719" t="s">
        <v>91</v>
      </c>
      <c r="E172" s="720">
        <v>20</v>
      </c>
      <c r="F172" s="859"/>
      <c r="G172" s="721">
        <f t="shared" si="3"/>
        <v>0</v>
      </c>
      <c r="H172" s="722"/>
      <c r="I172" s="723"/>
      <c r="J172" s="724" t="s">
        <v>705</v>
      </c>
      <c r="M172" s="725" t="s">
        <v>798</v>
      </c>
    </row>
    <row r="173" spans="1:13">
      <c r="A173" s="717">
        <v>158</v>
      </c>
      <c r="B173" s="718">
        <v>210010321</v>
      </c>
      <c r="C173" s="719" t="s">
        <v>815</v>
      </c>
      <c r="D173" s="719" t="s">
        <v>91</v>
      </c>
      <c r="E173" s="720">
        <v>235</v>
      </c>
      <c r="F173" s="859"/>
      <c r="G173" s="721">
        <f t="shared" si="3"/>
        <v>0</v>
      </c>
      <c r="H173" s="722"/>
      <c r="I173" s="723"/>
      <c r="J173" s="724" t="s">
        <v>705</v>
      </c>
      <c r="M173" s="725" t="s">
        <v>798</v>
      </c>
    </row>
    <row r="174" spans="1:13">
      <c r="A174" s="717">
        <v>159</v>
      </c>
      <c r="B174" s="718">
        <v>210010322</v>
      </c>
      <c r="C174" s="719" t="s">
        <v>815</v>
      </c>
      <c r="D174" s="719" t="s">
        <v>91</v>
      </c>
      <c r="E174" s="720">
        <v>10</v>
      </c>
      <c r="F174" s="859"/>
      <c r="G174" s="721">
        <f t="shared" si="3"/>
        <v>0</v>
      </c>
      <c r="H174" s="722"/>
      <c r="I174" s="723"/>
      <c r="J174" s="724" t="s">
        <v>705</v>
      </c>
      <c r="M174" s="725" t="s">
        <v>798</v>
      </c>
    </row>
    <row r="175" spans="1:13">
      <c r="A175" s="717">
        <v>160</v>
      </c>
      <c r="B175" s="718">
        <v>210110041</v>
      </c>
      <c r="C175" s="719" t="s">
        <v>816</v>
      </c>
      <c r="D175" s="719" t="s">
        <v>91</v>
      </c>
      <c r="E175" s="720">
        <v>24</v>
      </c>
      <c r="F175" s="859"/>
      <c r="G175" s="721">
        <f t="shared" si="3"/>
        <v>0</v>
      </c>
      <c r="H175" s="722"/>
      <c r="I175" s="723"/>
      <c r="J175" s="724" t="s">
        <v>705</v>
      </c>
      <c r="M175" s="725" t="s">
        <v>798</v>
      </c>
    </row>
    <row r="176" spans="1:13">
      <c r="A176" s="717">
        <v>161</v>
      </c>
      <c r="B176" s="718">
        <v>210110043</v>
      </c>
      <c r="C176" s="719" t="s">
        <v>817</v>
      </c>
      <c r="D176" s="719" t="s">
        <v>91</v>
      </c>
      <c r="E176" s="720">
        <v>4</v>
      </c>
      <c r="F176" s="859"/>
      <c r="G176" s="721">
        <f t="shared" si="3"/>
        <v>0</v>
      </c>
      <c r="H176" s="722"/>
      <c r="I176" s="723"/>
      <c r="J176" s="724" t="s">
        <v>705</v>
      </c>
      <c r="M176" s="725" t="s">
        <v>798</v>
      </c>
    </row>
    <row r="177" spans="1:13">
      <c r="A177" s="717">
        <v>162</v>
      </c>
      <c r="B177" s="718">
        <v>210110045</v>
      </c>
      <c r="C177" s="719" t="s">
        <v>818</v>
      </c>
      <c r="D177" s="719" t="s">
        <v>91</v>
      </c>
      <c r="E177" s="720">
        <v>16</v>
      </c>
      <c r="F177" s="859"/>
      <c r="G177" s="721">
        <f t="shared" si="3"/>
        <v>0</v>
      </c>
      <c r="H177" s="722"/>
      <c r="I177" s="723"/>
      <c r="J177" s="724" t="s">
        <v>705</v>
      </c>
      <c r="M177" s="725" t="s">
        <v>798</v>
      </c>
    </row>
    <row r="178" spans="1:13">
      <c r="A178" s="717">
        <v>163</v>
      </c>
      <c r="B178" s="718">
        <v>210110045</v>
      </c>
      <c r="C178" s="719" t="s">
        <v>818</v>
      </c>
      <c r="D178" s="719" t="s">
        <v>91</v>
      </c>
      <c r="E178" s="720">
        <v>4</v>
      </c>
      <c r="F178" s="859"/>
      <c r="G178" s="721">
        <f t="shared" si="3"/>
        <v>0</v>
      </c>
      <c r="H178" s="722"/>
      <c r="I178" s="723"/>
      <c r="J178" s="724" t="s">
        <v>705</v>
      </c>
      <c r="M178" s="725" t="s">
        <v>798</v>
      </c>
    </row>
    <row r="179" spans="1:13">
      <c r="A179" s="717">
        <v>164</v>
      </c>
      <c r="B179" s="718">
        <v>210110046</v>
      </c>
      <c r="C179" s="719" t="s">
        <v>819</v>
      </c>
      <c r="D179" s="719" t="s">
        <v>91</v>
      </c>
      <c r="E179" s="720">
        <v>5</v>
      </c>
      <c r="F179" s="859"/>
      <c r="G179" s="721">
        <f t="shared" si="3"/>
        <v>0</v>
      </c>
      <c r="H179" s="722"/>
      <c r="I179" s="723"/>
      <c r="J179" s="724" t="s">
        <v>705</v>
      </c>
      <c r="M179" s="725" t="s">
        <v>798</v>
      </c>
    </row>
    <row r="180" spans="1:13">
      <c r="A180" s="717">
        <v>165</v>
      </c>
      <c r="B180" s="718">
        <v>210110063</v>
      </c>
      <c r="C180" s="719" t="s">
        <v>820</v>
      </c>
      <c r="D180" s="719" t="s">
        <v>91</v>
      </c>
      <c r="E180" s="720">
        <v>3</v>
      </c>
      <c r="F180" s="859"/>
      <c r="G180" s="721">
        <f t="shared" si="3"/>
        <v>0</v>
      </c>
      <c r="H180" s="722"/>
      <c r="I180" s="723"/>
      <c r="J180" s="724" t="s">
        <v>705</v>
      </c>
      <c r="M180" s="725" t="s">
        <v>798</v>
      </c>
    </row>
    <row r="181" spans="1:13">
      <c r="A181" s="717">
        <v>166</v>
      </c>
      <c r="B181" s="718">
        <v>210110021</v>
      </c>
      <c r="C181" s="719" t="s">
        <v>821</v>
      </c>
      <c r="D181" s="719" t="s">
        <v>91</v>
      </c>
      <c r="E181" s="720">
        <v>1</v>
      </c>
      <c r="F181" s="859"/>
      <c r="G181" s="721">
        <f t="shared" si="3"/>
        <v>0</v>
      </c>
      <c r="H181" s="722"/>
      <c r="I181" s="723"/>
      <c r="J181" s="724" t="s">
        <v>705</v>
      </c>
      <c r="M181" s="725" t="s">
        <v>798</v>
      </c>
    </row>
    <row r="182" spans="1:13">
      <c r="A182" s="717">
        <v>167</v>
      </c>
      <c r="B182" s="718">
        <v>210110024</v>
      </c>
      <c r="C182" s="719" t="s">
        <v>822</v>
      </c>
      <c r="D182" s="719" t="s">
        <v>91</v>
      </c>
      <c r="E182" s="720">
        <v>1</v>
      </c>
      <c r="F182" s="859"/>
      <c r="G182" s="721">
        <f t="shared" si="3"/>
        <v>0</v>
      </c>
      <c r="H182" s="722"/>
      <c r="I182" s="723"/>
      <c r="J182" s="724" t="s">
        <v>705</v>
      </c>
      <c r="M182" s="725" t="s">
        <v>798</v>
      </c>
    </row>
    <row r="183" spans="1:13">
      <c r="A183" s="717">
        <v>168</v>
      </c>
      <c r="B183" s="718">
        <v>210111012</v>
      </c>
      <c r="C183" s="719" t="s">
        <v>823</v>
      </c>
      <c r="D183" s="719" t="s">
        <v>91</v>
      </c>
      <c r="E183" s="720">
        <v>167</v>
      </c>
      <c r="F183" s="859"/>
      <c r="G183" s="721">
        <f t="shared" si="3"/>
        <v>0</v>
      </c>
      <c r="H183" s="722"/>
      <c r="I183" s="723"/>
      <c r="J183" s="724" t="s">
        <v>705</v>
      </c>
      <c r="M183" s="725" t="s">
        <v>798</v>
      </c>
    </row>
    <row r="184" spans="1:13">
      <c r="A184" s="717">
        <v>169</v>
      </c>
      <c r="B184" s="718">
        <v>210111012</v>
      </c>
      <c r="C184" s="719" t="s">
        <v>823</v>
      </c>
      <c r="D184" s="719" t="s">
        <v>91</v>
      </c>
      <c r="E184" s="720">
        <v>10</v>
      </c>
      <c r="F184" s="859"/>
      <c r="G184" s="721">
        <f t="shared" si="3"/>
        <v>0</v>
      </c>
      <c r="H184" s="722"/>
      <c r="I184" s="723"/>
      <c r="J184" s="724" t="s">
        <v>705</v>
      </c>
      <c r="M184" s="725" t="s">
        <v>798</v>
      </c>
    </row>
    <row r="185" spans="1:13">
      <c r="A185" s="717">
        <v>170</v>
      </c>
      <c r="B185" s="718">
        <v>210111106</v>
      </c>
      <c r="C185" s="719" t="s">
        <v>824</v>
      </c>
      <c r="D185" s="719" t="s">
        <v>91</v>
      </c>
      <c r="E185" s="720">
        <v>5</v>
      </c>
      <c r="F185" s="859"/>
      <c r="G185" s="721">
        <f t="shared" si="3"/>
        <v>0</v>
      </c>
      <c r="H185" s="722"/>
      <c r="I185" s="723"/>
      <c r="J185" s="724" t="s">
        <v>705</v>
      </c>
      <c r="M185" s="725" t="s">
        <v>798</v>
      </c>
    </row>
    <row r="186" spans="1:13">
      <c r="A186" s="717">
        <v>171</v>
      </c>
      <c r="B186" s="718">
        <v>210111003</v>
      </c>
      <c r="C186" s="719" t="s">
        <v>825</v>
      </c>
      <c r="D186" s="719" t="s">
        <v>91</v>
      </c>
      <c r="E186" s="720">
        <v>23</v>
      </c>
      <c r="F186" s="859"/>
      <c r="G186" s="721">
        <f t="shared" si="3"/>
        <v>0</v>
      </c>
      <c r="H186" s="722"/>
      <c r="I186" s="723"/>
      <c r="J186" s="724" t="s">
        <v>705</v>
      </c>
      <c r="M186" s="725" t="s">
        <v>798</v>
      </c>
    </row>
    <row r="187" spans="1:13">
      <c r="A187" s="717">
        <v>172</v>
      </c>
      <c r="B187" s="718">
        <v>210201101</v>
      </c>
      <c r="C187" s="719" t="s">
        <v>826</v>
      </c>
      <c r="D187" s="719" t="s">
        <v>91</v>
      </c>
      <c r="E187" s="720">
        <v>16</v>
      </c>
      <c r="F187" s="859"/>
      <c r="G187" s="721">
        <f t="shared" si="3"/>
        <v>0</v>
      </c>
      <c r="H187" s="722"/>
      <c r="I187" s="723"/>
      <c r="J187" s="724" t="s">
        <v>705</v>
      </c>
      <c r="M187" s="725" t="s">
        <v>798</v>
      </c>
    </row>
    <row r="188" spans="1:13">
      <c r="A188" s="717">
        <v>173</v>
      </c>
      <c r="B188" s="718">
        <v>210201022</v>
      </c>
      <c r="C188" s="719" t="s">
        <v>827</v>
      </c>
      <c r="D188" s="719" t="s">
        <v>91</v>
      </c>
      <c r="E188" s="720">
        <v>33</v>
      </c>
      <c r="F188" s="859"/>
      <c r="G188" s="721">
        <f t="shared" si="3"/>
        <v>0</v>
      </c>
      <c r="H188" s="722"/>
      <c r="I188" s="723"/>
      <c r="J188" s="724" t="s">
        <v>705</v>
      </c>
      <c r="M188" s="725" t="s">
        <v>798</v>
      </c>
    </row>
    <row r="189" spans="1:13">
      <c r="A189" s="717">
        <v>174</v>
      </c>
      <c r="B189" s="718">
        <v>210201021</v>
      </c>
      <c r="C189" s="719" t="s">
        <v>828</v>
      </c>
      <c r="D189" s="719" t="s">
        <v>91</v>
      </c>
      <c r="E189" s="720">
        <v>27</v>
      </c>
      <c r="F189" s="859"/>
      <c r="G189" s="721">
        <f t="shared" si="3"/>
        <v>0</v>
      </c>
      <c r="H189" s="722"/>
      <c r="I189" s="723"/>
      <c r="J189" s="724" t="s">
        <v>705</v>
      </c>
      <c r="M189" s="725" t="s">
        <v>798</v>
      </c>
    </row>
    <row r="190" spans="1:13">
      <c r="A190" s="717">
        <v>175</v>
      </c>
      <c r="B190" s="718">
        <v>210201201</v>
      </c>
      <c r="C190" s="719" t="s">
        <v>829</v>
      </c>
      <c r="D190" s="719" t="s">
        <v>91</v>
      </c>
      <c r="E190" s="720">
        <v>26</v>
      </c>
      <c r="F190" s="859"/>
      <c r="G190" s="721">
        <f t="shared" si="3"/>
        <v>0</v>
      </c>
      <c r="H190" s="722"/>
      <c r="I190" s="723"/>
      <c r="J190" s="724" t="s">
        <v>705</v>
      </c>
      <c r="M190" s="725" t="s">
        <v>798</v>
      </c>
    </row>
    <row r="191" spans="1:13">
      <c r="A191" s="717">
        <v>176</v>
      </c>
      <c r="B191" s="718">
        <v>210201201</v>
      </c>
      <c r="C191" s="719" t="s">
        <v>830</v>
      </c>
      <c r="D191" s="719" t="s">
        <v>91</v>
      </c>
      <c r="E191" s="720">
        <v>27</v>
      </c>
      <c r="F191" s="859"/>
      <c r="G191" s="721">
        <f t="shared" si="3"/>
        <v>0</v>
      </c>
      <c r="H191" s="722"/>
      <c r="I191" s="723"/>
      <c r="J191" s="724" t="s">
        <v>705</v>
      </c>
      <c r="M191" s="725" t="s">
        <v>798</v>
      </c>
    </row>
    <row r="192" spans="1:13">
      <c r="A192" s="717">
        <v>177</v>
      </c>
      <c r="B192" s="718">
        <v>210201201</v>
      </c>
      <c r="C192" s="719" t="s">
        <v>831</v>
      </c>
      <c r="D192" s="719" t="s">
        <v>91</v>
      </c>
      <c r="E192" s="720">
        <v>7</v>
      </c>
      <c r="F192" s="859"/>
      <c r="G192" s="721">
        <f t="shared" si="3"/>
        <v>0</v>
      </c>
      <c r="H192" s="722"/>
      <c r="I192" s="723"/>
      <c r="J192" s="724" t="s">
        <v>705</v>
      </c>
      <c r="M192" s="725" t="s">
        <v>798</v>
      </c>
    </row>
    <row r="193" spans="1:13">
      <c r="A193" s="717">
        <v>178</v>
      </c>
      <c r="B193" s="718">
        <v>210201201</v>
      </c>
      <c r="C193" s="719" t="s">
        <v>832</v>
      </c>
      <c r="D193" s="719" t="s">
        <v>91</v>
      </c>
      <c r="E193" s="720">
        <v>12</v>
      </c>
      <c r="F193" s="859"/>
      <c r="G193" s="721">
        <f t="shared" si="3"/>
        <v>0</v>
      </c>
      <c r="H193" s="722"/>
      <c r="I193" s="723"/>
      <c r="J193" s="724" t="s">
        <v>705</v>
      </c>
      <c r="M193" s="725" t="s">
        <v>798</v>
      </c>
    </row>
    <row r="194" spans="1:13">
      <c r="A194" s="717">
        <v>179</v>
      </c>
      <c r="B194" s="718">
        <v>210201201</v>
      </c>
      <c r="C194" s="719" t="s">
        <v>833</v>
      </c>
      <c r="D194" s="719" t="s">
        <v>91</v>
      </c>
      <c r="E194" s="720">
        <v>6</v>
      </c>
      <c r="F194" s="859"/>
      <c r="G194" s="721">
        <f t="shared" si="3"/>
        <v>0</v>
      </c>
      <c r="H194" s="722"/>
      <c r="I194" s="723"/>
      <c r="J194" s="724" t="s">
        <v>705</v>
      </c>
      <c r="M194" s="725" t="s">
        <v>798</v>
      </c>
    </row>
    <row r="195" spans="1:13">
      <c r="A195" s="717">
        <v>180</v>
      </c>
      <c r="B195" s="718">
        <v>210201022</v>
      </c>
      <c r="C195" s="719" t="s">
        <v>834</v>
      </c>
      <c r="D195" s="719" t="s">
        <v>91</v>
      </c>
      <c r="E195" s="720">
        <v>2</v>
      </c>
      <c r="F195" s="859"/>
      <c r="G195" s="721">
        <f t="shared" si="3"/>
        <v>0</v>
      </c>
      <c r="H195" s="722"/>
      <c r="I195" s="723"/>
      <c r="J195" s="724" t="s">
        <v>705</v>
      </c>
      <c r="M195" s="725" t="s">
        <v>798</v>
      </c>
    </row>
    <row r="196" spans="1:13">
      <c r="A196" s="717">
        <v>181</v>
      </c>
      <c r="B196" s="718">
        <v>210201022</v>
      </c>
      <c r="C196" s="719" t="s">
        <v>835</v>
      </c>
      <c r="D196" s="719" t="s">
        <v>91</v>
      </c>
      <c r="E196" s="720">
        <v>32</v>
      </c>
      <c r="F196" s="859"/>
      <c r="G196" s="721">
        <f t="shared" si="3"/>
        <v>0</v>
      </c>
      <c r="H196" s="722"/>
      <c r="I196" s="723"/>
      <c r="J196" s="724" t="s">
        <v>705</v>
      </c>
      <c r="M196" s="725" t="s">
        <v>798</v>
      </c>
    </row>
    <row r="197" spans="1:13">
      <c r="A197" s="717">
        <v>182</v>
      </c>
      <c r="B197" s="718">
        <v>210201022</v>
      </c>
      <c r="C197" s="719" t="s">
        <v>836</v>
      </c>
      <c r="D197" s="719" t="s">
        <v>91</v>
      </c>
      <c r="E197" s="720">
        <v>4</v>
      </c>
      <c r="F197" s="859"/>
      <c r="G197" s="721">
        <f t="shared" ref="G197:G246" si="4">E197*F197</f>
        <v>0</v>
      </c>
      <c r="H197" s="722"/>
      <c r="I197" s="723"/>
      <c r="J197" s="724" t="s">
        <v>705</v>
      </c>
      <c r="K197" s="696" t="s">
        <v>683</v>
      </c>
      <c r="M197" s="725" t="s">
        <v>798</v>
      </c>
    </row>
    <row r="198" spans="1:13">
      <c r="A198" s="717">
        <v>183</v>
      </c>
      <c r="B198" s="718">
        <v>210201023</v>
      </c>
      <c r="C198" s="719" t="s">
        <v>837</v>
      </c>
      <c r="D198" s="719" t="s">
        <v>91</v>
      </c>
      <c r="E198" s="720">
        <v>22</v>
      </c>
      <c r="F198" s="859"/>
      <c r="G198" s="721">
        <f t="shared" si="4"/>
        <v>0</v>
      </c>
      <c r="H198" s="722"/>
      <c r="I198" s="723"/>
      <c r="J198" s="724" t="s">
        <v>705</v>
      </c>
      <c r="M198" s="725" t="s">
        <v>798</v>
      </c>
    </row>
    <row r="199" spans="1:13">
      <c r="A199" s="717">
        <v>184</v>
      </c>
      <c r="B199" s="718">
        <v>210201023</v>
      </c>
      <c r="C199" s="719" t="s">
        <v>838</v>
      </c>
      <c r="D199" s="719" t="s">
        <v>91</v>
      </c>
      <c r="E199" s="720">
        <v>56</v>
      </c>
      <c r="F199" s="859"/>
      <c r="G199" s="721">
        <f t="shared" si="4"/>
        <v>0</v>
      </c>
      <c r="H199" s="722"/>
      <c r="I199" s="723"/>
      <c r="J199" s="724" t="s">
        <v>705</v>
      </c>
      <c r="K199" s="696" t="s">
        <v>683</v>
      </c>
      <c r="M199" s="725" t="s">
        <v>798</v>
      </c>
    </row>
    <row r="200" spans="1:13">
      <c r="A200" s="717">
        <v>185</v>
      </c>
      <c r="B200" s="718">
        <v>210201001</v>
      </c>
      <c r="C200" s="719" t="s">
        <v>839</v>
      </c>
      <c r="D200" s="719" t="s">
        <v>91</v>
      </c>
      <c r="E200" s="720">
        <v>2</v>
      </c>
      <c r="F200" s="859"/>
      <c r="G200" s="721">
        <f t="shared" si="4"/>
        <v>0</v>
      </c>
      <c r="H200" s="722"/>
      <c r="I200" s="723"/>
      <c r="J200" s="724" t="s">
        <v>705</v>
      </c>
      <c r="M200" s="725" t="s">
        <v>798</v>
      </c>
    </row>
    <row r="201" spans="1:13">
      <c r="A201" s="717">
        <v>186</v>
      </c>
      <c r="B201" s="718">
        <v>210201001</v>
      </c>
      <c r="C201" s="719" t="s">
        <v>840</v>
      </c>
      <c r="D201" s="719" t="s">
        <v>91</v>
      </c>
      <c r="E201" s="720">
        <v>8</v>
      </c>
      <c r="F201" s="859"/>
      <c r="G201" s="721">
        <f t="shared" si="4"/>
        <v>0</v>
      </c>
      <c r="H201" s="722"/>
      <c r="I201" s="723"/>
      <c r="J201" s="724" t="s">
        <v>705</v>
      </c>
      <c r="K201" s="696" t="s">
        <v>683</v>
      </c>
      <c r="M201" s="725" t="s">
        <v>798</v>
      </c>
    </row>
    <row r="202" spans="1:13">
      <c r="A202" s="717">
        <v>187</v>
      </c>
      <c r="B202" s="718">
        <v>210201001</v>
      </c>
      <c r="C202" s="719" t="s">
        <v>841</v>
      </c>
      <c r="D202" s="719" t="s">
        <v>91</v>
      </c>
      <c r="E202" s="720">
        <v>4</v>
      </c>
      <c r="F202" s="859"/>
      <c r="G202" s="721">
        <f t="shared" si="4"/>
        <v>0</v>
      </c>
      <c r="H202" s="722"/>
      <c r="I202" s="723"/>
      <c r="J202" s="724" t="s">
        <v>705</v>
      </c>
      <c r="K202" s="696" t="s">
        <v>683</v>
      </c>
      <c r="M202" s="725" t="s">
        <v>798</v>
      </c>
    </row>
    <row r="203" spans="1:13">
      <c r="A203" s="717">
        <v>188</v>
      </c>
      <c r="B203" s="718">
        <v>210201002</v>
      </c>
      <c r="C203" s="719" t="s">
        <v>842</v>
      </c>
      <c r="D203" s="719" t="s">
        <v>91</v>
      </c>
      <c r="E203" s="720">
        <v>35</v>
      </c>
      <c r="F203" s="859"/>
      <c r="G203" s="721">
        <f t="shared" si="4"/>
        <v>0</v>
      </c>
      <c r="H203" s="722"/>
      <c r="I203" s="723"/>
      <c r="J203" s="724" t="s">
        <v>705</v>
      </c>
      <c r="M203" s="725" t="s">
        <v>798</v>
      </c>
    </row>
    <row r="204" spans="1:13">
      <c r="A204" s="717">
        <v>189</v>
      </c>
      <c r="B204" s="718">
        <v>210201011</v>
      </c>
      <c r="C204" s="719" t="s">
        <v>843</v>
      </c>
      <c r="D204" s="719" t="s">
        <v>91</v>
      </c>
      <c r="E204" s="720">
        <v>19</v>
      </c>
      <c r="F204" s="859"/>
      <c r="G204" s="721">
        <f t="shared" si="4"/>
        <v>0</v>
      </c>
      <c r="H204" s="722"/>
      <c r="I204" s="723"/>
      <c r="J204" s="724" t="s">
        <v>705</v>
      </c>
      <c r="M204" s="725" t="s">
        <v>798</v>
      </c>
    </row>
    <row r="205" spans="1:13">
      <c r="A205" s="717">
        <v>190</v>
      </c>
      <c r="B205" s="718">
        <v>210200131</v>
      </c>
      <c r="C205" s="719" t="s">
        <v>844</v>
      </c>
      <c r="D205" s="719" t="s">
        <v>91</v>
      </c>
      <c r="E205" s="720">
        <v>2</v>
      </c>
      <c r="F205" s="859"/>
      <c r="G205" s="721">
        <f t="shared" si="4"/>
        <v>0</v>
      </c>
      <c r="H205" s="722"/>
      <c r="I205" s="723"/>
      <c r="J205" s="724" t="s">
        <v>705</v>
      </c>
      <c r="M205" s="725" t="s">
        <v>798</v>
      </c>
    </row>
    <row r="206" spans="1:13">
      <c r="A206" s="717">
        <v>191</v>
      </c>
      <c r="B206" s="718">
        <v>210200131</v>
      </c>
      <c r="C206" s="719" t="s">
        <v>845</v>
      </c>
      <c r="D206" s="719" t="s">
        <v>91</v>
      </c>
      <c r="E206" s="720">
        <v>6</v>
      </c>
      <c r="F206" s="859"/>
      <c r="G206" s="721">
        <f t="shared" si="4"/>
        <v>0</v>
      </c>
      <c r="H206" s="722"/>
      <c r="I206" s="723"/>
      <c r="J206" s="724" t="s">
        <v>705</v>
      </c>
      <c r="K206" s="696" t="s">
        <v>683</v>
      </c>
      <c r="M206" s="725" t="s">
        <v>798</v>
      </c>
    </row>
    <row r="207" spans="1:13">
      <c r="A207" s="717">
        <v>192</v>
      </c>
      <c r="B207" s="718">
        <v>210200131</v>
      </c>
      <c r="C207" s="719" t="s">
        <v>846</v>
      </c>
      <c r="D207" s="719" t="s">
        <v>91</v>
      </c>
      <c r="E207" s="720">
        <v>10</v>
      </c>
      <c r="F207" s="859"/>
      <c r="G207" s="721">
        <f t="shared" si="4"/>
        <v>0</v>
      </c>
      <c r="H207" s="722"/>
      <c r="I207" s="723"/>
      <c r="J207" s="724" t="s">
        <v>705</v>
      </c>
      <c r="K207" s="696" t="s">
        <v>683</v>
      </c>
      <c r="M207" s="725" t="s">
        <v>798</v>
      </c>
    </row>
    <row r="208" spans="1:13">
      <c r="A208" s="717">
        <v>193</v>
      </c>
      <c r="B208" s="718">
        <v>210201051</v>
      </c>
      <c r="C208" s="719" t="s">
        <v>847</v>
      </c>
      <c r="D208" s="719" t="s">
        <v>91</v>
      </c>
      <c r="E208" s="720">
        <v>5</v>
      </c>
      <c r="F208" s="859"/>
      <c r="G208" s="721">
        <f t="shared" si="4"/>
        <v>0</v>
      </c>
      <c r="H208" s="722"/>
      <c r="I208" s="723"/>
      <c r="J208" s="724" t="s">
        <v>705</v>
      </c>
      <c r="M208" s="725" t="s">
        <v>798</v>
      </c>
    </row>
    <row r="209" spans="1:13">
      <c r="A209" s="717">
        <v>194</v>
      </c>
      <c r="B209" s="718">
        <v>210201051</v>
      </c>
      <c r="C209" s="719" t="s">
        <v>848</v>
      </c>
      <c r="D209" s="719" t="s">
        <v>91</v>
      </c>
      <c r="E209" s="720">
        <v>1</v>
      </c>
      <c r="F209" s="859"/>
      <c r="G209" s="721">
        <f t="shared" si="4"/>
        <v>0</v>
      </c>
      <c r="H209" s="722"/>
      <c r="I209" s="723"/>
      <c r="J209" s="724" t="s">
        <v>705</v>
      </c>
      <c r="K209" s="696" t="s">
        <v>683</v>
      </c>
      <c r="M209" s="725" t="s">
        <v>798</v>
      </c>
    </row>
    <row r="210" spans="1:13">
      <c r="A210" s="717">
        <v>195</v>
      </c>
      <c r="B210" s="718">
        <v>210020952</v>
      </c>
      <c r="C210" s="719" t="s">
        <v>849</v>
      </c>
      <c r="D210" s="719" t="s">
        <v>91</v>
      </c>
      <c r="E210" s="720">
        <v>21</v>
      </c>
      <c r="F210" s="859"/>
      <c r="G210" s="721">
        <f t="shared" si="4"/>
        <v>0</v>
      </c>
      <c r="H210" s="722"/>
      <c r="I210" s="723"/>
      <c r="J210" s="724" t="s">
        <v>705</v>
      </c>
      <c r="K210" s="696" t="s">
        <v>683</v>
      </c>
      <c r="M210" s="725" t="s">
        <v>798</v>
      </c>
    </row>
    <row r="211" spans="1:13">
      <c r="A211" s="717">
        <v>196</v>
      </c>
      <c r="B211" s="718">
        <v>210020953</v>
      </c>
      <c r="C211" s="719" t="s">
        <v>850</v>
      </c>
      <c r="D211" s="719" t="s">
        <v>91</v>
      </c>
      <c r="E211" s="720">
        <v>945</v>
      </c>
      <c r="F211" s="859"/>
      <c r="G211" s="721">
        <f t="shared" si="4"/>
        <v>0</v>
      </c>
      <c r="H211" s="722"/>
      <c r="I211" s="723"/>
      <c r="J211" s="724" t="s">
        <v>705</v>
      </c>
      <c r="K211" s="696" t="s">
        <v>683</v>
      </c>
      <c r="M211" s="725" t="s">
        <v>798</v>
      </c>
    </row>
    <row r="212" spans="1:13">
      <c r="A212" s="717">
        <v>197</v>
      </c>
      <c r="B212" s="718">
        <v>210020921</v>
      </c>
      <c r="C212" s="719" t="s">
        <v>851</v>
      </c>
      <c r="D212" s="719" t="s">
        <v>109</v>
      </c>
      <c r="E212" s="720">
        <v>6</v>
      </c>
      <c r="F212" s="859"/>
      <c r="G212" s="721">
        <f t="shared" si="4"/>
        <v>0</v>
      </c>
      <c r="H212" s="722"/>
      <c r="I212" s="723"/>
      <c r="J212" s="724" t="s">
        <v>705</v>
      </c>
      <c r="K212" s="696" t="s">
        <v>683</v>
      </c>
      <c r="M212" s="725" t="s">
        <v>798</v>
      </c>
    </row>
    <row r="213" spans="1:13">
      <c r="A213" s="717">
        <v>198</v>
      </c>
      <c r="B213" s="718">
        <v>210201201</v>
      </c>
      <c r="C213" s="719" t="s">
        <v>852</v>
      </c>
      <c r="D213" s="719" t="s">
        <v>91</v>
      </c>
      <c r="E213" s="720">
        <v>2</v>
      </c>
      <c r="F213" s="859"/>
      <c r="G213" s="721">
        <f t="shared" si="4"/>
        <v>0</v>
      </c>
      <c r="H213" s="722"/>
      <c r="I213" s="723"/>
      <c r="J213" s="724" t="s">
        <v>705</v>
      </c>
      <c r="M213" s="725" t="s">
        <v>798</v>
      </c>
    </row>
    <row r="214" spans="1:13">
      <c r="A214" s="717">
        <v>199</v>
      </c>
      <c r="B214" s="718">
        <v>210190002</v>
      </c>
      <c r="C214" s="719" t="s">
        <v>799</v>
      </c>
      <c r="D214" s="719" t="s">
        <v>91</v>
      </c>
      <c r="E214" s="720">
        <v>3</v>
      </c>
      <c r="F214" s="859"/>
      <c r="G214" s="721">
        <f t="shared" si="4"/>
        <v>0</v>
      </c>
      <c r="H214" s="722"/>
      <c r="I214" s="723"/>
      <c r="J214" s="724" t="s">
        <v>705</v>
      </c>
      <c r="M214" s="725" t="s">
        <v>798</v>
      </c>
    </row>
    <row r="215" spans="1:13">
      <c r="A215" s="717">
        <v>200</v>
      </c>
      <c r="B215" s="718">
        <v>210810101</v>
      </c>
      <c r="C215" s="719" t="s">
        <v>853</v>
      </c>
      <c r="D215" s="719" t="s">
        <v>94</v>
      </c>
      <c r="E215" s="720">
        <v>5</v>
      </c>
      <c r="F215" s="859"/>
      <c r="G215" s="721">
        <f t="shared" si="4"/>
        <v>0</v>
      </c>
      <c r="H215" s="722"/>
      <c r="I215" s="723"/>
      <c r="J215" s="724" t="s">
        <v>705</v>
      </c>
      <c r="M215" s="725" t="s">
        <v>798</v>
      </c>
    </row>
    <row r="216" spans="1:13">
      <c r="A216" s="717">
        <v>201</v>
      </c>
      <c r="B216" s="718">
        <v>210810103</v>
      </c>
      <c r="C216" s="719" t="s">
        <v>854</v>
      </c>
      <c r="D216" s="719" t="s">
        <v>94</v>
      </c>
      <c r="E216" s="720">
        <v>50</v>
      </c>
      <c r="F216" s="859"/>
      <c r="G216" s="721">
        <f t="shared" si="4"/>
        <v>0</v>
      </c>
      <c r="H216" s="722"/>
      <c r="I216" s="723"/>
      <c r="J216" s="724" t="s">
        <v>705</v>
      </c>
      <c r="M216" s="725" t="s">
        <v>798</v>
      </c>
    </row>
    <row r="217" spans="1:13">
      <c r="A217" s="717">
        <v>202</v>
      </c>
      <c r="B217" s="718">
        <v>210810105</v>
      </c>
      <c r="C217" s="719" t="s">
        <v>855</v>
      </c>
      <c r="D217" s="719" t="s">
        <v>94</v>
      </c>
      <c r="E217" s="720">
        <v>10</v>
      </c>
      <c r="F217" s="859"/>
      <c r="G217" s="721">
        <f t="shared" si="4"/>
        <v>0</v>
      </c>
      <c r="H217" s="722"/>
      <c r="I217" s="723"/>
      <c r="J217" s="724" t="s">
        <v>705</v>
      </c>
      <c r="M217" s="725" t="s">
        <v>798</v>
      </c>
    </row>
    <row r="218" spans="1:13">
      <c r="A218" s="717">
        <v>203</v>
      </c>
      <c r="B218" s="718">
        <v>210810048</v>
      </c>
      <c r="C218" s="719" t="s">
        <v>803</v>
      </c>
      <c r="D218" s="719" t="s">
        <v>94</v>
      </c>
      <c r="E218" s="720">
        <v>10</v>
      </c>
      <c r="F218" s="859"/>
      <c r="G218" s="721">
        <f t="shared" si="4"/>
        <v>0</v>
      </c>
      <c r="H218" s="722"/>
      <c r="I218" s="723"/>
      <c r="J218" s="724" t="s">
        <v>705</v>
      </c>
      <c r="M218" s="725" t="s">
        <v>798</v>
      </c>
    </row>
    <row r="219" spans="1:13">
      <c r="A219" s="717">
        <v>204</v>
      </c>
      <c r="B219" s="718">
        <v>210850030</v>
      </c>
      <c r="C219" s="719" t="s">
        <v>856</v>
      </c>
      <c r="D219" s="719" t="s">
        <v>94</v>
      </c>
      <c r="E219" s="720">
        <v>35</v>
      </c>
      <c r="F219" s="859"/>
      <c r="G219" s="721">
        <f t="shared" si="4"/>
        <v>0</v>
      </c>
      <c r="H219" s="722"/>
      <c r="I219" s="723"/>
      <c r="J219" s="724" t="s">
        <v>705</v>
      </c>
      <c r="M219" s="725" t="s">
        <v>798</v>
      </c>
    </row>
    <row r="220" spans="1:13">
      <c r="A220" s="717">
        <v>205</v>
      </c>
      <c r="B220" s="718">
        <v>210010453</v>
      </c>
      <c r="C220" s="719" t="s">
        <v>857</v>
      </c>
      <c r="D220" s="719" t="s">
        <v>91</v>
      </c>
      <c r="E220" s="720">
        <v>5</v>
      </c>
      <c r="F220" s="859"/>
      <c r="G220" s="721">
        <f t="shared" si="4"/>
        <v>0</v>
      </c>
      <c r="H220" s="722"/>
      <c r="I220" s="723"/>
      <c r="J220" s="724" t="s">
        <v>705</v>
      </c>
      <c r="M220" s="725" t="s">
        <v>798</v>
      </c>
    </row>
    <row r="221" spans="1:13">
      <c r="A221" s="717">
        <v>206</v>
      </c>
      <c r="B221" s="718">
        <v>210810952</v>
      </c>
      <c r="C221" s="719" t="s">
        <v>858</v>
      </c>
      <c r="D221" s="719" t="s">
        <v>94</v>
      </c>
      <c r="E221" s="720">
        <v>620</v>
      </c>
      <c r="F221" s="859"/>
      <c r="G221" s="721">
        <f t="shared" si="4"/>
        <v>0</v>
      </c>
      <c r="H221" s="722"/>
      <c r="I221" s="723"/>
      <c r="J221" s="724" t="s">
        <v>705</v>
      </c>
      <c r="M221" s="725" t="s">
        <v>798</v>
      </c>
    </row>
    <row r="222" spans="1:13">
      <c r="A222" s="717">
        <v>207</v>
      </c>
      <c r="B222" s="718">
        <v>210111031</v>
      </c>
      <c r="C222" s="719" t="s">
        <v>859</v>
      </c>
      <c r="D222" s="719" t="s">
        <v>91</v>
      </c>
      <c r="E222" s="720">
        <v>2</v>
      </c>
      <c r="F222" s="859"/>
      <c r="G222" s="721">
        <f t="shared" si="4"/>
        <v>0</v>
      </c>
      <c r="H222" s="722"/>
      <c r="I222" s="723"/>
      <c r="J222" s="724" t="s">
        <v>705</v>
      </c>
      <c r="M222" s="725" t="s">
        <v>798</v>
      </c>
    </row>
    <row r="223" spans="1:13">
      <c r="A223" s="717">
        <v>208</v>
      </c>
      <c r="B223" s="718">
        <v>210010022</v>
      </c>
      <c r="C223" s="719" t="s">
        <v>860</v>
      </c>
      <c r="D223" s="719" t="s">
        <v>94</v>
      </c>
      <c r="E223" s="720">
        <v>90</v>
      </c>
      <c r="F223" s="859"/>
      <c r="G223" s="721">
        <f t="shared" si="4"/>
        <v>0</v>
      </c>
      <c r="H223" s="722"/>
      <c r="I223" s="723"/>
      <c r="J223" s="724" t="s">
        <v>705</v>
      </c>
      <c r="M223" s="725" t="s">
        <v>798</v>
      </c>
    </row>
    <row r="224" spans="1:13">
      <c r="A224" s="717">
        <v>209</v>
      </c>
      <c r="B224" s="718">
        <v>210010123</v>
      </c>
      <c r="C224" s="719" t="s">
        <v>861</v>
      </c>
      <c r="D224" s="719" t="s">
        <v>94</v>
      </c>
      <c r="E224" s="720">
        <v>65</v>
      </c>
      <c r="F224" s="859"/>
      <c r="G224" s="721">
        <f t="shared" si="4"/>
        <v>0</v>
      </c>
      <c r="H224" s="722"/>
      <c r="I224" s="723"/>
      <c r="J224" s="724" t="s">
        <v>705</v>
      </c>
      <c r="M224" s="725" t="s">
        <v>798</v>
      </c>
    </row>
    <row r="225" spans="1:13">
      <c r="A225" s="717">
        <v>210</v>
      </c>
      <c r="B225" s="718">
        <v>210010123</v>
      </c>
      <c r="C225" s="719" t="s">
        <v>861</v>
      </c>
      <c r="D225" s="719" t="s">
        <v>94</v>
      </c>
      <c r="E225" s="720">
        <v>210</v>
      </c>
      <c r="F225" s="859"/>
      <c r="G225" s="721">
        <f t="shared" si="4"/>
        <v>0</v>
      </c>
      <c r="H225" s="722"/>
      <c r="I225" s="723"/>
      <c r="J225" s="724" t="s">
        <v>705</v>
      </c>
      <c r="M225" s="725" t="s">
        <v>798</v>
      </c>
    </row>
    <row r="226" spans="1:13">
      <c r="A226" s="717">
        <v>211</v>
      </c>
      <c r="B226" s="718">
        <v>210020133</v>
      </c>
      <c r="C226" s="719" t="s">
        <v>862</v>
      </c>
      <c r="D226" s="719" t="s">
        <v>94</v>
      </c>
      <c r="E226" s="720">
        <v>60</v>
      </c>
      <c r="F226" s="859"/>
      <c r="G226" s="721">
        <f t="shared" si="4"/>
        <v>0</v>
      </c>
      <c r="H226" s="722"/>
      <c r="I226" s="723"/>
      <c r="J226" s="724" t="s">
        <v>705</v>
      </c>
      <c r="M226" s="725" t="s">
        <v>798</v>
      </c>
    </row>
    <row r="227" spans="1:13">
      <c r="A227" s="717">
        <v>212</v>
      </c>
      <c r="B227" s="718">
        <v>210020133</v>
      </c>
      <c r="C227" s="719" t="s">
        <v>862</v>
      </c>
      <c r="D227" s="719" t="s">
        <v>94</v>
      </c>
      <c r="E227" s="720">
        <v>15</v>
      </c>
      <c r="F227" s="859"/>
      <c r="G227" s="721">
        <f t="shared" si="4"/>
        <v>0</v>
      </c>
      <c r="H227" s="722"/>
      <c r="I227" s="723"/>
      <c r="J227" s="724" t="s">
        <v>705</v>
      </c>
      <c r="M227" s="725" t="s">
        <v>798</v>
      </c>
    </row>
    <row r="228" spans="1:13">
      <c r="A228" s="717">
        <v>213</v>
      </c>
      <c r="B228" s="718">
        <v>210020133</v>
      </c>
      <c r="C228" s="719" t="s">
        <v>862</v>
      </c>
      <c r="D228" s="719" t="s">
        <v>94</v>
      </c>
      <c r="E228" s="720">
        <v>25</v>
      </c>
      <c r="F228" s="859"/>
      <c r="G228" s="721">
        <f t="shared" si="4"/>
        <v>0</v>
      </c>
      <c r="H228" s="722"/>
      <c r="I228" s="723"/>
      <c r="J228" s="724" t="s">
        <v>705</v>
      </c>
      <c r="M228" s="725" t="s">
        <v>798</v>
      </c>
    </row>
    <row r="229" spans="1:13">
      <c r="A229" s="717">
        <v>214</v>
      </c>
      <c r="B229" s="718">
        <v>210111107</v>
      </c>
      <c r="C229" s="719" t="s">
        <v>863</v>
      </c>
      <c r="D229" s="719" t="s">
        <v>91</v>
      </c>
      <c r="E229" s="720">
        <v>2</v>
      </c>
      <c r="F229" s="859"/>
      <c r="G229" s="721">
        <f t="shared" si="4"/>
        <v>0</v>
      </c>
      <c r="H229" s="722"/>
      <c r="I229" s="723"/>
      <c r="J229" s="724" t="s">
        <v>705</v>
      </c>
      <c r="M229" s="725" t="s">
        <v>798</v>
      </c>
    </row>
    <row r="230" spans="1:13">
      <c r="A230" s="717">
        <v>215</v>
      </c>
      <c r="B230" s="718">
        <v>210110511</v>
      </c>
      <c r="C230" s="719" t="s">
        <v>864</v>
      </c>
      <c r="D230" s="719" t="s">
        <v>91</v>
      </c>
      <c r="E230" s="720">
        <v>7</v>
      </c>
      <c r="F230" s="859"/>
      <c r="G230" s="721">
        <f t="shared" si="4"/>
        <v>0</v>
      </c>
      <c r="H230" s="722"/>
      <c r="I230" s="723"/>
      <c r="J230" s="724" t="s">
        <v>705</v>
      </c>
      <c r="M230" s="725" t="s">
        <v>798</v>
      </c>
    </row>
    <row r="231" spans="1:13">
      <c r="A231" s="717">
        <v>216</v>
      </c>
      <c r="B231" s="718">
        <v>210120103</v>
      </c>
      <c r="C231" s="719" t="s">
        <v>865</v>
      </c>
      <c r="D231" s="719" t="s">
        <v>91</v>
      </c>
      <c r="E231" s="720">
        <v>6</v>
      </c>
      <c r="F231" s="859"/>
      <c r="G231" s="721">
        <f t="shared" si="4"/>
        <v>0</v>
      </c>
      <c r="H231" s="722"/>
      <c r="I231" s="723"/>
      <c r="J231" s="724" t="s">
        <v>705</v>
      </c>
      <c r="M231" s="725" t="s">
        <v>798</v>
      </c>
    </row>
    <row r="232" spans="1:13">
      <c r="A232" s="717">
        <v>217</v>
      </c>
      <c r="B232" s="718">
        <v>210191511</v>
      </c>
      <c r="C232" s="719" t="s">
        <v>866</v>
      </c>
      <c r="D232" s="719" t="s">
        <v>91</v>
      </c>
      <c r="E232" s="720">
        <v>1</v>
      </c>
      <c r="F232" s="859"/>
      <c r="G232" s="721">
        <f t="shared" si="4"/>
        <v>0</v>
      </c>
      <c r="H232" s="722"/>
      <c r="I232" s="723"/>
      <c r="J232" s="724" t="s">
        <v>705</v>
      </c>
      <c r="M232" s="725" t="s">
        <v>798</v>
      </c>
    </row>
    <row r="233" spans="1:13">
      <c r="A233" s="717">
        <v>218</v>
      </c>
      <c r="B233" s="718">
        <v>210140433</v>
      </c>
      <c r="C233" s="719" t="s">
        <v>867</v>
      </c>
      <c r="D233" s="719" t="s">
        <v>91</v>
      </c>
      <c r="E233" s="720">
        <v>1</v>
      </c>
      <c r="F233" s="859"/>
      <c r="G233" s="721">
        <f t="shared" si="4"/>
        <v>0</v>
      </c>
      <c r="H233" s="722"/>
      <c r="I233" s="723"/>
      <c r="J233" s="724" t="s">
        <v>705</v>
      </c>
      <c r="M233" s="725" t="s">
        <v>798</v>
      </c>
    </row>
    <row r="234" spans="1:13">
      <c r="A234" s="717">
        <v>219</v>
      </c>
      <c r="B234" s="718">
        <v>210110091</v>
      </c>
      <c r="C234" s="719" t="s">
        <v>868</v>
      </c>
      <c r="D234" s="719" t="s">
        <v>91</v>
      </c>
      <c r="E234" s="720">
        <v>1</v>
      </c>
      <c r="F234" s="859"/>
      <c r="G234" s="721">
        <f t="shared" si="4"/>
        <v>0</v>
      </c>
      <c r="H234" s="722"/>
      <c r="I234" s="723"/>
      <c r="J234" s="724" t="s">
        <v>705</v>
      </c>
      <c r="M234" s="725" t="s">
        <v>798</v>
      </c>
    </row>
    <row r="235" spans="1:13">
      <c r="A235" s="717">
        <v>220</v>
      </c>
      <c r="B235" s="718">
        <v>210110041</v>
      </c>
      <c r="C235" s="719" t="s">
        <v>869</v>
      </c>
      <c r="D235" s="719" t="s">
        <v>91</v>
      </c>
      <c r="E235" s="720">
        <v>1</v>
      </c>
      <c r="F235" s="859"/>
      <c r="G235" s="721">
        <f t="shared" si="4"/>
        <v>0</v>
      </c>
      <c r="H235" s="722"/>
      <c r="I235" s="723"/>
      <c r="J235" s="724" t="s">
        <v>705</v>
      </c>
      <c r="M235" s="725" t="s">
        <v>798</v>
      </c>
    </row>
    <row r="236" spans="1:13">
      <c r="A236" s="717">
        <v>221</v>
      </c>
      <c r="B236" s="718">
        <v>210110091</v>
      </c>
      <c r="C236" s="719" t="s">
        <v>870</v>
      </c>
      <c r="D236" s="719" t="s">
        <v>91</v>
      </c>
      <c r="E236" s="720">
        <v>1</v>
      </c>
      <c r="F236" s="859"/>
      <c r="G236" s="721">
        <f t="shared" si="4"/>
        <v>0</v>
      </c>
      <c r="H236" s="722"/>
      <c r="I236" s="723"/>
      <c r="J236" s="724" t="s">
        <v>705</v>
      </c>
      <c r="M236" s="725" t="s">
        <v>798</v>
      </c>
    </row>
    <row r="237" spans="1:13" ht="25.5">
      <c r="A237" s="717">
        <v>222</v>
      </c>
      <c r="B237" s="718">
        <v>210990001</v>
      </c>
      <c r="C237" s="719" t="s">
        <v>871</v>
      </c>
      <c r="D237" s="719" t="s">
        <v>91</v>
      </c>
      <c r="E237" s="720">
        <v>22</v>
      </c>
      <c r="F237" s="859"/>
      <c r="G237" s="721">
        <f t="shared" si="4"/>
        <v>0</v>
      </c>
      <c r="H237" s="722"/>
      <c r="I237" s="723"/>
      <c r="J237" s="724" t="s">
        <v>705</v>
      </c>
      <c r="K237" s="696" t="s">
        <v>683</v>
      </c>
      <c r="M237" s="725" t="s">
        <v>798</v>
      </c>
    </row>
    <row r="238" spans="1:13">
      <c r="A238" s="717">
        <v>223</v>
      </c>
      <c r="B238" s="718">
        <v>210140431</v>
      </c>
      <c r="C238" s="719" t="s">
        <v>872</v>
      </c>
      <c r="D238" s="719" t="s">
        <v>91</v>
      </c>
      <c r="E238" s="720">
        <v>1</v>
      </c>
      <c r="F238" s="859"/>
      <c r="G238" s="721">
        <f t="shared" si="4"/>
        <v>0</v>
      </c>
      <c r="H238" s="722"/>
      <c r="I238" s="723"/>
      <c r="J238" s="724" t="s">
        <v>705</v>
      </c>
      <c r="M238" s="725" t="s">
        <v>798</v>
      </c>
    </row>
    <row r="239" spans="1:13">
      <c r="A239" s="717">
        <v>224</v>
      </c>
      <c r="B239" s="718">
        <v>210140431</v>
      </c>
      <c r="C239" s="719" t="s">
        <v>872</v>
      </c>
      <c r="D239" s="719" t="s">
        <v>91</v>
      </c>
      <c r="E239" s="720">
        <v>1</v>
      </c>
      <c r="F239" s="859"/>
      <c r="G239" s="721">
        <f t="shared" si="4"/>
        <v>0</v>
      </c>
      <c r="H239" s="722"/>
      <c r="I239" s="723"/>
      <c r="J239" s="724" t="s">
        <v>705</v>
      </c>
      <c r="M239" s="725" t="s">
        <v>798</v>
      </c>
    </row>
    <row r="240" spans="1:13">
      <c r="A240" s="717">
        <v>225</v>
      </c>
      <c r="B240" s="718">
        <v>210810951</v>
      </c>
      <c r="C240" s="719" t="s">
        <v>873</v>
      </c>
      <c r="D240" s="719" t="s">
        <v>94</v>
      </c>
      <c r="E240" s="720">
        <v>80</v>
      </c>
      <c r="F240" s="859"/>
      <c r="G240" s="721">
        <f t="shared" si="4"/>
        <v>0</v>
      </c>
      <c r="H240" s="722"/>
      <c r="I240" s="723"/>
      <c r="J240" s="724" t="s">
        <v>705</v>
      </c>
      <c r="M240" s="725" t="s">
        <v>798</v>
      </c>
    </row>
    <row r="241" spans="1:71">
      <c r="A241" s="717">
        <v>226</v>
      </c>
      <c r="B241" s="718">
        <v>210020921</v>
      </c>
      <c r="C241" s="719" t="s">
        <v>851</v>
      </c>
      <c r="D241" s="719" t="s">
        <v>109</v>
      </c>
      <c r="E241" s="720">
        <v>6</v>
      </c>
      <c r="F241" s="859"/>
      <c r="G241" s="721">
        <f t="shared" si="4"/>
        <v>0</v>
      </c>
      <c r="H241" s="722"/>
      <c r="I241" s="723"/>
      <c r="J241" s="724" t="s">
        <v>705</v>
      </c>
      <c r="K241" s="696" t="s">
        <v>683</v>
      </c>
      <c r="M241" s="725" t="s">
        <v>798</v>
      </c>
    </row>
    <row r="242" spans="1:71" ht="25.5">
      <c r="A242" s="717">
        <v>227</v>
      </c>
      <c r="B242" s="718">
        <v>210990001</v>
      </c>
      <c r="C242" s="719" t="s">
        <v>874</v>
      </c>
      <c r="D242" s="719" t="s">
        <v>91</v>
      </c>
      <c r="E242" s="720">
        <v>1</v>
      </c>
      <c r="F242" s="859"/>
      <c r="G242" s="721">
        <f t="shared" si="4"/>
        <v>0</v>
      </c>
      <c r="H242" s="722"/>
      <c r="I242" s="723"/>
      <c r="J242" s="724" t="s">
        <v>705</v>
      </c>
      <c r="M242" s="725" t="s">
        <v>798</v>
      </c>
    </row>
    <row r="243" spans="1:71">
      <c r="A243" s="717">
        <v>228</v>
      </c>
      <c r="B243" s="718">
        <v>210100007</v>
      </c>
      <c r="C243" s="719" t="s">
        <v>875</v>
      </c>
      <c r="D243" s="719" t="s">
        <v>91</v>
      </c>
      <c r="E243" s="720">
        <v>1</v>
      </c>
      <c r="F243" s="859"/>
      <c r="G243" s="721">
        <f t="shared" si="4"/>
        <v>0</v>
      </c>
      <c r="H243" s="722"/>
      <c r="I243" s="723"/>
      <c r="J243" s="724" t="s">
        <v>705</v>
      </c>
      <c r="K243" s="696" t="s">
        <v>683</v>
      </c>
      <c r="M243" s="725" t="s">
        <v>798</v>
      </c>
    </row>
    <row r="244" spans="1:71">
      <c r="A244" s="717">
        <v>229</v>
      </c>
      <c r="B244" s="718">
        <v>210100009</v>
      </c>
      <c r="C244" s="719" t="s">
        <v>876</v>
      </c>
      <c r="D244" s="719" t="s">
        <v>91</v>
      </c>
      <c r="E244" s="720">
        <v>3</v>
      </c>
      <c r="F244" s="859"/>
      <c r="G244" s="721">
        <f t="shared" si="4"/>
        <v>0</v>
      </c>
      <c r="H244" s="722"/>
      <c r="I244" s="723"/>
      <c r="J244" s="724" t="s">
        <v>705</v>
      </c>
      <c r="K244" s="696" t="s">
        <v>683</v>
      </c>
      <c r="M244" s="725" t="s">
        <v>798</v>
      </c>
    </row>
    <row r="245" spans="1:71">
      <c r="A245" s="717">
        <v>230</v>
      </c>
      <c r="B245" s="718">
        <v>210201021</v>
      </c>
      <c r="C245" s="719" t="s">
        <v>877</v>
      </c>
      <c r="D245" s="719" t="s">
        <v>91</v>
      </c>
      <c r="E245" s="720">
        <v>60</v>
      </c>
      <c r="F245" s="859"/>
      <c r="G245" s="721">
        <f t="shared" si="4"/>
        <v>0</v>
      </c>
      <c r="H245" s="722"/>
      <c r="I245" s="723"/>
      <c r="J245" s="724" t="s">
        <v>705</v>
      </c>
      <c r="M245" s="725" t="s">
        <v>798</v>
      </c>
    </row>
    <row r="246" spans="1:71" ht="13.5" thickBot="1">
      <c r="A246" s="726">
        <v>231</v>
      </c>
      <c r="B246" s="727">
        <v>210860281</v>
      </c>
      <c r="C246" s="728" t="s">
        <v>878</v>
      </c>
      <c r="D246" s="728" t="s">
        <v>94</v>
      </c>
      <c r="E246" s="729">
        <v>195</v>
      </c>
      <c r="F246" s="860"/>
      <c r="G246" s="730">
        <f t="shared" si="4"/>
        <v>0</v>
      </c>
      <c r="H246" s="731"/>
      <c r="I246" s="732"/>
      <c r="J246" s="733" t="s">
        <v>705</v>
      </c>
      <c r="M246" s="725" t="s">
        <v>798</v>
      </c>
    </row>
    <row r="247" spans="1:71" s="146" customFormat="1">
      <c r="A247" s="734"/>
      <c r="B247" s="735"/>
      <c r="C247" s="736" t="s">
        <v>702</v>
      </c>
      <c r="D247" s="736"/>
      <c r="E247" s="737"/>
      <c r="F247" s="861"/>
      <c r="G247" s="738">
        <f>SUM(G133:G246)</f>
        <v>0</v>
      </c>
      <c r="H247" s="739"/>
      <c r="I247" s="740"/>
      <c r="J247" s="741"/>
      <c r="K247" s="693"/>
      <c r="L247" s="693"/>
      <c r="M247" s="742" t="s">
        <v>798</v>
      </c>
      <c r="N247" s="693"/>
      <c r="O247" s="693"/>
      <c r="P247" s="696"/>
      <c r="Q247" s="693"/>
      <c r="R247" s="693"/>
      <c r="S247" s="693"/>
      <c r="T247" s="693"/>
      <c r="U247" s="693"/>
      <c r="V247" s="693"/>
      <c r="W247" s="693"/>
      <c r="X247" s="693"/>
      <c r="Y247" s="693"/>
      <c r="Z247" s="693"/>
      <c r="AA247" s="693"/>
      <c r="AB247" s="693"/>
      <c r="AC247" s="693"/>
      <c r="AD247" s="693"/>
      <c r="AE247" s="693"/>
      <c r="AF247" s="693"/>
      <c r="AG247" s="693"/>
      <c r="AH247" s="693"/>
      <c r="AI247" s="693"/>
      <c r="AJ247" s="693"/>
      <c r="AK247" s="693"/>
      <c r="AL247" s="693"/>
      <c r="AM247" s="693"/>
      <c r="AN247" s="693"/>
      <c r="AO247" s="693"/>
      <c r="AP247" s="693"/>
      <c r="AQ247" s="693"/>
      <c r="AR247" s="693"/>
      <c r="AS247" s="693"/>
      <c r="AT247" s="693"/>
      <c r="AU247" s="693"/>
      <c r="AV247" s="693"/>
      <c r="AW247" s="693"/>
      <c r="AX247" s="693"/>
      <c r="AY247" s="693"/>
      <c r="AZ247" s="693"/>
      <c r="BA247" s="693"/>
      <c r="BB247" s="693"/>
      <c r="BC247" s="693"/>
      <c r="BD247" s="693"/>
      <c r="BE247" s="693"/>
      <c r="BF247" s="693"/>
      <c r="BG247" s="693"/>
      <c r="BH247" s="693"/>
      <c r="BI247" s="693"/>
      <c r="BJ247" s="693"/>
      <c r="BK247" s="693"/>
      <c r="BL247" s="693"/>
      <c r="BM247" s="693"/>
      <c r="BN247" s="693"/>
      <c r="BO247" s="693"/>
      <c r="BP247" s="693"/>
      <c r="BQ247" s="693"/>
      <c r="BR247" s="693"/>
      <c r="BS247" s="693"/>
    </row>
    <row r="248" spans="1:71" s="148" customFormat="1" ht="20.100000000000001" customHeight="1">
      <c r="A248" s="743" t="s">
        <v>879</v>
      </c>
      <c r="B248" s="744"/>
      <c r="C248" s="745"/>
      <c r="D248" s="745"/>
      <c r="E248" s="746"/>
      <c r="F248" s="862"/>
      <c r="G248" s="747"/>
      <c r="H248" s="748"/>
      <c r="I248" s="749"/>
      <c r="J248" s="750"/>
      <c r="K248" s="716"/>
      <c r="L248" s="716"/>
      <c r="M248" s="751"/>
      <c r="N248" s="716"/>
      <c r="O248" s="716"/>
      <c r="P248" s="696"/>
      <c r="Q248" s="716"/>
      <c r="R248" s="716"/>
      <c r="S248" s="716"/>
      <c r="T248" s="716"/>
      <c r="U248" s="716"/>
      <c r="V248" s="716"/>
      <c r="W248" s="716"/>
      <c r="X248" s="716"/>
      <c r="Y248" s="716"/>
      <c r="Z248" s="716"/>
      <c r="AA248" s="716"/>
      <c r="AB248" s="716"/>
      <c r="AC248" s="716"/>
      <c r="AD248" s="716"/>
      <c r="AE248" s="716"/>
      <c r="AF248" s="716"/>
      <c r="AG248" s="716"/>
      <c r="AH248" s="716"/>
      <c r="AI248" s="716"/>
      <c r="AJ248" s="716"/>
      <c r="AK248" s="716"/>
      <c r="AL248" s="716"/>
      <c r="AM248" s="716"/>
      <c r="AN248" s="716"/>
      <c r="AO248" s="716"/>
      <c r="AP248" s="716"/>
      <c r="AQ248" s="716"/>
      <c r="AR248" s="716"/>
      <c r="AS248" s="716"/>
      <c r="AT248" s="716"/>
      <c r="AU248" s="716"/>
      <c r="AV248" s="716"/>
      <c r="AW248" s="716"/>
      <c r="AX248" s="716"/>
      <c r="AY248" s="716"/>
      <c r="AZ248" s="716"/>
      <c r="BA248" s="716"/>
      <c r="BB248" s="716"/>
      <c r="BC248" s="716"/>
      <c r="BD248" s="716"/>
      <c r="BE248" s="716"/>
      <c r="BF248" s="716"/>
      <c r="BG248" s="716"/>
      <c r="BH248" s="716"/>
      <c r="BI248" s="716"/>
      <c r="BJ248" s="716"/>
      <c r="BK248" s="716"/>
      <c r="BL248" s="716"/>
      <c r="BM248" s="716"/>
      <c r="BN248" s="716"/>
      <c r="BO248" s="716"/>
      <c r="BP248" s="716"/>
      <c r="BQ248" s="716"/>
      <c r="BR248" s="716"/>
      <c r="BS248" s="716"/>
    </row>
    <row r="249" spans="1:71" ht="26.25" thickBot="1">
      <c r="A249" s="726">
        <v>232</v>
      </c>
      <c r="B249" s="727">
        <v>210990001</v>
      </c>
      <c r="C249" s="728" t="s">
        <v>880</v>
      </c>
      <c r="D249" s="728" t="s">
        <v>91</v>
      </c>
      <c r="E249" s="729">
        <v>1</v>
      </c>
      <c r="F249" s="860"/>
      <c r="G249" s="730">
        <f>E249*F249</f>
        <v>0</v>
      </c>
      <c r="H249" s="731"/>
      <c r="I249" s="732"/>
      <c r="J249" s="733" t="s">
        <v>705</v>
      </c>
      <c r="K249" s="696" t="s">
        <v>683</v>
      </c>
      <c r="M249" s="725" t="s">
        <v>881</v>
      </c>
    </row>
    <row r="250" spans="1:71" s="146" customFormat="1">
      <c r="A250" s="734"/>
      <c r="B250" s="735"/>
      <c r="C250" s="736" t="s">
        <v>702</v>
      </c>
      <c r="D250" s="736"/>
      <c r="E250" s="737"/>
      <c r="F250" s="861"/>
      <c r="G250" s="738">
        <f>SUM(G249:G249)</f>
        <v>0</v>
      </c>
      <c r="H250" s="739"/>
      <c r="I250" s="740"/>
      <c r="J250" s="741"/>
      <c r="K250" s="693"/>
      <c r="L250" s="693"/>
      <c r="M250" s="742" t="s">
        <v>881</v>
      </c>
      <c r="N250" s="693"/>
      <c r="O250" s="693"/>
      <c r="P250" s="696"/>
      <c r="Q250" s="693"/>
      <c r="R250" s="693"/>
      <c r="S250" s="693"/>
      <c r="T250" s="693"/>
      <c r="U250" s="693"/>
      <c r="V250" s="693"/>
      <c r="W250" s="693"/>
      <c r="X250" s="693"/>
      <c r="Y250" s="693"/>
      <c r="Z250" s="693"/>
      <c r="AA250" s="693"/>
      <c r="AB250" s="693"/>
      <c r="AC250" s="693"/>
      <c r="AD250" s="693"/>
      <c r="AE250" s="693"/>
      <c r="AF250" s="693"/>
      <c r="AG250" s="693"/>
      <c r="AH250" s="693"/>
      <c r="AI250" s="693"/>
      <c r="AJ250" s="693"/>
      <c r="AK250" s="693"/>
      <c r="AL250" s="693"/>
      <c r="AM250" s="693"/>
      <c r="AN250" s="693"/>
      <c r="AO250" s="693"/>
      <c r="AP250" s="693"/>
      <c r="AQ250" s="693"/>
      <c r="AR250" s="693"/>
      <c r="AS250" s="693"/>
      <c r="AT250" s="693"/>
      <c r="AU250" s="693"/>
      <c r="AV250" s="693"/>
      <c r="AW250" s="693"/>
      <c r="AX250" s="693"/>
      <c r="AY250" s="693"/>
      <c r="AZ250" s="693"/>
      <c r="BA250" s="693"/>
      <c r="BB250" s="693"/>
      <c r="BC250" s="693"/>
      <c r="BD250" s="693"/>
      <c r="BE250" s="693"/>
      <c r="BF250" s="693"/>
      <c r="BG250" s="693"/>
      <c r="BH250" s="693"/>
      <c r="BI250" s="693"/>
      <c r="BJ250" s="693"/>
      <c r="BK250" s="693"/>
      <c r="BL250" s="693"/>
      <c r="BM250" s="693"/>
      <c r="BN250" s="693"/>
      <c r="BO250" s="693"/>
      <c r="BP250" s="693"/>
      <c r="BQ250" s="693"/>
      <c r="BR250" s="693"/>
      <c r="BS250" s="693"/>
    </row>
    <row r="251" spans="1:71" s="148" customFormat="1" ht="20.100000000000001" customHeight="1">
      <c r="A251" s="743" t="s">
        <v>106</v>
      </c>
      <c r="B251" s="744"/>
      <c r="C251" s="745"/>
      <c r="D251" s="745"/>
      <c r="E251" s="746"/>
      <c r="F251" s="862"/>
      <c r="G251" s="747"/>
      <c r="H251" s="748"/>
      <c r="I251" s="749"/>
      <c r="J251" s="750"/>
      <c r="K251" s="716"/>
      <c r="L251" s="716"/>
      <c r="M251" s="751"/>
      <c r="N251" s="716"/>
      <c r="O251" s="716"/>
      <c r="P251" s="696"/>
      <c r="Q251" s="716"/>
      <c r="R251" s="716"/>
      <c r="S251" s="716"/>
      <c r="T251" s="716"/>
      <c r="U251" s="716"/>
      <c r="V251" s="716"/>
      <c r="W251" s="716"/>
      <c r="X251" s="716"/>
      <c r="Y251" s="716"/>
      <c r="Z251" s="716"/>
      <c r="AA251" s="716"/>
      <c r="AB251" s="716"/>
      <c r="AC251" s="716"/>
      <c r="AD251" s="716"/>
      <c r="AE251" s="716"/>
      <c r="AF251" s="716"/>
      <c r="AG251" s="716"/>
      <c r="AH251" s="716"/>
      <c r="AI251" s="716"/>
      <c r="AJ251" s="716"/>
      <c r="AK251" s="716"/>
      <c r="AL251" s="716"/>
      <c r="AM251" s="716"/>
      <c r="AN251" s="716"/>
      <c r="AO251" s="716"/>
      <c r="AP251" s="716"/>
      <c r="AQ251" s="716"/>
      <c r="AR251" s="716"/>
      <c r="AS251" s="716"/>
      <c r="AT251" s="716"/>
      <c r="AU251" s="716"/>
      <c r="AV251" s="716"/>
      <c r="AW251" s="716"/>
      <c r="AX251" s="716"/>
      <c r="AY251" s="716"/>
      <c r="AZ251" s="716"/>
      <c r="BA251" s="716"/>
      <c r="BB251" s="716"/>
      <c r="BC251" s="716"/>
      <c r="BD251" s="716"/>
      <c r="BE251" s="716"/>
      <c r="BF251" s="716"/>
      <c r="BG251" s="716"/>
      <c r="BH251" s="716"/>
      <c r="BI251" s="716"/>
      <c r="BJ251" s="716"/>
      <c r="BK251" s="716"/>
      <c r="BL251" s="716"/>
      <c r="BM251" s="716"/>
      <c r="BN251" s="716"/>
      <c r="BO251" s="716"/>
      <c r="BP251" s="716"/>
      <c r="BQ251" s="716"/>
      <c r="BR251" s="716"/>
      <c r="BS251" s="716"/>
    </row>
    <row r="252" spans="1:71">
      <c r="A252" s="717">
        <v>233</v>
      </c>
      <c r="B252" s="718">
        <v>460200163</v>
      </c>
      <c r="C252" s="719" t="s">
        <v>882</v>
      </c>
      <c r="D252" s="719" t="s">
        <v>94</v>
      </c>
      <c r="E252" s="720">
        <v>45</v>
      </c>
      <c r="F252" s="859"/>
      <c r="G252" s="721">
        <f t="shared" ref="G252:G257" si="5">E252*F252</f>
        <v>0</v>
      </c>
      <c r="H252" s="722"/>
      <c r="I252" s="723"/>
      <c r="J252" s="724" t="s">
        <v>705</v>
      </c>
      <c r="K252" s="696" t="s">
        <v>683</v>
      </c>
      <c r="M252" s="725" t="s">
        <v>883</v>
      </c>
    </row>
    <row r="253" spans="1:71">
      <c r="A253" s="717">
        <v>234</v>
      </c>
      <c r="B253" s="718">
        <v>460420485</v>
      </c>
      <c r="C253" s="719" t="s">
        <v>884</v>
      </c>
      <c r="D253" s="719" t="s">
        <v>94</v>
      </c>
      <c r="E253" s="720">
        <v>45</v>
      </c>
      <c r="F253" s="859"/>
      <c r="G253" s="721">
        <f t="shared" si="5"/>
        <v>0</v>
      </c>
      <c r="H253" s="722"/>
      <c r="I253" s="723"/>
      <c r="J253" s="724" t="s">
        <v>705</v>
      </c>
      <c r="M253" s="725" t="s">
        <v>883</v>
      </c>
    </row>
    <row r="254" spans="1:71">
      <c r="A254" s="717">
        <v>235</v>
      </c>
      <c r="B254" s="718">
        <v>460490011</v>
      </c>
      <c r="C254" s="719" t="s">
        <v>885</v>
      </c>
      <c r="D254" s="719" t="s">
        <v>94</v>
      </c>
      <c r="E254" s="720">
        <v>45</v>
      </c>
      <c r="F254" s="859"/>
      <c r="G254" s="721">
        <f t="shared" si="5"/>
        <v>0</v>
      </c>
      <c r="H254" s="722"/>
      <c r="I254" s="723"/>
      <c r="J254" s="724" t="s">
        <v>705</v>
      </c>
      <c r="M254" s="725" t="s">
        <v>883</v>
      </c>
    </row>
    <row r="255" spans="1:71">
      <c r="A255" s="717">
        <v>236</v>
      </c>
      <c r="B255" s="718">
        <v>460600001</v>
      </c>
      <c r="C255" s="719" t="s">
        <v>886</v>
      </c>
      <c r="D255" s="719" t="s">
        <v>14</v>
      </c>
      <c r="E255" s="720">
        <v>12.6</v>
      </c>
      <c r="F255" s="859"/>
      <c r="G255" s="721">
        <f t="shared" si="5"/>
        <v>0</v>
      </c>
      <c r="H255" s="722"/>
      <c r="I255" s="723"/>
      <c r="J255" s="724" t="s">
        <v>705</v>
      </c>
      <c r="M255" s="725" t="s">
        <v>883</v>
      </c>
    </row>
    <row r="256" spans="1:71">
      <c r="A256" s="717">
        <v>237</v>
      </c>
      <c r="B256" s="718">
        <v>460620013</v>
      </c>
      <c r="C256" s="719" t="s">
        <v>887</v>
      </c>
      <c r="D256" s="719" t="s">
        <v>109</v>
      </c>
      <c r="E256" s="720">
        <v>15.75</v>
      </c>
      <c r="F256" s="859"/>
      <c r="G256" s="721">
        <f t="shared" si="5"/>
        <v>0</v>
      </c>
      <c r="H256" s="722"/>
      <c r="I256" s="723"/>
      <c r="J256" s="724" t="s">
        <v>705</v>
      </c>
      <c r="M256" s="725" t="s">
        <v>883</v>
      </c>
    </row>
    <row r="257" spans="1:71" ht="13.5" thickBot="1">
      <c r="A257" s="726">
        <v>238</v>
      </c>
      <c r="B257" s="727">
        <v>460650015</v>
      </c>
      <c r="C257" s="728" t="s">
        <v>888</v>
      </c>
      <c r="D257" s="728" t="s">
        <v>14</v>
      </c>
      <c r="E257" s="729">
        <v>9.4499999999999993</v>
      </c>
      <c r="F257" s="860"/>
      <c r="G257" s="730">
        <f t="shared" si="5"/>
        <v>0</v>
      </c>
      <c r="H257" s="731"/>
      <c r="I257" s="732"/>
      <c r="J257" s="733" t="s">
        <v>705</v>
      </c>
      <c r="M257" s="725" t="s">
        <v>883</v>
      </c>
    </row>
    <row r="258" spans="1:71" s="146" customFormat="1">
      <c r="A258" s="734"/>
      <c r="B258" s="735"/>
      <c r="C258" s="736" t="s">
        <v>702</v>
      </c>
      <c r="D258" s="736"/>
      <c r="E258" s="737"/>
      <c r="F258" s="861"/>
      <c r="G258" s="738">
        <f>SUM(G252:G257)</f>
        <v>0</v>
      </c>
      <c r="H258" s="739"/>
      <c r="I258" s="740"/>
      <c r="J258" s="741"/>
      <c r="K258" s="693"/>
      <c r="L258" s="693"/>
      <c r="M258" s="742" t="s">
        <v>883</v>
      </c>
      <c r="N258" s="693"/>
      <c r="O258" s="693"/>
      <c r="P258" s="696"/>
      <c r="Q258" s="693"/>
      <c r="R258" s="693"/>
      <c r="S258" s="693"/>
      <c r="T258" s="693"/>
      <c r="U258" s="693"/>
      <c r="V258" s="693"/>
      <c r="W258" s="693"/>
      <c r="X258" s="693"/>
      <c r="Y258" s="693"/>
      <c r="Z258" s="693"/>
      <c r="AA258" s="693"/>
      <c r="AB258" s="693"/>
      <c r="AC258" s="693"/>
      <c r="AD258" s="693"/>
      <c r="AE258" s="693"/>
      <c r="AF258" s="693"/>
      <c r="AG258" s="693"/>
      <c r="AH258" s="693"/>
      <c r="AI258" s="693"/>
      <c r="AJ258" s="693"/>
      <c r="AK258" s="693"/>
      <c r="AL258" s="693"/>
      <c r="AM258" s="693"/>
      <c r="AN258" s="693"/>
      <c r="AO258" s="693"/>
      <c r="AP258" s="693"/>
      <c r="AQ258" s="693"/>
      <c r="AR258" s="693"/>
      <c r="AS258" s="693"/>
      <c r="AT258" s="693"/>
      <c r="AU258" s="693"/>
      <c r="AV258" s="693"/>
      <c r="AW258" s="693"/>
      <c r="AX258" s="693"/>
      <c r="AY258" s="693"/>
      <c r="AZ258" s="693"/>
      <c r="BA258" s="693"/>
      <c r="BB258" s="693"/>
      <c r="BC258" s="693"/>
      <c r="BD258" s="693"/>
      <c r="BE258" s="693"/>
      <c r="BF258" s="693"/>
      <c r="BG258" s="693"/>
      <c r="BH258" s="693"/>
      <c r="BI258" s="693"/>
      <c r="BJ258" s="693"/>
      <c r="BK258" s="693"/>
      <c r="BL258" s="693"/>
      <c r="BM258" s="693"/>
      <c r="BN258" s="693"/>
      <c r="BO258" s="693"/>
      <c r="BP258" s="693"/>
      <c r="BQ258" s="693"/>
      <c r="BR258" s="693"/>
      <c r="BS258" s="693"/>
    </row>
    <row r="259" spans="1:71" s="148" customFormat="1" ht="20.100000000000001" customHeight="1">
      <c r="A259" s="743" t="s">
        <v>261</v>
      </c>
      <c r="B259" s="744"/>
      <c r="C259" s="745"/>
      <c r="D259" s="745"/>
      <c r="E259" s="746"/>
      <c r="F259" s="862"/>
      <c r="G259" s="747"/>
      <c r="H259" s="748"/>
      <c r="I259" s="749"/>
      <c r="J259" s="750"/>
      <c r="K259" s="716"/>
      <c r="L259" s="716"/>
      <c r="M259" s="751"/>
      <c r="N259" s="716"/>
      <c r="O259" s="716"/>
      <c r="P259" s="696"/>
      <c r="Q259" s="716"/>
      <c r="R259" s="716"/>
      <c r="S259" s="716"/>
      <c r="T259" s="716"/>
      <c r="U259" s="716"/>
      <c r="V259" s="716"/>
      <c r="W259" s="716"/>
      <c r="X259" s="716"/>
      <c r="Y259" s="716"/>
      <c r="Z259" s="716"/>
      <c r="AA259" s="716"/>
      <c r="AB259" s="716"/>
      <c r="AC259" s="716"/>
      <c r="AD259" s="716"/>
      <c r="AE259" s="716"/>
      <c r="AF259" s="716"/>
      <c r="AG259" s="716"/>
      <c r="AH259" s="716"/>
      <c r="AI259" s="716"/>
      <c r="AJ259" s="716"/>
      <c r="AK259" s="716"/>
      <c r="AL259" s="716"/>
      <c r="AM259" s="716"/>
      <c r="AN259" s="716"/>
      <c r="AO259" s="716"/>
      <c r="AP259" s="716"/>
      <c r="AQ259" s="716"/>
      <c r="AR259" s="716"/>
      <c r="AS259" s="716"/>
      <c r="AT259" s="716"/>
      <c r="AU259" s="716"/>
      <c r="AV259" s="716"/>
      <c r="AW259" s="716"/>
      <c r="AX259" s="716"/>
      <c r="AY259" s="716"/>
      <c r="AZ259" s="716"/>
      <c r="BA259" s="716"/>
      <c r="BB259" s="716"/>
      <c r="BC259" s="716"/>
      <c r="BD259" s="716"/>
      <c r="BE259" s="716"/>
      <c r="BF259" s="716"/>
      <c r="BG259" s="716"/>
      <c r="BH259" s="716"/>
      <c r="BI259" s="716"/>
      <c r="BJ259" s="716"/>
      <c r="BK259" s="716"/>
      <c r="BL259" s="716"/>
      <c r="BM259" s="716"/>
      <c r="BN259" s="716"/>
      <c r="BO259" s="716"/>
      <c r="BP259" s="716"/>
      <c r="BQ259" s="716"/>
      <c r="BR259" s="716"/>
      <c r="BS259" s="716"/>
    </row>
    <row r="260" spans="1:71">
      <c r="A260" s="717">
        <v>263</v>
      </c>
      <c r="B260" s="718">
        <v>219990011</v>
      </c>
      <c r="C260" s="719" t="s">
        <v>889</v>
      </c>
      <c r="D260" s="719" t="s">
        <v>116</v>
      </c>
      <c r="E260" s="720">
        <v>1</v>
      </c>
      <c r="F260" s="859"/>
      <c r="G260" s="721">
        <f>E260*F260</f>
        <v>0</v>
      </c>
      <c r="H260" s="722"/>
      <c r="I260" s="723"/>
      <c r="J260" s="724" t="s">
        <v>705</v>
      </c>
      <c r="K260" s="696" t="s">
        <v>683</v>
      </c>
      <c r="M260" s="725" t="s">
        <v>890</v>
      </c>
    </row>
    <row r="261" spans="1:71">
      <c r="A261" s="717">
        <v>264</v>
      </c>
      <c r="B261" s="754"/>
      <c r="C261" s="755" t="s">
        <v>891</v>
      </c>
      <c r="D261" s="755" t="s">
        <v>91</v>
      </c>
      <c r="E261" s="756">
        <v>1</v>
      </c>
      <c r="F261" s="863"/>
      <c r="G261" s="721">
        <f>E261*F261</f>
        <v>0</v>
      </c>
      <c r="H261" s="757"/>
      <c r="I261" s="758"/>
      <c r="J261" s="759"/>
      <c r="M261" s="725"/>
    </row>
    <row r="262" spans="1:71">
      <c r="A262" s="717">
        <v>265</v>
      </c>
      <c r="B262" s="754"/>
      <c r="C262" s="755" t="s">
        <v>892</v>
      </c>
      <c r="D262" s="755" t="s">
        <v>91</v>
      </c>
      <c r="E262" s="756">
        <v>1</v>
      </c>
      <c r="F262" s="863"/>
      <c r="G262" s="721">
        <f>E262*F262</f>
        <v>0</v>
      </c>
      <c r="H262" s="757"/>
      <c r="I262" s="758"/>
      <c r="J262" s="759"/>
      <c r="M262" s="725"/>
    </row>
    <row r="263" spans="1:71">
      <c r="A263" s="717">
        <v>266</v>
      </c>
      <c r="B263" s="754"/>
      <c r="C263" s="760" t="s">
        <v>893</v>
      </c>
      <c r="D263" s="755" t="s">
        <v>91</v>
      </c>
      <c r="E263" s="756">
        <v>1</v>
      </c>
      <c r="F263" s="863"/>
      <c r="G263" s="721">
        <f>E263*F263</f>
        <v>0</v>
      </c>
      <c r="H263" s="757"/>
      <c r="I263" s="758"/>
      <c r="J263" s="759"/>
      <c r="M263" s="725"/>
    </row>
    <row r="264" spans="1:71" ht="13.5" thickBot="1">
      <c r="A264" s="717">
        <v>267</v>
      </c>
      <c r="B264" s="727"/>
      <c r="C264" s="761" t="s">
        <v>894</v>
      </c>
      <c r="D264" s="761" t="s">
        <v>91</v>
      </c>
      <c r="E264" s="762">
        <v>1</v>
      </c>
      <c r="F264" s="864"/>
      <c r="G264" s="730">
        <f>E264*F264</f>
        <v>0</v>
      </c>
      <c r="H264" s="731"/>
      <c r="I264" s="732"/>
      <c r="J264" s="759"/>
      <c r="M264" s="725"/>
    </row>
    <row r="265" spans="1:71" s="146" customFormat="1" ht="13.5" thickBot="1">
      <c r="A265" s="763"/>
      <c r="B265" s="764"/>
      <c r="C265" s="765" t="s">
        <v>702</v>
      </c>
      <c r="D265" s="765"/>
      <c r="E265" s="766"/>
      <c r="F265" s="865"/>
      <c r="G265" s="767">
        <f>SUM(G260:G264)</f>
        <v>0</v>
      </c>
      <c r="H265" s="768"/>
      <c r="I265" s="769"/>
      <c r="J265" s="770"/>
      <c r="K265" s="693"/>
      <c r="L265" s="693"/>
      <c r="M265" s="693" t="s">
        <v>890</v>
      </c>
      <c r="N265" s="693"/>
      <c r="O265" s="693"/>
      <c r="P265" s="696"/>
      <c r="Q265" s="693"/>
      <c r="R265" s="693"/>
      <c r="S265" s="693"/>
      <c r="T265" s="693"/>
      <c r="U265" s="693"/>
      <c r="V265" s="693"/>
      <c r="W265" s="693"/>
      <c r="X265" s="693"/>
      <c r="Y265" s="693"/>
      <c r="Z265" s="693"/>
      <c r="AA265" s="693"/>
      <c r="AB265" s="693"/>
      <c r="AC265" s="693"/>
      <c r="AD265" s="693"/>
      <c r="AE265" s="693"/>
      <c r="AF265" s="693"/>
      <c r="AG265" s="693"/>
      <c r="AH265" s="693"/>
      <c r="AI265" s="693"/>
      <c r="AJ265" s="693"/>
      <c r="AK265" s="693"/>
      <c r="AL265" s="693"/>
      <c r="AM265" s="693"/>
      <c r="AN265" s="693"/>
      <c r="AO265" s="693"/>
      <c r="AP265" s="693"/>
      <c r="AQ265" s="693"/>
      <c r="AR265" s="693"/>
      <c r="AS265" s="693"/>
      <c r="AT265" s="693"/>
      <c r="AU265" s="693"/>
      <c r="AV265" s="693"/>
      <c r="AW265" s="693"/>
      <c r="AX265" s="693"/>
      <c r="AY265" s="693"/>
      <c r="AZ265" s="693"/>
      <c r="BA265" s="693"/>
      <c r="BB265" s="693"/>
      <c r="BC265" s="693"/>
      <c r="BD265" s="693"/>
      <c r="BE265" s="693"/>
      <c r="BF265" s="693"/>
      <c r="BG265" s="693"/>
      <c r="BH265" s="693"/>
      <c r="BI265" s="693"/>
      <c r="BJ265" s="693"/>
      <c r="BK265" s="693"/>
      <c r="BL265" s="693"/>
      <c r="BM265" s="693"/>
      <c r="BN265" s="693"/>
      <c r="BO265" s="693"/>
      <c r="BP265" s="693"/>
      <c r="BQ265" s="693"/>
      <c r="BR265" s="693"/>
      <c r="BS265" s="693"/>
    </row>
    <row r="266" spans="1:71">
      <c r="B266" s="771"/>
      <c r="C266" s="772"/>
      <c r="D266" s="772"/>
      <c r="E266" s="773"/>
      <c r="F266" s="866"/>
      <c r="G266" s="774"/>
      <c r="H266" s="775"/>
      <c r="I266" s="776"/>
    </row>
    <row r="267" spans="1:71">
      <c r="A267" s="696" t="s">
        <v>669</v>
      </c>
      <c r="B267" s="771"/>
      <c r="C267" s="772"/>
      <c r="D267" s="772"/>
      <c r="E267" s="773"/>
      <c r="F267" s="866"/>
      <c r="G267" s="774"/>
      <c r="H267" s="775"/>
      <c r="I267" s="776"/>
    </row>
    <row r="268" spans="1:71">
      <c r="A268" s="696" t="s">
        <v>670</v>
      </c>
      <c r="B268" s="771"/>
      <c r="C268" s="772" t="s">
        <v>671</v>
      </c>
      <c r="D268" s="772"/>
      <c r="E268" s="773"/>
      <c r="F268" s="866"/>
      <c r="G268" s="774"/>
      <c r="H268" s="775"/>
      <c r="I268" s="776"/>
    </row>
    <row r="269" spans="1:71">
      <c r="B269" s="771"/>
      <c r="C269" s="772"/>
      <c r="D269" s="772"/>
      <c r="E269" s="773"/>
      <c r="F269" s="866"/>
      <c r="G269" s="774"/>
      <c r="H269" s="775"/>
      <c r="I269" s="776"/>
    </row>
    <row r="270" spans="1:71">
      <c r="B270" s="771"/>
      <c r="C270" s="772"/>
      <c r="D270" s="772"/>
      <c r="E270" s="773"/>
      <c r="F270" s="866"/>
      <c r="G270" s="774"/>
      <c r="H270" s="775"/>
      <c r="I270" s="776"/>
    </row>
    <row r="271" spans="1:71">
      <c r="B271" s="771"/>
      <c r="C271" s="772"/>
      <c r="D271" s="772"/>
      <c r="E271" s="773"/>
      <c r="F271" s="866"/>
      <c r="G271" s="774"/>
      <c r="H271" s="775"/>
      <c r="I271" s="776"/>
    </row>
    <row r="272" spans="1:71">
      <c r="B272" s="771"/>
      <c r="C272" s="772"/>
      <c r="D272" s="772"/>
      <c r="E272" s="773"/>
      <c r="F272" s="866"/>
      <c r="G272" s="774"/>
      <c r="H272" s="775"/>
      <c r="I272" s="776"/>
    </row>
    <row r="273" spans="2:9">
      <c r="B273" s="771"/>
      <c r="C273" s="772"/>
      <c r="D273" s="772"/>
      <c r="E273" s="773"/>
      <c r="F273" s="866"/>
      <c r="G273" s="774"/>
      <c r="H273" s="775"/>
      <c r="I273" s="776"/>
    </row>
    <row r="274" spans="2:9">
      <c r="B274" s="771"/>
      <c r="C274" s="772"/>
      <c r="D274" s="772"/>
      <c r="E274" s="773"/>
      <c r="F274" s="866"/>
      <c r="G274" s="774"/>
      <c r="H274" s="775"/>
      <c r="I274" s="776"/>
    </row>
    <row r="275" spans="2:9">
      <c r="B275" s="771"/>
      <c r="C275" s="772"/>
      <c r="D275" s="772"/>
      <c r="E275" s="773"/>
      <c r="F275" s="866"/>
      <c r="G275" s="774"/>
      <c r="H275" s="775"/>
      <c r="I275" s="776"/>
    </row>
    <row r="276" spans="2:9">
      <c r="B276" s="771"/>
      <c r="C276" s="772"/>
      <c r="D276" s="772"/>
      <c r="E276" s="773"/>
      <c r="F276" s="866"/>
      <c r="G276" s="774"/>
      <c r="H276" s="775"/>
      <c r="I276" s="776"/>
    </row>
    <row r="277" spans="2:9">
      <c r="B277" s="771"/>
      <c r="C277" s="772"/>
      <c r="D277" s="772"/>
      <c r="E277" s="773"/>
      <c r="F277" s="866"/>
      <c r="G277" s="774"/>
      <c r="H277" s="775"/>
      <c r="I277" s="776"/>
    </row>
    <row r="278" spans="2:9">
      <c r="B278" s="771"/>
      <c r="C278" s="772"/>
      <c r="D278" s="772"/>
      <c r="E278" s="773"/>
      <c r="F278" s="866"/>
      <c r="G278" s="774"/>
      <c r="H278" s="775"/>
      <c r="I278" s="776"/>
    </row>
    <row r="279" spans="2:9">
      <c r="B279" s="771"/>
      <c r="C279" s="772"/>
      <c r="D279" s="772"/>
      <c r="E279" s="773"/>
      <c r="F279" s="866"/>
      <c r="G279" s="774"/>
      <c r="H279" s="775"/>
      <c r="I279" s="776"/>
    </row>
    <row r="280" spans="2:9">
      <c r="B280" s="771"/>
      <c r="C280" s="772"/>
      <c r="D280" s="772"/>
      <c r="E280" s="773"/>
      <c r="F280" s="866"/>
      <c r="G280" s="774"/>
      <c r="H280" s="775"/>
      <c r="I280" s="776"/>
    </row>
    <row r="281" spans="2:9">
      <c r="B281" s="771"/>
      <c r="C281" s="772"/>
      <c r="D281" s="772"/>
      <c r="E281" s="773"/>
      <c r="F281" s="866"/>
      <c r="G281" s="774"/>
      <c r="H281" s="775"/>
      <c r="I281" s="776"/>
    </row>
    <row r="282" spans="2:9">
      <c r="B282" s="771"/>
      <c r="C282" s="772"/>
      <c r="D282" s="772"/>
      <c r="E282" s="773"/>
      <c r="F282" s="866"/>
      <c r="G282" s="774"/>
      <c r="H282" s="775"/>
      <c r="I282" s="776"/>
    </row>
    <row r="283" spans="2:9">
      <c r="B283" s="771"/>
      <c r="C283" s="772"/>
      <c r="D283" s="772"/>
      <c r="E283" s="773"/>
      <c r="F283" s="866"/>
      <c r="G283" s="774"/>
      <c r="H283" s="775"/>
      <c r="I283" s="776"/>
    </row>
    <row r="284" spans="2:9">
      <c r="B284" s="771"/>
      <c r="C284" s="772"/>
      <c r="D284" s="772"/>
      <c r="E284" s="773"/>
      <c r="F284" s="866"/>
      <c r="G284" s="774"/>
      <c r="H284" s="775"/>
      <c r="I284" s="776"/>
    </row>
    <row r="285" spans="2:9">
      <c r="B285" s="771"/>
      <c r="C285" s="772"/>
      <c r="D285" s="772"/>
      <c r="E285" s="773"/>
      <c r="F285" s="866"/>
      <c r="G285" s="774"/>
      <c r="H285" s="775"/>
      <c r="I285" s="776"/>
    </row>
    <row r="286" spans="2:9">
      <c r="C286" s="772"/>
      <c r="D286" s="772"/>
      <c r="E286" s="772"/>
      <c r="F286" s="867"/>
    </row>
    <row r="287" spans="2:9">
      <c r="C287" s="772"/>
      <c r="D287" s="772"/>
      <c r="E287" s="772"/>
      <c r="F287" s="867"/>
    </row>
    <row r="288" spans="2:9">
      <c r="C288" s="772"/>
      <c r="D288" s="772"/>
      <c r="E288" s="772"/>
      <c r="F288" s="867"/>
    </row>
    <row r="289" spans="3:6">
      <c r="C289" s="772"/>
      <c r="D289" s="772"/>
      <c r="E289" s="772"/>
      <c r="F289" s="867"/>
    </row>
    <row r="290" spans="3:6">
      <c r="C290" s="772"/>
      <c r="D290" s="772"/>
      <c r="E290" s="772"/>
      <c r="F290" s="867"/>
    </row>
    <row r="291" spans="3:6">
      <c r="C291" s="772"/>
      <c r="D291" s="772"/>
      <c r="E291" s="772"/>
      <c r="F291" s="867"/>
    </row>
    <row r="292" spans="3:6">
      <c r="C292" s="772"/>
      <c r="D292" s="772"/>
      <c r="E292" s="772"/>
      <c r="F292" s="867"/>
    </row>
    <row r="293" spans="3:6">
      <c r="C293" s="772"/>
      <c r="D293" s="772"/>
      <c r="E293" s="772"/>
      <c r="F293" s="867"/>
    </row>
    <row r="294" spans="3:6">
      <c r="C294" s="772"/>
      <c r="D294" s="772"/>
      <c r="E294" s="772"/>
      <c r="F294" s="867"/>
    </row>
    <row r="295" spans="3:6">
      <c r="C295" s="772"/>
      <c r="D295" s="772"/>
      <c r="E295" s="772"/>
      <c r="F295" s="867"/>
    </row>
    <row r="296" spans="3:6">
      <c r="C296" s="772"/>
      <c r="D296" s="772"/>
      <c r="E296" s="772"/>
      <c r="F296" s="867"/>
    </row>
    <row r="297" spans="3:6">
      <c r="C297" s="772"/>
      <c r="D297" s="772"/>
      <c r="E297" s="772"/>
      <c r="F297" s="867"/>
    </row>
    <row r="298" spans="3:6">
      <c r="C298" s="772"/>
      <c r="D298" s="772"/>
      <c r="E298" s="772"/>
      <c r="F298" s="867"/>
    </row>
    <row r="299" spans="3:6">
      <c r="C299" s="772"/>
      <c r="D299" s="772"/>
      <c r="E299" s="772"/>
      <c r="F299" s="867"/>
    </row>
    <row r="300" spans="3:6">
      <c r="C300" s="772"/>
      <c r="D300" s="772"/>
      <c r="E300" s="772"/>
      <c r="F300" s="867"/>
    </row>
    <row r="301" spans="3:6">
      <c r="C301" s="772"/>
      <c r="D301" s="772"/>
      <c r="E301" s="772"/>
      <c r="F301" s="867"/>
    </row>
    <row r="302" spans="3:6">
      <c r="C302" s="772"/>
      <c r="D302" s="772"/>
      <c r="E302" s="772"/>
      <c r="F302" s="867"/>
    </row>
    <row r="303" spans="3:6">
      <c r="C303" s="772"/>
      <c r="D303" s="772"/>
      <c r="E303" s="772"/>
      <c r="F303" s="867"/>
    </row>
    <row r="304" spans="3:6">
      <c r="C304" s="772"/>
      <c r="D304" s="772"/>
      <c r="E304" s="772"/>
      <c r="F304" s="867"/>
    </row>
    <row r="305" spans="3:6">
      <c r="C305" s="772"/>
      <c r="D305" s="772"/>
      <c r="E305" s="772"/>
      <c r="F305" s="867"/>
    </row>
    <row r="306" spans="3:6">
      <c r="C306" s="772"/>
      <c r="D306" s="772"/>
      <c r="E306" s="772"/>
      <c r="F306" s="867"/>
    </row>
    <row r="307" spans="3:6">
      <c r="C307" s="772"/>
      <c r="D307" s="772"/>
      <c r="E307" s="772"/>
      <c r="F307" s="867"/>
    </row>
    <row r="308" spans="3:6">
      <c r="C308" s="772"/>
      <c r="D308" s="772"/>
      <c r="E308" s="772"/>
      <c r="F308" s="867"/>
    </row>
  </sheetData>
  <sheetProtection password="8F3A" sheet="1"/>
  <printOptions horizontalCentered="1"/>
  <pageMargins left="0.78740157480314965" right="0.15748031496062992" top="0.98425196850393704" bottom="0.98425196850393704" header="0.51181102362204722" footer="0.51181102362204722"/>
  <pageSetup paperSize="9" scale="88" fitToHeight="0" orientation="portrait" r:id="rId1"/>
  <headerFooter alignWithMargins="0">
    <oddFooter>&amp;CStrana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73"/>
  <sheetViews>
    <sheetView workbookViewId="0">
      <selection activeCell="E18" sqref="E18"/>
    </sheetView>
  </sheetViews>
  <sheetFormatPr defaultRowHeight="15"/>
  <cols>
    <col min="1" max="1" width="9.140625" style="679"/>
    <col min="2" max="2" width="46.28515625" style="679" customWidth="1"/>
    <col min="3" max="3" width="9.28515625" style="679" customWidth="1"/>
    <col min="4" max="4" width="8" style="679" customWidth="1"/>
    <col min="5" max="5" width="15" style="679" customWidth="1"/>
    <col min="6" max="6" width="20.7109375" style="679" customWidth="1"/>
    <col min="7" max="71" width="9.140625" style="679"/>
    <col min="72" max="16384" width="9.140625" style="226"/>
  </cols>
  <sheetData>
    <row r="1" spans="1:71" s="149" customFormat="1" ht="22.5">
      <c r="A1" s="552" t="s">
        <v>1354</v>
      </c>
      <c r="B1" s="348"/>
      <c r="C1" s="349"/>
      <c r="D1" s="349"/>
      <c r="E1" s="349"/>
      <c r="F1" s="349"/>
      <c r="G1" s="355"/>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row>
    <row r="2" spans="1:71" s="149" customFormat="1" ht="21" customHeight="1">
      <c r="A2" s="356" t="s">
        <v>896</v>
      </c>
      <c r="B2" s="357"/>
      <c r="C2" s="349"/>
      <c r="D2" s="349"/>
      <c r="E2" s="349"/>
      <c r="F2" s="349"/>
      <c r="G2" s="355"/>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row>
    <row r="3" spans="1:71" s="149" customFormat="1" ht="21" customHeight="1">
      <c r="A3" s="358" t="s">
        <v>897</v>
      </c>
      <c r="B3" s="357"/>
      <c r="C3" s="349"/>
      <c r="D3" s="349"/>
      <c r="E3" s="349"/>
      <c r="F3" s="349"/>
      <c r="G3" s="355"/>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row>
    <row r="4" spans="1:71" s="149" customFormat="1" ht="21" customHeight="1">
      <c r="A4" s="358" t="s">
        <v>1932</v>
      </c>
      <c r="B4" s="357"/>
      <c r="C4" s="349"/>
      <c r="D4" s="349"/>
      <c r="E4" s="349"/>
      <c r="F4" s="349"/>
      <c r="G4" s="355"/>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row>
    <row r="5" spans="1:71" s="149" customFormat="1" ht="10.5" customHeight="1">
      <c r="A5" s="359"/>
      <c r="B5" s="348"/>
      <c r="C5" s="349"/>
      <c r="D5" s="349"/>
      <c r="E5" s="349"/>
      <c r="F5" s="349"/>
      <c r="G5" s="355"/>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row>
    <row r="6" spans="1:71" ht="17.25">
      <c r="A6" s="1220" t="s">
        <v>1933</v>
      </c>
      <c r="B6" s="1220"/>
      <c r="C6" s="1220"/>
      <c r="D6" s="1220"/>
      <c r="E6" s="1220"/>
      <c r="F6" s="1220"/>
    </row>
    <row r="7" spans="1:71">
      <c r="A7" s="680" t="s">
        <v>1934</v>
      </c>
      <c r="B7" s="680" t="s">
        <v>1935</v>
      </c>
      <c r="C7" s="680" t="s">
        <v>675</v>
      </c>
      <c r="D7" s="680" t="s">
        <v>1936</v>
      </c>
      <c r="E7" s="680" t="s">
        <v>1937</v>
      </c>
      <c r="F7" s="680" t="s">
        <v>668</v>
      </c>
    </row>
    <row r="8" spans="1:71">
      <c r="A8" s="681">
        <v>1</v>
      </c>
      <c r="B8" s="682" t="s">
        <v>1938</v>
      </c>
      <c r="C8" s="683">
        <v>16</v>
      </c>
      <c r="D8" s="684" t="s">
        <v>1939</v>
      </c>
      <c r="E8" s="869"/>
      <c r="F8" s="685">
        <f>C8*E8</f>
        <v>0</v>
      </c>
    </row>
    <row r="9" spans="1:71">
      <c r="A9" s="681"/>
      <c r="B9" s="686" t="s">
        <v>1940</v>
      </c>
      <c r="C9" s="683"/>
      <c r="D9" s="684"/>
      <c r="E9" s="869"/>
      <c r="F9" s="685"/>
    </row>
    <row r="10" spans="1:71">
      <c r="A10" s="681">
        <v>2</v>
      </c>
      <c r="B10" s="682" t="s">
        <v>1941</v>
      </c>
      <c r="C10" s="687">
        <v>2</v>
      </c>
      <c r="D10" s="684" t="s">
        <v>1939</v>
      </c>
      <c r="E10" s="869"/>
      <c r="F10" s="685">
        <f>C10*E10</f>
        <v>0</v>
      </c>
    </row>
    <row r="11" spans="1:71">
      <c r="A11" s="681"/>
      <c r="B11" s="686" t="s">
        <v>1940</v>
      </c>
      <c r="C11" s="687"/>
      <c r="D11" s="684"/>
      <c r="E11" s="869"/>
      <c r="F11" s="685"/>
    </row>
    <row r="12" spans="1:71">
      <c r="A12" s="681">
        <v>3</v>
      </c>
      <c r="B12" s="682" t="s">
        <v>1942</v>
      </c>
      <c r="C12" s="687">
        <v>2</v>
      </c>
      <c r="D12" s="684" t="s">
        <v>1939</v>
      </c>
      <c r="E12" s="869"/>
      <c r="F12" s="685">
        <f>C12*E12</f>
        <v>0</v>
      </c>
    </row>
    <row r="13" spans="1:71">
      <c r="A13" s="681"/>
      <c r="B13" s="686" t="s">
        <v>1943</v>
      </c>
      <c r="C13" s="687"/>
      <c r="D13" s="684"/>
      <c r="E13" s="869"/>
      <c r="F13" s="685"/>
    </row>
    <row r="14" spans="1:71">
      <c r="A14" s="681">
        <v>4</v>
      </c>
      <c r="B14" s="682" t="s">
        <v>1944</v>
      </c>
      <c r="C14" s="683">
        <v>4</v>
      </c>
      <c r="D14" s="684" t="s">
        <v>1939</v>
      </c>
      <c r="E14" s="869"/>
      <c r="F14" s="685">
        <f>C14*E14</f>
        <v>0</v>
      </c>
    </row>
    <row r="15" spans="1:71">
      <c r="A15" s="681"/>
      <c r="B15" s="686" t="s">
        <v>1940</v>
      </c>
      <c r="C15" s="683"/>
      <c r="D15" s="684"/>
      <c r="E15" s="869"/>
      <c r="F15" s="685"/>
    </row>
    <row r="16" spans="1:71">
      <c r="A16" s="681">
        <v>5</v>
      </c>
      <c r="B16" s="682" t="s">
        <v>1945</v>
      </c>
      <c r="C16" s="683">
        <v>32</v>
      </c>
      <c r="D16" s="684" t="s">
        <v>1939</v>
      </c>
      <c r="E16" s="869"/>
      <c r="F16" s="685">
        <f>C16*E16</f>
        <v>0</v>
      </c>
    </row>
    <row r="17" spans="1:6">
      <c r="A17" s="681"/>
      <c r="B17" s="686" t="s">
        <v>1940</v>
      </c>
      <c r="C17" s="683"/>
      <c r="D17" s="684"/>
      <c r="E17" s="869"/>
      <c r="F17" s="685"/>
    </row>
    <row r="18" spans="1:6">
      <c r="A18" s="681">
        <v>6</v>
      </c>
      <c r="B18" s="682" t="s">
        <v>1946</v>
      </c>
      <c r="C18" s="683">
        <v>32</v>
      </c>
      <c r="D18" s="684" t="s">
        <v>1939</v>
      </c>
      <c r="E18" s="869"/>
      <c r="F18" s="685">
        <f>C18*E18</f>
        <v>0</v>
      </c>
    </row>
    <row r="19" spans="1:6">
      <c r="A19" s="681"/>
      <c r="B19" s="686" t="s">
        <v>1943</v>
      </c>
      <c r="C19" s="683"/>
      <c r="D19" s="684"/>
      <c r="E19" s="869"/>
      <c r="F19" s="685"/>
    </row>
    <row r="20" spans="1:6">
      <c r="A20" s="681">
        <v>7</v>
      </c>
      <c r="B20" s="682" t="s">
        <v>1947</v>
      </c>
      <c r="C20" s="687">
        <v>22</v>
      </c>
      <c r="D20" s="684" t="s">
        <v>1939</v>
      </c>
      <c r="E20" s="869"/>
      <c r="F20" s="685">
        <f>C20*E20</f>
        <v>0</v>
      </c>
    </row>
    <row r="21" spans="1:6">
      <c r="A21" s="681"/>
      <c r="B21" s="686" t="s">
        <v>1940</v>
      </c>
      <c r="C21" s="687"/>
      <c r="D21" s="684"/>
      <c r="E21" s="869"/>
      <c r="F21" s="685"/>
    </row>
    <row r="22" spans="1:6">
      <c r="A22" s="681">
        <v>8</v>
      </c>
      <c r="B22" s="682" t="s">
        <v>1948</v>
      </c>
      <c r="C22" s="687">
        <v>56</v>
      </c>
      <c r="D22" s="684" t="s">
        <v>1939</v>
      </c>
      <c r="E22" s="869"/>
      <c r="F22" s="685">
        <f>C22*E22</f>
        <v>0</v>
      </c>
    </row>
    <row r="23" spans="1:6">
      <c r="A23" s="681"/>
      <c r="B23" s="686" t="s">
        <v>1940</v>
      </c>
      <c r="C23" s="687"/>
      <c r="D23" s="684"/>
      <c r="E23" s="869"/>
      <c r="F23" s="685"/>
    </row>
    <row r="24" spans="1:6">
      <c r="A24" s="681">
        <v>9</v>
      </c>
      <c r="B24" s="682" t="s">
        <v>1949</v>
      </c>
      <c r="C24" s="687">
        <v>2</v>
      </c>
      <c r="D24" s="684" t="s">
        <v>1939</v>
      </c>
      <c r="E24" s="869"/>
      <c r="F24" s="685">
        <f>C24*E24</f>
        <v>0</v>
      </c>
    </row>
    <row r="25" spans="1:6">
      <c r="A25" s="681"/>
      <c r="B25" s="686" t="s">
        <v>1940</v>
      </c>
      <c r="C25" s="687"/>
      <c r="D25" s="684"/>
      <c r="E25" s="869"/>
      <c r="F25" s="685"/>
    </row>
    <row r="26" spans="1:6">
      <c r="A26" s="681">
        <v>10</v>
      </c>
      <c r="B26" s="682" t="s">
        <v>1950</v>
      </c>
      <c r="C26" s="687">
        <v>8</v>
      </c>
      <c r="D26" s="684" t="s">
        <v>1939</v>
      </c>
      <c r="E26" s="869"/>
      <c r="F26" s="685">
        <f>C26*E26</f>
        <v>0</v>
      </c>
    </row>
    <row r="27" spans="1:6">
      <c r="A27" s="681"/>
      <c r="B27" s="686" t="s">
        <v>1940</v>
      </c>
      <c r="C27" s="687"/>
      <c r="D27" s="684"/>
      <c r="E27" s="869"/>
      <c r="F27" s="685"/>
    </row>
    <row r="28" spans="1:6">
      <c r="A28" s="681">
        <v>11</v>
      </c>
      <c r="B28" s="682" t="s">
        <v>1951</v>
      </c>
      <c r="C28" s="687">
        <v>4</v>
      </c>
      <c r="D28" s="684" t="s">
        <v>1939</v>
      </c>
      <c r="E28" s="869"/>
      <c r="F28" s="685">
        <f>C28*E28</f>
        <v>0</v>
      </c>
    </row>
    <row r="29" spans="1:6">
      <c r="A29" s="681"/>
      <c r="B29" s="686" t="s">
        <v>1940</v>
      </c>
      <c r="C29" s="687"/>
      <c r="D29" s="684"/>
      <c r="E29" s="869"/>
      <c r="F29" s="685"/>
    </row>
    <row r="30" spans="1:6">
      <c r="A30" s="681">
        <v>12</v>
      </c>
      <c r="B30" s="682" t="s">
        <v>1952</v>
      </c>
      <c r="C30" s="687">
        <v>27</v>
      </c>
      <c r="D30" s="684" t="s">
        <v>1939</v>
      </c>
      <c r="E30" s="869"/>
      <c r="F30" s="685">
        <f>C30*E30</f>
        <v>0</v>
      </c>
    </row>
    <row r="31" spans="1:6">
      <c r="A31" s="681"/>
      <c r="B31" s="686" t="s">
        <v>1940</v>
      </c>
      <c r="C31" s="687"/>
      <c r="D31" s="684"/>
      <c r="E31" s="869"/>
      <c r="F31" s="685"/>
    </row>
    <row r="32" spans="1:6">
      <c r="A32" s="681">
        <v>13</v>
      </c>
      <c r="B32" s="682" t="s">
        <v>1953</v>
      </c>
      <c r="C32" s="687">
        <v>35</v>
      </c>
      <c r="D32" s="684" t="s">
        <v>1939</v>
      </c>
      <c r="E32" s="869"/>
      <c r="F32" s="685">
        <f>C32*E32</f>
        <v>0</v>
      </c>
    </row>
    <row r="33" spans="1:6">
      <c r="A33" s="681"/>
      <c r="B33" s="686" t="s">
        <v>1940</v>
      </c>
      <c r="C33" s="687"/>
      <c r="D33" s="684"/>
      <c r="E33" s="869"/>
      <c r="F33" s="685"/>
    </row>
    <row r="34" spans="1:6">
      <c r="A34" s="681">
        <v>14</v>
      </c>
      <c r="B34" s="682" t="s">
        <v>1954</v>
      </c>
      <c r="C34" s="687">
        <v>19</v>
      </c>
      <c r="D34" s="684" t="s">
        <v>1939</v>
      </c>
      <c r="E34" s="869"/>
      <c r="F34" s="685">
        <f>C34*E34</f>
        <v>0</v>
      </c>
    </row>
    <row r="35" spans="1:6">
      <c r="A35" s="681"/>
      <c r="B35" s="686" t="s">
        <v>1940</v>
      </c>
      <c r="C35" s="687"/>
      <c r="D35" s="684"/>
      <c r="E35" s="869"/>
      <c r="F35" s="685"/>
    </row>
    <row r="36" spans="1:6">
      <c r="A36" s="681">
        <v>15</v>
      </c>
      <c r="B36" s="682" t="s">
        <v>1955</v>
      </c>
      <c r="C36" s="687">
        <v>6</v>
      </c>
      <c r="D36" s="684" t="s">
        <v>1939</v>
      </c>
      <c r="E36" s="869"/>
      <c r="F36" s="685">
        <f>C36*E36</f>
        <v>0</v>
      </c>
    </row>
    <row r="37" spans="1:6">
      <c r="A37" s="681"/>
      <c r="B37" s="686" t="s">
        <v>1940</v>
      </c>
      <c r="C37" s="687"/>
      <c r="D37" s="684"/>
      <c r="E37" s="869"/>
      <c r="F37" s="685"/>
    </row>
    <row r="38" spans="1:6">
      <c r="A38" s="681">
        <v>16</v>
      </c>
      <c r="B38" s="682" t="s">
        <v>1956</v>
      </c>
      <c r="C38" s="687">
        <v>33</v>
      </c>
      <c r="D38" s="684" t="s">
        <v>1939</v>
      </c>
      <c r="E38" s="869"/>
      <c r="F38" s="685">
        <f>C38*E38</f>
        <v>0</v>
      </c>
    </row>
    <row r="39" spans="1:6">
      <c r="A39" s="681"/>
      <c r="B39" s="686" t="s">
        <v>1940</v>
      </c>
      <c r="C39" s="687"/>
      <c r="D39" s="684"/>
      <c r="E39" s="869"/>
      <c r="F39" s="685"/>
    </row>
    <row r="40" spans="1:6">
      <c r="A40" s="681">
        <v>17</v>
      </c>
      <c r="B40" s="682" t="s">
        <v>1957</v>
      </c>
      <c r="C40" s="687">
        <v>26</v>
      </c>
      <c r="D40" s="684" t="s">
        <v>1939</v>
      </c>
      <c r="E40" s="869"/>
      <c r="F40" s="685">
        <f>C40*E40</f>
        <v>0</v>
      </c>
    </row>
    <row r="41" spans="1:6" ht="25.5">
      <c r="A41" s="681"/>
      <c r="B41" s="686" t="s">
        <v>1958</v>
      </c>
      <c r="C41" s="687"/>
      <c r="D41" s="684"/>
      <c r="E41" s="869"/>
      <c r="F41" s="685"/>
    </row>
    <row r="42" spans="1:6">
      <c r="A42" s="681">
        <v>18</v>
      </c>
      <c r="B42" s="682" t="s">
        <v>1959</v>
      </c>
      <c r="C42" s="687">
        <v>27</v>
      </c>
      <c r="D42" s="684" t="s">
        <v>1939</v>
      </c>
      <c r="E42" s="869"/>
      <c r="F42" s="685">
        <f>C42*E42</f>
        <v>0</v>
      </c>
    </row>
    <row r="43" spans="1:6" ht="25.5">
      <c r="A43" s="681"/>
      <c r="B43" s="686" t="s">
        <v>1958</v>
      </c>
      <c r="C43" s="687"/>
      <c r="D43" s="684"/>
      <c r="E43" s="869"/>
      <c r="F43" s="685"/>
    </row>
    <row r="44" spans="1:6">
      <c r="A44" s="681">
        <v>19</v>
      </c>
      <c r="B44" s="682" t="s">
        <v>1960</v>
      </c>
      <c r="C44" s="687">
        <v>7</v>
      </c>
      <c r="D44" s="684" t="s">
        <v>1939</v>
      </c>
      <c r="E44" s="869"/>
      <c r="F44" s="685">
        <f>C44*E44</f>
        <v>0</v>
      </c>
    </row>
    <row r="45" spans="1:6" ht="25.5">
      <c r="A45" s="681"/>
      <c r="B45" s="686" t="s">
        <v>1958</v>
      </c>
      <c r="C45" s="687"/>
      <c r="D45" s="684"/>
      <c r="E45" s="869"/>
      <c r="F45" s="685"/>
    </row>
    <row r="46" spans="1:6">
      <c r="A46" s="681">
        <v>20</v>
      </c>
      <c r="B46" s="682" t="s">
        <v>1961</v>
      </c>
      <c r="C46" s="687">
        <v>12</v>
      </c>
      <c r="D46" s="684" t="s">
        <v>1939</v>
      </c>
      <c r="E46" s="869"/>
      <c r="F46" s="685">
        <f>C46*E46</f>
        <v>0</v>
      </c>
    </row>
    <row r="47" spans="1:6" ht="25.5">
      <c r="A47" s="681"/>
      <c r="B47" s="686" t="s">
        <v>1958</v>
      </c>
      <c r="C47" s="687"/>
      <c r="D47" s="684"/>
      <c r="E47" s="869"/>
      <c r="F47" s="685"/>
    </row>
    <row r="48" spans="1:6">
      <c r="A48" s="681">
        <v>21</v>
      </c>
      <c r="B48" s="682" t="s">
        <v>1962</v>
      </c>
      <c r="C48" s="687">
        <v>6</v>
      </c>
      <c r="D48" s="684" t="s">
        <v>1939</v>
      </c>
      <c r="E48" s="869"/>
      <c r="F48" s="685">
        <f>C48*E48</f>
        <v>0</v>
      </c>
    </row>
    <row r="49" spans="1:6" ht="25.5">
      <c r="A49" s="681"/>
      <c r="B49" s="686" t="s">
        <v>1958</v>
      </c>
      <c r="C49" s="687"/>
      <c r="D49" s="684"/>
      <c r="E49" s="869"/>
      <c r="F49" s="685"/>
    </row>
    <row r="50" spans="1:6">
      <c r="A50" s="681">
        <v>22</v>
      </c>
      <c r="B50" s="682" t="s">
        <v>1963</v>
      </c>
      <c r="C50" s="687">
        <v>2</v>
      </c>
      <c r="D50" s="684" t="s">
        <v>1939</v>
      </c>
      <c r="E50" s="869"/>
      <c r="F50" s="685">
        <f>C50*E50</f>
        <v>0</v>
      </c>
    </row>
    <row r="51" spans="1:6" ht="25.5">
      <c r="A51" s="681"/>
      <c r="B51" s="686" t="s">
        <v>1958</v>
      </c>
      <c r="C51" s="687"/>
      <c r="D51" s="684"/>
      <c r="E51" s="869"/>
      <c r="F51" s="685"/>
    </row>
    <row r="52" spans="1:6">
      <c r="A52" s="681">
        <v>23</v>
      </c>
      <c r="B52" s="682" t="s">
        <v>1964</v>
      </c>
      <c r="C52" s="687">
        <v>2</v>
      </c>
      <c r="D52" s="684" t="s">
        <v>1939</v>
      </c>
      <c r="E52" s="869"/>
      <c r="F52" s="685">
        <f>C52*E52</f>
        <v>0</v>
      </c>
    </row>
    <row r="53" spans="1:6">
      <c r="A53" s="681"/>
      <c r="B53" s="686" t="s">
        <v>1940</v>
      </c>
      <c r="C53" s="687"/>
      <c r="D53" s="684"/>
      <c r="E53" s="869"/>
      <c r="F53" s="685"/>
    </row>
    <row r="54" spans="1:6">
      <c r="A54" s="681">
        <v>24</v>
      </c>
      <c r="B54" s="682" t="s">
        <v>1965</v>
      </c>
      <c r="C54" s="687">
        <v>6</v>
      </c>
      <c r="D54" s="684" t="s">
        <v>1939</v>
      </c>
      <c r="E54" s="869"/>
      <c r="F54" s="685">
        <f>C54*E54</f>
        <v>0</v>
      </c>
    </row>
    <row r="55" spans="1:6">
      <c r="A55" s="681"/>
      <c r="B55" s="686" t="s">
        <v>1940</v>
      </c>
      <c r="C55" s="687"/>
      <c r="D55" s="684"/>
      <c r="E55" s="869"/>
      <c r="F55" s="685"/>
    </row>
    <row r="56" spans="1:6">
      <c r="A56" s="681">
        <v>25</v>
      </c>
      <c r="B56" s="682" t="s">
        <v>1966</v>
      </c>
      <c r="C56" s="687">
        <v>10</v>
      </c>
      <c r="D56" s="684" t="s">
        <v>1939</v>
      </c>
      <c r="E56" s="869"/>
      <c r="F56" s="685">
        <f>C56*E56</f>
        <v>0</v>
      </c>
    </row>
    <row r="57" spans="1:6">
      <c r="A57" s="681"/>
      <c r="B57" s="686" t="s">
        <v>1940</v>
      </c>
      <c r="C57" s="687"/>
      <c r="D57" s="684"/>
      <c r="E57" s="869"/>
      <c r="F57" s="685"/>
    </row>
    <row r="58" spans="1:6">
      <c r="A58" s="681">
        <v>26</v>
      </c>
      <c r="B58" s="682" t="s">
        <v>1967</v>
      </c>
      <c r="C58" s="687">
        <v>60</v>
      </c>
      <c r="D58" s="684" t="s">
        <v>1939</v>
      </c>
      <c r="E58" s="869"/>
      <c r="F58" s="685">
        <f>C58*E58</f>
        <v>0</v>
      </c>
    </row>
    <row r="59" spans="1:6" ht="38.25">
      <c r="A59" s="681"/>
      <c r="B59" s="686" t="s">
        <v>1968</v>
      </c>
      <c r="C59" s="687"/>
      <c r="D59" s="684"/>
      <c r="E59" s="869"/>
      <c r="F59" s="685"/>
    </row>
    <row r="60" spans="1:6">
      <c r="A60" s="681">
        <v>27</v>
      </c>
      <c r="B60" s="682" t="s">
        <v>1969</v>
      </c>
      <c r="C60" s="683">
        <v>5</v>
      </c>
      <c r="D60" s="684" t="s">
        <v>1939</v>
      </c>
      <c r="E60" s="869"/>
      <c r="F60" s="685">
        <f>C60*E60</f>
        <v>0</v>
      </c>
    </row>
    <row r="61" spans="1:6">
      <c r="A61" s="681"/>
      <c r="B61" s="688" t="s">
        <v>1940</v>
      </c>
      <c r="C61" s="683"/>
      <c r="D61" s="684"/>
      <c r="E61" s="869"/>
      <c r="F61" s="685"/>
    </row>
    <row r="62" spans="1:6">
      <c r="A62" s="681">
        <v>28</v>
      </c>
      <c r="B62" s="681" t="s">
        <v>1970</v>
      </c>
      <c r="C62" s="687">
        <v>1</v>
      </c>
      <c r="D62" s="684" t="s">
        <v>1971</v>
      </c>
      <c r="E62" s="869"/>
      <c r="F62" s="685">
        <f>C62*E62</f>
        <v>0</v>
      </c>
    </row>
    <row r="63" spans="1:6">
      <c r="A63" s="681"/>
      <c r="B63" s="688" t="s">
        <v>1940</v>
      </c>
      <c r="C63" s="687"/>
      <c r="D63" s="684"/>
      <c r="E63" s="869"/>
      <c r="F63" s="685"/>
    </row>
    <row r="64" spans="1:6">
      <c r="A64" s="681">
        <v>29</v>
      </c>
      <c r="B64" s="681" t="s">
        <v>1972</v>
      </c>
      <c r="C64" s="687">
        <v>1</v>
      </c>
      <c r="D64" s="684" t="s">
        <v>1971</v>
      </c>
      <c r="E64" s="869"/>
      <c r="F64" s="685">
        <f>C64*E64</f>
        <v>0</v>
      </c>
    </row>
    <row r="65" spans="1:6" ht="25.5">
      <c r="A65" s="681"/>
      <c r="B65" s="688" t="s">
        <v>1973</v>
      </c>
      <c r="C65" s="687"/>
      <c r="D65" s="684"/>
      <c r="E65" s="869"/>
      <c r="F65" s="685"/>
    </row>
    <row r="66" spans="1:6">
      <c r="A66" s="681">
        <v>30</v>
      </c>
      <c r="B66" s="682" t="s">
        <v>1974</v>
      </c>
      <c r="C66" s="683">
        <v>1</v>
      </c>
      <c r="D66" s="684" t="s">
        <v>1939</v>
      </c>
      <c r="E66" s="869"/>
      <c r="F66" s="685">
        <f>C66*E66</f>
        <v>0</v>
      </c>
    </row>
    <row r="67" spans="1:6">
      <c r="A67" s="681"/>
      <c r="B67" s="686" t="s">
        <v>1940</v>
      </c>
      <c r="C67" s="683"/>
      <c r="D67" s="684"/>
      <c r="E67" s="869"/>
      <c r="F67" s="685"/>
    </row>
    <row r="68" spans="1:6">
      <c r="A68" s="681">
        <v>31</v>
      </c>
      <c r="B68" s="682" t="s">
        <v>1975</v>
      </c>
      <c r="C68" s="683">
        <v>206</v>
      </c>
      <c r="D68" s="684" t="s">
        <v>1976</v>
      </c>
      <c r="E68" s="869"/>
      <c r="F68" s="685">
        <f>C68*E68</f>
        <v>0</v>
      </c>
    </row>
    <row r="69" spans="1:6" ht="25.5">
      <c r="A69" s="681"/>
      <c r="B69" s="686" t="s">
        <v>1977</v>
      </c>
      <c r="C69" s="683"/>
      <c r="D69" s="684"/>
      <c r="E69" s="870"/>
      <c r="F69" s="689"/>
    </row>
    <row r="71" spans="1:6" ht="17.25">
      <c r="A71" s="1221" t="s">
        <v>1978</v>
      </c>
      <c r="B71" s="1221"/>
      <c r="C71" s="1221"/>
      <c r="D71" s="1221"/>
      <c r="E71" s="1221"/>
      <c r="F71" s="690">
        <f>SUM(F8:F69)</f>
        <v>0</v>
      </c>
    </row>
    <row r="73" spans="1:6">
      <c r="A73" s="691" t="s">
        <v>1979</v>
      </c>
      <c r="B73" s="692" t="s">
        <v>1980</v>
      </c>
    </row>
  </sheetData>
  <sheetProtection password="8F3A" sheet="1"/>
  <mergeCells count="2">
    <mergeCell ref="A6:F6"/>
    <mergeCell ref="A71:E71"/>
  </mergeCells>
  <printOptions horizontalCentered="1"/>
  <pageMargins left="0.70866141732283472" right="0.15748031496062992" top="0.78740157480314965" bottom="0.78740157480314965" header="0.51181102362204722" footer="0.51181102362204722"/>
  <pageSetup paperSize="9" scale="83" firstPageNumber="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5"/>
  <sheetViews>
    <sheetView zoomScaleSheetLayoutView="100" workbookViewId="0">
      <selection activeCell="D47" sqref="D47"/>
    </sheetView>
  </sheetViews>
  <sheetFormatPr defaultRowHeight="12.75"/>
  <cols>
    <col min="1" max="1" width="16" style="598" customWidth="1"/>
    <col min="2" max="2" width="42.28515625" style="598" customWidth="1"/>
    <col min="3" max="3" width="14.28515625" style="598" customWidth="1"/>
    <col min="4" max="4" width="11.7109375" style="598" customWidth="1"/>
    <col min="5" max="5" width="15.5703125" style="598" customWidth="1"/>
    <col min="6" max="6" width="10.28515625" style="598" customWidth="1"/>
    <col min="7" max="71" width="9.140625" style="598"/>
    <col min="72" max="16384" width="9.140625" style="132"/>
  </cols>
  <sheetData>
    <row r="1" spans="2:8">
      <c r="B1" s="657"/>
      <c r="C1" s="658"/>
    </row>
    <row r="2" spans="2:8" ht="19.5">
      <c r="B2" s="1222" t="s">
        <v>84</v>
      </c>
      <c r="C2" s="1223"/>
      <c r="D2" s="659"/>
      <c r="E2" s="659"/>
      <c r="F2" s="659"/>
    </row>
    <row r="3" spans="2:8">
      <c r="B3" s="660"/>
      <c r="C3" s="661"/>
    </row>
    <row r="4" spans="2:8" ht="13.5" customHeight="1">
      <c r="B4" s="1224" t="s">
        <v>467</v>
      </c>
      <c r="C4" s="1225" t="s">
        <v>468</v>
      </c>
      <c r="E4" s="662"/>
      <c r="H4" s="662"/>
    </row>
    <row r="5" spans="2:8">
      <c r="B5" s="1224"/>
      <c r="C5" s="1225"/>
    </row>
    <row r="6" spans="2:8" ht="13.5" thickBot="1">
      <c r="B6" s="660"/>
      <c r="C6" s="661"/>
    </row>
    <row r="7" spans="2:8" ht="13.5" thickBot="1">
      <c r="B7" s="663" t="s">
        <v>469</v>
      </c>
      <c r="C7" s="664"/>
    </row>
    <row r="8" spans="2:8" ht="13.5">
      <c r="B8" s="665" t="s">
        <v>470</v>
      </c>
      <c r="C8" s="133">
        <f>'TEL+data'!F62</f>
        <v>0</v>
      </c>
      <c r="E8" s="666"/>
      <c r="F8" s="667"/>
      <c r="G8" s="666"/>
      <c r="H8" s="666"/>
    </row>
    <row r="9" spans="2:8" ht="14.25" thickBot="1">
      <c r="B9" s="665" t="s">
        <v>471</v>
      </c>
      <c r="C9" s="133">
        <f>'TEL+data'!H62</f>
        <v>0</v>
      </c>
      <c r="E9" s="666"/>
      <c r="F9" s="667"/>
      <c r="G9" s="666"/>
      <c r="H9" s="666"/>
    </row>
    <row r="10" spans="2:8" ht="13.5" thickBot="1">
      <c r="B10" s="668" t="s">
        <v>130</v>
      </c>
      <c r="C10" s="669">
        <f>SUM(C8:C9)</f>
        <v>0</v>
      </c>
      <c r="E10" s="666"/>
      <c r="F10" s="667"/>
      <c r="H10" s="666"/>
    </row>
    <row r="11" spans="2:8" ht="13.5" thickBot="1">
      <c r="B11" s="670"/>
      <c r="C11" s="671"/>
      <c r="F11" s="667"/>
    </row>
    <row r="12" spans="2:8" ht="13.5" thickBot="1">
      <c r="B12" s="663" t="s">
        <v>472</v>
      </c>
      <c r="C12" s="664"/>
      <c r="F12" s="667"/>
    </row>
    <row r="13" spans="2:8" ht="13.5">
      <c r="B13" s="665" t="s">
        <v>470</v>
      </c>
      <c r="C13" s="133">
        <f>'WC-IMOBIL'!F36</f>
        <v>0</v>
      </c>
      <c r="E13" s="666"/>
      <c r="F13" s="667"/>
      <c r="G13" s="666"/>
      <c r="H13" s="666"/>
    </row>
    <row r="14" spans="2:8" ht="14.25" thickBot="1">
      <c r="B14" s="665" t="s">
        <v>471</v>
      </c>
      <c r="C14" s="133">
        <f>'WC-IMOBIL'!H36</f>
        <v>0</v>
      </c>
      <c r="E14" s="666"/>
      <c r="F14" s="667"/>
      <c r="G14" s="666"/>
      <c r="H14" s="666"/>
    </row>
    <row r="15" spans="2:8" ht="13.5" thickBot="1">
      <c r="B15" s="668" t="s">
        <v>130</v>
      </c>
      <c r="C15" s="669">
        <f>SUM(C13:C14)</f>
        <v>0</v>
      </c>
      <c r="E15" s="666"/>
      <c r="F15" s="667"/>
      <c r="H15" s="666"/>
    </row>
    <row r="16" spans="2:8" ht="13.5" thickBot="1">
      <c r="B16" s="670"/>
      <c r="C16" s="672"/>
      <c r="F16" s="667"/>
    </row>
    <row r="17" spans="2:8" ht="13.5" thickBot="1">
      <c r="B17" s="663" t="s">
        <v>473</v>
      </c>
      <c r="C17" s="664"/>
      <c r="F17" s="667"/>
    </row>
    <row r="18" spans="2:8" ht="13.5">
      <c r="B18" s="665" t="s">
        <v>470</v>
      </c>
      <c r="C18" s="133">
        <f>EZS!F41</f>
        <v>0</v>
      </c>
      <c r="F18" s="667"/>
    </row>
    <row r="19" spans="2:8" ht="14.25" thickBot="1">
      <c r="B19" s="665" t="s">
        <v>471</v>
      </c>
      <c r="C19" s="133">
        <f>EZS!H41</f>
        <v>0</v>
      </c>
      <c r="F19" s="667"/>
    </row>
    <row r="20" spans="2:8" ht="13.5" thickBot="1">
      <c r="B20" s="668" t="s">
        <v>130</v>
      </c>
      <c r="C20" s="669">
        <f>SUM(C18:C19)</f>
        <v>0</v>
      </c>
      <c r="F20" s="667"/>
    </row>
    <row r="21" spans="2:8" ht="13.5" thickBot="1">
      <c r="B21" s="670"/>
      <c r="C21" s="672"/>
      <c r="F21" s="667"/>
    </row>
    <row r="22" spans="2:8" ht="13.5" thickBot="1">
      <c r="B22" s="663" t="s">
        <v>474</v>
      </c>
      <c r="C22" s="664"/>
      <c r="F22" s="667"/>
    </row>
    <row r="23" spans="2:8" ht="13.5">
      <c r="B23" s="665" t="s">
        <v>470</v>
      </c>
      <c r="C23" s="133">
        <f>'Místní rozhlas'!F34</f>
        <v>0</v>
      </c>
      <c r="E23" s="666"/>
      <c r="F23" s="667"/>
      <c r="G23" s="666"/>
      <c r="H23" s="666"/>
    </row>
    <row r="24" spans="2:8" ht="14.25" thickBot="1">
      <c r="B24" s="665" t="s">
        <v>471</v>
      </c>
      <c r="C24" s="133">
        <f>'Místní rozhlas'!H34</f>
        <v>0</v>
      </c>
      <c r="E24" s="666"/>
      <c r="F24" s="667"/>
      <c r="G24" s="666"/>
      <c r="H24" s="666"/>
    </row>
    <row r="25" spans="2:8" ht="13.5" thickBot="1">
      <c r="B25" s="668" t="s">
        <v>130</v>
      </c>
      <c r="C25" s="669">
        <f>SUM(C23:C24)</f>
        <v>0</v>
      </c>
      <c r="E25" s="666"/>
      <c r="F25" s="667"/>
      <c r="H25" s="666"/>
    </row>
    <row r="26" spans="2:8">
      <c r="B26" s="670"/>
      <c r="C26" s="671"/>
      <c r="E26" s="666"/>
      <c r="F26" s="667"/>
      <c r="H26" s="666"/>
    </row>
    <row r="27" spans="2:8" ht="13.5" thickBot="1">
      <c r="B27" s="670"/>
      <c r="C27" s="671"/>
      <c r="E27" s="666"/>
      <c r="F27" s="667"/>
      <c r="H27" s="666"/>
    </row>
    <row r="28" spans="2:8" ht="13.5" thickBot="1">
      <c r="B28" s="663" t="s">
        <v>475</v>
      </c>
      <c r="C28" s="664"/>
      <c r="E28" s="666"/>
      <c r="F28" s="667"/>
      <c r="H28" s="666"/>
    </row>
    <row r="29" spans="2:8" ht="13.5">
      <c r="B29" s="665" t="s">
        <v>470</v>
      </c>
      <c r="C29" s="133">
        <f>'Domovní telefon'!F36</f>
        <v>0</v>
      </c>
      <c r="E29" s="666"/>
      <c r="F29" s="667"/>
      <c r="H29" s="666"/>
    </row>
    <row r="30" spans="2:8" ht="14.25" thickBot="1">
      <c r="B30" s="665" t="s">
        <v>471</v>
      </c>
      <c r="C30" s="133">
        <f>'Domovní telefon'!H36</f>
        <v>0</v>
      </c>
      <c r="E30" s="666"/>
      <c r="F30" s="667"/>
      <c r="H30" s="666"/>
    </row>
    <row r="31" spans="2:8" ht="13.5" thickBot="1">
      <c r="B31" s="668" t="s">
        <v>130</v>
      </c>
      <c r="C31" s="669">
        <f>SUM(C29:C30)</f>
        <v>0</v>
      </c>
      <c r="E31" s="666"/>
      <c r="F31" s="667"/>
      <c r="H31" s="666"/>
    </row>
    <row r="32" spans="2:8">
      <c r="B32" s="670"/>
      <c r="C32" s="671"/>
      <c r="E32" s="666"/>
      <c r="F32" s="667"/>
      <c r="H32" s="666"/>
    </row>
    <row r="33" spans="2:8" ht="13.5" thickBot="1">
      <c r="B33" s="670"/>
      <c r="C33" s="671"/>
      <c r="E33" s="666"/>
      <c r="F33" s="667"/>
      <c r="H33" s="666"/>
    </row>
    <row r="34" spans="2:8" ht="13.5" thickBot="1">
      <c r="B34" s="663" t="s">
        <v>476</v>
      </c>
      <c r="C34" s="664"/>
      <c r="E34" s="666"/>
      <c r="F34" s="667"/>
      <c r="H34" s="666"/>
    </row>
    <row r="35" spans="2:8" ht="13.5">
      <c r="B35" s="665" t="s">
        <v>470</v>
      </c>
      <c r="C35" s="133">
        <f>STA!F50</f>
        <v>0</v>
      </c>
      <c r="E35" s="666"/>
      <c r="F35" s="667"/>
      <c r="H35" s="666"/>
    </row>
    <row r="36" spans="2:8" ht="14.25" thickBot="1">
      <c r="B36" s="665" t="s">
        <v>471</v>
      </c>
      <c r="C36" s="133">
        <f>STA!H50</f>
        <v>0</v>
      </c>
      <c r="E36" s="666"/>
      <c r="F36" s="667"/>
      <c r="H36" s="666"/>
    </row>
    <row r="37" spans="2:8" ht="13.5" thickBot="1">
      <c r="B37" s="668" t="s">
        <v>130</v>
      </c>
      <c r="C37" s="669">
        <f>SUM(C35:C36)</f>
        <v>0</v>
      </c>
      <c r="E37" s="666"/>
      <c r="F37" s="667"/>
      <c r="H37" s="666"/>
    </row>
    <row r="38" spans="2:8">
      <c r="B38" s="670"/>
      <c r="C38" s="671"/>
      <c r="E38" s="666"/>
      <c r="F38" s="667"/>
      <c r="H38" s="666"/>
    </row>
    <row r="39" spans="2:8" ht="13.5" thickBot="1">
      <c r="B39" s="670"/>
      <c r="C39" s="671"/>
      <c r="E39" s="666"/>
      <c r="F39" s="667"/>
      <c r="H39" s="666"/>
    </row>
    <row r="40" spans="2:8" ht="13.5" thickBot="1">
      <c r="B40" s="663" t="s">
        <v>477</v>
      </c>
      <c r="C40" s="664"/>
      <c r="E40" s="666"/>
      <c r="F40" s="667"/>
      <c r="H40" s="666"/>
    </row>
    <row r="41" spans="2:8" ht="13.5">
      <c r="B41" s="665" t="s">
        <v>470</v>
      </c>
      <c r="C41" s="133">
        <f>'Audio-video'!F15</f>
        <v>0</v>
      </c>
      <c r="E41" s="666"/>
      <c r="F41" s="667"/>
      <c r="H41" s="666"/>
    </row>
    <row r="42" spans="2:8" ht="14.25" thickBot="1">
      <c r="B42" s="665" t="s">
        <v>471</v>
      </c>
      <c r="C42" s="133">
        <f>'Audio-video'!H15</f>
        <v>0</v>
      </c>
      <c r="E42" s="666"/>
      <c r="F42" s="667"/>
      <c r="H42" s="666"/>
    </row>
    <row r="43" spans="2:8" ht="13.5" thickBot="1">
      <c r="B43" s="668" t="s">
        <v>130</v>
      </c>
      <c r="C43" s="669">
        <f>SUM(C41:C42)</f>
        <v>0</v>
      </c>
      <c r="E43" s="666"/>
      <c r="F43" s="667"/>
      <c r="H43" s="666"/>
    </row>
    <row r="44" spans="2:8">
      <c r="B44" s="670"/>
      <c r="C44" s="671"/>
      <c r="E44" s="666"/>
      <c r="F44" s="667"/>
      <c r="H44" s="666"/>
    </row>
    <row r="45" spans="2:8" ht="13.5" thickBot="1">
      <c r="B45" s="670"/>
      <c r="C45" s="671"/>
      <c r="E45" s="666"/>
      <c r="F45" s="667"/>
      <c r="H45" s="666"/>
    </row>
    <row r="46" spans="2:8" ht="13.5" thickBot="1">
      <c r="B46" s="663" t="s">
        <v>478</v>
      </c>
      <c r="C46" s="664"/>
      <c r="F46" s="667"/>
    </row>
    <row r="47" spans="2:8" ht="13.5">
      <c r="B47" s="665" t="s">
        <v>470</v>
      </c>
      <c r="C47" s="133">
        <f>Spol_!F24</f>
        <v>0</v>
      </c>
      <c r="E47" s="666"/>
      <c r="F47" s="667"/>
      <c r="G47" s="666"/>
      <c r="H47" s="666"/>
    </row>
    <row r="48" spans="2:8" ht="14.25" thickBot="1">
      <c r="B48" s="665" t="s">
        <v>471</v>
      </c>
      <c r="C48" s="133">
        <f>Spol_!H24</f>
        <v>0</v>
      </c>
      <c r="E48" s="666"/>
      <c r="F48" s="667"/>
      <c r="G48" s="666"/>
      <c r="H48" s="666"/>
    </row>
    <row r="49" spans="2:8" ht="13.5" thickBot="1">
      <c r="B49" s="668" t="s">
        <v>130</v>
      </c>
      <c r="C49" s="669">
        <f>SUM(C47:C48)</f>
        <v>0</v>
      </c>
      <c r="E49" s="666"/>
      <c r="F49" s="667"/>
      <c r="H49" s="666"/>
    </row>
    <row r="50" spans="2:8">
      <c r="B50" s="670"/>
      <c r="C50" s="671"/>
    </row>
    <row r="51" spans="2:8">
      <c r="B51" s="660"/>
      <c r="C51" s="661"/>
    </row>
    <row r="52" spans="2:8" ht="13.35" customHeight="1">
      <c r="B52" s="1224" t="s">
        <v>467</v>
      </c>
      <c r="C52" s="1225" t="s">
        <v>468</v>
      </c>
      <c r="E52" s="662"/>
      <c r="H52" s="662"/>
    </row>
    <row r="53" spans="2:8">
      <c r="B53" s="1224"/>
      <c r="C53" s="1225"/>
    </row>
    <row r="54" spans="2:8" ht="13.5" thickBot="1">
      <c r="B54" s="673"/>
      <c r="C54" s="672"/>
    </row>
    <row r="55" spans="2:8" ht="14.25" thickBot="1">
      <c r="B55" s="674" t="s">
        <v>479</v>
      </c>
      <c r="C55" s="134">
        <f>C47+C23+C13+C8+C18+C29+C41+C35</f>
        <v>0</v>
      </c>
      <c r="E55" s="666"/>
      <c r="F55" s="675"/>
      <c r="G55" s="666"/>
      <c r="H55" s="666"/>
    </row>
    <row r="56" spans="2:8" ht="14.25" thickBot="1">
      <c r="B56" s="674" t="s">
        <v>480</v>
      </c>
      <c r="C56" s="134">
        <f>C48+C24+C14+C9+C19+C30+C42+C36</f>
        <v>0</v>
      </c>
      <c r="E56" s="666"/>
      <c r="F56" s="675"/>
      <c r="G56" s="666"/>
      <c r="H56" s="666"/>
    </row>
    <row r="57" spans="2:8" ht="13.5" thickBot="1">
      <c r="B57" s="660"/>
      <c r="C57" s="661"/>
    </row>
    <row r="58" spans="2:8" ht="17.25" thickBot="1">
      <c r="B58" s="676" t="s">
        <v>76</v>
      </c>
      <c r="C58" s="135">
        <f>SUM(C55:C57)</f>
        <v>0</v>
      </c>
      <c r="E58" s="666"/>
      <c r="F58" s="675"/>
      <c r="G58" s="666"/>
      <c r="H58" s="666"/>
    </row>
    <row r="60" spans="2:8">
      <c r="B60" s="677"/>
    </row>
    <row r="61" spans="2:8">
      <c r="B61" s="677"/>
      <c r="C61" s="678"/>
    </row>
    <row r="62" spans="2:8">
      <c r="B62" s="677"/>
    </row>
    <row r="63" spans="2:8">
      <c r="B63" s="677"/>
    </row>
    <row r="64" spans="2:8">
      <c r="B64" s="677"/>
    </row>
    <row r="65" spans="2:2">
      <c r="B65" s="677"/>
    </row>
  </sheetData>
  <sheetProtection password="8F3A" sheet="1"/>
  <mergeCells count="5">
    <mergeCell ref="B2:C2"/>
    <mergeCell ref="B4:B5"/>
    <mergeCell ref="C4:C5"/>
    <mergeCell ref="B52:B53"/>
    <mergeCell ref="C52:C53"/>
  </mergeCells>
  <pageMargins left="0.74803149606299213" right="0.74803149606299213" top="0.98425196850393704" bottom="0.35" header="0.51181102362204722" footer="0.28000000000000003"/>
  <pageSetup paperSize="9" scale="93" firstPageNumber="0" orientation="portrait" r:id="rId1"/>
  <headerFooter alignWithMargins="0">
    <oddHeader>&amp;LMilan Starý, Jenišovice 103, 468 33 Jenišovice, tel. 777611615 , milan.stary@seznam.cz , IČO 02329298</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1"/>
  <sheetViews>
    <sheetView view="pageBreakPreview" zoomScaleSheetLayoutView="100" workbookViewId="0">
      <selection activeCell="G10" sqref="G10"/>
    </sheetView>
  </sheetViews>
  <sheetFormatPr defaultRowHeight="12.75"/>
  <cols>
    <col min="1" max="1" width="4" style="564" customWidth="1"/>
    <col min="2" max="2" width="50.7109375" style="138" customWidth="1"/>
    <col min="3" max="3" width="6.14062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s="136" customFormat="1" ht="18">
      <c r="A1" s="1226" t="s">
        <v>481</v>
      </c>
      <c r="B1" s="1227"/>
      <c r="C1" s="1227"/>
      <c r="D1" s="1227"/>
      <c r="E1" s="1227"/>
      <c r="F1" s="1227"/>
      <c r="G1" s="1227"/>
      <c r="H1" s="1228"/>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row>
    <row r="2" spans="1:71" s="136" customFormat="1">
      <c r="A2" s="647"/>
      <c r="B2" s="566"/>
      <c r="C2" s="566"/>
      <c r="D2" s="566"/>
      <c r="E2" s="566"/>
      <c r="F2" s="566"/>
      <c r="G2" s="566"/>
      <c r="H2" s="570"/>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571"/>
      <c r="BO2" s="571"/>
      <c r="BP2" s="571"/>
      <c r="BQ2" s="571"/>
      <c r="BR2" s="571"/>
      <c r="BS2" s="571"/>
    </row>
    <row r="3" spans="1:71" s="136" customFormat="1">
      <c r="A3" s="647"/>
      <c r="B3" s="648"/>
      <c r="C3" s="599"/>
      <c r="D3" s="599"/>
      <c r="E3" s="649"/>
      <c r="F3" s="650"/>
      <c r="G3" s="648"/>
      <c r="H3" s="65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row>
    <row r="4" spans="1:71" s="136" customFormat="1">
      <c r="A4" s="569" t="s">
        <v>482</v>
      </c>
      <c r="B4" s="566" t="s">
        <v>467</v>
      </c>
      <c r="C4" s="566" t="s">
        <v>483</v>
      </c>
      <c r="D4" s="566" t="s">
        <v>484</v>
      </c>
      <c r="E4" s="566" t="s">
        <v>470</v>
      </c>
      <c r="F4" s="566" t="s">
        <v>485</v>
      </c>
      <c r="G4" s="566" t="s">
        <v>471</v>
      </c>
      <c r="H4" s="570" t="s">
        <v>486</v>
      </c>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row>
    <row r="5" spans="1:71" s="136" customFormat="1" ht="14.25">
      <c r="A5" s="602"/>
      <c r="B5" s="603" t="s">
        <v>473</v>
      </c>
      <c r="C5" s="604"/>
      <c r="D5" s="605"/>
      <c r="E5" s="605"/>
      <c r="F5" s="605"/>
      <c r="G5" s="874"/>
      <c r="H5" s="606"/>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row>
    <row r="6" spans="1:71" s="136" customFormat="1">
      <c r="A6" s="607"/>
      <c r="B6" s="608" t="s">
        <v>487</v>
      </c>
      <c r="C6" s="609"/>
      <c r="D6" s="610"/>
      <c r="E6" s="871"/>
      <c r="F6" s="610"/>
      <c r="G6" s="871"/>
      <c r="H6" s="61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s="136" customFormat="1" ht="66.75" customHeight="1">
      <c r="A7" s="582" t="s">
        <v>97</v>
      </c>
      <c r="B7" s="652" t="s">
        <v>488</v>
      </c>
      <c r="C7" s="584" t="s">
        <v>91</v>
      </c>
      <c r="D7" s="585">
        <v>1</v>
      </c>
      <c r="E7" s="872"/>
      <c r="F7" s="585">
        <f>E7*D7</f>
        <v>0</v>
      </c>
      <c r="G7" s="872"/>
      <c r="H7" s="586">
        <f>G7*D7</f>
        <v>0</v>
      </c>
      <c r="I7" s="571"/>
      <c r="J7" s="571"/>
      <c r="K7" s="653"/>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row>
    <row r="8" spans="1:71" s="136" customFormat="1" ht="35.25" customHeight="1">
      <c r="A8" s="582" t="s">
        <v>98</v>
      </c>
      <c r="B8" s="654" t="s">
        <v>489</v>
      </c>
      <c r="C8" s="584" t="s">
        <v>91</v>
      </c>
      <c r="D8" s="585">
        <v>4</v>
      </c>
      <c r="E8" s="872"/>
      <c r="F8" s="585">
        <f>E8*D8</f>
        <v>0</v>
      </c>
      <c r="G8" s="872"/>
      <c r="H8" s="586">
        <f>G8*D8</f>
        <v>0</v>
      </c>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row>
    <row r="9" spans="1:71" s="136" customFormat="1" ht="13.5" customHeight="1">
      <c r="A9" s="582" t="s">
        <v>99</v>
      </c>
      <c r="B9" s="654" t="s">
        <v>490</v>
      </c>
      <c r="C9" s="584" t="s">
        <v>91</v>
      </c>
      <c r="D9" s="585">
        <v>1</v>
      </c>
      <c r="E9" s="872"/>
      <c r="F9" s="585">
        <f>E9*D9</f>
        <v>0</v>
      </c>
      <c r="G9" s="872"/>
      <c r="H9" s="585">
        <f>G9*D9</f>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ht="13.5" customHeight="1">
      <c r="A10" s="582" t="s">
        <v>100</v>
      </c>
      <c r="B10" s="654" t="s">
        <v>491</v>
      </c>
      <c r="C10" s="584" t="s">
        <v>91</v>
      </c>
      <c r="D10" s="585">
        <v>1</v>
      </c>
      <c r="E10" s="872"/>
      <c r="F10" s="585">
        <f>E10*D10</f>
        <v>0</v>
      </c>
      <c r="G10" s="872"/>
      <c r="H10" s="585">
        <f>G10*D10</f>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s="136" customFormat="1">
      <c r="A11" s="582" t="s">
        <v>101</v>
      </c>
      <c r="B11" s="583" t="s">
        <v>492</v>
      </c>
      <c r="C11" s="584" t="s">
        <v>91</v>
      </c>
      <c r="D11" s="585">
        <v>10</v>
      </c>
      <c r="E11" s="872"/>
      <c r="F11" s="585">
        <f>E11*D11</f>
        <v>0</v>
      </c>
      <c r="G11" s="872"/>
      <c r="H11" s="586">
        <f>G11*D11</f>
        <v>0</v>
      </c>
      <c r="I11" s="571"/>
      <c r="J11" s="571"/>
      <c r="K11" s="652"/>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row>
    <row r="12" spans="1:71" s="136" customFormat="1">
      <c r="A12" s="607"/>
      <c r="B12" s="608" t="s">
        <v>493</v>
      </c>
      <c r="C12" s="609"/>
      <c r="D12" s="610"/>
      <c r="E12" s="871"/>
      <c r="F12" s="610">
        <f>SUM(F7:F11)</f>
        <v>0</v>
      </c>
      <c r="G12" s="871"/>
      <c r="H12" s="611">
        <f>SUM(H7:H11)</f>
        <v>0</v>
      </c>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row>
    <row r="13" spans="1:71" s="136" customFormat="1">
      <c r="A13" s="607"/>
      <c r="B13" s="608" t="s">
        <v>494</v>
      </c>
      <c r="C13" s="609"/>
      <c r="D13" s="610"/>
      <c r="E13" s="871"/>
      <c r="F13" s="610"/>
      <c r="G13" s="871"/>
      <c r="H13" s="61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row>
    <row r="14" spans="1:71" s="136" customFormat="1" ht="38.25" customHeight="1">
      <c r="A14" s="582" t="s">
        <v>102</v>
      </c>
      <c r="B14" s="654" t="s">
        <v>495</v>
      </c>
      <c r="C14" s="584" t="s">
        <v>91</v>
      </c>
      <c r="D14" s="585">
        <v>4</v>
      </c>
      <c r="E14" s="872"/>
      <c r="F14" s="585">
        <f>E14*D14</f>
        <v>0</v>
      </c>
      <c r="G14" s="872"/>
      <c r="H14" s="586">
        <f>G14*D14</f>
        <v>0</v>
      </c>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row>
    <row r="15" spans="1:71" s="136" customFormat="1" ht="66.75" customHeight="1">
      <c r="A15" s="582" t="s">
        <v>103</v>
      </c>
      <c r="B15" s="654" t="s">
        <v>496</v>
      </c>
      <c r="C15" s="655" t="s">
        <v>91</v>
      </c>
      <c r="D15" s="656">
        <v>25</v>
      </c>
      <c r="E15" s="873"/>
      <c r="F15" s="585">
        <f>E15*D15</f>
        <v>0</v>
      </c>
      <c r="G15" s="873"/>
      <c r="H15" s="586">
        <f>G15*D15</f>
        <v>0</v>
      </c>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row>
    <row r="16" spans="1:71" s="136" customFormat="1">
      <c r="A16" s="582" t="s">
        <v>104</v>
      </c>
      <c r="B16" s="583" t="s">
        <v>497</v>
      </c>
      <c r="C16" s="584" t="s">
        <v>91</v>
      </c>
      <c r="D16" s="585">
        <v>17</v>
      </c>
      <c r="E16" s="872"/>
      <c r="F16" s="585">
        <f>E16*D16</f>
        <v>0</v>
      </c>
      <c r="G16" s="872"/>
      <c r="H16" s="586">
        <f>G16*D16</f>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s="136" customFormat="1">
      <c r="A17" s="607"/>
      <c r="B17" s="608" t="s">
        <v>498</v>
      </c>
      <c r="C17" s="609"/>
      <c r="D17" s="610"/>
      <c r="E17" s="871"/>
      <c r="F17" s="610">
        <f>SUM(F14:F16)</f>
        <v>0</v>
      </c>
      <c r="G17" s="871"/>
      <c r="H17" s="611">
        <f>SUM(H14:H16)</f>
        <v>0</v>
      </c>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row>
    <row r="18" spans="1:71" s="136" customFormat="1">
      <c r="A18" s="607"/>
      <c r="B18" s="608" t="s">
        <v>499</v>
      </c>
      <c r="C18" s="609"/>
      <c r="D18" s="610"/>
      <c r="E18" s="871"/>
      <c r="F18" s="610"/>
      <c r="G18" s="871"/>
      <c r="H18" s="61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row>
    <row r="19" spans="1:71" s="136" customFormat="1">
      <c r="A19" s="582" t="s">
        <v>107</v>
      </c>
      <c r="B19" s="583" t="s">
        <v>500</v>
      </c>
      <c r="C19" s="584" t="s">
        <v>94</v>
      </c>
      <c r="D19" s="585">
        <v>300</v>
      </c>
      <c r="E19" s="872"/>
      <c r="F19" s="585">
        <f>E19*D19</f>
        <v>0</v>
      </c>
      <c r="G19" s="872"/>
      <c r="H19" s="586">
        <f>G19*D19</f>
        <v>0</v>
      </c>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row>
    <row r="20" spans="1:71" s="136" customFormat="1">
      <c r="A20" s="582" t="s">
        <v>110</v>
      </c>
      <c r="B20" s="583" t="s">
        <v>501</v>
      </c>
      <c r="C20" s="584" t="s">
        <v>94</v>
      </c>
      <c r="D20" s="585">
        <v>1100</v>
      </c>
      <c r="E20" s="872"/>
      <c r="F20" s="585">
        <f>E20*D20</f>
        <v>0</v>
      </c>
      <c r="G20" s="872"/>
      <c r="H20" s="586">
        <f>G20*D20</f>
        <v>0</v>
      </c>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row>
    <row r="21" spans="1:71">
      <c r="A21" s="607"/>
      <c r="B21" s="608" t="s">
        <v>502</v>
      </c>
      <c r="C21" s="609"/>
      <c r="D21" s="610"/>
      <c r="E21" s="871"/>
      <c r="F21" s="610">
        <f>SUM(F19:F20)</f>
        <v>0</v>
      </c>
      <c r="G21" s="871"/>
      <c r="H21" s="611">
        <f>SUM(H19:H20)</f>
        <v>0</v>
      </c>
    </row>
    <row r="22" spans="1:71">
      <c r="A22" s="607"/>
      <c r="B22" s="608" t="s">
        <v>503</v>
      </c>
      <c r="C22" s="609"/>
      <c r="D22" s="610"/>
      <c r="E22" s="871"/>
      <c r="F22" s="610"/>
      <c r="G22" s="871"/>
      <c r="H22" s="611"/>
    </row>
    <row r="23" spans="1:71">
      <c r="A23" s="582" t="s">
        <v>111</v>
      </c>
      <c r="B23" s="583" t="s">
        <v>504</v>
      </c>
      <c r="C23" s="584" t="s">
        <v>94</v>
      </c>
      <c r="D23" s="585">
        <v>450</v>
      </c>
      <c r="E23" s="872"/>
      <c r="F23" s="585">
        <f t="shared" ref="F23:F28" si="0">E23*D23</f>
        <v>0</v>
      </c>
      <c r="G23" s="872"/>
      <c r="H23" s="586">
        <f t="shared" ref="H23:H28" si="1">G23*D23</f>
        <v>0</v>
      </c>
    </row>
    <row r="24" spans="1:71">
      <c r="A24" s="582" t="s">
        <v>113</v>
      </c>
      <c r="B24" s="583" t="s">
        <v>505</v>
      </c>
      <c r="C24" s="584" t="s">
        <v>94</v>
      </c>
      <c r="D24" s="585">
        <v>75</v>
      </c>
      <c r="E24" s="872"/>
      <c r="F24" s="585">
        <f t="shared" si="0"/>
        <v>0</v>
      </c>
      <c r="G24" s="872"/>
      <c r="H24" s="586">
        <f t="shared" si="1"/>
        <v>0</v>
      </c>
    </row>
    <row r="25" spans="1:71">
      <c r="A25" s="582" t="s">
        <v>114</v>
      </c>
      <c r="B25" s="583" t="s">
        <v>506</v>
      </c>
      <c r="C25" s="584" t="s">
        <v>91</v>
      </c>
      <c r="D25" s="585">
        <v>35</v>
      </c>
      <c r="E25" s="872"/>
      <c r="F25" s="585">
        <f t="shared" si="0"/>
        <v>0</v>
      </c>
      <c r="G25" s="872"/>
      <c r="H25" s="586">
        <f t="shared" si="1"/>
        <v>0</v>
      </c>
    </row>
    <row r="26" spans="1:71">
      <c r="A26" s="582" t="s">
        <v>115</v>
      </c>
      <c r="B26" s="583" t="s">
        <v>507</v>
      </c>
      <c r="C26" s="584" t="s">
        <v>91</v>
      </c>
      <c r="D26" s="585">
        <v>5</v>
      </c>
      <c r="E26" s="872"/>
      <c r="F26" s="585">
        <f t="shared" si="0"/>
        <v>0</v>
      </c>
      <c r="G26" s="872"/>
      <c r="H26" s="586">
        <f t="shared" si="1"/>
        <v>0</v>
      </c>
    </row>
    <row r="27" spans="1:71">
      <c r="A27" s="582" t="s">
        <v>15</v>
      </c>
      <c r="B27" s="583" t="s">
        <v>508</v>
      </c>
      <c r="C27" s="584" t="s">
        <v>94</v>
      </c>
      <c r="D27" s="585">
        <v>10</v>
      </c>
      <c r="E27" s="872"/>
      <c r="F27" s="585">
        <f t="shared" si="0"/>
        <v>0</v>
      </c>
      <c r="G27" s="872"/>
      <c r="H27" s="586">
        <f t="shared" si="1"/>
        <v>0</v>
      </c>
    </row>
    <row r="28" spans="1:71">
      <c r="A28" s="582" t="s">
        <v>16</v>
      </c>
      <c r="B28" s="583" t="s">
        <v>509</v>
      </c>
      <c r="C28" s="584" t="s">
        <v>94</v>
      </c>
      <c r="D28" s="585">
        <v>10</v>
      </c>
      <c r="E28" s="872"/>
      <c r="F28" s="585">
        <f t="shared" si="0"/>
        <v>0</v>
      </c>
      <c r="G28" s="872"/>
      <c r="H28" s="586">
        <f t="shared" si="1"/>
        <v>0</v>
      </c>
    </row>
    <row r="29" spans="1:71">
      <c r="A29" s="607"/>
      <c r="B29" s="608" t="s">
        <v>510</v>
      </c>
      <c r="C29" s="609"/>
      <c r="D29" s="610"/>
      <c r="E29" s="871"/>
      <c r="F29" s="610">
        <f>SUM(F23:F28)</f>
        <v>0</v>
      </c>
      <c r="G29" s="871"/>
      <c r="H29" s="611">
        <f>SUM(H23:H28)</f>
        <v>0</v>
      </c>
    </row>
    <row r="30" spans="1:71">
      <c r="A30" s="607"/>
      <c r="B30" s="608" t="s">
        <v>511</v>
      </c>
      <c r="C30" s="609"/>
      <c r="D30" s="610"/>
      <c r="E30" s="871"/>
      <c r="F30" s="610"/>
      <c r="G30" s="871"/>
      <c r="H30" s="611"/>
    </row>
    <row r="31" spans="1:71">
      <c r="A31" s="582" t="s">
        <v>19</v>
      </c>
      <c r="B31" s="583" t="s">
        <v>512</v>
      </c>
      <c r="C31" s="584" t="s">
        <v>93</v>
      </c>
      <c r="D31" s="585">
        <v>1</v>
      </c>
      <c r="E31" s="872"/>
      <c r="F31" s="585">
        <f t="shared" ref="F31:F37" si="2">E31*D31</f>
        <v>0</v>
      </c>
      <c r="G31" s="872"/>
      <c r="H31" s="586">
        <f t="shared" ref="H31:H37" si="3">G31*D31</f>
        <v>0</v>
      </c>
    </row>
    <row r="32" spans="1:71">
      <c r="A32" s="582" t="s">
        <v>20</v>
      </c>
      <c r="B32" s="583" t="s">
        <v>513</v>
      </c>
      <c r="C32" s="584" t="s">
        <v>93</v>
      </c>
      <c r="D32" s="585">
        <v>1</v>
      </c>
      <c r="E32" s="872"/>
      <c r="F32" s="585">
        <f t="shared" si="2"/>
        <v>0</v>
      </c>
      <c r="G32" s="872"/>
      <c r="H32" s="586">
        <f t="shared" si="3"/>
        <v>0</v>
      </c>
    </row>
    <row r="33" spans="1:8">
      <c r="A33" s="582" t="s">
        <v>21</v>
      </c>
      <c r="B33" s="583" t="s">
        <v>514</v>
      </c>
      <c r="C33" s="584" t="s">
        <v>93</v>
      </c>
      <c r="D33" s="585">
        <v>1</v>
      </c>
      <c r="E33" s="872"/>
      <c r="F33" s="585">
        <f t="shared" si="2"/>
        <v>0</v>
      </c>
      <c r="G33" s="872"/>
      <c r="H33" s="586">
        <f t="shared" si="3"/>
        <v>0</v>
      </c>
    </row>
    <row r="34" spans="1:8">
      <c r="A34" s="582" t="s">
        <v>22</v>
      </c>
      <c r="B34" s="583" t="s">
        <v>515</v>
      </c>
      <c r="C34" s="584" t="s">
        <v>93</v>
      </c>
      <c r="D34" s="585">
        <v>1</v>
      </c>
      <c r="E34" s="872"/>
      <c r="F34" s="585">
        <f t="shared" si="2"/>
        <v>0</v>
      </c>
      <c r="G34" s="872"/>
      <c r="H34" s="586">
        <f t="shared" si="3"/>
        <v>0</v>
      </c>
    </row>
    <row r="35" spans="1:8">
      <c r="A35" s="582" t="s">
        <v>23</v>
      </c>
      <c r="B35" s="583" t="s">
        <v>516</v>
      </c>
      <c r="C35" s="584" t="s">
        <v>93</v>
      </c>
      <c r="D35" s="585">
        <v>1</v>
      </c>
      <c r="E35" s="872"/>
      <c r="F35" s="585">
        <f t="shared" si="2"/>
        <v>0</v>
      </c>
      <c r="G35" s="872"/>
      <c r="H35" s="586">
        <f t="shared" si="3"/>
        <v>0</v>
      </c>
    </row>
    <row r="36" spans="1:8">
      <c r="A36" s="582" t="s">
        <v>49</v>
      </c>
      <c r="B36" s="583" t="s">
        <v>517</v>
      </c>
      <c r="C36" s="584" t="s">
        <v>93</v>
      </c>
      <c r="D36" s="585">
        <v>1</v>
      </c>
      <c r="E36" s="872"/>
      <c r="F36" s="585">
        <f t="shared" si="2"/>
        <v>0</v>
      </c>
      <c r="G36" s="872"/>
      <c r="H36" s="586">
        <f t="shared" si="3"/>
        <v>0</v>
      </c>
    </row>
    <row r="37" spans="1:8">
      <c r="A37" s="582" t="s">
        <v>24</v>
      </c>
      <c r="B37" s="583" t="s">
        <v>518</v>
      </c>
      <c r="C37" s="584" t="s">
        <v>93</v>
      </c>
      <c r="D37" s="585">
        <v>1</v>
      </c>
      <c r="E37" s="872"/>
      <c r="F37" s="585">
        <f t="shared" si="2"/>
        <v>0</v>
      </c>
      <c r="G37" s="872"/>
      <c r="H37" s="586">
        <f t="shared" si="3"/>
        <v>0</v>
      </c>
    </row>
    <row r="38" spans="1:8">
      <c r="A38" s="607"/>
      <c r="B38" s="608" t="s">
        <v>519</v>
      </c>
      <c r="C38" s="609"/>
      <c r="D38" s="610"/>
      <c r="E38" s="871"/>
      <c r="F38" s="610">
        <f>SUM(F31:F37)</f>
        <v>0</v>
      </c>
      <c r="G38" s="871"/>
      <c r="H38" s="611">
        <f>SUM(H31:H37)</f>
        <v>0</v>
      </c>
    </row>
    <row r="39" spans="1:8" ht="27.75" customHeight="1">
      <c r="A39" s="607"/>
      <c r="B39" s="1229" t="s">
        <v>520</v>
      </c>
      <c r="C39" s="1229"/>
      <c r="D39" s="1229"/>
      <c r="E39" s="1229"/>
      <c r="F39" s="1229"/>
      <c r="G39" s="1229"/>
      <c r="H39" s="1230"/>
    </row>
    <row r="40" spans="1:8" ht="24.75" customHeight="1">
      <c r="A40" s="582"/>
      <c r="B40" s="1229" t="s">
        <v>521</v>
      </c>
      <c r="C40" s="1229"/>
      <c r="D40" s="1229"/>
      <c r="E40" s="1229"/>
      <c r="F40" s="1229"/>
      <c r="G40" s="1229"/>
      <c r="H40" s="1230"/>
    </row>
    <row r="41" spans="1:8" ht="29.25" thickBot="1">
      <c r="A41" s="614"/>
      <c r="B41" s="615" t="s">
        <v>522</v>
      </c>
      <c r="C41" s="616"/>
      <c r="D41" s="617"/>
      <c r="E41" s="617"/>
      <c r="F41" s="617">
        <f>F38+F29+F17+F21+F12</f>
        <v>0</v>
      </c>
      <c r="G41" s="617"/>
      <c r="H41" s="618">
        <f>H38+H29+H17+H21+H12</f>
        <v>0</v>
      </c>
    </row>
  </sheetData>
  <sheetProtection password="8F3A" sheet="1"/>
  <mergeCells count="3">
    <mergeCell ref="A1:H1"/>
    <mergeCell ref="B39:H39"/>
    <mergeCell ref="B40:H40"/>
  </mergeCells>
  <pageMargins left="0.78740157480314965" right="0.15748031496062992" top="0.78740157480314965" bottom="0.78740157480314965" header="0.51181102362204722" footer="0.51181102362204722"/>
  <pageSetup paperSize="9" scale="78" firstPageNumber="0" orientation="portrait" r:id="rId1"/>
  <headerFooter alignWithMargins="0">
    <oddHeader>&amp;LMilan Starý, Jenišovice 103, 468 33 Jenišovice, tel. 777611615 , milan.stary@seznam.cz , IČO 02329298</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2"/>
  <sheetViews>
    <sheetView view="pageBreakPreview" zoomScaleSheetLayoutView="100" workbookViewId="0">
      <selection activeCell="G15" sqref="G15"/>
    </sheetView>
  </sheetViews>
  <sheetFormatPr defaultRowHeight="12.75"/>
  <cols>
    <col min="1" max="1" width="4" style="564" customWidth="1"/>
    <col min="2" max="2" width="50.7109375" style="138" customWidth="1"/>
    <col min="3" max="3" width="5.8554687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523</v>
      </c>
      <c r="B1" s="1227"/>
      <c r="C1" s="1227"/>
      <c r="D1" s="1227"/>
      <c r="E1" s="1227"/>
      <c r="F1" s="1227"/>
      <c r="G1" s="1227"/>
      <c r="H1" s="1228"/>
    </row>
    <row r="2" spans="1:71">
      <c r="A2" s="565"/>
      <c r="B2" s="566"/>
      <c r="C2" s="567"/>
      <c r="D2" s="567"/>
      <c r="E2" s="567"/>
      <c r="F2" s="567"/>
      <c r="G2" s="567"/>
      <c r="H2" s="568"/>
    </row>
    <row r="3" spans="1:71">
      <c r="A3" s="569" t="s">
        <v>482</v>
      </c>
      <c r="B3" s="566" t="s">
        <v>467</v>
      </c>
      <c r="C3" s="566" t="s">
        <v>483</v>
      </c>
      <c r="D3" s="566" t="s">
        <v>484</v>
      </c>
      <c r="E3" s="566" t="s">
        <v>470</v>
      </c>
      <c r="F3" s="566" t="s">
        <v>485</v>
      </c>
      <c r="G3" s="566" t="s">
        <v>471</v>
      </c>
      <c r="H3" s="570" t="s">
        <v>486</v>
      </c>
    </row>
    <row r="4" spans="1:71" ht="14.25">
      <c r="A4" s="602"/>
      <c r="B4" s="603" t="s">
        <v>469</v>
      </c>
      <c r="C4" s="604"/>
      <c r="D4" s="605"/>
      <c r="E4" s="605"/>
      <c r="F4" s="605"/>
      <c r="G4" s="605"/>
      <c r="H4" s="606"/>
    </row>
    <row r="5" spans="1:71">
      <c r="A5" s="607"/>
      <c r="B5" s="608" t="s">
        <v>524</v>
      </c>
      <c r="C5" s="609"/>
      <c r="D5" s="610"/>
      <c r="E5" s="610"/>
      <c r="F5" s="610"/>
      <c r="G5" s="610"/>
      <c r="H5" s="611"/>
    </row>
    <row r="6" spans="1:71" s="136" customFormat="1">
      <c r="A6" s="582" t="s">
        <v>97</v>
      </c>
      <c r="B6" s="583" t="s">
        <v>525</v>
      </c>
      <c r="C6" s="584" t="s">
        <v>91</v>
      </c>
      <c r="D6" s="585">
        <v>1</v>
      </c>
      <c r="E6" s="872"/>
      <c r="F6" s="585">
        <f t="shared" ref="F6:F11" si="0">E6*D6</f>
        <v>0</v>
      </c>
      <c r="G6" s="872"/>
      <c r="H6" s="586">
        <f t="shared" ref="H6:H11" si="1">G6*D6</f>
        <v>0</v>
      </c>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s="136" customFormat="1">
      <c r="A7" s="582" t="s">
        <v>98</v>
      </c>
      <c r="B7" s="583" t="s">
        <v>526</v>
      </c>
      <c r="C7" s="584" t="s">
        <v>91</v>
      </c>
      <c r="D7" s="585">
        <v>1</v>
      </c>
      <c r="E7" s="872"/>
      <c r="F7" s="585">
        <f>E7*D7</f>
        <v>0</v>
      </c>
      <c r="G7" s="872"/>
      <c r="H7" s="586">
        <f>G7*D7</f>
        <v>0</v>
      </c>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row>
    <row r="8" spans="1:71" s="136" customFormat="1">
      <c r="A8" s="582" t="s">
        <v>99</v>
      </c>
      <c r="B8" s="583" t="s">
        <v>527</v>
      </c>
      <c r="C8" s="584" t="s">
        <v>91</v>
      </c>
      <c r="D8" s="585">
        <v>2</v>
      </c>
      <c r="E8" s="872"/>
      <c r="F8" s="585">
        <f t="shared" si="0"/>
        <v>0</v>
      </c>
      <c r="G8" s="872"/>
      <c r="H8" s="586">
        <f t="shared" si="1"/>
        <v>0</v>
      </c>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row>
    <row r="9" spans="1:71" s="136" customFormat="1">
      <c r="A9" s="582" t="s">
        <v>100</v>
      </c>
      <c r="B9" s="583" t="s">
        <v>528</v>
      </c>
      <c r="C9" s="584" t="s">
        <v>91</v>
      </c>
      <c r="D9" s="585">
        <v>3</v>
      </c>
      <c r="E9" s="872"/>
      <c r="F9" s="585">
        <f t="shared" si="0"/>
        <v>0</v>
      </c>
      <c r="G9" s="872"/>
      <c r="H9" s="586">
        <f t="shared" si="1"/>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c r="A10" s="582" t="s">
        <v>101</v>
      </c>
      <c r="B10" s="583" t="s">
        <v>529</v>
      </c>
      <c r="C10" s="584" t="s">
        <v>91</v>
      </c>
      <c r="D10" s="585">
        <v>20</v>
      </c>
      <c r="E10" s="872"/>
      <c r="F10" s="585">
        <f t="shared" si="0"/>
        <v>0</v>
      </c>
      <c r="G10" s="872"/>
      <c r="H10" s="586">
        <f t="shared" si="1"/>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s="136" customFormat="1">
      <c r="A11" s="582" t="s">
        <v>102</v>
      </c>
      <c r="B11" s="583" t="s">
        <v>530</v>
      </c>
      <c r="C11" s="584" t="s">
        <v>91</v>
      </c>
      <c r="D11" s="585">
        <v>3</v>
      </c>
      <c r="E11" s="872"/>
      <c r="F11" s="585">
        <f t="shared" si="0"/>
        <v>0</v>
      </c>
      <c r="G11" s="872"/>
      <c r="H11" s="586">
        <f t="shared" si="1"/>
        <v>0</v>
      </c>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row>
    <row r="12" spans="1:71" s="136" customFormat="1">
      <c r="A12" s="582" t="s">
        <v>103</v>
      </c>
      <c r="B12" s="587" t="s">
        <v>531</v>
      </c>
      <c r="C12" s="588" t="s">
        <v>91</v>
      </c>
      <c r="D12" s="589">
        <v>24</v>
      </c>
      <c r="E12" s="875"/>
      <c r="F12" s="589">
        <f>E12*D12</f>
        <v>0</v>
      </c>
      <c r="G12" s="875"/>
      <c r="H12" s="590">
        <f>G12*D12</f>
        <v>0</v>
      </c>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row>
    <row r="13" spans="1:71" s="136" customFormat="1" ht="21.75">
      <c r="A13" s="582" t="s">
        <v>104</v>
      </c>
      <c r="B13" s="587" t="s">
        <v>532</v>
      </c>
      <c r="C13" s="588" t="s">
        <v>91</v>
      </c>
      <c r="D13" s="589">
        <v>2</v>
      </c>
      <c r="E13" s="875"/>
      <c r="F13" s="589">
        <f>E13*D13</f>
        <v>0</v>
      </c>
      <c r="G13" s="875"/>
      <c r="H13" s="590">
        <f>G13*D13</f>
        <v>0</v>
      </c>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row>
    <row r="14" spans="1:71" s="136" customFormat="1">
      <c r="A14" s="582" t="s">
        <v>107</v>
      </c>
      <c r="B14" s="587" t="s">
        <v>533</v>
      </c>
      <c r="C14" s="588" t="s">
        <v>93</v>
      </c>
      <c r="D14" s="589">
        <v>2</v>
      </c>
      <c r="E14" s="875"/>
      <c r="F14" s="589">
        <f t="shared" ref="F14:F19" si="2">E14*D14</f>
        <v>0</v>
      </c>
      <c r="G14" s="875"/>
      <c r="H14" s="590">
        <f t="shared" ref="H14:H19" si="3">G14*D14</f>
        <v>0</v>
      </c>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row>
    <row r="15" spans="1:71" s="136" customFormat="1">
      <c r="A15" s="582" t="s">
        <v>110</v>
      </c>
      <c r="B15" s="587" t="s">
        <v>534</v>
      </c>
      <c r="C15" s="588" t="s">
        <v>93</v>
      </c>
      <c r="D15" s="589">
        <v>2</v>
      </c>
      <c r="E15" s="875"/>
      <c r="F15" s="589">
        <f t="shared" si="2"/>
        <v>0</v>
      </c>
      <c r="G15" s="875"/>
      <c r="H15" s="590">
        <f t="shared" si="3"/>
        <v>0</v>
      </c>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row>
    <row r="16" spans="1:71" s="136" customFormat="1">
      <c r="A16" s="582" t="s">
        <v>111</v>
      </c>
      <c r="B16" s="587" t="s">
        <v>535</v>
      </c>
      <c r="C16" s="588" t="s">
        <v>93</v>
      </c>
      <c r="D16" s="589">
        <v>2</v>
      </c>
      <c r="E16" s="875"/>
      <c r="F16" s="589">
        <f t="shared" si="2"/>
        <v>0</v>
      </c>
      <c r="G16" s="875"/>
      <c r="H16" s="590">
        <f t="shared" si="3"/>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s="136" customFormat="1" ht="21.75">
      <c r="A17" s="582" t="s">
        <v>112</v>
      </c>
      <c r="B17" s="583" t="s">
        <v>536</v>
      </c>
      <c r="C17" s="588" t="s">
        <v>91</v>
      </c>
      <c r="D17" s="589">
        <v>2</v>
      </c>
      <c r="E17" s="875"/>
      <c r="F17" s="589">
        <f t="shared" si="2"/>
        <v>0</v>
      </c>
      <c r="G17" s="875"/>
      <c r="H17" s="590">
        <f t="shared" si="3"/>
        <v>0</v>
      </c>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row>
    <row r="18" spans="1:71" s="136" customFormat="1" ht="32.25">
      <c r="A18" s="582" t="s">
        <v>113</v>
      </c>
      <c r="B18" s="583" t="s">
        <v>537</v>
      </c>
      <c r="C18" s="588" t="s">
        <v>91</v>
      </c>
      <c r="D18" s="589">
        <v>3</v>
      </c>
      <c r="E18" s="875"/>
      <c r="F18" s="589">
        <f t="shared" si="2"/>
        <v>0</v>
      </c>
      <c r="G18" s="875"/>
      <c r="H18" s="590">
        <f t="shared" si="3"/>
        <v>0</v>
      </c>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row>
    <row r="19" spans="1:71" s="136" customFormat="1" ht="32.25">
      <c r="A19" s="582" t="s">
        <v>114</v>
      </c>
      <c r="B19" s="583" t="s">
        <v>538</v>
      </c>
      <c r="C19" s="588" t="s">
        <v>91</v>
      </c>
      <c r="D19" s="589">
        <v>4</v>
      </c>
      <c r="E19" s="875"/>
      <c r="F19" s="589">
        <f t="shared" si="2"/>
        <v>0</v>
      </c>
      <c r="G19" s="875"/>
      <c r="H19" s="590">
        <f t="shared" si="3"/>
        <v>0</v>
      </c>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row>
    <row r="20" spans="1:71">
      <c r="A20" s="607"/>
      <c r="B20" s="608" t="s">
        <v>539</v>
      </c>
      <c r="C20" s="609"/>
      <c r="D20" s="610"/>
      <c r="E20" s="871"/>
      <c r="F20" s="610">
        <f>SUM(F6:F19)</f>
        <v>0</v>
      </c>
      <c r="G20" s="871"/>
      <c r="H20" s="611">
        <f>SUM(H6:H19)</f>
        <v>0</v>
      </c>
    </row>
    <row r="21" spans="1:71">
      <c r="A21" s="607"/>
      <c r="B21" s="608" t="s">
        <v>540</v>
      </c>
      <c r="C21" s="609"/>
      <c r="D21" s="610"/>
      <c r="E21" s="871"/>
      <c r="F21" s="610"/>
      <c r="G21" s="871"/>
      <c r="H21" s="611"/>
    </row>
    <row r="22" spans="1:71">
      <c r="A22" s="582" t="s">
        <v>115</v>
      </c>
      <c r="B22" s="583" t="s">
        <v>541</v>
      </c>
      <c r="C22" s="584" t="s">
        <v>91</v>
      </c>
      <c r="D22" s="585">
        <v>10</v>
      </c>
      <c r="E22" s="872"/>
      <c r="F22" s="585">
        <f>E22*D22</f>
        <v>0</v>
      </c>
      <c r="G22" s="872"/>
      <c r="H22" s="586">
        <f>G22*D22</f>
        <v>0</v>
      </c>
    </row>
    <row r="23" spans="1:71">
      <c r="A23" s="582" t="s">
        <v>15</v>
      </c>
      <c r="B23" s="583" t="s">
        <v>542</v>
      </c>
      <c r="C23" s="584" t="s">
        <v>91</v>
      </c>
      <c r="D23" s="585">
        <v>8</v>
      </c>
      <c r="E23" s="872"/>
      <c r="F23" s="585">
        <f>E23*D23</f>
        <v>0</v>
      </c>
      <c r="G23" s="872"/>
      <c r="H23" s="586">
        <f>G23*D23</f>
        <v>0</v>
      </c>
    </row>
    <row r="24" spans="1:71" s="136" customFormat="1">
      <c r="A24" s="582" t="s">
        <v>16</v>
      </c>
      <c r="B24" s="583" t="s">
        <v>543</v>
      </c>
      <c r="C24" s="584" t="s">
        <v>91</v>
      </c>
      <c r="D24" s="585">
        <v>13</v>
      </c>
      <c r="E24" s="872"/>
      <c r="F24" s="585">
        <f>E24*D24</f>
        <v>0</v>
      </c>
      <c r="G24" s="872"/>
      <c r="H24" s="586">
        <f>G24*D24</f>
        <v>0</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row>
    <row r="25" spans="1:71">
      <c r="A25" s="607"/>
      <c r="B25" s="608" t="s">
        <v>544</v>
      </c>
      <c r="C25" s="609"/>
      <c r="D25" s="610"/>
      <c r="E25" s="871"/>
      <c r="F25" s="610">
        <f>SUM(F22:F24)</f>
        <v>0</v>
      </c>
      <c r="G25" s="871"/>
      <c r="H25" s="611">
        <f>SUM(H22:H24)</f>
        <v>0</v>
      </c>
    </row>
    <row r="26" spans="1:71">
      <c r="A26" s="607"/>
      <c r="B26" s="608" t="s">
        <v>499</v>
      </c>
      <c r="C26" s="609"/>
      <c r="D26" s="610"/>
      <c r="E26" s="871"/>
      <c r="F26" s="610"/>
      <c r="G26" s="871"/>
      <c r="H26" s="611"/>
    </row>
    <row r="27" spans="1:71">
      <c r="A27" s="582" t="s">
        <v>19</v>
      </c>
      <c r="B27" s="583" t="s">
        <v>545</v>
      </c>
      <c r="C27" s="584" t="s">
        <v>94</v>
      </c>
      <c r="D27" s="585">
        <v>80</v>
      </c>
      <c r="E27" s="872"/>
      <c r="F27" s="585">
        <f t="shared" ref="F27:F33" si="4">E27*D27</f>
        <v>0</v>
      </c>
      <c r="G27" s="872"/>
      <c r="H27" s="586">
        <f t="shared" ref="H27:H33" si="5">G27*D27</f>
        <v>0</v>
      </c>
    </row>
    <row r="28" spans="1:71" s="136" customFormat="1">
      <c r="A28" s="582" t="s">
        <v>20</v>
      </c>
      <c r="B28" s="583" t="s">
        <v>546</v>
      </c>
      <c r="C28" s="584" t="s">
        <v>94</v>
      </c>
      <c r="D28" s="585">
        <v>2550</v>
      </c>
      <c r="E28" s="872"/>
      <c r="F28" s="585">
        <f t="shared" si="4"/>
        <v>0</v>
      </c>
      <c r="G28" s="872"/>
      <c r="H28" s="586">
        <f t="shared" si="5"/>
        <v>0</v>
      </c>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row>
    <row r="29" spans="1:71" s="136" customFormat="1">
      <c r="A29" s="582" t="s">
        <v>21</v>
      </c>
      <c r="B29" s="583" t="s">
        <v>547</v>
      </c>
      <c r="C29" s="584" t="s">
        <v>94</v>
      </c>
      <c r="D29" s="585">
        <v>48</v>
      </c>
      <c r="E29" s="872"/>
      <c r="F29" s="585">
        <f t="shared" si="4"/>
        <v>0</v>
      </c>
      <c r="G29" s="872"/>
      <c r="H29" s="586">
        <f t="shared" si="5"/>
        <v>0</v>
      </c>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row>
    <row r="30" spans="1:71" s="136" customFormat="1">
      <c r="A30" s="582" t="s">
        <v>22</v>
      </c>
      <c r="B30" s="644" t="s">
        <v>548</v>
      </c>
      <c r="C30" s="584" t="s">
        <v>94</v>
      </c>
      <c r="D30" s="585">
        <v>45</v>
      </c>
      <c r="E30" s="872"/>
      <c r="F30" s="585">
        <f t="shared" si="4"/>
        <v>0</v>
      </c>
      <c r="G30" s="872"/>
      <c r="H30" s="586">
        <f t="shared" si="5"/>
        <v>0</v>
      </c>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row>
    <row r="31" spans="1:71" s="136" customFormat="1">
      <c r="A31" s="582" t="s">
        <v>23</v>
      </c>
      <c r="B31" s="644" t="s">
        <v>549</v>
      </c>
      <c r="C31" s="584" t="s">
        <v>94</v>
      </c>
      <c r="D31" s="585">
        <v>65</v>
      </c>
      <c r="E31" s="872"/>
      <c r="F31" s="585">
        <f t="shared" si="4"/>
        <v>0</v>
      </c>
      <c r="G31" s="872"/>
      <c r="H31" s="586">
        <f t="shared" si="5"/>
        <v>0</v>
      </c>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row>
    <row r="32" spans="1:71" s="136" customFormat="1">
      <c r="A32" s="582" t="s">
        <v>49</v>
      </c>
      <c r="B32" s="583" t="s">
        <v>550</v>
      </c>
      <c r="C32" s="584" t="s">
        <v>91</v>
      </c>
      <c r="D32" s="585">
        <v>35</v>
      </c>
      <c r="E32" s="872"/>
      <c r="F32" s="585">
        <f t="shared" si="4"/>
        <v>0</v>
      </c>
      <c r="G32" s="872"/>
      <c r="H32" s="586">
        <f t="shared" si="5"/>
        <v>0</v>
      </c>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row>
    <row r="33" spans="1:71" s="136" customFormat="1">
      <c r="A33" s="582" t="s">
        <v>24</v>
      </c>
      <c r="B33" s="583" t="s">
        <v>551</v>
      </c>
      <c r="C33" s="584" t="s">
        <v>91</v>
      </c>
      <c r="D33" s="585">
        <v>10</v>
      </c>
      <c r="E33" s="872"/>
      <c r="F33" s="585">
        <f t="shared" si="4"/>
        <v>0</v>
      </c>
      <c r="G33" s="872"/>
      <c r="H33" s="586">
        <f t="shared" si="5"/>
        <v>0</v>
      </c>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571"/>
      <c r="AK33" s="571"/>
      <c r="AL33" s="571"/>
      <c r="AM33" s="571"/>
      <c r="AN33" s="571"/>
      <c r="AO33" s="571"/>
      <c r="AP33" s="571"/>
      <c r="AQ33" s="571"/>
      <c r="AR33" s="571"/>
      <c r="AS33" s="571"/>
      <c r="AT33" s="571"/>
      <c r="AU33" s="571"/>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row>
    <row r="34" spans="1:71">
      <c r="A34" s="607"/>
      <c r="B34" s="608" t="s">
        <v>502</v>
      </c>
      <c r="C34" s="609"/>
      <c r="D34" s="610"/>
      <c r="E34" s="871"/>
      <c r="F34" s="610">
        <f>SUM(F27:F33)</f>
        <v>0</v>
      </c>
      <c r="G34" s="871"/>
      <c r="H34" s="611">
        <f>SUM(H27:H33)</f>
        <v>0</v>
      </c>
    </row>
    <row r="35" spans="1:71">
      <c r="A35" s="607"/>
      <c r="B35" s="608" t="s">
        <v>503</v>
      </c>
      <c r="C35" s="609"/>
      <c r="D35" s="610"/>
      <c r="E35" s="871"/>
      <c r="F35" s="610"/>
      <c r="G35" s="871"/>
      <c r="H35" s="611"/>
    </row>
    <row r="36" spans="1:71" s="136" customFormat="1">
      <c r="A36" s="582" t="s">
        <v>25</v>
      </c>
      <c r="B36" s="583" t="s">
        <v>552</v>
      </c>
      <c r="C36" s="584" t="s">
        <v>94</v>
      </c>
      <c r="D36" s="585">
        <v>350</v>
      </c>
      <c r="E36" s="872"/>
      <c r="F36" s="585">
        <f t="shared" ref="F36:F43" si="6">E36*D36</f>
        <v>0</v>
      </c>
      <c r="G36" s="872"/>
      <c r="H36" s="586">
        <f t="shared" ref="H36:H42" si="7">G36*D36</f>
        <v>0</v>
      </c>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571"/>
      <c r="BR36" s="571"/>
      <c r="BS36" s="571"/>
    </row>
    <row r="37" spans="1:71" s="136" customFormat="1">
      <c r="A37" s="582" t="s">
        <v>26</v>
      </c>
      <c r="B37" s="583" t="s">
        <v>553</v>
      </c>
      <c r="C37" s="584" t="s">
        <v>94</v>
      </c>
      <c r="D37" s="585">
        <v>210</v>
      </c>
      <c r="E37" s="872"/>
      <c r="F37" s="585">
        <f t="shared" si="6"/>
        <v>0</v>
      </c>
      <c r="G37" s="872"/>
      <c r="H37" s="586">
        <f t="shared" si="7"/>
        <v>0</v>
      </c>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row>
    <row r="38" spans="1:71" s="136" customFormat="1">
      <c r="A38" s="582" t="s">
        <v>27</v>
      </c>
      <c r="B38" s="583" t="s">
        <v>505</v>
      </c>
      <c r="C38" s="584" t="s">
        <v>94</v>
      </c>
      <c r="D38" s="585">
        <v>50</v>
      </c>
      <c r="E38" s="872"/>
      <c r="F38" s="585">
        <f t="shared" si="6"/>
        <v>0</v>
      </c>
      <c r="G38" s="872"/>
      <c r="H38" s="586">
        <f t="shared" si="7"/>
        <v>0</v>
      </c>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571"/>
      <c r="BR38" s="571"/>
      <c r="BS38" s="571"/>
    </row>
    <row r="39" spans="1:71" s="136" customFormat="1" ht="21.75">
      <c r="A39" s="582" t="s">
        <v>28</v>
      </c>
      <c r="B39" s="583" t="s">
        <v>554</v>
      </c>
      <c r="C39" s="584" t="s">
        <v>91</v>
      </c>
      <c r="D39" s="585">
        <v>30</v>
      </c>
      <c r="E39" s="872"/>
      <c r="F39" s="585">
        <f t="shared" si="6"/>
        <v>0</v>
      </c>
      <c r="G39" s="872"/>
      <c r="H39" s="586">
        <f t="shared" si="7"/>
        <v>0</v>
      </c>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row>
    <row r="40" spans="1:71" s="136" customFormat="1">
      <c r="A40" s="582" t="s">
        <v>29</v>
      </c>
      <c r="B40" s="583" t="s">
        <v>555</v>
      </c>
      <c r="C40" s="584" t="s">
        <v>91</v>
      </c>
      <c r="D40" s="585">
        <v>15</v>
      </c>
      <c r="E40" s="872"/>
      <c r="F40" s="585">
        <f t="shared" si="6"/>
        <v>0</v>
      </c>
      <c r="G40" s="872"/>
      <c r="H40" s="586">
        <f t="shared" si="7"/>
        <v>0</v>
      </c>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row>
    <row r="41" spans="1:71" s="136" customFormat="1">
      <c r="A41" s="582" t="s">
        <v>30</v>
      </c>
      <c r="B41" s="583" t="s">
        <v>556</v>
      </c>
      <c r="C41" s="584" t="s">
        <v>91</v>
      </c>
      <c r="D41" s="585">
        <v>15</v>
      </c>
      <c r="E41" s="872"/>
      <c r="F41" s="585">
        <f t="shared" si="6"/>
        <v>0</v>
      </c>
      <c r="G41" s="872"/>
      <c r="H41" s="586">
        <f t="shared" si="7"/>
        <v>0</v>
      </c>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row>
    <row r="42" spans="1:71" s="136" customFormat="1">
      <c r="A42" s="582" t="s">
        <v>31</v>
      </c>
      <c r="B42" s="583" t="s">
        <v>508</v>
      </c>
      <c r="C42" s="584" t="s">
        <v>94</v>
      </c>
      <c r="D42" s="585">
        <v>20</v>
      </c>
      <c r="E42" s="872"/>
      <c r="F42" s="585">
        <f t="shared" si="6"/>
        <v>0</v>
      </c>
      <c r="G42" s="872"/>
      <c r="H42" s="586">
        <f t="shared" si="7"/>
        <v>0</v>
      </c>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row>
    <row r="43" spans="1:71" s="136" customFormat="1">
      <c r="A43" s="582" t="s">
        <v>36</v>
      </c>
      <c r="B43" s="583" t="s">
        <v>509</v>
      </c>
      <c r="C43" s="584" t="s">
        <v>94</v>
      </c>
      <c r="D43" s="585">
        <v>20</v>
      </c>
      <c r="E43" s="872"/>
      <c r="F43" s="585">
        <f t="shared" si="6"/>
        <v>0</v>
      </c>
      <c r="G43" s="872"/>
      <c r="H43" s="586">
        <f>G43*D43</f>
        <v>0</v>
      </c>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571"/>
      <c r="BR43" s="571"/>
      <c r="BS43" s="571"/>
    </row>
    <row r="44" spans="1:71">
      <c r="A44" s="607"/>
      <c r="B44" s="608" t="s">
        <v>510</v>
      </c>
      <c r="C44" s="609"/>
      <c r="D44" s="610"/>
      <c r="E44" s="871"/>
      <c r="F44" s="610">
        <f>SUM(F36:F43)</f>
        <v>0</v>
      </c>
      <c r="G44" s="871"/>
      <c r="H44" s="611">
        <f>SUM(H36:H43)</f>
        <v>0</v>
      </c>
    </row>
    <row r="45" spans="1:71">
      <c r="A45" s="607"/>
      <c r="B45" s="608" t="s">
        <v>511</v>
      </c>
      <c r="C45" s="609"/>
      <c r="D45" s="610"/>
      <c r="E45" s="871"/>
      <c r="F45" s="610"/>
      <c r="G45" s="871"/>
      <c r="H45" s="611"/>
    </row>
    <row r="46" spans="1:71" s="136" customFormat="1">
      <c r="A46" s="591" t="s">
        <v>37</v>
      </c>
      <c r="B46" s="587" t="s">
        <v>557</v>
      </c>
      <c r="C46" s="588" t="s">
        <v>93</v>
      </c>
      <c r="D46" s="589">
        <v>33</v>
      </c>
      <c r="E46" s="876"/>
      <c r="F46" s="589">
        <f>D46*E46</f>
        <v>0</v>
      </c>
      <c r="G46" s="875"/>
      <c r="H46" s="590">
        <f>D46*G46</f>
        <v>0</v>
      </c>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row>
    <row r="47" spans="1:71" s="136" customFormat="1">
      <c r="A47" s="591" t="s">
        <v>38</v>
      </c>
      <c r="B47" s="587" t="s">
        <v>558</v>
      </c>
      <c r="C47" s="588" t="s">
        <v>93</v>
      </c>
      <c r="D47" s="589">
        <v>66</v>
      </c>
      <c r="E47" s="876"/>
      <c r="F47" s="589">
        <f t="shared" ref="F47:F58" si="8">D47*E47</f>
        <v>0</v>
      </c>
      <c r="G47" s="875"/>
      <c r="H47" s="590">
        <f t="shared" ref="H47:H58" si="9">D47*G47</f>
        <v>0</v>
      </c>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571"/>
      <c r="BR47" s="571"/>
      <c r="BS47" s="571"/>
    </row>
    <row r="48" spans="1:71" s="136" customFormat="1">
      <c r="A48" s="591" t="s">
        <v>39</v>
      </c>
      <c r="B48" s="587" t="s">
        <v>559</v>
      </c>
      <c r="C48" s="588" t="s">
        <v>93</v>
      </c>
      <c r="D48" s="589">
        <v>66</v>
      </c>
      <c r="E48" s="876"/>
      <c r="F48" s="589">
        <f t="shared" si="8"/>
        <v>0</v>
      </c>
      <c r="G48" s="875"/>
      <c r="H48" s="590">
        <f t="shared" si="9"/>
        <v>0</v>
      </c>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row>
    <row r="49" spans="1:71" s="136" customFormat="1">
      <c r="A49" s="591" t="s">
        <v>40</v>
      </c>
      <c r="B49" s="587" t="s">
        <v>560</v>
      </c>
      <c r="C49" s="588" t="s">
        <v>93</v>
      </c>
      <c r="D49" s="589">
        <v>32</v>
      </c>
      <c r="E49" s="876"/>
      <c r="F49" s="589">
        <f t="shared" si="8"/>
        <v>0</v>
      </c>
      <c r="G49" s="875"/>
      <c r="H49" s="590">
        <f t="shared" si="9"/>
        <v>0</v>
      </c>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571"/>
      <c r="BR49" s="571"/>
      <c r="BS49" s="571"/>
    </row>
    <row r="50" spans="1:71" s="136" customFormat="1">
      <c r="A50" s="591" t="s">
        <v>32</v>
      </c>
      <c r="B50" s="587" t="s">
        <v>561</v>
      </c>
      <c r="C50" s="588" t="s">
        <v>93</v>
      </c>
      <c r="D50" s="589">
        <v>32</v>
      </c>
      <c r="E50" s="876"/>
      <c r="F50" s="589">
        <f t="shared" si="8"/>
        <v>0</v>
      </c>
      <c r="G50" s="875"/>
      <c r="H50" s="590">
        <f t="shared" si="9"/>
        <v>0</v>
      </c>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row>
    <row r="51" spans="1:71" s="136" customFormat="1">
      <c r="A51" s="591" t="s">
        <v>41</v>
      </c>
      <c r="B51" s="587" t="s">
        <v>562</v>
      </c>
      <c r="C51" s="588" t="s">
        <v>93</v>
      </c>
      <c r="D51" s="589">
        <v>12</v>
      </c>
      <c r="E51" s="876"/>
      <c r="F51" s="589">
        <f t="shared" si="8"/>
        <v>0</v>
      </c>
      <c r="G51" s="875"/>
      <c r="H51" s="590">
        <f t="shared" si="9"/>
        <v>0</v>
      </c>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571"/>
      <c r="BR51" s="571"/>
      <c r="BS51" s="571"/>
    </row>
    <row r="52" spans="1:71" s="136" customFormat="1">
      <c r="A52" s="591" t="s">
        <v>42</v>
      </c>
      <c r="B52" s="587" t="s">
        <v>563</v>
      </c>
      <c r="C52" s="588" t="s">
        <v>93</v>
      </c>
      <c r="D52" s="589">
        <v>12</v>
      </c>
      <c r="E52" s="876"/>
      <c r="F52" s="589">
        <f t="shared" si="8"/>
        <v>0</v>
      </c>
      <c r="G52" s="875"/>
      <c r="H52" s="590">
        <f t="shared" si="9"/>
        <v>0</v>
      </c>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571"/>
      <c r="BR52" s="571"/>
      <c r="BS52" s="571"/>
    </row>
    <row r="53" spans="1:71" s="136" customFormat="1">
      <c r="A53" s="591" t="s">
        <v>43</v>
      </c>
      <c r="B53" s="587" t="s">
        <v>564</v>
      </c>
      <c r="C53" s="588" t="s">
        <v>93</v>
      </c>
      <c r="D53" s="589">
        <v>1</v>
      </c>
      <c r="E53" s="876"/>
      <c r="F53" s="589">
        <f t="shared" si="8"/>
        <v>0</v>
      </c>
      <c r="G53" s="875"/>
      <c r="H53" s="590">
        <f t="shared" si="9"/>
        <v>0</v>
      </c>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571"/>
      <c r="AR53" s="571"/>
      <c r="AS53" s="571"/>
      <c r="AT53" s="571"/>
      <c r="AU53" s="571"/>
      <c r="AV53" s="571"/>
      <c r="AW53" s="571"/>
      <c r="AX53" s="571"/>
      <c r="AY53" s="571"/>
      <c r="AZ53" s="571"/>
      <c r="BA53" s="571"/>
      <c r="BB53" s="571"/>
      <c r="BC53" s="571"/>
      <c r="BD53" s="571"/>
      <c r="BE53" s="571"/>
      <c r="BF53" s="571"/>
      <c r="BG53" s="571"/>
      <c r="BH53" s="571"/>
      <c r="BI53" s="571"/>
      <c r="BJ53" s="571"/>
      <c r="BK53" s="571"/>
      <c r="BL53" s="571"/>
      <c r="BM53" s="571"/>
      <c r="BN53" s="571"/>
      <c r="BO53" s="571"/>
      <c r="BP53" s="571"/>
      <c r="BQ53" s="571"/>
      <c r="BR53" s="571"/>
      <c r="BS53" s="571"/>
    </row>
    <row r="54" spans="1:71" s="136" customFormat="1">
      <c r="A54" s="591" t="s">
        <v>33</v>
      </c>
      <c r="B54" s="587" t="s">
        <v>514</v>
      </c>
      <c r="C54" s="588" t="s">
        <v>93</v>
      </c>
      <c r="D54" s="589">
        <v>1</v>
      </c>
      <c r="E54" s="876"/>
      <c r="F54" s="589">
        <f t="shared" si="8"/>
        <v>0</v>
      </c>
      <c r="G54" s="875"/>
      <c r="H54" s="590">
        <f t="shared" si="9"/>
        <v>0</v>
      </c>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1"/>
      <c r="AS54" s="571"/>
      <c r="AT54" s="571"/>
      <c r="AU54" s="571"/>
      <c r="AV54" s="571"/>
      <c r="AW54" s="571"/>
      <c r="AX54" s="571"/>
      <c r="AY54" s="571"/>
      <c r="AZ54" s="571"/>
      <c r="BA54" s="571"/>
      <c r="BB54" s="571"/>
      <c r="BC54" s="571"/>
      <c r="BD54" s="571"/>
      <c r="BE54" s="571"/>
      <c r="BF54" s="571"/>
      <c r="BG54" s="571"/>
      <c r="BH54" s="571"/>
      <c r="BI54" s="571"/>
      <c r="BJ54" s="571"/>
      <c r="BK54" s="571"/>
      <c r="BL54" s="571"/>
      <c r="BM54" s="571"/>
      <c r="BN54" s="571"/>
      <c r="BO54" s="571"/>
      <c r="BP54" s="571"/>
      <c r="BQ54" s="571"/>
      <c r="BR54" s="571"/>
      <c r="BS54" s="571"/>
    </row>
    <row r="55" spans="1:71" s="136" customFormat="1">
      <c r="A55" s="591" t="s">
        <v>34</v>
      </c>
      <c r="B55" s="587" t="s">
        <v>515</v>
      </c>
      <c r="C55" s="588" t="s">
        <v>93</v>
      </c>
      <c r="D55" s="589">
        <v>1</v>
      </c>
      <c r="E55" s="876"/>
      <c r="F55" s="589">
        <f t="shared" si="8"/>
        <v>0</v>
      </c>
      <c r="G55" s="875"/>
      <c r="H55" s="590">
        <f t="shared" si="9"/>
        <v>0</v>
      </c>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1"/>
      <c r="AU55" s="571"/>
      <c r="AV55" s="571"/>
      <c r="AW55" s="571"/>
      <c r="AX55" s="571"/>
      <c r="AY55" s="571"/>
      <c r="AZ55" s="571"/>
      <c r="BA55" s="571"/>
      <c r="BB55" s="571"/>
      <c r="BC55" s="571"/>
      <c r="BD55" s="571"/>
      <c r="BE55" s="571"/>
      <c r="BF55" s="571"/>
      <c r="BG55" s="571"/>
      <c r="BH55" s="571"/>
      <c r="BI55" s="571"/>
      <c r="BJ55" s="571"/>
      <c r="BK55" s="571"/>
      <c r="BL55" s="571"/>
      <c r="BM55" s="571"/>
      <c r="BN55" s="571"/>
      <c r="BO55" s="571"/>
      <c r="BP55" s="571"/>
      <c r="BQ55" s="571"/>
      <c r="BR55" s="571"/>
      <c r="BS55" s="571"/>
    </row>
    <row r="56" spans="1:71" s="136" customFormat="1">
      <c r="A56" s="591" t="s">
        <v>44</v>
      </c>
      <c r="B56" s="587" t="s">
        <v>516</v>
      </c>
      <c r="C56" s="588" t="s">
        <v>93</v>
      </c>
      <c r="D56" s="589">
        <v>1</v>
      </c>
      <c r="E56" s="876"/>
      <c r="F56" s="589">
        <f t="shared" si="8"/>
        <v>0</v>
      </c>
      <c r="G56" s="875"/>
      <c r="H56" s="590">
        <f t="shared" si="9"/>
        <v>0</v>
      </c>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1"/>
      <c r="AL56" s="571"/>
      <c r="AM56" s="571"/>
      <c r="AN56" s="571"/>
      <c r="AO56" s="571"/>
      <c r="AP56" s="571"/>
      <c r="AQ56" s="571"/>
      <c r="AR56" s="571"/>
      <c r="AS56" s="571"/>
      <c r="AT56" s="571"/>
      <c r="AU56" s="571"/>
      <c r="AV56" s="571"/>
      <c r="AW56" s="571"/>
      <c r="AX56" s="571"/>
      <c r="AY56" s="571"/>
      <c r="AZ56" s="571"/>
      <c r="BA56" s="571"/>
      <c r="BB56" s="571"/>
      <c r="BC56" s="571"/>
      <c r="BD56" s="571"/>
      <c r="BE56" s="571"/>
      <c r="BF56" s="571"/>
      <c r="BG56" s="571"/>
      <c r="BH56" s="571"/>
      <c r="BI56" s="571"/>
      <c r="BJ56" s="571"/>
      <c r="BK56" s="571"/>
      <c r="BL56" s="571"/>
      <c r="BM56" s="571"/>
      <c r="BN56" s="571"/>
      <c r="BO56" s="571"/>
      <c r="BP56" s="571"/>
      <c r="BQ56" s="571"/>
      <c r="BR56" s="571"/>
      <c r="BS56" s="571"/>
    </row>
    <row r="57" spans="1:71" s="136" customFormat="1">
      <c r="A57" s="591" t="s">
        <v>45</v>
      </c>
      <c r="B57" s="587" t="s">
        <v>517</v>
      </c>
      <c r="C57" s="588" t="s">
        <v>93</v>
      </c>
      <c r="D57" s="589">
        <v>1</v>
      </c>
      <c r="E57" s="876"/>
      <c r="F57" s="589">
        <f t="shared" si="8"/>
        <v>0</v>
      </c>
      <c r="G57" s="875"/>
      <c r="H57" s="590">
        <f t="shared" si="9"/>
        <v>0</v>
      </c>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c r="AU57" s="571"/>
      <c r="AV57" s="571"/>
      <c r="AW57" s="571"/>
      <c r="AX57" s="571"/>
      <c r="AY57" s="571"/>
      <c r="AZ57" s="571"/>
      <c r="BA57" s="571"/>
      <c r="BB57" s="571"/>
      <c r="BC57" s="571"/>
      <c r="BD57" s="571"/>
      <c r="BE57" s="571"/>
      <c r="BF57" s="571"/>
      <c r="BG57" s="571"/>
      <c r="BH57" s="571"/>
      <c r="BI57" s="571"/>
      <c r="BJ57" s="571"/>
      <c r="BK57" s="571"/>
      <c r="BL57" s="571"/>
      <c r="BM57" s="571"/>
      <c r="BN57" s="571"/>
      <c r="BO57" s="571"/>
      <c r="BP57" s="571"/>
      <c r="BQ57" s="571"/>
      <c r="BR57" s="571"/>
      <c r="BS57" s="571"/>
    </row>
    <row r="58" spans="1:71" s="136" customFormat="1">
      <c r="A58" s="591" t="s">
        <v>46</v>
      </c>
      <c r="B58" s="587" t="s">
        <v>518</v>
      </c>
      <c r="C58" s="588" t="s">
        <v>93</v>
      </c>
      <c r="D58" s="589">
        <v>1</v>
      </c>
      <c r="E58" s="876"/>
      <c r="F58" s="589">
        <f t="shared" si="8"/>
        <v>0</v>
      </c>
      <c r="G58" s="875"/>
      <c r="H58" s="590">
        <f t="shared" si="9"/>
        <v>0</v>
      </c>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1"/>
      <c r="AM58" s="571"/>
      <c r="AN58" s="571"/>
      <c r="AO58" s="571"/>
      <c r="AP58" s="571"/>
      <c r="AQ58" s="571"/>
      <c r="AR58" s="571"/>
      <c r="AS58" s="571"/>
      <c r="AT58" s="571"/>
      <c r="AU58" s="571"/>
      <c r="AV58" s="571"/>
      <c r="AW58" s="571"/>
      <c r="AX58" s="571"/>
      <c r="AY58" s="571"/>
      <c r="AZ58" s="571"/>
      <c r="BA58" s="571"/>
      <c r="BB58" s="571"/>
      <c r="BC58" s="571"/>
      <c r="BD58" s="571"/>
      <c r="BE58" s="571"/>
      <c r="BF58" s="571"/>
      <c r="BG58" s="571"/>
      <c r="BH58" s="571"/>
      <c r="BI58" s="571"/>
      <c r="BJ58" s="571"/>
      <c r="BK58" s="571"/>
      <c r="BL58" s="571"/>
      <c r="BM58" s="571"/>
      <c r="BN58" s="571"/>
      <c r="BO58" s="571"/>
      <c r="BP58" s="571"/>
      <c r="BQ58" s="571"/>
      <c r="BR58" s="571"/>
      <c r="BS58" s="571"/>
    </row>
    <row r="59" spans="1:71">
      <c r="A59" s="607"/>
      <c r="B59" s="608" t="s">
        <v>519</v>
      </c>
      <c r="C59" s="609"/>
      <c r="D59" s="610"/>
      <c r="E59" s="871"/>
      <c r="F59" s="610">
        <f>SUM(F46:F58)</f>
        <v>0</v>
      </c>
      <c r="G59" s="871"/>
      <c r="H59" s="611">
        <f>SUM(H46:H58)</f>
        <v>0</v>
      </c>
    </row>
    <row r="60" spans="1:71" ht="28.5" customHeight="1">
      <c r="A60" s="607"/>
      <c r="B60" s="1229" t="s">
        <v>520</v>
      </c>
      <c r="C60" s="1229"/>
      <c r="D60" s="1229"/>
      <c r="E60" s="1229"/>
      <c r="F60" s="1229"/>
      <c r="G60" s="1229"/>
      <c r="H60" s="1230"/>
    </row>
    <row r="61" spans="1:71" ht="26.25" customHeight="1">
      <c r="A61" s="582"/>
      <c r="B61" s="1229" t="s">
        <v>521</v>
      </c>
      <c r="C61" s="1229"/>
      <c r="D61" s="1229"/>
      <c r="E61" s="1229"/>
      <c r="F61" s="1229"/>
      <c r="G61" s="1229"/>
      <c r="H61" s="1230"/>
    </row>
    <row r="62" spans="1:71" ht="15" thickBot="1">
      <c r="A62" s="614"/>
      <c r="B62" s="615" t="s">
        <v>565</v>
      </c>
      <c r="C62" s="616"/>
      <c r="D62" s="617"/>
      <c r="E62" s="617"/>
      <c r="F62" s="645">
        <f>F59+F44+F34+F25+F20</f>
        <v>0</v>
      </c>
      <c r="G62" s="645"/>
      <c r="H62" s="646">
        <f>H59+H44+H34+H25+H20</f>
        <v>0</v>
      </c>
    </row>
  </sheetData>
  <sheetProtection password="8F3A" sheet="1"/>
  <mergeCells count="3">
    <mergeCell ref="A1:H1"/>
    <mergeCell ref="B60:H60"/>
    <mergeCell ref="B61:H61"/>
  </mergeCells>
  <pageMargins left="0.78740157480314965" right="0.15748031496062992" top="0.98425196850393704" bottom="0.98425196850393704" header="0.51181102362204722" footer="0.51181102362204722"/>
  <pageSetup paperSize="9" scale="78" firstPageNumber="0" orientation="portrait" r:id="rId1"/>
  <headerFooter alignWithMargins="0">
    <oddHeader>&amp;LMilan Starý, Jenišovice 103, 468 33 Jenišovice, tel. 777611615 , milan.stary@seznam.cz , IČO 02329298</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7"/>
  <sheetViews>
    <sheetView view="pageBreakPreview" zoomScaleNormal="100" zoomScaleSheetLayoutView="100" workbookViewId="0">
      <selection activeCell="G13" sqref="G13"/>
    </sheetView>
  </sheetViews>
  <sheetFormatPr defaultRowHeight="12.75"/>
  <cols>
    <col min="1" max="1" width="4" style="564" customWidth="1"/>
    <col min="2" max="2" width="50.7109375" style="138" customWidth="1"/>
    <col min="3" max="3" width="5.710937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566</v>
      </c>
      <c r="B1" s="1227"/>
      <c r="C1" s="1227"/>
      <c r="D1" s="1227"/>
      <c r="E1" s="1227"/>
      <c r="F1" s="1227"/>
      <c r="G1" s="1227"/>
      <c r="H1" s="1228"/>
    </row>
    <row r="2" spans="1:71">
      <c r="A2" s="565"/>
      <c r="B2" s="599"/>
      <c r="C2" s="600"/>
      <c r="D2" s="600"/>
      <c r="E2" s="600"/>
      <c r="F2" s="600"/>
      <c r="G2" s="600"/>
      <c r="H2" s="601"/>
    </row>
    <row r="3" spans="1:71">
      <c r="A3" s="569" t="s">
        <v>482</v>
      </c>
      <c r="B3" s="566" t="s">
        <v>467</v>
      </c>
      <c r="C3" s="566" t="s">
        <v>483</v>
      </c>
      <c r="D3" s="566" t="s">
        <v>484</v>
      </c>
      <c r="E3" s="566" t="s">
        <v>470</v>
      </c>
      <c r="F3" s="566" t="s">
        <v>485</v>
      </c>
      <c r="G3" s="566" t="s">
        <v>471</v>
      </c>
      <c r="H3" s="570" t="s">
        <v>486</v>
      </c>
    </row>
    <row r="4" spans="1:71" s="141" customFormat="1" ht="14.25">
      <c r="A4" s="602"/>
      <c r="B4" s="603" t="s">
        <v>476</v>
      </c>
      <c r="C4" s="604"/>
      <c r="D4" s="605"/>
      <c r="E4" s="605"/>
      <c r="F4" s="605"/>
      <c r="G4" s="605"/>
      <c r="H4" s="606"/>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row>
    <row r="5" spans="1:71" s="141" customFormat="1">
      <c r="A5" s="607"/>
      <c r="B5" s="608" t="s">
        <v>567</v>
      </c>
      <c r="C5" s="609"/>
      <c r="D5" s="610"/>
      <c r="E5" s="610"/>
      <c r="F5" s="610"/>
      <c r="G5" s="871"/>
      <c r="H5" s="611"/>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row>
    <row r="6" spans="1:71" s="141" customFormat="1">
      <c r="A6" s="582" t="s">
        <v>97</v>
      </c>
      <c r="B6" s="583" t="s">
        <v>568</v>
      </c>
      <c r="C6" s="584" t="s">
        <v>93</v>
      </c>
      <c r="D6" s="585">
        <v>1</v>
      </c>
      <c r="E6" s="872"/>
      <c r="F6" s="585">
        <f t="shared" ref="F6:F11" si="0">E6*D6</f>
        <v>0</v>
      </c>
      <c r="G6" s="872"/>
      <c r="H6" s="586">
        <f t="shared" ref="H6:H11" si="1">G6*D6</f>
        <v>0</v>
      </c>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row>
    <row r="7" spans="1:71" s="141" customFormat="1">
      <c r="A7" s="582" t="s">
        <v>98</v>
      </c>
      <c r="B7" s="583" t="s">
        <v>569</v>
      </c>
      <c r="C7" s="584" t="s">
        <v>93</v>
      </c>
      <c r="D7" s="585">
        <v>1</v>
      </c>
      <c r="E7" s="872"/>
      <c r="F7" s="585">
        <f t="shared" si="0"/>
        <v>0</v>
      </c>
      <c r="G7" s="872"/>
      <c r="H7" s="586">
        <f t="shared" si="1"/>
        <v>0</v>
      </c>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row>
    <row r="8" spans="1:71" s="141" customFormat="1">
      <c r="A8" s="582" t="s">
        <v>99</v>
      </c>
      <c r="B8" s="583" t="s">
        <v>570</v>
      </c>
      <c r="C8" s="584" t="s">
        <v>91</v>
      </c>
      <c r="D8" s="585">
        <v>1</v>
      </c>
      <c r="E8" s="872"/>
      <c r="F8" s="585">
        <f t="shared" si="0"/>
        <v>0</v>
      </c>
      <c r="G8" s="872"/>
      <c r="H8" s="586">
        <f t="shared" si="1"/>
        <v>0</v>
      </c>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row>
    <row r="9" spans="1:71" s="141" customFormat="1">
      <c r="A9" s="582" t="s">
        <v>100</v>
      </c>
      <c r="B9" s="583" t="s">
        <v>571</v>
      </c>
      <c r="C9" s="584" t="s">
        <v>91</v>
      </c>
      <c r="D9" s="585">
        <v>1</v>
      </c>
      <c r="E9" s="872"/>
      <c r="F9" s="585">
        <f t="shared" si="0"/>
        <v>0</v>
      </c>
      <c r="G9" s="872"/>
      <c r="H9" s="586">
        <f t="shared" si="1"/>
        <v>0</v>
      </c>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c r="AT9" s="619"/>
      <c r="AU9" s="619"/>
      <c r="AV9" s="619"/>
      <c r="AW9" s="619"/>
      <c r="AX9" s="619"/>
      <c r="AY9" s="619"/>
      <c r="AZ9" s="619"/>
      <c r="BA9" s="619"/>
      <c r="BB9" s="619"/>
      <c r="BC9" s="619"/>
      <c r="BD9" s="619"/>
      <c r="BE9" s="619"/>
      <c r="BF9" s="619"/>
      <c r="BG9" s="619"/>
      <c r="BH9" s="619"/>
      <c r="BI9" s="619"/>
      <c r="BJ9" s="619"/>
      <c r="BK9" s="619"/>
      <c r="BL9" s="619"/>
      <c r="BM9" s="619"/>
      <c r="BN9" s="619"/>
      <c r="BO9" s="619"/>
      <c r="BP9" s="619"/>
      <c r="BQ9" s="619"/>
      <c r="BR9" s="619"/>
      <c r="BS9" s="619"/>
    </row>
    <row r="10" spans="1:71" s="141" customFormat="1">
      <c r="A10" s="582" t="s">
        <v>101</v>
      </c>
      <c r="B10" s="583" t="s">
        <v>572</v>
      </c>
      <c r="C10" s="584" t="s">
        <v>91</v>
      </c>
      <c r="D10" s="585">
        <v>3</v>
      </c>
      <c r="E10" s="872"/>
      <c r="F10" s="585">
        <f t="shared" si="0"/>
        <v>0</v>
      </c>
      <c r="G10" s="872"/>
      <c r="H10" s="586">
        <f t="shared" si="1"/>
        <v>0</v>
      </c>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19"/>
      <c r="AK10" s="619"/>
      <c r="AL10" s="619"/>
      <c r="AM10" s="619"/>
      <c r="AN10" s="619"/>
      <c r="AO10" s="619"/>
      <c r="AP10" s="619"/>
      <c r="AQ10" s="619"/>
      <c r="AR10" s="619"/>
      <c r="AS10" s="619"/>
      <c r="AT10" s="619"/>
      <c r="AU10" s="619"/>
      <c r="AV10" s="619"/>
      <c r="AW10" s="619"/>
      <c r="AX10" s="619"/>
      <c r="AY10" s="619"/>
      <c r="AZ10" s="619"/>
      <c r="BA10" s="619"/>
      <c r="BB10" s="619"/>
      <c r="BC10" s="619"/>
      <c r="BD10" s="619"/>
      <c r="BE10" s="619"/>
      <c r="BF10" s="619"/>
      <c r="BG10" s="619"/>
      <c r="BH10" s="619"/>
      <c r="BI10" s="619"/>
      <c r="BJ10" s="619"/>
      <c r="BK10" s="619"/>
      <c r="BL10" s="619"/>
      <c r="BM10" s="619"/>
      <c r="BN10" s="619"/>
      <c r="BO10" s="619"/>
      <c r="BP10" s="619"/>
      <c r="BQ10" s="619"/>
      <c r="BR10" s="619"/>
      <c r="BS10" s="619"/>
    </row>
    <row r="11" spans="1:71" s="141" customFormat="1">
      <c r="A11" s="582" t="s">
        <v>102</v>
      </c>
      <c r="B11" s="583" t="s">
        <v>573</v>
      </c>
      <c r="C11" s="584" t="s">
        <v>91</v>
      </c>
      <c r="D11" s="585">
        <v>3</v>
      </c>
      <c r="E11" s="872"/>
      <c r="F11" s="585">
        <f t="shared" si="0"/>
        <v>0</v>
      </c>
      <c r="G11" s="872"/>
      <c r="H11" s="586">
        <f t="shared" si="1"/>
        <v>0</v>
      </c>
      <c r="I11" s="619"/>
      <c r="J11" s="619"/>
      <c r="K11" s="619"/>
      <c r="L11" s="619"/>
      <c r="M11" s="619"/>
      <c r="N11" s="619"/>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19"/>
      <c r="BA11" s="619"/>
      <c r="BB11" s="619"/>
      <c r="BC11" s="619"/>
      <c r="BD11" s="619"/>
      <c r="BE11" s="619"/>
      <c r="BF11" s="619"/>
      <c r="BG11" s="619"/>
      <c r="BH11" s="619"/>
      <c r="BI11" s="619"/>
      <c r="BJ11" s="619"/>
      <c r="BK11" s="619"/>
      <c r="BL11" s="619"/>
      <c r="BM11" s="619"/>
      <c r="BN11" s="619"/>
      <c r="BO11" s="619"/>
      <c r="BP11" s="619"/>
      <c r="BQ11" s="619"/>
      <c r="BR11" s="619"/>
      <c r="BS11" s="619"/>
    </row>
    <row r="12" spans="1:71" s="141" customFormat="1">
      <c r="A12" s="607"/>
      <c r="B12" s="608" t="s">
        <v>574</v>
      </c>
      <c r="C12" s="609"/>
      <c r="D12" s="610"/>
      <c r="E12" s="871"/>
      <c r="F12" s="610">
        <f>SUM(F6:F11)</f>
        <v>0</v>
      </c>
      <c r="G12" s="871"/>
      <c r="H12" s="611">
        <f>SUM(H6:H11)</f>
        <v>0</v>
      </c>
      <c r="I12" s="619"/>
      <c r="J12" s="619"/>
      <c r="K12" s="619"/>
      <c r="L12" s="619"/>
      <c r="M12" s="619"/>
      <c r="N12" s="619"/>
      <c r="O12" s="619"/>
      <c r="P12" s="619"/>
      <c r="Q12" s="619"/>
      <c r="R12" s="619"/>
      <c r="S12" s="619"/>
      <c r="T12" s="619"/>
      <c r="U12" s="619"/>
      <c r="V12" s="619"/>
      <c r="W12" s="619"/>
      <c r="X12" s="619"/>
      <c r="Y12" s="619"/>
      <c r="Z12" s="619"/>
      <c r="AA12" s="619"/>
      <c r="AB12" s="619"/>
      <c r="AC12" s="619"/>
      <c r="AD12" s="619"/>
      <c r="AE12" s="619"/>
      <c r="AF12" s="619"/>
      <c r="AG12" s="619"/>
      <c r="AH12" s="619"/>
      <c r="AI12" s="619"/>
      <c r="AJ12" s="619"/>
      <c r="AK12" s="619"/>
      <c r="AL12" s="619"/>
      <c r="AM12" s="619"/>
      <c r="AN12" s="619"/>
      <c r="AO12" s="619"/>
      <c r="AP12" s="619"/>
      <c r="AQ12" s="619"/>
      <c r="AR12" s="619"/>
      <c r="AS12" s="619"/>
      <c r="AT12" s="619"/>
      <c r="AU12" s="619"/>
      <c r="AV12" s="619"/>
      <c r="AW12" s="619"/>
      <c r="AX12" s="619"/>
      <c r="AY12" s="619"/>
      <c r="AZ12" s="619"/>
      <c r="BA12" s="619"/>
      <c r="BB12" s="619"/>
      <c r="BC12" s="619"/>
      <c r="BD12" s="619"/>
      <c r="BE12" s="619"/>
      <c r="BF12" s="619"/>
      <c r="BG12" s="619"/>
      <c r="BH12" s="619"/>
      <c r="BI12" s="619"/>
      <c r="BJ12" s="619"/>
      <c r="BK12" s="619"/>
      <c r="BL12" s="619"/>
      <c r="BM12" s="619"/>
      <c r="BN12" s="619"/>
      <c r="BO12" s="619"/>
      <c r="BP12" s="619"/>
      <c r="BQ12" s="619"/>
      <c r="BR12" s="619"/>
      <c r="BS12" s="619"/>
    </row>
    <row r="13" spans="1:71" s="141" customFormat="1">
      <c r="A13" s="607"/>
      <c r="B13" s="608" t="s">
        <v>575</v>
      </c>
      <c r="C13" s="609"/>
      <c r="D13" s="610"/>
      <c r="E13" s="871"/>
      <c r="F13" s="610"/>
      <c r="G13" s="871"/>
      <c r="H13" s="611"/>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c r="BE13" s="619"/>
      <c r="BF13" s="619"/>
      <c r="BG13" s="619"/>
      <c r="BH13" s="619"/>
      <c r="BI13" s="619"/>
      <c r="BJ13" s="619"/>
      <c r="BK13" s="619"/>
      <c r="BL13" s="619"/>
      <c r="BM13" s="619"/>
      <c r="BN13" s="619"/>
      <c r="BO13" s="619"/>
      <c r="BP13" s="619"/>
      <c r="BQ13" s="619"/>
      <c r="BR13" s="619"/>
      <c r="BS13" s="619"/>
    </row>
    <row r="14" spans="1:71" s="141" customFormat="1">
      <c r="A14" s="582" t="s">
        <v>103</v>
      </c>
      <c r="B14" s="583" t="s">
        <v>576</v>
      </c>
      <c r="C14" s="584" t="s">
        <v>91</v>
      </c>
      <c r="D14" s="585">
        <v>1</v>
      </c>
      <c r="E14" s="872"/>
      <c r="F14" s="585">
        <f>E14*D14</f>
        <v>0</v>
      </c>
      <c r="G14" s="872"/>
      <c r="H14" s="586">
        <f>G14*D14</f>
        <v>0</v>
      </c>
      <c r="I14" s="619"/>
      <c r="J14" s="619"/>
      <c r="K14" s="619"/>
      <c r="L14" s="619"/>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c r="BD14" s="619"/>
      <c r="BE14" s="619"/>
      <c r="BF14" s="619"/>
      <c r="BG14" s="619"/>
      <c r="BH14" s="619"/>
      <c r="BI14" s="619"/>
      <c r="BJ14" s="619"/>
      <c r="BK14" s="619"/>
      <c r="BL14" s="619"/>
      <c r="BM14" s="619"/>
      <c r="BN14" s="619"/>
      <c r="BO14" s="619"/>
      <c r="BP14" s="619"/>
      <c r="BQ14" s="619"/>
      <c r="BR14" s="619"/>
      <c r="BS14" s="619"/>
    </row>
    <row r="15" spans="1:71" s="141" customFormat="1" ht="84.75">
      <c r="A15" s="582" t="s">
        <v>104</v>
      </c>
      <c r="B15" s="620" t="s">
        <v>577</v>
      </c>
      <c r="C15" s="584" t="s">
        <v>91</v>
      </c>
      <c r="D15" s="585">
        <v>1</v>
      </c>
      <c r="E15" s="872"/>
      <c r="F15" s="585">
        <f>E15*D15</f>
        <v>0</v>
      </c>
      <c r="G15" s="872"/>
      <c r="H15" s="586">
        <f>G15*D15</f>
        <v>0</v>
      </c>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c r="BE15" s="619"/>
      <c r="BF15" s="619"/>
      <c r="BG15" s="619"/>
      <c r="BH15" s="619"/>
      <c r="BI15" s="619"/>
      <c r="BJ15" s="619"/>
      <c r="BK15" s="619"/>
      <c r="BL15" s="619"/>
      <c r="BM15" s="619"/>
      <c r="BN15" s="619"/>
      <c r="BO15" s="619"/>
      <c r="BP15" s="619"/>
      <c r="BQ15" s="619"/>
      <c r="BR15" s="619"/>
      <c r="BS15" s="619"/>
    </row>
    <row r="16" spans="1:71" s="141" customFormat="1">
      <c r="A16" s="582" t="s">
        <v>107</v>
      </c>
      <c r="B16" s="583" t="s">
        <v>578</v>
      </c>
      <c r="C16" s="584" t="s">
        <v>91</v>
      </c>
      <c r="D16" s="585">
        <v>2</v>
      </c>
      <c r="E16" s="872"/>
      <c r="F16" s="585">
        <f>E16*D16</f>
        <v>0</v>
      </c>
      <c r="G16" s="872"/>
      <c r="H16" s="586">
        <f>G16*D16</f>
        <v>0</v>
      </c>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c r="BE16" s="619"/>
      <c r="BF16" s="619"/>
      <c r="BG16" s="619"/>
      <c r="BH16" s="619"/>
      <c r="BI16" s="619"/>
      <c r="BJ16" s="619"/>
      <c r="BK16" s="619"/>
      <c r="BL16" s="619"/>
      <c r="BM16" s="619"/>
      <c r="BN16" s="619"/>
      <c r="BO16" s="619"/>
      <c r="BP16" s="619"/>
      <c r="BQ16" s="619"/>
      <c r="BR16" s="619"/>
      <c r="BS16" s="619"/>
    </row>
    <row r="17" spans="1:71" s="141" customFormat="1">
      <c r="A17" s="582" t="s">
        <v>110</v>
      </c>
      <c r="B17" s="583" t="s">
        <v>579</v>
      </c>
      <c r="C17" s="584" t="s">
        <v>93</v>
      </c>
      <c r="D17" s="585">
        <v>1</v>
      </c>
      <c r="E17" s="872"/>
      <c r="F17" s="585">
        <f>E17*D17</f>
        <v>0</v>
      </c>
      <c r="G17" s="872"/>
      <c r="H17" s="586">
        <f>G17*D17</f>
        <v>0</v>
      </c>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c r="AI17" s="619"/>
      <c r="AJ17" s="619"/>
      <c r="AK17" s="619"/>
      <c r="AL17" s="619"/>
      <c r="AM17" s="619"/>
      <c r="AN17" s="619"/>
      <c r="AO17" s="619"/>
      <c r="AP17" s="619"/>
      <c r="AQ17" s="619"/>
      <c r="AR17" s="619"/>
      <c r="AS17" s="619"/>
      <c r="AT17" s="619"/>
      <c r="AU17" s="619"/>
      <c r="AV17" s="619"/>
      <c r="AW17" s="619"/>
      <c r="AX17" s="619"/>
      <c r="AY17" s="619"/>
      <c r="AZ17" s="619"/>
      <c r="BA17" s="619"/>
      <c r="BB17" s="619"/>
      <c r="BC17" s="619"/>
      <c r="BD17" s="619"/>
      <c r="BE17" s="619"/>
      <c r="BF17" s="619"/>
      <c r="BG17" s="619"/>
      <c r="BH17" s="619"/>
      <c r="BI17" s="619"/>
      <c r="BJ17" s="619"/>
      <c r="BK17" s="619"/>
      <c r="BL17" s="619"/>
      <c r="BM17" s="619"/>
      <c r="BN17" s="619"/>
      <c r="BO17" s="619"/>
      <c r="BP17" s="619"/>
      <c r="BQ17" s="619"/>
      <c r="BR17" s="619"/>
      <c r="BS17" s="619"/>
    </row>
    <row r="18" spans="1:71" s="141" customFormat="1">
      <c r="A18" s="607"/>
      <c r="B18" s="608" t="s">
        <v>580</v>
      </c>
      <c r="C18" s="609"/>
      <c r="D18" s="610"/>
      <c r="E18" s="871"/>
      <c r="F18" s="610">
        <f>SUM(F14:F17)</f>
        <v>0</v>
      </c>
      <c r="G18" s="871"/>
      <c r="H18" s="611">
        <f>SUM(H14:H17)</f>
        <v>0</v>
      </c>
      <c r="I18" s="619"/>
      <c r="J18" s="619"/>
      <c r="K18" s="619"/>
      <c r="L18" s="619"/>
      <c r="M18" s="619"/>
      <c r="N18" s="619"/>
      <c r="O18" s="619"/>
      <c r="P18" s="619"/>
      <c r="Q18" s="619"/>
      <c r="R18" s="619"/>
      <c r="S18" s="619"/>
      <c r="T18" s="619"/>
      <c r="U18" s="619"/>
      <c r="V18" s="619"/>
      <c r="W18" s="619"/>
      <c r="X18" s="619"/>
      <c r="Y18" s="619"/>
      <c r="Z18" s="619"/>
      <c r="AA18" s="619"/>
      <c r="AB18" s="619"/>
      <c r="AC18" s="619"/>
      <c r="AD18" s="619"/>
      <c r="AE18" s="619"/>
      <c r="AF18" s="619"/>
      <c r="AG18" s="619"/>
      <c r="AH18" s="619"/>
      <c r="AI18" s="619"/>
      <c r="AJ18" s="619"/>
      <c r="AK18" s="619"/>
      <c r="AL18" s="619"/>
      <c r="AM18" s="619"/>
      <c r="AN18" s="619"/>
      <c r="AO18" s="619"/>
      <c r="AP18" s="619"/>
      <c r="AQ18" s="619"/>
      <c r="AR18" s="619"/>
      <c r="AS18" s="619"/>
      <c r="AT18" s="619"/>
      <c r="AU18" s="619"/>
      <c r="AV18" s="619"/>
      <c r="AW18" s="619"/>
      <c r="AX18" s="619"/>
      <c r="AY18" s="619"/>
      <c r="AZ18" s="619"/>
      <c r="BA18" s="619"/>
      <c r="BB18" s="619"/>
      <c r="BC18" s="619"/>
      <c r="BD18" s="619"/>
      <c r="BE18" s="619"/>
      <c r="BF18" s="619"/>
      <c r="BG18" s="619"/>
      <c r="BH18" s="619"/>
      <c r="BI18" s="619"/>
      <c r="BJ18" s="619"/>
      <c r="BK18" s="619"/>
      <c r="BL18" s="619"/>
      <c r="BM18" s="619"/>
      <c r="BN18" s="619"/>
      <c r="BO18" s="619"/>
      <c r="BP18" s="619"/>
      <c r="BQ18" s="619"/>
      <c r="BR18" s="619"/>
      <c r="BS18" s="619"/>
    </row>
    <row r="19" spans="1:71" s="141" customFormat="1">
      <c r="A19" s="607"/>
      <c r="B19" s="608" t="s">
        <v>540</v>
      </c>
      <c r="C19" s="609"/>
      <c r="D19" s="610"/>
      <c r="E19" s="871"/>
      <c r="F19" s="610"/>
      <c r="G19" s="871"/>
      <c r="H19" s="611"/>
      <c r="I19" s="619"/>
      <c r="J19" s="619"/>
      <c r="K19" s="619"/>
      <c r="L19" s="619"/>
      <c r="M19" s="619"/>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19"/>
      <c r="AK19" s="619"/>
      <c r="AL19" s="619"/>
      <c r="AM19" s="619"/>
      <c r="AN19" s="619"/>
      <c r="AO19" s="619"/>
      <c r="AP19" s="619"/>
      <c r="AQ19" s="619"/>
      <c r="AR19" s="619"/>
      <c r="AS19" s="619"/>
      <c r="AT19" s="619"/>
      <c r="AU19" s="619"/>
      <c r="AV19" s="619"/>
      <c r="AW19" s="619"/>
      <c r="AX19" s="619"/>
      <c r="AY19" s="619"/>
      <c r="AZ19" s="619"/>
      <c r="BA19" s="619"/>
      <c r="BB19" s="619"/>
      <c r="BC19" s="619"/>
      <c r="BD19" s="619"/>
      <c r="BE19" s="619"/>
      <c r="BF19" s="619"/>
      <c r="BG19" s="619"/>
      <c r="BH19" s="619"/>
      <c r="BI19" s="619"/>
      <c r="BJ19" s="619"/>
      <c r="BK19" s="619"/>
      <c r="BL19" s="619"/>
      <c r="BM19" s="619"/>
      <c r="BN19" s="619"/>
      <c r="BO19" s="619"/>
      <c r="BP19" s="619"/>
      <c r="BQ19" s="619"/>
      <c r="BR19" s="619"/>
      <c r="BS19" s="619"/>
    </row>
    <row r="20" spans="1:71" s="141" customFormat="1">
      <c r="A20" s="582" t="s">
        <v>111</v>
      </c>
      <c r="B20" s="583" t="s">
        <v>581</v>
      </c>
      <c r="C20" s="584" t="s">
        <v>91</v>
      </c>
      <c r="D20" s="585">
        <v>5</v>
      </c>
      <c r="E20" s="872"/>
      <c r="F20" s="585">
        <f>E20*D20</f>
        <v>0</v>
      </c>
      <c r="G20" s="872"/>
      <c r="H20" s="586">
        <f>G20*D20</f>
        <v>0</v>
      </c>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c r="AV20" s="619"/>
      <c r="AW20" s="619"/>
      <c r="AX20" s="619"/>
      <c r="AY20" s="619"/>
      <c r="AZ20" s="619"/>
      <c r="BA20" s="619"/>
      <c r="BB20" s="619"/>
      <c r="BC20" s="619"/>
      <c r="BD20" s="619"/>
      <c r="BE20" s="619"/>
      <c r="BF20" s="619"/>
      <c r="BG20" s="619"/>
      <c r="BH20" s="619"/>
      <c r="BI20" s="619"/>
      <c r="BJ20" s="619"/>
      <c r="BK20" s="619"/>
      <c r="BL20" s="619"/>
      <c r="BM20" s="619"/>
      <c r="BN20" s="619"/>
      <c r="BO20" s="619"/>
      <c r="BP20" s="619"/>
      <c r="BQ20" s="619"/>
      <c r="BR20" s="619"/>
      <c r="BS20" s="619"/>
    </row>
    <row r="21" spans="1:71" s="141" customFormat="1">
      <c r="A21" s="607"/>
      <c r="B21" s="608" t="s">
        <v>544</v>
      </c>
      <c r="C21" s="609"/>
      <c r="D21" s="610"/>
      <c r="E21" s="871"/>
      <c r="F21" s="610">
        <f>SUM(F20:F20)</f>
        <v>0</v>
      </c>
      <c r="G21" s="871"/>
      <c r="H21" s="611">
        <f>SUM(H20:H20)</f>
        <v>0</v>
      </c>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R21" s="619"/>
      <c r="AS21" s="619"/>
      <c r="AT21" s="619"/>
      <c r="AU21" s="619"/>
      <c r="AV21" s="619"/>
      <c r="AW21" s="619"/>
      <c r="AX21" s="619"/>
      <c r="AY21" s="619"/>
      <c r="AZ21" s="619"/>
      <c r="BA21" s="619"/>
      <c r="BB21" s="619"/>
      <c r="BC21" s="619"/>
      <c r="BD21" s="619"/>
      <c r="BE21" s="619"/>
      <c r="BF21" s="619"/>
      <c r="BG21" s="619"/>
      <c r="BH21" s="619"/>
      <c r="BI21" s="619"/>
      <c r="BJ21" s="619"/>
      <c r="BK21" s="619"/>
      <c r="BL21" s="619"/>
      <c r="BM21" s="619"/>
      <c r="BN21" s="619"/>
      <c r="BO21" s="619"/>
      <c r="BP21" s="619"/>
      <c r="BQ21" s="619"/>
      <c r="BR21" s="619"/>
      <c r="BS21" s="619"/>
    </row>
    <row r="22" spans="1:71" s="141" customFormat="1">
      <c r="A22" s="607"/>
      <c r="B22" s="608" t="s">
        <v>499</v>
      </c>
      <c r="C22" s="609"/>
      <c r="D22" s="610"/>
      <c r="E22" s="871"/>
      <c r="F22" s="610"/>
      <c r="G22" s="871"/>
      <c r="H22" s="611"/>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19"/>
      <c r="AV22" s="619"/>
      <c r="AW22" s="619"/>
      <c r="AX22" s="619"/>
      <c r="AY22" s="619"/>
      <c r="AZ22" s="619"/>
      <c r="BA22" s="619"/>
      <c r="BB22" s="619"/>
      <c r="BC22" s="619"/>
      <c r="BD22" s="619"/>
      <c r="BE22" s="619"/>
      <c r="BF22" s="619"/>
      <c r="BG22" s="619"/>
      <c r="BH22" s="619"/>
      <c r="BI22" s="619"/>
      <c r="BJ22" s="619"/>
      <c r="BK22" s="619"/>
      <c r="BL22" s="619"/>
      <c r="BM22" s="619"/>
      <c r="BN22" s="619"/>
      <c r="BO22" s="619"/>
      <c r="BP22" s="619"/>
      <c r="BQ22" s="619"/>
      <c r="BR22" s="619"/>
      <c r="BS22" s="619"/>
    </row>
    <row r="23" spans="1:71" s="142" customFormat="1">
      <c r="A23" s="582" t="s">
        <v>112</v>
      </c>
      <c r="B23" s="583" t="s">
        <v>582</v>
      </c>
      <c r="C23" s="584" t="s">
        <v>94</v>
      </c>
      <c r="D23" s="585">
        <v>250</v>
      </c>
      <c r="E23" s="872"/>
      <c r="F23" s="585">
        <f>E23*D23</f>
        <v>0</v>
      </c>
      <c r="G23" s="872"/>
      <c r="H23" s="586">
        <f>G23*D23</f>
        <v>0</v>
      </c>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U23" s="641"/>
      <c r="AV23" s="641"/>
      <c r="AW23" s="641"/>
      <c r="AX23" s="641"/>
      <c r="AY23" s="641"/>
      <c r="AZ23" s="641"/>
      <c r="BA23" s="641"/>
      <c r="BB23" s="641"/>
      <c r="BC23" s="641"/>
      <c r="BD23" s="641"/>
      <c r="BE23" s="641"/>
      <c r="BF23" s="641"/>
      <c r="BG23" s="641"/>
      <c r="BH23" s="641"/>
      <c r="BI23" s="641"/>
      <c r="BJ23" s="641"/>
      <c r="BK23" s="641"/>
      <c r="BL23" s="641"/>
      <c r="BM23" s="641"/>
      <c r="BN23" s="641"/>
      <c r="BO23" s="641"/>
      <c r="BP23" s="641"/>
      <c r="BQ23" s="641"/>
      <c r="BR23" s="641"/>
      <c r="BS23" s="641"/>
    </row>
    <row r="24" spans="1:71" s="142" customFormat="1">
      <c r="A24" s="582" t="s">
        <v>113</v>
      </c>
      <c r="B24" s="583" t="s">
        <v>583</v>
      </c>
      <c r="C24" s="584" t="s">
        <v>94</v>
      </c>
      <c r="D24" s="585">
        <v>50</v>
      </c>
      <c r="E24" s="872"/>
      <c r="F24" s="585">
        <f>E24*D24</f>
        <v>0</v>
      </c>
      <c r="G24" s="872"/>
      <c r="H24" s="586">
        <f>G24*D24</f>
        <v>0</v>
      </c>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641"/>
      <c r="AS24" s="641"/>
      <c r="AT24" s="641"/>
      <c r="AU24" s="641"/>
      <c r="AV24" s="641"/>
      <c r="AW24" s="641"/>
      <c r="AX24" s="641"/>
      <c r="AY24" s="641"/>
      <c r="AZ24" s="641"/>
      <c r="BA24" s="641"/>
      <c r="BB24" s="641"/>
      <c r="BC24" s="641"/>
      <c r="BD24" s="641"/>
      <c r="BE24" s="641"/>
      <c r="BF24" s="641"/>
      <c r="BG24" s="641"/>
      <c r="BH24" s="641"/>
      <c r="BI24" s="641"/>
      <c r="BJ24" s="641"/>
      <c r="BK24" s="641"/>
      <c r="BL24" s="641"/>
      <c r="BM24" s="641"/>
      <c r="BN24" s="641"/>
      <c r="BO24" s="641"/>
      <c r="BP24" s="641"/>
      <c r="BQ24" s="641"/>
      <c r="BR24" s="641"/>
      <c r="BS24" s="641"/>
    </row>
    <row r="25" spans="1:71" s="142" customFormat="1">
      <c r="A25" s="607"/>
      <c r="B25" s="608" t="s">
        <v>502</v>
      </c>
      <c r="C25" s="609"/>
      <c r="D25" s="610"/>
      <c r="E25" s="871"/>
      <c r="F25" s="610">
        <f>SUM(F23:F24)</f>
        <v>0</v>
      </c>
      <c r="G25" s="871"/>
      <c r="H25" s="611">
        <f>SUM(H23:H24)</f>
        <v>0</v>
      </c>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1"/>
      <c r="BG25" s="641"/>
      <c r="BH25" s="641"/>
      <c r="BI25" s="641"/>
      <c r="BJ25" s="641"/>
      <c r="BK25" s="641"/>
      <c r="BL25" s="641"/>
      <c r="BM25" s="641"/>
      <c r="BN25" s="641"/>
      <c r="BO25" s="641"/>
      <c r="BP25" s="641"/>
      <c r="BQ25" s="641"/>
      <c r="BR25" s="641"/>
      <c r="BS25" s="641"/>
    </row>
    <row r="26" spans="1:71" s="142" customFormat="1">
      <c r="A26" s="607"/>
      <c r="B26" s="608" t="s">
        <v>503</v>
      </c>
      <c r="C26" s="609"/>
      <c r="D26" s="610"/>
      <c r="E26" s="871"/>
      <c r="F26" s="610"/>
      <c r="G26" s="871"/>
      <c r="H26" s="61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c r="BC26" s="641"/>
      <c r="BD26" s="641"/>
      <c r="BE26" s="641"/>
      <c r="BF26" s="641"/>
      <c r="BG26" s="641"/>
      <c r="BH26" s="641"/>
      <c r="BI26" s="641"/>
      <c r="BJ26" s="641"/>
      <c r="BK26" s="641"/>
      <c r="BL26" s="641"/>
      <c r="BM26" s="641"/>
      <c r="BN26" s="641"/>
      <c r="BO26" s="641"/>
      <c r="BP26" s="641"/>
      <c r="BQ26" s="641"/>
      <c r="BR26" s="641"/>
      <c r="BS26" s="641"/>
    </row>
    <row r="27" spans="1:71" s="142" customFormat="1">
      <c r="A27" s="582" t="s">
        <v>114</v>
      </c>
      <c r="B27" s="583" t="s">
        <v>552</v>
      </c>
      <c r="C27" s="584" t="s">
        <v>94</v>
      </c>
      <c r="D27" s="585">
        <v>30</v>
      </c>
      <c r="E27" s="872"/>
      <c r="F27" s="585">
        <f t="shared" ref="F27:F35" si="2">E27*D27</f>
        <v>0</v>
      </c>
      <c r="G27" s="872"/>
      <c r="H27" s="586">
        <f t="shared" ref="H27:H35" si="3">G27*D27</f>
        <v>0</v>
      </c>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1"/>
      <c r="AZ27" s="641"/>
      <c r="BA27" s="641"/>
      <c r="BB27" s="641"/>
      <c r="BC27" s="641"/>
      <c r="BD27" s="641"/>
      <c r="BE27" s="641"/>
      <c r="BF27" s="641"/>
      <c r="BG27" s="641"/>
      <c r="BH27" s="641"/>
      <c r="BI27" s="641"/>
      <c r="BJ27" s="641"/>
      <c r="BK27" s="641"/>
      <c r="BL27" s="641"/>
      <c r="BM27" s="641"/>
      <c r="BN27" s="641"/>
      <c r="BO27" s="641"/>
      <c r="BP27" s="641"/>
      <c r="BQ27" s="641"/>
      <c r="BR27" s="641"/>
      <c r="BS27" s="641"/>
    </row>
    <row r="28" spans="1:71" s="141" customFormat="1">
      <c r="A28" s="582" t="s">
        <v>115</v>
      </c>
      <c r="B28" s="583" t="s">
        <v>553</v>
      </c>
      <c r="C28" s="584" t="s">
        <v>94</v>
      </c>
      <c r="D28" s="585">
        <v>15</v>
      </c>
      <c r="E28" s="872"/>
      <c r="F28" s="585">
        <f t="shared" si="2"/>
        <v>0</v>
      </c>
      <c r="G28" s="872"/>
      <c r="H28" s="586">
        <f t="shared" si="3"/>
        <v>0</v>
      </c>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619"/>
      <c r="AR28" s="619"/>
      <c r="AS28" s="619"/>
      <c r="AT28" s="619"/>
      <c r="AU28" s="619"/>
      <c r="AV28" s="619"/>
      <c r="AW28" s="619"/>
      <c r="AX28" s="619"/>
      <c r="AY28" s="619"/>
      <c r="AZ28" s="619"/>
      <c r="BA28" s="619"/>
      <c r="BB28" s="619"/>
      <c r="BC28" s="619"/>
      <c r="BD28" s="619"/>
      <c r="BE28" s="619"/>
      <c r="BF28" s="619"/>
      <c r="BG28" s="619"/>
      <c r="BH28" s="619"/>
      <c r="BI28" s="619"/>
      <c r="BJ28" s="619"/>
      <c r="BK28" s="619"/>
      <c r="BL28" s="619"/>
      <c r="BM28" s="619"/>
      <c r="BN28" s="619"/>
      <c r="BO28" s="619"/>
      <c r="BP28" s="619"/>
      <c r="BQ28" s="619"/>
      <c r="BR28" s="619"/>
      <c r="BS28" s="619"/>
    </row>
    <row r="29" spans="1:71" s="141" customFormat="1">
      <c r="A29" s="582" t="s">
        <v>15</v>
      </c>
      <c r="B29" s="583" t="s">
        <v>584</v>
      </c>
      <c r="C29" s="584" t="s">
        <v>94</v>
      </c>
      <c r="D29" s="585">
        <v>15</v>
      </c>
      <c r="E29" s="872"/>
      <c r="F29" s="585">
        <f t="shared" si="2"/>
        <v>0</v>
      </c>
      <c r="G29" s="872"/>
      <c r="H29" s="586">
        <f t="shared" si="3"/>
        <v>0</v>
      </c>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619"/>
      <c r="AR29" s="619"/>
      <c r="AS29" s="619"/>
      <c r="AT29" s="619"/>
      <c r="AU29" s="619"/>
      <c r="AV29" s="619"/>
      <c r="AW29" s="619"/>
      <c r="AX29" s="619"/>
      <c r="AY29" s="619"/>
      <c r="AZ29" s="619"/>
      <c r="BA29" s="619"/>
      <c r="BB29" s="619"/>
      <c r="BC29" s="619"/>
      <c r="BD29" s="619"/>
      <c r="BE29" s="619"/>
      <c r="BF29" s="619"/>
      <c r="BG29" s="619"/>
      <c r="BH29" s="619"/>
      <c r="BI29" s="619"/>
      <c r="BJ29" s="619"/>
      <c r="BK29" s="619"/>
      <c r="BL29" s="619"/>
      <c r="BM29" s="619"/>
      <c r="BN29" s="619"/>
      <c r="BO29" s="619"/>
      <c r="BP29" s="619"/>
      <c r="BQ29" s="619"/>
      <c r="BR29" s="619"/>
      <c r="BS29" s="619"/>
    </row>
    <row r="30" spans="1:71" s="141" customFormat="1">
      <c r="A30" s="582" t="s">
        <v>16</v>
      </c>
      <c r="B30" s="583" t="s">
        <v>505</v>
      </c>
      <c r="C30" s="584" t="s">
        <v>94</v>
      </c>
      <c r="D30" s="585">
        <v>25</v>
      </c>
      <c r="E30" s="872"/>
      <c r="F30" s="585">
        <f t="shared" si="2"/>
        <v>0</v>
      </c>
      <c r="G30" s="872"/>
      <c r="H30" s="586">
        <f t="shared" si="3"/>
        <v>0</v>
      </c>
      <c r="I30" s="619"/>
      <c r="J30" s="619"/>
      <c r="K30" s="619"/>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N30" s="619"/>
      <c r="AO30" s="619"/>
      <c r="AP30" s="619"/>
      <c r="AQ30" s="619"/>
      <c r="AR30" s="619"/>
      <c r="AS30" s="619"/>
      <c r="AT30" s="619"/>
      <c r="AU30" s="619"/>
      <c r="AV30" s="619"/>
      <c r="AW30" s="619"/>
      <c r="AX30" s="619"/>
      <c r="AY30" s="619"/>
      <c r="AZ30" s="619"/>
      <c r="BA30" s="619"/>
      <c r="BB30" s="619"/>
      <c r="BC30" s="619"/>
      <c r="BD30" s="619"/>
      <c r="BE30" s="619"/>
      <c r="BF30" s="619"/>
      <c r="BG30" s="619"/>
      <c r="BH30" s="619"/>
      <c r="BI30" s="619"/>
      <c r="BJ30" s="619"/>
      <c r="BK30" s="619"/>
      <c r="BL30" s="619"/>
      <c r="BM30" s="619"/>
      <c r="BN30" s="619"/>
      <c r="BO30" s="619"/>
      <c r="BP30" s="619"/>
      <c r="BQ30" s="619"/>
      <c r="BR30" s="619"/>
      <c r="BS30" s="619"/>
    </row>
    <row r="31" spans="1:71" s="142" customFormat="1" ht="21.75">
      <c r="A31" s="582" t="s">
        <v>19</v>
      </c>
      <c r="B31" s="583" t="s">
        <v>554</v>
      </c>
      <c r="C31" s="584" t="s">
        <v>91</v>
      </c>
      <c r="D31" s="585">
        <v>5</v>
      </c>
      <c r="E31" s="872"/>
      <c r="F31" s="585">
        <f t="shared" si="2"/>
        <v>0</v>
      </c>
      <c r="G31" s="872"/>
      <c r="H31" s="586">
        <f t="shared" si="3"/>
        <v>0</v>
      </c>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1"/>
      <c r="AZ31" s="641"/>
      <c r="BA31" s="641"/>
      <c r="BB31" s="641"/>
      <c r="BC31" s="641"/>
      <c r="BD31" s="641"/>
      <c r="BE31" s="641"/>
      <c r="BF31" s="641"/>
      <c r="BG31" s="641"/>
      <c r="BH31" s="641"/>
      <c r="BI31" s="641"/>
      <c r="BJ31" s="641"/>
      <c r="BK31" s="641"/>
      <c r="BL31" s="641"/>
      <c r="BM31" s="641"/>
      <c r="BN31" s="641"/>
      <c r="BO31" s="641"/>
      <c r="BP31" s="641"/>
      <c r="BQ31" s="641"/>
      <c r="BR31" s="641"/>
      <c r="BS31" s="641"/>
    </row>
    <row r="32" spans="1:71" s="142" customFormat="1">
      <c r="A32" s="582" t="s">
        <v>20</v>
      </c>
      <c r="B32" s="583" t="s">
        <v>555</v>
      </c>
      <c r="C32" s="584" t="s">
        <v>91</v>
      </c>
      <c r="D32" s="585">
        <v>5</v>
      </c>
      <c r="E32" s="872"/>
      <c r="F32" s="585">
        <f t="shared" si="2"/>
        <v>0</v>
      </c>
      <c r="G32" s="872"/>
      <c r="H32" s="586">
        <f t="shared" si="3"/>
        <v>0</v>
      </c>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1"/>
      <c r="BE32" s="641"/>
      <c r="BF32" s="641"/>
      <c r="BG32" s="641"/>
      <c r="BH32" s="641"/>
      <c r="BI32" s="641"/>
      <c r="BJ32" s="641"/>
      <c r="BK32" s="641"/>
      <c r="BL32" s="641"/>
      <c r="BM32" s="641"/>
      <c r="BN32" s="641"/>
      <c r="BO32" s="641"/>
      <c r="BP32" s="641"/>
      <c r="BQ32" s="641"/>
      <c r="BR32" s="641"/>
      <c r="BS32" s="641"/>
    </row>
    <row r="33" spans="1:71" s="142" customFormat="1">
      <c r="A33" s="582" t="s">
        <v>21</v>
      </c>
      <c r="B33" s="583" t="s">
        <v>556</v>
      </c>
      <c r="C33" s="584" t="s">
        <v>91</v>
      </c>
      <c r="D33" s="585">
        <v>5</v>
      </c>
      <c r="E33" s="872"/>
      <c r="F33" s="585">
        <f t="shared" si="2"/>
        <v>0</v>
      </c>
      <c r="G33" s="872"/>
      <c r="H33" s="586">
        <f t="shared" si="3"/>
        <v>0</v>
      </c>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c r="BS33" s="641"/>
    </row>
    <row r="34" spans="1:71" s="141" customFormat="1">
      <c r="A34" s="582" t="s">
        <v>22</v>
      </c>
      <c r="B34" s="583" t="s">
        <v>508</v>
      </c>
      <c r="C34" s="584" t="s">
        <v>94</v>
      </c>
      <c r="D34" s="585">
        <v>5</v>
      </c>
      <c r="E34" s="872"/>
      <c r="F34" s="585">
        <f t="shared" si="2"/>
        <v>0</v>
      </c>
      <c r="G34" s="872"/>
      <c r="H34" s="586">
        <f t="shared" si="3"/>
        <v>0</v>
      </c>
      <c r="I34" s="619"/>
      <c r="J34" s="619"/>
      <c r="K34" s="619"/>
      <c r="L34" s="619"/>
      <c r="M34" s="619"/>
      <c r="N34" s="619"/>
      <c r="O34" s="619"/>
      <c r="P34" s="619"/>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619"/>
      <c r="AP34" s="619"/>
      <c r="AQ34" s="619"/>
      <c r="AR34" s="619"/>
      <c r="AS34" s="619"/>
      <c r="AT34" s="619"/>
      <c r="AU34" s="619"/>
      <c r="AV34" s="619"/>
      <c r="AW34" s="619"/>
      <c r="AX34" s="619"/>
      <c r="AY34" s="619"/>
      <c r="AZ34" s="619"/>
      <c r="BA34" s="619"/>
      <c r="BB34" s="619"/>
      <c r="BC34" s="619"/>
      <c r="BD34" s="619"/>
      <c r="BE34" s="619"/>
      <c r="BF34" s="619"/>
      <c r="BG34" s="619"/>
      <c r="BH34" s="619"/>
      <c r="BI34" s="619"/>
      <c r="BJ34" s="619"/>
      <c r="BK34" s="619"/>
      <c r="BL34" s="619"/>
      <c r="BM34" s="619"/>
      <c r="BN34" s="619"/>
      <c r="BO34" s="619"/>
      <c r="BP34" s="619"/>
      <c r="BQ34" s="619"/>
      <c r="BR34" s="619"/>
      <c r="BS34" s="619"/>
    </row>
    <row r="35" spans="1:71" s="141" customFormat="1">
      <c r="A35" s="582" t="s">
        <v>23</v>
      </c>
      <c r="B35" s="583" t="s">
        <v>509</v>
      </c>
      <c r="C35" s="584" t="s">
        <v>94</v>
      </c>
      <c r="D35" s="585">
        <v>5</v>
      </c>
      <c r="E35" s="872"/>
      <c r="F35" s="585">
        <f t="shared" si="2"/>
        <v>0</v>
      </c>
      <c r="G35" s="872"/>
      <c r="H35" s="586">
        <f t="shared" si="3"/>
        <v>0</v>
      </c>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c r="AV35" s="619"/>
      <c r="AW35" s="619"/>
      <c r="AX35" s="619"/>
      <c r="AY35" s="619"/>
      <c r="AZ35" s="619"/>
      <c r="BA35" s="619"/>
      <c r="BB35" s="619"/>
      <c r="BC35" s="619"/>
      <c r="BD35" s="619"/>
      <c r="BE35" s="619"/>
      <c r="BF35" s="619"/>
      <c r="BG35" s="619"/>
      <c r="BH35" s="619"/>
      <c r="BI35" s="619"/>
      <c r="BJ35" s="619"/>
      <c r="BK35" s="619"/>
      <c r="BL35" s="619"/>
      <c r="BM35" s="619"/>
      <c r="BN35" s="619"/>
      <c r="BO35" s="619"/>
      <c r="BP35" s="619"/>
      <c r="BQ35" s="619"/>
      <c r="BR35" s="619"/>
      <c r="BS35" s="619"/>
    </row>
    <row r="36" spans="1:71" s="142" customFormat="1">
      <c r="A36" s="607"/>
      <c r="B36" s="608" t="s">
        <v>510</v>
      </c>
      <c r="C36" s="609"/>
      <c r="D36" s="610"/>
      <c r="E36" s="871"/>
      <c r="F36" s="610">
        <f>SUM(F27:F35)</f>
        <v>0</v>
      </c>
      <c r="G36" s="871"/>
      <c r="H36" s="611">
        <f>SUM(H27:H35)</f>
        <v>0</v>
      </c>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row>
    <row r="37" spans="1:71" s="141" customFormat="1">
      <c r="A37" s="607"/>
      <c r="B37" s="608" t="s">
        <v>511</v>
      </c>
      <c r="C37" s="609"/>
      <c r="D37" s="610"/>
      <c r="E37" s="871"/>
      <c r="F37" s="610"/>
      <c r="G37" s="871"/>
      <c r="H37" s="611"/>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c r="AV37" s="619"/>
      <c r="AW37" s="619"/>
      <c r="AX37" s="619"/>
      <c r="AY37" s="619"/>
      <c r="AZ37" s="619"/>
      <c r="BA37" s="619"/>
      <c r="BB37" s="619"/>
      <c r="BC37" s="619"/>
      <c r="BD37" s="619"/>
      <c r="BE37" s="619"/>
      <c r="BF37" s="619"/>
      <c r="BG37" s="619"/>
      <c r="BH37" s="619"/>
      <c r="BI37" s="619"/>
      <c r="BJ37" s="619"/>
      <c r="BK37" s="619"/>
      <c r="BL37" s="619"/>
      <c r="BM37" s="619"/>
      <c r="BN37" s="619"/>
      <c r="BO37" s="619"/>
      <c r="BP37" s="619"/>
      <c r="BQ37" s="619"/>
      <c r="BR37" s="619"/>
      <c r="BS37" s="619"/>
    </row>
    <row r="38" spans="1:71" s="141" customFormat="1">
      <c r="A38" s="582" t="s">
        <v>49</v>
      </c>
      <c r="B38" s="583" t="s">
        <v>585</v>
      </c>
      <c r="C38" s="584" t="s">
        <v>93</v>
      </c>
      <c r="D38" s="585">
        <v>1</v>
      </c>
      <c r="E38" s="872"/>
      <c r="F38" s="585">
        <f t="shared" ref="F38:F46" si="4">E38*D38</f>
        <v>0</v>
      </c>
      <c r="G38" s="872"/>
      <c r="H38" s="642">
        <f t="shared" ref="H38:H46" si="5">G38*D38</f>
        <v>0</v>
      </c>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c r="AW38" s="619"/>
      <c r="AX38" s="619"/>
      <c r="AY38" s="619"/>
      <c r="AZ38" s="619"/>
      <c r="BA38" s="619"/>
      <c r="BB38" s="619"/>
      <c r="BC38" s="619"/>
      <c r="BD38" s="619"/>
      <c r="BE38" s="619"/>
      <c r="BF38" s="619"/>
      <c r="BG38" s="619"/>
      <c r="BH38" s="619"/>
      <c r="BI38" s="619"/>
      <c r="BJ38" s="619"/>
      <c r="BK38" s="619"/>
      <c r="BL38" s="619"/>
      <c r="BM38" s="619"/>
      <c r="BN38" s="619"/>
      <c r="BO38" s="619"/>
      <c r="BP38" s="619"/>
      <c r="BQ38" s="619"/>
      <c r="BR38" s="619"/>
      <c r="BS38" s="619"/>
    </row>
    <row r="39" spans="1:71" s="142" customFormat="1">
      <c r="A39" s="582" t="s">
        <v>24</v>
      </c>
      <c r="B39" s="583" t="s">
        <v>586</v>
      </c>
      <c r="C39" s="584" t="s">
        <v>93</v>
      </c>
      <c r="D39" s="585">
        <v>1</v>
      </c>
      <c r="E39" s="872"/>
      <c r="F39" s="585">
        <f t="shared" si="4"/>
        <v>0</v>
      </c>
      <c r="G39" s="872"/>
      <c r="H39" s="642">
        <f t="shared" si="5"/>
        <v>0</v>
      </c>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c r="AR39" s="641"/>
      <c r="AS39" s="641"/>
      <c r="AT39" s="641"/>
      <c r="AU39" s="641"/>
      <c r="AV39" s="641"/>
      <c r="AW39" s="641"/>
      <c r="AX39" s="641"/>
      <c r="AY39" s="641"/>
      <c r="AZ39" s="641"/>
      <c r="BA39" s="641"/>
      <c r="BB39" s="641"/>
      <c r="BC39" s="641"/>
      <c r="BD39" s="641"/>
      <c r="BE39" s="641"/>
      <c r="BF39" s="641"/>
      <c r="BG39" s="641"/>
      <c r="BH39" s="641"/>
      <c r="BI39" s="641"/>
      <c r="BJ39" s="641"/>
      <c r="BK39" s="641"/>
      <c r="BL39" s="641"/>
      <c r="BM39" s="641"/>
      <c r="BN39" s="641"/>
      <c r="BO39" s="641"/>
      <c r="BP39" s="641"/>
      <c r="BQ39" s="641"/>
      <c r="BR39" s="641"/>
      <c r="BS39" s="641"/>
    </row>
    <row r="40" spans="1:71" s="142" customFormat="1">
      <c r="A40" s="582" t="s">
        <v>25</v>
      </c>
      <c r="B40" s="583" t="s">
        <v>587</v>
      </c>
      <c r="C40" s="584" t="s">
        <v>93</v>
      </c>
      <c r="D40" s="585">
        <v>1</v>
      </c>
      <c r="E40" s="872"/>
      <c r="F40" s="585">
        <f t="shared" si="4"/>
        <v>0</v>
      </c>
      <c r="G40" s="872"/>
      <c r="H40" s="642">
        <f t="shared" si="5"/>
        <v>0</v>
      </c>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1"/>
      <c r="BR40" s="641"/>
      <c r="BS40" s="641"/>
    </row>
    <row r="41" spans="1:71" s="142" customFormat="1">
      <c r="A41" s="582" t="s">
        <v>26</v>
      </c>
      <c r="B41" s="583" t="s">
        <v>588</v>
      </c>
      <c r="C41" s="584" t="s">
        <v>91</v>
      </c>
      <c r="D41" s="585">
        <f>D20</f>
        <v>5</v>
      </c>
      <c r="E41" s="872"/>
      <c r="F41" s="585">
        <f t="shared" si="4"/>
        <v>0</v>
      </c>
      <c r="G41" s="872"/>
      <c r="H41" s="642">
        <f t="shared" si="5"/>
        <v>0</v>
      </c>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1"/>
      <c r="AZ41" s="641"/>
      <c r="BA41" s="641"/>
      <c r="BB41" s="641"/>
      <c r="BC41" s="641"/>
      <c r="BD41" s="641"/>
      <c r="BE41" s="641"/>
      <c r="BF41" s="641"/>
      <c r="BG41" s="641"/>
      <c r="BH41" s="641"/>
      <c r="BI41" s="641"/>
      <c r="BJ41" s="641"/>
      <c r="BK41" s="641"/>
      <c r="BL41" s="641"/>
      <c r="BM41" s="641"/>
      <c r="BN41" s="641"/>
      <c r="BO41" s="641"/>
      <c r="BP41" s="641"/>
      <c r="BQ41" s="641"/>
      <c r="BR41" s="641"/>
      <c r="BS41" s="641"/>
    </row>
    <row r="42" spans="1:71" s="142" customFormat="1">
      <c r="A42" s="582" t="s">
        <v>27</v>
      </c>
      <c r="B42" s="583" t="s">
        <v>514</v>
      </c>
      <c r="C42" s="584" t="s">
        <v>93</v>
      </c>
      <c r="D42" s="585">
        <v>1</v>
      </c>
      <c r="E42" s="872"/>
      <c r="F42" s="585">
        <f t="shared" si="4"/>
        <v>0</v>
      </c>
      <c r="G42" s="872"/>
      <c r="H42" s="642">
        <f t="shared" si="5"/>
        <v>0</v>
      </c>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1"/>
      <c r="AX42" s="641"/>
      <c r="AY42" s="641"/>
      <c r="AZ42" s="641"/>
      <c r="BA42" s="641"/>
      <c r="BB42" s="641"/>
      <c r="BC42" s="641"/>
      <c r="BD42" s="641"/>
      <c r="BE42" s="641"/>
      <c r="BF42" s="641"/>
      <c r="BG42" s="641"/>
      <c r="BH42" s="641"/>
      <c r="BI42" s="641"/>
      <c r="BJ42" s="641"/>
      <c r="BK42" s="641"/>
      <c r="BL42" s="641"/>
      <c r="BM42" s="641"/>
      <c r="BN42" s="641"/>
      <c r="BO42" s="641"/>
      <c r="BP42" s="641"/>
      <c r="BQ42" s="641"/>
      <c r="BR42" s="641"/>
      <c r="BS42" s="641"/>
    </row>
    <row r="43" spans="1:71" s="142" customFormat="1">
      <c r="A43" s="582" t="s">
        <v>28</v>
      </c>
      <c r="B43" s="583" t="s">
        <v>515</v>
      </c>
      <c r="C43" s="584" t="s">
        <v>93</v>
      </c>
      <c r="D43" s="585">
        <v>1</v>
      </c>
      <c r="E43" s="872"/>
      <c r="F43" s="585">
        <f t="shared" si="4"/>
        <v>0</v>
      </c>
      <c r="G43" s="872"/>
      <c r="H43" s="642">
        <f t="shared" si="5"/>
        <v>0</v>
      </c>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641"/>
      <c r="BF43" s="641"/>
      <c r="BG43" s="641"/>
      <c r="BH43" s="641"/>
      <c r="BI43" s="641"/>
      <c r="BJ43" s="641"/>
      <c r="BK43" s="641"/>
      <c r="BL43" s="641"/>
      <c r="BM43" s="641"/>
      <c r="BN43" s="641"/>
      <c r="BO43" s="641"/>
      <c r="BP43" s="641"/>
      <c r="BQ43" s="641"/>
      <c r="BR43" s="641"/>
      <c r="BS43" s="641"/>
    </row>
    <row r="44" spans="1:71" s="142" customFormat="1">
      <c r="A44" s="582" t="s">
        <v>29</v>
      </c>
      <c r="B44" s="583" t="s">
        <v>516</v>
      </c>
      <c r="C44" s="584" t="s">
        <v>93</v>
      </c>
      <c r="D44" s="585">
        <v>1</v>
      </c>
      <c r="E44" s="872"/>
      <c r="F44" s="585">
        <f t="shared" si="4"/>
        <v>0</v>
      </c>
      <c r="G44" s="872"/>
      <c r="H44" s="642">
        <f t="shared" si="5"/>
        <v>0</v>
      </c>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1"/>
      <c r="BA44" s="641"/>
      <c r="BB44" s="641"/>
      <c r="BC44" s="641"/>
      <c r="BD44" s="641"/>
      <c r="BE44" s="641"/>
      <c r="BF44" s="641"/>
      <c r="BG44" s="641"/>
      <c r="BH44" s="641"/>
      <c r="BI44" s="641"/>
      <c r="BJ44" s="641"/>
      <c r="BK44" s="641"/>
      <c r="BL44" s="641"/>
      <c r="BM44" s="641"/>
      <c r="BN44" s="641"/>
      <c r="BO44" s="641"/>
      <c r="BP44" s="641"/>
      <c r="BQ44" s="641"/>
      <c r="BR44" s="641"/>
      <c r="BS44" s="641"/>
    </row>
    <row r="45" spans="1:71" s="142" customFormat="1">
      <c r="A45" s="582" t="s">
        <v>30</v>
      </c>
      <c r="B45" s="583" t="s">
        <v>517</v>
      </c>
      <c r="C45" s="584" t="s">
        <v>93</v>
      </c>
      <c r="D45" s="585">
        <v>1</v>
      </c>
      <c r="E45" s="872"/>
      <c r="F45" s="585">
        <f t="shared" si="4"/>
        <v>0</v>
      </c>
      <c r="G45" s="872"/>
      <c r="H45" s="642">
        <f t="shared" si="5"/>
        <v>0</v>
      </c>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AY45" s="641"/>
      <c r="AZ45" s="641"/>
      <c r="BA45" s="641"/>
      <c r="BB45" s="641"/>
      <c r="BC45" s="641"/>
      <c r="BD45" s="641"/>
      <c r="BE45" s="641"/>
      <c r="BF45" s="641"/>
      <c r="BG45" s="641"/>
      <c r="BH45" s="641"/>
      <c r="BI45" s="641"/>
      <c r="BJ45" s="641"/>
      <c r="BK45" s="641"/>
      <c r="BL45" s="641"/>
      <c r="BM45" s="641"/>
      <c r="BN45" s="641"/>
      <c r="BO45" s="641"/>
      <c r="BP45" s="641"/>
      <c r="BQ45" s="641"/>
      <c r="BR45" s="641"/>
      <c r="BS45" s="641"/>
    </row>
    <row r="46" spans="1:71" s="141" customFormat="1">
      <c r="A46" s="582" t="s">
        <v>31</v>
      </c>
      <c r="B46" s="583" t="s">
        <v>518</v>
      </c>
      <c r="C46" s="584" t="s">
        <v>93</v>
      </c>
      <c r="D46" s="585">
        <v>1</v>
      </c>
      <c r="E46" s="872"/>
      <c r="F46" s="585">
        <f t="shared" si="4"/>
        <v>0</v>
      </c>
      <c r="G46" s="872"/>
      <c r="H46" s="642">
        <f t="shared" si="5"/>
        <v>0</v>
      </c>
      <c r="I46" s="619"/>
      <c r="J46" s="619"/>
      <c r="K46" s="619"/>
      <c r="L46" s="619"/>
      <c r="M46" s="619"/>
      <c r="N46" s="619"/>
      <c r="O46" s="619"/>
      <c r="P46" s="619"/>
      <c r="Q46" s="619"/>
      <c r="R46" s="619"/>
      <c r="S46" s="619"/>
      <c r="T46" s="619"/>
      <c r="U46" s="619"/>
      <c r="V46" s="619"/>
      <c r="W46" s="619"/>
      <c r="X46" s="619"/>
      <c r="Y46" s="619"/>
      <c r="Z46" s="619"/>
      <c r="AA46" s="619"/>
      <c r="AB46" s="619"/>
      <c r="AC46" s="619"/>
      <c r="AD46" s="619"/>
      <c r="AE46" s="619"/>
      <c r="AF46" s="619"/>
      <c r="AG46" s="619"/>
      <c r="AH46" s="619"/>
      <c r="AI46" s="619"/>
      <c r="AJ46" s="619"/>
      <c r="AK46" s="619"/>
      <c r="AL46" s="619"/>
      <c r="AM46" s="619"/>
      <c r="AN46" s="619"/>
      <c r="AO46" s="619"/>
      <c r="AP46" s="619"/>
      <c r="AQ46" s="619"/>
      <c r="AR46" s="619"/>
      <c r="AS46" s="619"/>
      <c r="AT46" s="619"/>
      <c r="AU46" s="619"/>
      <c r="AV46" s="619"/>
      <c r="AW46" s="619"/>
      <c r="AX46" s="619"/>
      <c r="AY46" s="619"/>
      <c r="AZ46" s="619"/>
      <c r="BA46" s="619"/>
      <c r="BB46" s="619"/>
      <c r="BC46" s="619"/>
      <c r="BD46" s="619"/>
      <c r="BE46" s="619"/>
      <c r="BF46" s="619"/>
      <c r="BG46" s="619"/>
      <c r="BH46" s="619"/>
      <c r="BI46" s="619"/>
      <c r="BJ46" s="619"/>
      <c r="BK46" s="619"/>
      <c r="BL46" s="619"/>
      <c r="BM46" s="619"/>
      <c r="BN46" s="619"/>
      <c r="BO46" s="619"/>
      <c r="BP46" s="619"/>
      <c r="BQ46" s="619"/>
      <c r="BR46" s="619"/>
      <c r="BS46" s="619"/>
    </row>
    <row r="47" spans="1:71" s="141" customFormat="1">
      <c r="A47" s="607"/>
      <c r="B47" s="608" t="s">
        <v>519</v>
      </c>
      <c r="C47" s="609"/>
      <c r="D47" s="610"/>
      <c r="E47" s="610"/>
      <c r="F47" s="610">
        <f>SUM(F38:F46)</f>
        <v>0</v>
      </c>
      <c r="G47" s="871"/>
      <c r="H47" s="611">
        <f>SUM(H38:H46)</f>
        <v>0</v>
      </c>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19"/>
      <c r="AY47" s="619"/>
      <c r="AZ47" s="619"/>
      <c r="BA47" s="619"/>
      <c r="BB47" s="619"/>
      <c r="BC47" s="619"/>
      <c r="BD47" s="619"/>
      <c r="BE47" s="619"/>
      <c r="BF47" s="619"/>
      <c r="BG47" s="619"/>
      <c r="BH47" s="619"/>
      <c r="BI47" s="619"/>
      <c r="BJ47" s="619"/>
      <c r="BK47" s="619"/>
      <c r="BL47" s="619"/>
      <c r="BM47" s="619"/>
      <c r="BN47" s="619"/>
      <c r="BO47" s="619"/>
      <c r="BP47" s="619"/>
      <c r="BQ47" s="619"/>
      <c r="BR47" s="619"/>
      <c r="BS47" s="619"/>
    </row>
    <row r="48" spans="1:71" s="142" customFormat="1" ht="24.75" customHeight="1">
      <c r="A48" s="582"/>
      <c r="B48" s="1229" t="s">
        <v>520</v>
      </c>
      <c r="C48" s="1229"/>
      <c r="D48" s="1229"/>
      <c r="E48" s="1229"/>
      <c r="F48" s="1229"/>
      <c r="G48" s="1229"/>
      <c r="H48" s="1230"/>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1"/>
      <c r="BD48" s="641"/>
      <c r="BE48" s="641"/>
      <c r="BF48" s="641"/>
      <c r="BG48" s="641"/>
      <c r="BH48" s="641"/>
      <c r="BI48" s="641"/>
      <c r="BJ48" s="641"/>
      <c r="BK48" s="641"/>
      <c r="BL48" s="641"/>
      <c r="BM48" s="641"/>
      <c r="BN48" s="641"/>
      <c r="BO48" s="641"/>
      <c r="BP48" s="641"/>
      <c r="BQ48" s="641"/>
      <c r="BR48" s="641"/>
      <c r="BS48" s="641"/>
    </row>
    <row r="49" spans="1:71" s="143" customFormat="1" ht="27" customHeight="1">
      <c r="A49" s="582"/>
      <c r="B49" s="1229" t="s">
        <v>521</v>
      </c>
      <c r="C49" s="1229"/>
      <c r="D49" s="1229"/>
      <c r="E49" s="1229"/>
      <c r="F49" s="1229"/>
      <c r="G49" s="1229"/>
      <c r="H49" s="1230"/>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643"/>
      <c r="AO49" s="643"/>
      <c r="AP49" s="643"/>
      <c r="AQ49" s="643"/>
      <c r="AR49" s="643"/>
      <c r="AS49" s="643"/>
      <c r="AT49" s="643"/>
      <c r="AU49" s="643"/>
      <c r="AV49" s="643"/>
      <c r="AW49" s="643"/>
      <c r="AX49" s="643"/>
      <c r="AY49" s="643"/>
      <c r="AZ49" s="643"/>
      <c r="BA49" s="643"/>
      <c r="BB49" s="643"/>
      <c r="BC49" s="643"/>
      <c r="BD49" s="643"/>
      <c r="BE49" s="643"/>
      <c r="BF49" s="643"/>
      <c r="BG49" s="643"/>
      <c r="BH49" s="643"/>
      <c r="BI49" s="643"/>
      <c r="BJ49" s="643"/>
      <c r="BK49" s="643"/>
      <c r="BL49" s="643"/>
      <c r="BM49" s="643"/>
      <c r="BN49" s="643"/>
      <c r="BO49" s="643"/>
      <c r="BP49" s="643"/>
      <c r="BQ49" s="643"/>
      <c r="BR49" s="643"/>
      <c r="BS49" s="643"/>
    </row>
    <row r="50" spans="1:71" s="136" customFormat="1" ht="27.75" customHeight="1" thickBot="1">
      <c r="A50" s="614"/>
      <c r="B50" s="615" t="s">
        <v>589</v>
      </c>
      <c r="C50" s="616"/>
      <c r="D50" s="617"/>
      <c r="E50" s="617"/>
      <c r="F50" s="617">
        <f>F47+F36+F25+F21+F18+F12</f>
        <v>0</v>
      </c>
      <c r="G50" s="617"/>
      <c r="H50" s="618">
        <f>H47+H36+H25+H21+H18+H12</f>
        <v>0</v>
      </c>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row>
    <row r="51" spans="1:71" s="136" customFormat="1" ht="27" customHeight="1">
      <c r="A51" s="564"/>
      <c r="B51" s="138"/>
      <c r="C51" s="139"/>
      <c r="D51" s="139"/>
      <c r="E51" s="140"/>
      <c r="F51" s="564"/>
      <c r="G51" s="564"/>
      <c r="H51" s="564"/>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571"/>
      <c r="BR51" s="571"/>
      <c r="BS51" s="571"/>
    </row>
    <row r="52" spans="1:71" s="136" customFormat="1">
      <c r="A52" s="564"/>
      <c r="B52" s="138"/>
      <c r="C52" s="139"/>
      <c r="D52" s="139"/>
      <c r="E52" s="140"/>
      <c r="F52" s="564"/>
      <c r="G52" s="564"/>
      <c r="H52" s="564"/>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571"/>
      <c r="BR52" s="571"/>
      <c r="BS52" s="571"/>
    </row>
    <row r="53" spans="1:71" s="136" customFormat="1">
      <c r="A53" s="564"/>
      <c r="B53" s="138"/>
      <c r="C53" s="139"/>
      <c r="D53" s="139"/>
      <c r="E53" s="140"/>
      <c r="F53" s="564"/>
      <c r="G53" s="564"/>
      <c r="H53" s="564"/>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571"/>
      <c r="AR53" s="571"/>
      <c r="AS53" s="571"/>
      <c r="AT53" s="571"/>
      <c r="AU53" s="571"/>
      <c r="AV53" s="571"/>
      <c r="AW53" s="571"/>
      <c r="AX53" s="571"/>
      <c r="AY53" s="571"/>
      <c r="AZ53" s="571"/>
      <c r="BA53" s="571"/>
      <c r="BB53" s="571"/>
      <c r="BC53" s="571"/>
      <c r="BD53" s="571"/>
      <c r="BE53" s="571"/>
      <c r="BF53" s="571"/>
      <c r="BG53" s="571"/>
      <c r="BH53" s="571"/>
      <c r="BI53" s="571"/>
      <c r="BJ53" s="571"/>
      <c r="BK53" s="571"/>
      <c r="BL53" s="571"/>
      <c r="BM53" s="571"/>
      <c r="BN53" s="571"/>
      <c r="BO53" s="571"/>
      <c r="BP53" s="571"/>
      <c r="BQ53" s="571"/>
      <c r="BR53" s="571"/>
      <c r="BS53" s="571"/>
    </row>
    <row r="55" spans="1:71" ht="26.25" customHeight="1"/>
    <row r="56" spans="1:71" ht="25.5" customHeight="1"/>
    <row r="57" spans="1:71">
      <c r="B57" s="564"/>
      <c r="C57" s="564"/>
      <c r="D57" s="564"/>
    </row>
  </sheetData>
  <sheetProtection password="8F3A" sheet="1"/>
  <mergeCells count="3">
    <mergeCell ref="A1:H1"/>
    <mergeCell ref="B48:H48"/>
    <mergeCell ref="B49:H49"/>
  </mergeCells>
  <pageMargins left="0.78740157480314965" right="0.15748031496062992" top="0.98425196850393704" bottom="0.98425196850393704" header="0.51181102362204722" footer="0.51181102362204722"/>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1"/>
  <sheetViews>
    <sheetView topLeftCell="A4" zoomScaleSheetLayoutView="100" workbookViewId="0">
      <selection activeCell="G19" sqref="G19"/>
    </sheetView>
  </sheetViews>
  <sheetFormatPr defaultRowHeight="12.75"/>
  <cols>
    <col min="1" max="1" width="4" style="564" customWidth="1"/>
    <col min="2" max="2" width="50.7109375" style="138" customWidth="1"/>
    <col min="3" max="3" width="5.710937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474</v>
      </c>
      <c r="B1" s="1227"/>
      <c r="C1" s="1227"/>
      <c r="D1" s="1227"/>
      <c r="E1" s="1227"/>
      <c r="F1" s="1227"/>
      <c r="G1" s="1227"/>
      <c r="H1" s="1228"/>
    </row>
    <row r="2" spans="1:71">
      <c r="A2" s="565"/>
      <c r="B2" s="599"/>
      <c r="C2" s="600"/>
      <c r="D2" s="600"/>
      <c r="E2" s="600"/>
      <c r="F2" s="600"/>
      <c r="G2" s="600"/>
      <c r="H2" s="601"/>
    </row>
    <row r="3" spans="1:71">
      <c r="A3" s="569" t="s">
        <v>482</v>
      </c>
      <c r="B3" s="566" t="s">
        <v>467</v>
      </c>
      <c r="C3" s="566" t="s">
        <v>483</v>
      </c>
      <c r="D3" s="566" t="s">
        <v>484</v>
      </c>
      <c r="E3" s="566" t="s">
        <v>470</v>
      </c>
      <c r="F3" s="566" t="s">
        <v>485</v>
      </c>
      <c r="G3" s="566" t="s">
        <v>471</v>
      </c>
      <c r="H3" s="570" t="s">
        <v>486</v>
      </c>
    </row>
    <row r="4" spans="1:71" ht="14.25">
      <c r="A4" s="602"/>
      <c r="B4" s="573" t="s">
        <v>474</v>
      </c>
      <c r="C4" s="604"/>
      <c r="D4" s="605"/>
      <c r="E4" s="605"/>
      <c r="F4" s="605"/>
      <c r="G4" s="605"/>
      <c r="H4" s="606"/>
    </row>
    <row r="5" spans="1:71">
      <c r="A5" s="607"/>
      <c r="B5" s="635" t="s">
        <v>590</v>
      </c>
      <c r="C5" s="609"/>
      <c r="D5" s="610"/>
      <c r="E5" s="610"/>
      <c r="F5" s="610"/>
      <c r="G5" s="610"/>
      <c r="H5" s="636"/>
    </row>
    <row r="6" spans="1:71" s="136" customFormat="1" ht="32.25">
      <c r="A6" s="582" t="s">
        <v>97</v>
      </c>
      <c r="B6" s="620" t="s">
        <v>591</v>
      </c>
      <c r="C6" s="583" t="s">
        <v>91</v>
      </c>
      <c r="D6" s="585">
        <v>1</v>
      </c>
      <c r="E6" s="872"/>
      <c r="F6" s="585">
        <f t="shared" ref="F6:F11" si="0">E6*D6</f>
        <v>0</v>
      </c>
      <c r="G6" s="872"/>
      <c r="H6" s="586">
        <f t="shared" ref="H6:H11" si="1">G6*D6</f>
        <v>0</v>
      </c>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s="136" customFormat="1">
      <c r="A7" s="582" t="s">
        <v>98</v>
      </c>
      <c r="B7" s="583" t="s">
        <v>592</v>
      </c>
      <c r="C7" s="583" t="s">
        <v>91</v>
      </c>
      <c r="D7" s="585">
        <v>4</v>
      </c>
      <c r="E7" s="872"/>
      <c r="F7" s="585">
        <f t="shared" si="0"/>
        <v>0</v>
      </c>
      <c r="G7" s="872"/>
      <c r="H7" s="586">
        <f t="shared" si="1"/>
        <v>0</v>
      </c>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row>
    <row r="8" spans="1:71" s="136" customFormat="1" ht="21.75">
      <c r="A8" s="582"/>
      <c r="B8" s="583" t="s">
        <v>593</v>
      </c>
      <c r="C8" s="583" t="s">
        <v>91</v>
      </c>
      <c r="D8" s="585">
        <v>4</v>
      </c>
      <c r="E8" s="872"/>
      <c r="F8" s="585">
        <f t="shared" si="0"/>
        <v>0</v>
      </c>
      <c r="G8" s="872"/>
      <c r="H8" s="586">
        <f t="shared" si="1"/>
        <v>0</v>
      </c>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row>
    <row r="9" spans="1:71" s="136" customFormat="1" ht="21.75">
      <c r="A9" s="582"/>
      <c r="B9" s="583" t="s">
        <v>594</v>
      </c>
      <c r="C9" s="583" t="s">
        <v>91</v>
      </c>
      <c r="D9" s="585">
        <v>6</v>
      </c>
      <c r="E9" s="872"/>
      <c r="F9" s="585">
        <f t="shared" si="0"/>
        <v>0</v>
      </c>
      <c r="G9" s="872"/>
      <c r="H9" s="586">
        <f t="shared" si="1"/>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ht="21.75">
      <c r="A10" s="582" t="s">
        <v>99</v>
      </c>
      <c r="B10" s="620" t="s">
        <v>595</v>
      </c>
      <c r="C10" s="583" t="s">
        <v>91</v>
      </c>
      <c r="D10" s="585">
        <v>8</v>
      </c>
      <c r="E10" s="872"/>
      <c r="F10" s="585">
        <f t="shared" si="0"/>
        <v>0</v>
      </c>
      <c r="G10" s="872"/>
      <c r="H10" s="586">
        <f t="shared" si="1"/>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ht="32.25">
      <c r="A11" s="582" t="s">
        <v>100</v>
      </c>
      <c r="B11" s="583" t="s">
        <v>596</v>
      </c>
      <c r="C11" s="583" t="s">
        <v>91</v>
      </c>
      <c r="D11" s="585">
        <v>1</v>
      </c>
      <c r="E11" s="872"/>
      <c r="F11" s="585">
        <f t="shared" si="0"/>
        <v>0</v>
      </c>
      <c r="G11" s="872"/>
      <c r="H11" s="586">
        <f t="shared" si="1"/>
        <v>0</v>
      </c>
    </row>
    <row r="12" spans="1:71" s="136" customFormat="1">
      <c r="A12" s="637"/>
      <c r="B12" s="635" t="s">
        <v>597</v>
      </c>
      <c r="C12" s="638"/>
      <c r="D12" s="639"/>
      <c r="E12" s="877"/>
      <c r="F12" s="639">
        <f>SUM(F6:F11)</f>
        <v>0</v>
      </c>
      <c r="G12" s="877"/>
      <c r="H12" s="640">
        <f>SUM(H6:H11)</f>
        <v>0</v>
      </c>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row>
    <row r="13" spans="1:71">
      <c r="A13" s="637"/>
      <c r="B13" s="635" t="s">
        <v>499</v>
      </c>
      <c r="C13" s="638"/>
      <c r="D13" s="639"/>
      <c r="E13" s="877"/>
      <c r="F13" s="639"/>
      <c r="G13" s="877"/>
      <c r="H13" s="640"/>
    </row>
    <row r="14" spans="1:71">
      <c r="A14" s="582" t="s">
        <v>102</v>
      </c>
      <c r="B14" s="583" t="s">
        <v>598</v>
      </c>
      <c r="C14" s="584" t="s">
        <v>94</v>
      </c>
      <c r="D14" s="585">
        <v>15</v>
      </c>
      <c r="E14" s="872"/>
      <c r="F14" s="585">
        <f>E14*D14</f>
        <v>0</v>
      </c>
      <c r="G14" s="872"/>
      <c r="H14" s="586">
        <f>G14*D14</f>
        <v>0</v>
      </c>
    </row>
    <row r="15" spans="1:71" s="136" customFormat="1">
      <c r="A15" s="582" t="s">
        <v>103</v>
      </c>
      <c r="B15" s="583" t="s">
        <v>599</v>
      </c>
      <c r="C15" s="584" t="s">
        <v>94</v>
      </c>
      <c r="D15" s="585">
        <v>350</v>
      </c>
      <c r="E15" s="872"/>
      <c r="F15" s="585">
        <f>E15*D15</f>
        <v>0</v>
      </c>
      <c r="G15" s="872"/>
      <c r="H15" s="586">
        <f>G15*D15</f>
        <v>0</v>
      </c>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row>
    <row r="16" spans="1:71" s="136" customFormat="1">
      <c r="A16" s="637"/>
      <c r="B16" s="635" t="s">
        <v>502</v>
      </c>
      <c r="C16" s="638"/>
      <c r="D16" s="639"/>
      <c r="E16" s="877"/>
      <c r="F16" s="639">
        <f>SUM(F14:F15)</f>
        <v>0</v>
      </c>
      <c r="G16" s="877"/>
      <c r="H16" s="640">
        <f>SUM(H14:H15)</f>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c r="A17" s="637"/>
      <c r="B17" s="635" t="s">
        <v>503</v>
      </c>
      <c r="C17" s="638"/>
      <c r="D17" s="639"/>
      <c r="E17" s="877"/>
      <c r="F17" s="639"/>
      <c r="G17" s="877"/>
      <c r="H17" s="640"/>
    </row>
    <row r="18" spans="1:71" s="136" customFormat="1">
      <c r="A18" s="582" t="s">
        <v>104</v>
      </c>
      <c r="B18" s="583" t="s">
        <v>505</v>
      </c>
      <c r="C18" s="584" t="s">
        <v>94</v>
      </c>
      <c r="D18" s="585">
        <v>25</v>
      </c>
      <c r="E18" s="872"/>
      <c r="F18" s="585">
        <f>E18*D18</f>
        <v>0</v>
      </c>
      <c r="G18" s="872"/>
      <c r="H18" s="586">
        <f>G18*D18</f>
        <v>0</v>
      </c>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row>
    <row r="19" spans="1:71" s="136" customFormat="1">
      <c r="A19" s="582" t="s">
        <v>107</v>
      </c>
      <c r="B19" s="583" t="s">
        <v>508</v>
      </c>
      <c r="C19" s="584" t="s">
        <v>94</v>
      </c>
      <c r="D19" s="585">
        <v>5</v>
      </c>
      <c r="E19" s="872"/>
      <c r="F19" s="585">
        <f>E19*D19</f>
        <v>0</v>
      </c>
      <c r="G19" s="872"/>
      <c r="H19" s="586">
        <f>G19*D19</f>
        <v>0</v>
      </c>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row>
    <row r="20" spans="1:71" s="136" customFormat="1">
      <c r="A20" s="582" t="s">
        <v>110</v>
      </c>
      <c r="B20" s="583" t="s">
        <v>555</v>
      </c>
      <c r="C20" s="584" t="s">
        <v>91</v>
      </c>
      <c r="D20" s="585">
        <v>25</v>
      </c>
      <c r="E20" s="872"/>
      <c r="F20" s="585">
        <f>E20*D20</f>
        <v>0</v>
      </c>
      <c r="G20" s="872"/>
      <c r="H20" s="586">
        <f>G20*D20</f>
        <v>0</v>
      </c>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row>
    <row r="21" spans="1:71" s="136" customFormat="1">
      <c r="A21" s="582" t="s">
        <v>111</v>
      </c>
      <c r="B21" s="583" t="s">
        <v>556</v>
      </c>
      <c r="C21" s="584" t="s">
        <v>91</v>
      </c>
      <c r="D21" s="585">
        <v>25</v>
      </c>
      <c r="E21" s="872"/>
      <c r="F21" s="585">
        <f>E21*D21</f>
        <v>0</v>
      </c>
      <c r="G21" s="872"/>
      <c r="H21" s="586">
        <f>G21*D21</f>
        <v>0</v>
      </c>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row>
    <row r="22" spans="1:71" s="136" customFormat="1">
      <c r="A22" s="637"/>
      <c r="B22" s="635" t="s">
        <v>510</v>
      </c>
      <c r="C22" s="638"/>
      <c r="D22" s="639"/>
      <c r="E22" s="877"/>
      <c r="F22" s="639">
        <f>SUM(F18:F21)</f>
        <v>0</v>
      </c>
      <c r="G22" s="877"/>
      <c r="H22" s="640">
        <f>SUM(H18:H21)</f>
        <v>0</v>
      </c>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row>
    <row r="23" spans="1:71">
      <c r="A23" s="637"/>
      <c r="B23" s="635" t="s">
        <v>511</v>
      </c>
      <c r="C23" s="638"/>
      <c r="D23" s="639"/>
      <c r="E23" s="877"/>
      <c r="F23" s="639"/>
      <c r="G23" s="877"/>
      <c r="H23" s="640"/>
    </row>
    <row r="24" spans="1:71">
      <c r="A24" s="582" t="s">
        <v>112</v>
      </c>
      <c r="B24" s="583" t="s">
        <v>600</v>
      </c>
      <c r="C24" s="584" t="s">
        <v>93</v>
      </c>
      <c r="D24" s="585">
        <v>1</v>
      </c>
      <c r="E24" s="872"/>
      <c r="F24" s="585">
        <f t="shared" ref="F24:F30" si="2">E24*D24</f>
        <v>0</v>
      </c>
      <c r="G24" s="872"/>
      <c r="H24" s="586">
        <f t="shared" ref="H24:H30" si="3">G24*D24</f>
        <v>0</v>
      </c>
    </row>
    <row r="25" spans="1:71" s="136" customFormat="1">
      <c r="A25" s="582" t="s">
        <v>113</v>
      </c>
      <c r="B25" s="583" t="s">
        <v>601</v>
      </c>
      <c r="C25" s="584" t="s">
        <v>93</v>
      </c>
      <c r="D25" s="585">
        <v>1</v>
      </c>
      <c r="E25" s="872"/>
      <c r="F25" s="585">
        <f t="shared" si="2"/>
        <v>0</v>
      </c>
      <c r="G25" s="872"/>
      <c r="H25" s="586">
        <f t="shared" si="3"/>
        <v>0</v>
      </c>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571"/>
      <c r="AV25" s="571"/>
      <c r="AW25" s="571"/>
      <c r="AX25" s="571"/>
      <c r="AY25" s="571"/>
      <c r="AZ25" s="571"/>
      <c r="BA25" s="571"/>
      <c r="BB25" s="571"/>
      <c r="BC25" s="571"/>
      <c r="BD25" s="571"/>
      <c r="BE25" s="571"/>
      <c r="BF25" s="571"/>
      <c r="BG25" s="571"/>
      <c r="BH25" s="571"/>
      <c r="BI25" s="571"/>
      <c r="BJ25" s="571"/>
      <c r="BK25" s="571"/>
      <c r="BL25" s="571"/>
      <c r="BM25" s="571"/>
      <c r="BN25" s="571"/>
      <c r="BO25" s="571"/>
      <c r="BP25" s="571"/>
      <c r="BQ25" s="571"/>
      <c r="BR25" s="571"/>
      <c r="BS25" s="571"/>
    </row>
    <row r="26" spans="1:71" s="136" customFormat="1">
      <c r="A26" s="582" t="s">
        <v>114</v>
      </c>
      <c r="B26" s="583" t="s">
        <v>514</v>
      </c>
      <c r="C26" s="584" t="s">
        <v>93</v>
      </c>
      <c r="D26" s="585">
        <v>1</v>
      </c>
      <c r="E26" s="872"/>
      <c r="F26" s="585">
        <f t="shared" si="2"/>
        <v>0</v>
      </c>
      <c r="G26" s="872"/>
      <c r="H26" s="586">
        <f t="shared" si="3"/>
        <v>0</v>
      </c>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571"/>
      <c r="AV26" s="571"/>
      <c r="AW26" s="571"/>
      <c r="AX26" s="571"/>
      <c r="AY26" s="571"/>
      <c r="AZ26" s="571"/>
      <c r="BA26" s="571"/>
      <c r="BB26" s="571"/>
      <c r="BC26" s="571"/>
      <c r="BD26" s="571"/>
      <c r="BE26" s="571"/>
      <c r="BF26" s="571"/>
      <c r="BG26" s="571"/>
      <c r="BH26" s="571"/>
      <c r="BI26" s="571"/>
      <c r="BJ26" s="571"/>
      <c r="BK26" s="571"/>
      <c r="BL26" s="571"/>
      <c r="BM26" s="571"/>
      <c r="BN26" s="571"/>
      <c r="BO26" s="571"/>
      <c r="BP26" s="571"/>
      <c r="BQ26" s="571"/>
      <c r="BR26" s="571"/>
      <c r="BS26" s="571"/>
    </row>
    <row r="27" spans="1:71" s="136" customFormat="1">
      <c r="A27" s="582" t="s">
        <v>115</v>
      </c>
      <c r="B27" s="583" t="s">
        <v>515</v>
      </c>
      <c r="C27" s="584" t="s">
        <v>93</v>
      </c>
      <c r="D27" s="585">
        <v>1</v>
      </c>
      <c r="E27" s="872"/>
      <c r="F27" s="585">
        <f t="shared" si="2"/>
        <v>0</v>
      </c>
      <c r="G27" s="872"/>
      <c r="H27" s="586">
        <f t="shared" si="3"/>
        <v>0</v>
      </c>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c r="BS27" s="571"/>
    </row>
    <row r="28" spans="1:71" s="136" customFormat="1">
      <c r="A28" s="582" t="s">
        <v>15</v>
      </c>
      <c r="B28" s="583" t="s">
        <v>516</v>
      </c>
      <c r="C28" s="584" t="s">
        <v>93</v>
      </c>
      <c r="D28" s="585">
        <v>1</v>
      </c>
      <c r="E28" s="872"/>
      <c r="F28" s="585">
        <f t="shared" si="2"/>
        <v>0</v>
      </c>
      <c r="G28" s="872"/>
      <c r="H28" s="586">
        <f t="shared" si="3"/>
        <v>0</v>
      </c>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row>
    <row r="29" spans="1:71" s="136" customFormat="1">
      <c r="A29" s="582" t="s">
        <v>16</v>
      </c>
      <c r="B29" s="583" t="s">
        <v>517</v>
      </c>
      <c r="C29" s="584" t="s">
        <v>93</v>
      </c>
      <c r="D29" s="585">
        <v>1</v>
      </c>
      <c r="E29" s="872"/>
      <c r="F29" s="585">
        <f t="shared" si="2"/>
        <v>0</v>
      </c>
      <c r="G29" s="872"/>
      <c r="H29" s="586">
        <f t="shared" si="3"/>
        <v>0</v>
      </c>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row>
    <row r="30" spans="1:71" s="136" customFormat="1">
      <c r="A30" s="582" t="s">
        <v>19</v>
      </c>
      <c r="B30" s="583" t="s">
        <v>518</v>
      </c>
      <c r="C30" s="584" t="s">
        <v>93</v>
      </c>
      <c r="D30" s="585">
        <v>1</v>
      </c>
      <c r="E30" s="872"/>
      <c r="F30" s="585">
        <f t="shared" si="2"/>
        <v>0</v>
      </c>
      <c r="G30" s="872"/>
      <c r="H30" s="586">
        <f t="shared" si="3"/>
        <v>0</v>
      </c>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row>
    <row r="31" spans="1:71">
      <c r="A31" s="637"/>
      <c r="B31" s="635" t="s">
        <v>519</v>
      </c>
      <c r="C31" s="638"/>
      <c r="D31" s="639"/>
      <c r="E31" s="877"/>
      <c r="F31" s="639">
        <f>SUM(F24:F30)</f>
        <v>0</v>
      </c>
      <c r="G31" s="877"/>
      <c r="H31" s="640">
        <f>SUM(H24:H30)</f>
        <v>0</v>
      </c>
    </row>
    <row r="32" spans="1:71" ht="26.25" customHeight="1">
      <c r="A32" s="582"/>
      <c r="B32" s="1229" t="s">
        <v>520</v>
      </c>
      <c r="C32" s="1229"/>
      <c r="D32" s="1229"/>
      <c r="E32" s="1229"/>
      <c r="F32" s="1229"/>
      <c r="G32" s="1229"/>
      <c r="H32" s="1230"/>
    </row>
    <row r="33" spans="1:8" ht="25.5" customHeight="1">
      <c r="A33" s="582"/>
      <c r="B33" s="1229" t="s">
        <v>521</v>
      </c>
      <c r="C33" s="1229"/>
      <c r="D33" s="1229"/>
      <c r="E33" s="1229"/>
      <c r="F33" s="1229"/>
      <c r="G33" s="1229"/>
      <c r="H33" s="1230"/>
    </row>
    <row r="34" spans="1:8" ht="15" thickBot="1">
      <c r="A34" s="614"/>
      <c r="B34" s="615" t="s">
        <v>602</v>
      </c>
      <c r="C34" s="616"/>
      <c r="D34" s="617"/>
      <c r="E34" s="617"/>
      <c r="F34" s="617">
        <f>F31+F22+F16+F12</f>
        <v>0</v>
      </c>
      <c r="G34" s="617"/>
      <c r="H34" s="618">
        <f>H31+H22+H16+H12</f>
        <v>0</v>
      </c>
    </row>
    <row r="41" spans="1:8">
      <c r="B41" s="564"/>
      <c r="C41" s="564"/>
      <c r="D41" s="564"/>
    </row>
  </sheetData>
  <sheetProtection password="8F3A" sheet="1"/>
  <mergeCells count="3">
    <mergeCell ref="A1:H1"/>
    <mergeCell ref="B32:H32"/>
    <mergeCell ref="B33:H33"/>
  </mergeCells>
  <pageMargins left="0.78740157480314965" right="0.16" top="0.98425196850393704" bottom="0.98425196850393704" header="0.51181102362204722" footer="0.51181102362204722"/>
  <pageSetup paperSize="9" scale="78" firstPageNumber="0" orientation="portrait" r:id="rId1"/>
  <headerFooter alignWithMargins="0">
    <oddHeader>&amp;LMilan Starý, Jenišovice 103, 468 33 Jenišovice, tel. 777611615 , milan.stary@seznam.cz , IČO 02329298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16"/>
  <sheetViews>
    <sheetView showZeros="0" view="pageBreakPreview" topLeftCell="B1" zoomScale="90" zoomScaleNormal="100" zoomScaleSheetLayoutView="90" workbookViewId="0">
      <selection activeCell="E7" sqref="E7"/>
    </sheetView>
  </sheetViews>
  <sheetFormatPr defaultColWidth="9.28515625" defaultRowHeight="18.75"/>
  <cols>
    <col min="1" max="1" width="0.140625" style="233" hidden="1" customWidth="1"/>
    <col min="2" max="2" width="3" style="233" customWidth="1"/>
    <col min="3" max="3" width="12.140625" style="233" customWidth="1"/>
    <col min="4" max="4" width="62.42578125" style="233" customWidth="1"/>
    <col min="5" max="5" width="19.140625" style="236" customWidth="1"/>
    <col min="6" max="6" width="6.140625" style="233" customWidth="1"/>
    <col min="7" max="7" width="0.5703125" style="234" customWidth="1"/>
    <col min="8" max="8" width="22.85546875" style="235" customWidth="1"/>
    <col min="9" max="9" width="20" style="235" customWidth="1"/>
    <col min="10" max="10" width="9.28515625" style="233"/>
    <col min="11" max="11" width="10" style="233" bestFit="1" customWidth="1"/>
    <col min="12" max="71" width="9.28515625" style="233"/>
    <col min="72" max="16384" width="9.28515625" style="1"/>
  </cols>
  <sheetData>
    <row r="1" spans="2:6" ht="39" customHeight="1">
      <c r="B1" s="1099"/>
      <c r="C1" s="1100"/>
      <c r="D1" s="1100"/>
      <c r="E1" s="1100"/>
      <c r="F1" s="1100"/>
    </row>
    <row r="2" spans="2:6" ht="73.5" customHeight="1">
      <c r="B2" s="1103" t="s">
        <v>79</v>
      </c>
      <c r="C2" s="1104"/>
      <c r="D2" s="1104"/>
      <c r="E2" s="1104"/>
      <c r="F2" s="1104"/>
    </row>
    <row r="3" spans="2:6" ht="37.5" customHeight="1">
      <c r="B3" s="1101" t="s">
        <v>71</v>
      </c>
      <c r="C3" s="1102"/>
      <c r="D3" s="1102"/>
      <c r="E3" s="1102"/>
      <c r="F3" s="1102"/>
    </row>
    <row r="4" spans="2:6" ht="51" customHeight="1"/>
    <row r="5" spans="2:6" ht="31.5" customHeight="1">
      <c r="B5" s="1105" t="s">
        <v>70</v>
      </c>
      <c r="C5" s="1105"/>
      <c r="D5" s="237" t="s">
        <v>69</v>
      </c>
      <c r="E5" s="239" t="s">
        <v>64</v>
      </c>
      <c r="F5" s="237" t="s">
        <v>66</v>
      </c>
    </row>
    <row r="6" spans="2:6" ht="31.5" customHeight="1">
      <c r="B6" s="1105" t="s">
        <v>50</v>
      </c>
      <c r="C6" s="1105"/>
      <c r="D6" s="237" t="s">
        <v>57</v>
      </c>
      <c r="E6" s="239" t="str">
        <f>E25</f>
        <v>---</v>
      </c>
      <c r="F6" s="237" t="s">
        <v>66</v>
      </c>
    </row>
    <row r="7" spans="2:6" ht="31.5" customHeight="1">
      <c r="B7" s="1105" t="s">
        <v>72</v>
      </c>
      <c r="C7" s="1105"/>
      <c r="D7" s="237" t="s">
        <v>73</v>
      </c>
      <c r="E7" s="238">
        <f>E30</f>
        <v>0</v>
      </c>
      <c r="F7" s="237" t="s">
        <v>66</v>
      </c>
    </row>
    <row r="8" spans="2:6" ht="31.5" customHeight="1">
      <c r="B8" s="1105" t="s">
        <v>51</v>
      </c>
      <c r="C8" s="1105"/>
      <c r="D8" s="237" t="s">
        <v>58</v>
      </c>
      <c r="E8" s="239" t="str">
        <f>E41</f>
        <v>---</v>
      </c>
      <c r="F8" s="237" t="s">
        <v>66</v>
      </c>
    </row>
    <row r="9" spans="2:6" ht="31.5" customHeight="1">
      <c r="B9" s="1105" t="s">
        <v>67</v>
      </c>
      <c r="C9" s="1105"/>
      <c r="D9" s="237" t="s">
        <v>68</v>
      </c>
      <c r="E9" s="239" t="s">
        <v>64</v>
      </c>
      <c r="F9" s="237" t="s">
        <v>66</v>
      </c>
    </row>
    <row r="10" spans="2:6" ht="31.5" customHeight="1">
      <c r="B10" s="1105" t="s">
        <v>74</v>
      </c>
      <c r="C10" s="1105"/>
      <c r="D10" s="237" t="s">
        <v>75</v>
      </c>
      <c r="E10" s="238">
        <f>(E45)</f>
        <v>0</v>
      </c>
      <c r="F10" s="237" t="s">
        <v>66</v>
      </c>
    </row>
    <row r="11" spans="2:6" ht="31.5" customHeight="1">
      <c r="B11" s="1105" t="s">
        <v>52</v>
      </c>
      <c r="C11" s="1105"/>
      <c r="D11" s="237" t="s">
        <v>59</v>
      </c>
      <c r="E11" s="239" t="s">
        <v>64</v>
      </c>
      <c r="F11" s="237" t="s">
        <v>66</v>
      </c>
    </row>
    <row r="12" spans="2:6" ht="31.5" customHeight="1">
      <c r="B12" s="1105" t="s">
        <v>53</v>
      </c>
      <c r="C12" s="1105"/>
      <c r="D12" s="237" t="s">
        <v>60</v>
      </c>
      <c r="E12" s="239" t="s">
        <v>64</v>
      </c>
      <c r="F12" s="237" t="s">
        <v>66</v>
      </c>
    </row>
    <row r="13" spans="2:6" ht="31.5" customHeight="1">
      <c r="B13" s="1105" t="s">
        <v>54</v>
      </c>
      <c r="C13" s="1105"/>
      <c r="D13" s="237" t="s">
        <v>61</v>
      </c>
      <c r="E13" s="239" t="s">
        <v>64</v>
      </c>
      <c r="F13" s="237" t="s">
        <v>66</v>
      </c>
    </row>
    <row r="14" spans="2:6" ht="31.5" customHeight="1">
      <c r="B14" s="1105" t="s">
        <v>55</v>
      </c>
      <c r="C14" s="1105"/>
      <c r="D14" s="237" t="s">
        <v>62</v>
      </c>
      <c r="E14" s="239" t="s">
        <v>64</v>
      </c>
      <c r="F14" s="237" t="s">
        <v>66</v>
      </c>
    </row>
    <row r="15" spans="2:6" ht="31.5" customHeight="1">
      <c r="B15" s="1105" t="s">
        <v>56</v>
      </c>
      <c r="C15" s="1105"/>
      <c r="D15" s="237" t="s">
        <v>63</v>
      </c>
      <c r="E15" s="239" t="s">
        <v>64</v>
      </c>
      <c r="F15" s="237" t="s">
        <v>66</v>
      </c>
    </row>
    <row r="16" spans="2:6" ht="27.75" customHeight="1">
      <c r="B16" s="240"/>
      <c r="C16" s="240"/>
      <c r="D16" s="240"/>
      <c r="E16" s="241"/>
      <c r="F16" s="240"/>
    </row>
    <row r="17" spans="1:71" s="11" customFormat="1" ht="41.25" customHeight="1">
      <c r="A17" s="242"/>
      <c r="B17" s="1112" t="s">
        <v>3208</v>
      </c>
      <c r="C17" s="1113"/>
      <c r="D17" s="1113"/>
      <c r="E17" s="243">
        <f>SUM(E5:E16)</f>
        <v>0</v>
      </c>
      <c r="F17" s="244" t="s">
        <v>66</v>
      </c>
      <c r="G17" s="245"/>
      <c r="H17" s="246"/>
      <c r="I17" s="246"/>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row>
    <row r="18" spans="1:71" ht="30.75" customHeight="1">
      <c r="C18" s="247"/>
      <c r="D18" s="247"/>
      <c r="E18" s="248"/>
      <c r="F18" s="249"/>
    </row>
    <row r="19" spans="1:71" s="9" customFormat="1" ht="24.75" customHeight="1">
      <c r="A19" s="250"/>
      <c r="B19" s="1110" t="s">
        <v>82</v>
      </c>
      <c r="C19" s="1111"/>
      <c r="D19" s="1111"/>
      <c r="E19" s="251">
        <f>E17*0.21</f>
        <v>0</v>
      </c>
      <c r="F19" s="252" t="s">
        <v>66</v>
      </c>
      <c r="G19" s="250"/>
      <c r="H19" s="253"/>
      <c r="I19" s="253"/>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row>
    <row r="20" spans="1:71" s="2" customFormat="1" ht="36" customHeight="1" thickBot="1">
      <c r="A20" s="254"/>
      <c r="B20" s="255"/>
      <c r="C20" s="256"/>
      <c r="D20" s="256"/>
      <c r="E20" s="257"/>
      <c r="F20" s="258"/>
      <c r="G20" s="259"/>
      <c r="H20" s="260"/>
      <c r="I20" s="260"/>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row>
    <row r="21" spans="1:71" s="10" customFormat="1" ht="25.5" customHeight="1">
      <c r="A21" s="261"/>
      <c r="B21" s="1118" t="s">
        <v>3207</v>
      </c>
      <c r="C21" s="1119"/>
      <c r="D21" s="1119"/>
      <c r="E21" s="1106">
        <f>E17+E19</f>
        <v>0</v>
      </c>
      <c r="F21" s="1097" t="s">
        <v>66</v>
      </c>
      <c r="G21" s="262"/>
      <c r="H21" s="263"/>
      <c r="I21" s="263"/>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row>
    <row r="22" spans="1:71" s="10" customFormat="1" ht="24.75" customHeight="1" thickBot="1">
      <c r="A22" s="261"/>
      <c r="B22" s="1108" t="s">
        <v>76</v>
      </c>
      <c r="C22" s="1109"/>
      <c r="D22" s="1109"/>
      <c r="E22" s="1107"/>
      <c r="F22" s="1098"/>
      <c r="G22" s="262"/>
      <c r="H22" s="263"/>
      <c r="I22" s="263"/>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row>
    <row r="23" spans="1:71">
      <c r="H23" s="265"/>
      <c r="I23" s="265"/>
    </row>
    <row r="24" spans="1:71" ht="61.5" customHeight="1">
      <c r="B24" s="266"/>
      <c r="C24" s="266"/>
      <c r="D24" s="266"/>
      <c r="E24" s="266"/>
      <c r="F24" s="266"/>
    </row>
    <row r="25" spans="1:71" ht="30" customHeight="1">
      <c r="B25" s="1114" t="s">
        <v>1986</v>
      </c>
      <c r="C25" s="1114"/>
      <c r="D25" s="267" t="s">
        <v>57</v>
      </c>
      <c r="E25" s="276" t="str">
        <f>E27</f>
        <v>---</v>
      </c>
      <c r="F25" s="268"/>
      <c r="G25" s="273"/>
      <c r="H25" s="274"/>
      <c r="I25" s="274"/>
      <c r="J25" s="274"/>
    </row>
    <row r="26" spans="1:71" ht="8.25" customHeight="1">
      <c r="B26" s="269"/>
      <c r="C26" s="269"/>
      <c r="D26" s="269"/>
      <c r="E26" s="270"/>
      <c r="F26" s="269"/>
      <c r="G26" s="273"/>
      <c r="H26" s="274"/>
      <c r="I26" s="274"/>
      <c r="J26" s="274"/>
    </row>
    <row r="27" spans="1:71" s="3" customFormat="1" ht="27" customHeight="1">
      <c r="A27" s="271"/>
      <c r="B27" s="271"/>
      <c r="C27" s="1115" t="s">
        <v>1989</v>
      </c>
      <c r="D27" s="1116" t="s">
        <v>65</v>
      </c>
      <c r="E27" s="277" t="s">
        <v>64</v>
      </c>
      <c r="F27" s="272"/>
      <c r="G27" s="273"/>
      <c r="H27" s="274"/>
      <c r="I27" s="274"/>
      <c r="J27" s="274"/>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row>
    <row r="28" spans="1:71" s="3" customFormat="1" ht="27" customHeight="1">
      <c r="A28" s="271"/>
      <c r="B28" s="271"/>
      <c r="C28" s="1123" t="s">
        <v>1987</v>
      </c>
      <c r="D28" s="1116" t="s">
        <v>65</v>
      </c>
      <c r="E28" s="277" t="s">
        <v>64</v>
      </c>
      <c r="F28" s="272"/>
      <c r="G28" s="273"/>
      <c r="H28" s="274"/>
      <c r="I28" s="274"/>
      <c r="J28" s="274"/>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row>
    <row r="29" spans="1:71" ht="61.5" customHeight="1">
      <c r="B29" s="269"/>
      <c r="C29" s="269"/>
      <c r="D29" s="269"/>
      <c r="E29" s="270"/>
      <c r="F29" s="269"/>
      <c r="H29" s="274"/>
      <c r="I29" s="274"/>
      <c r="J29" s="274"/>
    </row>
    <row r="30" spans="1:71" ht="30" customHeight="1">
      <c r="A30" s="278"/>
      <c r="B30" s="1114" t="s">
        <v>77</v>
      </c>
      <c r="C30" s="1114"/>
      <c r="D30" s="267" t="s">
        <v>78</v>
      </c>
      <c r="E30" s="279">
        <f>SUM(E32:E38)</f>
        <v>0</v>
      </c>
      <c r="F30" s="280" t="s">
        <v>66</v>
      </c>
      <c r="G30" s="273"/>
      <c r="H30" s="274"/>
      <c r="I30" s="274"/>
      <c r="J30" s="274"/>
    </row>
    <row r="31" spans="1:71" ht="8.25" customHeight="1">
      <c r="B31" s="269"/>
      <c r="C31" s="269"/>
      <c r="D31" s="269"/>
      <c r="E31" s="270"/>
      <c r="F31" s="269"/>
      <c r="G31" s="273"/>
      <c r="H31" s="274"/>
      <c r="I31" s="274"/>
      <c r="J31" s="274"/>
    </row>
    <row r="32" spans="1:71" s="4" customFormat="1" ht="27" customHeight="1">
      <c r="A32" s="273"/>
      <c r="B32" s="273"/>
      <c r="C32" s="281" t="s">
        <v>1983</v>
      </c>
      <c r="D32" s="282" t="s">
        <v>1355</v>
      </c>
      <c r="E32" s="275">
        <f>'SO 101 - HTÚ, komunikace '!N14</f>
        <v>0</v>
      </c>
      <c r="F32" s="283" t="s">
        <v>66</v>
      </c>
      <c r="G32" s="273"/>
      <c r="H32" s="284"/>
      <c r="I32" s="284"/>
      <c r="J32" s="284"/>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row>
    <row r="33" spans="1:71" s="3" customFormat="1" ht="27" customHeight="1">
      <c r="A33" s="271"/>
      <c r="B33" s="271"/>
      <c r="C33" s="285" t="s">
        <v>1360</v>
      </c>
      <c r="D33" s="286" t="s">
        <v>1356</v>
      </c>
      <c r="E33" s="275">
        <f>'SO 401 - Ochrana slaboproudu'!N14</f>
        <v>0</v>
      </c>
      <c r="F33" s="272" t="s">
        <v>66</v>
      </c>
      <c r="G33" s="273"/>
      <c r="H33" s="274"/>
      <c r="I33" s="274"/>
      <c r="J33" s="274"/>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row>
    <row r="34" spans="1:71" s="3" customFormat="1" ht="27" customHeight="1">
      <c r="A34" s="271"/>
      <c r="B34" s="271"/>
      <c r="C34" s="285" t="s">
        <v>1361</v>
      </c>
      <c r="D34" s="286" t="s">
        <v>1357</v>
      </c>
      <c r="E34" s="275">
        <f>'SO 402 - Ochrana metropol. sítě'!N14</f>
        <v>0</v>
      </c>
      <c r="F34" s="272" t="s">
        <v>66</v>
      </c>
      <c r="G34" s="273"/>
      <c r="H34" s="274"/>
      <c r="I34" s="274"/>
      <c r="J34" s="274"/>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row>
    <row r="35" spans="1:71" s="4" customFormat="1" ht="27" customHeight="1">
      <c r="A35" s="273"/>
      <c r="B35" s="273"/>
      <c r="C35" s="285" t="s">
        <v>1362</v>
      </c>
      <c r="D35" s="286" t="s">
        <v>133</v>
      </c>
      <c r="E35" s="275">
        <f>'SO 501 - Ochrana plynovodu'!N14</f>
        <v>0</v>
      </c>
      <c r="F35" s="283" t="s">
        <v>66</v>
      </c>
      <c r="G35" s="273"/>
      <c r="H35" s="284"/>
      <c r="I35" s="284"/>
      <c r="J35" s="284"/>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row>
    <row r="36" spans="1:71" s="4" customFormat="1" ht="27" customHeight="1">
      <c r="A36" s="273"/>
      <c r="B36" s="273"/>
      <c r="C36" s="285" t="s">
        <v>134</v>
      </c>
      <c r="D36" s="286" t="s">
        <v>135</v>
      </c>
      <c r="E36" s="275">
        <f>'Rekapitulace SO 701'!C27</f>
        <v>0</v>
      </c>
      <c r="F36" s="283" t="s">
        <v>66</v>
      </c>
      <c r="G36" s="273"/>
      <c r="H36" s="284"/>
      <c r="I36" s="284"/>
      <c r="J36" s="284"/>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row>
    <row r="37" spans="1:71" s="4" customFormat="1" ht="27" customHeight="1">
      <c r="A37" s="273"/>
      <c r="B37" s="273"/>
      <c r="C37" s="285" t="s">
        <v>1358</v>
      </c>
      <c r="D37" s="286" t="s">
        <v>83</v>
      </c>
      <c r="E37" s="275">
        <f>'SO 702 - Opěrná stěna'!N14</f>
        <v>0</v>
      </c>
      <c r="F37" s="283" t="s">
        <v>66</v>
      </c>
      <c r="G37" s="273"/>
      <c r="H37" s="284"/>
      <c r="I37" s="284"/>
      <c r="J37" s="284"/>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row>
    <row r="38" spans="1:71" s="3" customFormat="1" ht="27" customHeight="1">
      <c r="A38" s="271"/>
      <c r="B38" s="271"/>
      <c r="C38" s="285" t="s">
        <v>1984</v>
      </c>
      <c r="D38" s="286" t="s">
        <v>1359</v>
      </c>
      <c r="E38" s="275">
        <f>'SO 801 - Terénní úpravy a SÚ'!N14</f>
        <v>0</v>
      </c>
      <c r="F38" s="272" t="s">
        <v>66</v>
      </c>
      <c r="G38" s="273"/>
      <c r="H38" s="274"/>
      <c r="I38" s="274"/>
      <c r="J38" s="274"/>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row>
    <row r="39" spans="1:71" ht="39.75" customHeight="1">
      <c r="C39" s="1122" t="s">
        <v>1985</v>
      </c>
      <c r="D39" s="1122"/>
      <c r="E39" s="287"/>
      <c r="G39" s="273"/>
      <c r="H39" s="274"/>
      <c r="I39" s="274"/>
      <c r="J39" s="274"/>
    </row>
    <row r="40" spans="1:71" ht="61.5" customHeight="1">
      <c r="B40" s="269"/>
      <c r="C40" s="269"/>
      <c r="D40" s="269"/>
      <c r="E40" s="270"/>
      <c r="F40" s="269"/>
      <c r="G40" s="273"/>
      <c r="H40" s="274"/>
      <c r="I40" s="274"/>
      <c r="J40" s="274"/>
    </row>
    <row r="41" spans="1:71" ht="30" customHeight="1">
      <c r="B41" s="1114" t="s">
        <v>1988</v>
      </c>
      <c r="C41" s="1114"/>
      <c r="D41" s="267" t="s">
        <v>58</v>
      </c>
      <c r="E41" s="276" t="str">
        <f>E43</f>
        <v>---</v>
      </c>
      <c r="F41" s="268"/>
      <c r="G41" s="273"/>
      <c r="H41" s="274"/>
      <c r="I41" s="274"/>
      <c r="J41" s="274"/>
    </row>
    <row r="42" spans="1:71" ht="8.25" customHeight="1">
      <c r="B42" s="269"/>
      <c r="C42" s="269"/>
      <c r="D42" s="269"/>
      <c r="E42" s="270"/>
      <c r="F42" s="269"/>
      <c r="G42" s="273"/>
      <c r="H42" s="274"/>
      <c r="I42" s="274"/>
      <c r="J42" s="274"/>
    </row>
    <row r="43" spans="1:71" s="3" customFormat="1" ht="36.75" customHeight="1">
      <c r="A43" s="271"/>
      <c r="B43" s="271"/>
      <c r="C43" s="1120" t="s">
        <v>1990</v>
      </c>
      <c r="D43" s="1121" t="s">
        <v>65</v>
      </c>
      <c r="E43" s="277" t="s">
        <v>64</v>
      </c>
      <c r="F43" s="272"/>
      <c r="G43" s="273"/>
      <c r="H43" s="274"/>
      <c r="I43" s="274"/>
      <c r="J43" s="274"/>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row>
    <row r="44" spans="1:71" ht="61.5" customHeight="1">
      <c r="C44" s="288"/>
      <c r="D44" s="288"/>
      <c r="E44" s="241"/>
      <c r="G44" s="273"/>
      <c r="H44" s="274"/>
      <c r="I44" s="274"/>
      <c r="J44" s="274"/>
    </row>
    <row r="45" spans="1:71" ht="30" customHeight="1">
      <c r="B45" s="1114" t="s">
        <v>74</v>
      </c>
      <c r="C45" s="1114"/>
      <c r="D45" s="267" t="s">
        <v>123</v>
      </c>
      <c r="E45" s="289">
        <f>SUM(E47:E47)</f>
        <v>0</v>
      </c>
      <c r="F45" s="268" t="s">
        <v>66</v>
      </c>
      <c r="G45" s="273"/>
      <c r="H45" s="274"/>
      <c r="I45" s="274"/>
      <c r="J45" s="274"/>
    </row>
    <row r="46" spans="1:71" ht="8.25" customHeight="1">
      <c r="B46" s="269"/>
      <c r="C46" s="269"/>
      <c r="D46" s="269"/>
      <c r="E46" s="270"/>
      <c r="F46" s="269"/>
      <c r="G46" s="273"/>
      <c r="H46" s="274"/>
      <c r="I46" s="274"/>
      <c r="J46" s="274"/>
    </row>
    <row r="47" spans="1:71" s="3" customFormat="1" ht="27" customHeight="1">
      <c r="A47" s="271"/>
      <c r="B47" s="271"/>
      <c r="C47" s="1115" t="s">
        <v>125</v>
      </c>
      <c r="D47" s="1116" t="s">
        <v>65</v>
      </c>
      <c r="E47" s="275">
        <f>'Vedlejší náklady'!F18</f>
        <v>0</v>
      </c>
      <c r="F47" s="272" t="s">
        <v>66</v>
      </c>
      <c r="G47" s="273"/>
      <c r="H47" s="274"/>
      <c r="I47" s="274"/>
      <c r="J47" s="274"/>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row>
    <row r="48" spans="1:71" ht="61.5" customHeight="1">
      <c r="B48" s="269"/>
      <c r="C48" s="269"/>
      <c r="D48" s="269"/>
      <c r="E48" s="270"/>
      <c r="F48" s="269"/>
      <c r="G48" s="273"/>
      <c r="H48" s="274"/>
      <c r="I48" s="274"/>
      <c r="J48" s="274"/>
    </row>
    <row r="49" spans="1:71" s="3" customFormat="1" ht="5.25" customHeight="1">
      <c r="A49" s="271"/>
      <c r="B49" s="271"/>
      <c r="C49" s="1117"/>
      <c r="D49" s="1117"/>
      <c r="E49" s="290"/>
      <c r="F49" s="271"/>
      <c r="G49" s="273"/>
      <c r="H49" s="274"/>
      <c r="I49" s="274"/>
      <c r="J49" s="274"/>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row>
    <row r="50" spans="1:71">
      <c r="G50" s="273"/>
      <c r="H50" s="274"/>
      <c r="I50" s="274"/>
      <c r="J50" s="274"/>
    </row>
    <row r="51" spans="1:71">
      <c r="G51" s="273"/>
      <c r="H51" s="274"/>
      <c r="I51" s="274"/>
      <c r="J51" s="274"/>
    </row>
    <row r="52" spans="1:71">
      <c r="G52" s="273"/>
      <c r="H52" s="274"/>
      <c r="I52" s="274"/>
      <c r="J52" s="274"/>
    </row>
    <row r="53" spans="1:71">
      <c r="G53" s="273"/>
      <c r="H53" s="274"/>
      <c r="I53" s="274"/>
      <c r="J53" s="274"/>
    </row>
    <row r="54" spans="1:71">
      <c r="G54" s="273"/>
      <c r="H54" s="274"/>
      <c r="I54" s="274"/>
      <c r="J54" s="274"/>
    </row>
    <row r="55" spans="1:71">
      <c r="G55" s="273"/>
      <c r="H55" s="274"/>
      <c r="I55" s="274"/>
      <c r="J55" s="274"/>
    </row>
    <row r="56" spans="1:71">
      <c r="G56" s="273"/>
      <c r="H56" s="274"/>
      <c r="I56" s="274"/>
      <c r="J56" s="274"/>
    </row>
    <row r="57" spans="1:71">
      <c r="G57" s="273"/>
      <c r="H57" s="274"/>
      <c r="I57" s="274"/>
      <c r="J57" s="274"/>
    </row>
    <row r="58" spans="1:71">
      <c r="G58" s="273"/>
      <c r="H58" s="274"/>
      <c r="I58" s="274"/>
      <c r="J58" s="274"/>
    </row>
    <row r="59" spans="1:71">
      <c r="G59" s="273"/>
      <c r="H59" s="274"/>
      <c r="I59" s="274"/>
      <c r="J59" s="274"/>
    </row>
    <row r="60" spans="1:71">
      <c r="G60" s="273"/>
      <c r="H60" s="274"/>
      <c r="I60" s="274"/>
      <c r="J60" s="274"/>
    </row>
    <row r="61" spans="1:71">
      <c r="G61" s="273"/>
      <c r="H61" s="274"/>
      <c r="I61" s="274"/>
      <c r="J61" s="274"/>
    </row>
    <row r="62" spans="1:71">
      <c r="G62" s="273"/>
      <c r="H62" s="274"/>
      <c r="I62" s="274"/>
      <c r="J62" s="274"/>
    </row>
    <row r="63" spans="1:71">
      <c r="G63" s="273"/>
      <c r="H63" s="274"/>
      <c r="I63" s="274"/>
      <c r="J63" s="274"/>
    </row>
    <row r="64" spans="1:71">
      <c r="G64" s="273"/>
      <c r="H64" s="274"/>
      <c r="I64" s="274"/>
      <c r="J64" s="274"/>
    </row>
    <row r="65" spans="7:10">
      <c r="G65" s="273"/>
      <c r="H65" s="274"/>
      <c r="I65" s="274"/>
      <c r="J65" s="274"/>
    </row>
    <row r="66" spans="7:10">
      <c r="G66" s="273"/>
      <c r="H66" s="274"/>
      <c r="I66" s="274"/>
      <c r="J66" s="274"/>
    </row>
    <row r="67" spans="7:10">
      <c r="G67" s="273"/>
      <c r="H67" s="274"/>
      <c r="I67" s="274"/>
      <c r="J67" s="274"/>
    </row>
    <row r="68" spans="7:10">
      <c r="G68" s="273"/>
      <c r="H68" s="274"/>
      <c r="I68" s="274"/>
      <c r="J68" s="274"/>
    </row>
    <row r="69" spans="7:10">
      <c r="G69" s="273"/>
      <c r="H69" s="274"/>
      <c r="I69" s="274"/>
      <c r="J69" s="274"/>
    </row>
    <row r="70" spans="7:10">
      <c r="G70" s="273"/>
      <c r="H70" s="274"/>
      <c r="I70" s="274"/>
      <c r="J70" s="274"/>
    </row>
    <row r="71" spans="7:10">
      <c r="G71" s="273"/>
      <c r="H71" s="274"/>
      <c r="I71" s="274"/>
      <c r="J71" s="274"/>
    </row>
    <row r="72" spans="7:10">
      <c r="G72" s="273"/>
    </row>
    <row r="73" spans="7:10">
      <c r="G73" s="273"/>
    </row>
    <row r="74" spans="7:10">
      <c r="G74" s="273"/>
    </row>
    <row r="75" spans="7:10">
      <c r="G75" s="273"/>
    </row>
    <row r="76" spans="7:10">
      <c r="G76" s="273"/>
    </row>
    <row r="77" spans="7:10">
      <c r="G77" s="273"/>
    </row>
    <row r="78" spans="7:10">
      <c r="G78" s="273"/>
    </row>
    <row r="79" spans="7:10">
      <c r="G79" s="273"/>
    </row>
    <row r="80" spans="7:10">
      <c r="G80" s="273"/>
    </row>
    <row r="81" spans="7:7">
      <c r="G81" s="273"/>
    </row>
    <row r="82" spans="7:7">
      <c r="G82" s="273"/>
    </row>
    <row r="83" spans="7:7">
      <c r="G83" s="273"/>
    </row>
    <row r="84" spans="7:7">
      <c r="G84" s="273"/>
    </row>
    <row r="85" spans="7:7">
      <c r="G85" s="273"/>
    </row>
    <row r="86" spans="7:7">
      <c r="G86" s="273"/>
    </row>
    <row r="87" spans="7:7">
      <c r="G87" s="273"/>
    </row>
    <row r="88" spans="7:7">
      <c r="G88" s="273"/>
    </row>
    <row r="89" spans="7:7">
      <c r="G89" s="273"/>
    </row>
    <row r="90" spans="7:7">
      <c r="G90" s="273"/>
    </row>
    <row r="91" spans="7:7">
      <c r="G91" s="273"/>
    </row>
    <row r="92" spans="7:7">
      <c r="G92" s="273"/>
    </row>
    <row r="93" spans="7:7">
      <c r="G93" s="273"/>
    </row>
    <row r="94" spans="7:7">
      <c r="G94" s="273"/>
    </row>
    <row r="95" spans="7:7">
      <c r="G95" s="273"/>
    </row>
    <row r="96" spans="7:7">
      <c r="G96" s="273"/>
    </row>
    <row r="97" spans="7:7">
      <c r="G97" s="273"/>
    </row>
    <row r="98" spans="7:7">
      <c r="G98" s="273"/>
    </row>
    <row r="99" spans="7:7">
      <c r="G99" s="273"/>
    </row>
    <row r="100" spans="7:7">
      <c r="G100" s="273"/>
    </row>
    <row r="101" spans="7:7">
      <c r="G101" s="273"/>
    </row>
    <row r="102" spans="7:7">
      <c r="G102" s="273"/>
    </row>
    <row r="103" spans="7:7">
      <c r="G103" s="273"/>
    </row>
    <row r="104" spans="7:7">
      <c r="G104" s="273"/>
    </row>
    <row r="105" spans="7:7">
      <c r="G105" s="273"/>
    </row>
    <row r="106" spans="7:7">
      <c r="G106" s="273"/>
    </row>
    <row r="107" spans="7:7">
      <c r="G107" s="273"/>
    </row>
    <row r="108" spans="7:7">
      <c r="G108" s="273"/>
    </row>
    <row r="109" spans="7:7">
      <c r="G109" s="273"/>
    </row>
    <row r="110" spans="7:7">
      <c r="G110" s="273"/>
    </row>
    <row r="111" spans="7:7">
      <c r="G111" s="273"/>
    </row>
    <row r="112" spans="7:7">
      <c r="G112" s="273"/>
    </row>
    <row r="113" spans="7:7">
      <c r="G113" s="273"/>
    </row>
    <row r="114" spans="7:7">
      <c r="G114" s="273"/>
    </row>
    <row r="115" spans="7:7">
      <c r="G115" s="273"/>
    </row>
    <row r="116" spans="7:7">
      <c r="G116" s="273"/>
    </row>
  </sheetData>
  <sheetProtection password="8F3A" sheet="1"/>
  <mergeCells count="30">
    <mergeCell ref="C49:D49"/>
    <mergeCell ref="B21:D21"/>
    <mergeCell ref="B30:C30"/>
    <mergeCell ref="C43:D43"/>
    <mergeCell ref="C39:D39"/>
    <mergeCell ref="C47:D47"/>
    <mergeCell ref="B45:C45"/>
    <mergeCell ref="C28:D28"/>
    <mergeCell ref="B41:C41"/>
    <mergeCell ref="B12:C12"/>
    <mergeCell ref="B19:D19"/>
    <mergeCell ref="B17:D17"/>
    <mergeCell ref="B25:C25"/>
    <mergeCell ref="C27:D27"/>
    <mergeCell ref="F21:F22"/>
    <mergeCell ref="B1:F1"/>
    <mergeCell ref="B3:F3"/>
    <mergeCell ref="B2:F2"/>
    <mergeCell ref="B5:C5"/>
    <mergeCell ref="B14:C14"/>
    <mergeCell ref="B6:C6"/>
    <mergeCell ref="B8:C8"/>
    <mergeCell ref="B11:C11"/>
    <mergeCell ref="B10:C10"/>
    <mergeCell ref="B13:C13"/>
    <mergeCell ref="B9:C9"/>
    <mergeCell ref="E21:E22"/>
    <mergeCell ref="B22:D22"/>
    <mergeCell ref="B7:C7"/>
    <mergeCell ref="B15:C15"/>
  </mergeCells>
  <phoneticPr fontId="0" type="noConversion"/>
  <printOptions horizontalCentered="1"/>
  <pageMargins left="0.78740157480314965" right="0.19685039370078741" top="0.51181102362204722" bottom="0.51181102362204722" header="0.23622047244094491" footer="0.19685039370078741"/>
  <pageSetup paperSize="9" scale="90" fitToHeight="8" orientation="portrait" r:id="rId1"/>
  <headerFooter alignWithMargins="0"/>
  <rowBreaks count="1" manualBreakCount="1">
    <brk id="23" min="1"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6"/>
  <sheetViews>
    <sheetView workbookViewId="0">
      <selection activeCell="G6" sqref="G6"/>
    </sheetView>
  </sheetViews>
  <sheetFormatPr defaultRowHeight="12.75"/>
  <cols>
    <col min="1" max="1" width="4" style="564" customWidth="1"/>
    <col min="2" max="2" width="50.7109375" style="138" customWidth="1"/>
    <col min="3" max="3" width="6.14062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s="136" customFormat="1" ht="18" customHeight="1">
      <c r="A1" s="1231" t="s">
        <v>603</v>
      </c>
      <c r="B1" s="1232"/>
      <c r="C1" s="1232"/>
      <c r="D1" s="1232"/>
      <c r="E1" s="1232"/>
      <c r="F1" s="1232"/>
      <c r="G1" s="1232"/>
      <c r="H1" s="1233"/>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row>
    <row r="2" spans="1:71" s="136" customFormat="1">
      <c r="A2" s="628"/>
      <c r="B2" s="138"/>
      <c r="C2" s="139"/>
      <c r="D2" s="139"/>
      <c r="E2" s="139"/>
      <c r="F2" s="139"/>
      <c r="G2" s="139"/>
      <c r="H2" s="629"/>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571"/>
      <c r="BO2" s="571"/>
      <c r="BP2" s="571"/>
      <c r="BQ2" s="571"/>
      <c r="BR2" s="571"/>
      <c r="BS2" s="571"/>
    </row>
    <row r="3" spans="1:71" s="136" customFormat="1">
      <c r="A3" s="630" t="s">
        <v>482</v>
      </c>
      <c r="B3" s="631" t="s">
        <v>467</v>
      </c>
      <c r="C3" s="631" t="s">
        <v>483</v>
      </c>
      <c r="D3" s="631" t="s">
        <v>484</v>
      </c>
      <c r="E3" s="631" t="s">
        <v>470</v>
      </c>
      <c r="F3" s="631" t="s">
        <v>485</v>
      </c>
      <c r="G3" s="631" t="s">
        <v>471</v>
      </c>
      <c r="H3" s="632" t="s">
        <v>486</v>
      </c>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row>
    <row r="4" spans="1:71" s="136" customFormat="1" ht="14.25">
      <c r="A4" s="602"/>
      <c r="B4" s="603" t="s">
        <v>604</v>
      </c>
      <c r="C4" s="604"/>
      <c r="D4" s="605"/>
      <c r="E4" s="605"/>
      <c r="F4" s="605"/>
      <c r="G4" s="605"/>
      <c r="H4" s="606"/>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row>
    <row r="5" spans="1:71" s="136" customFormat="1">
      <c r="A5" s="607"/>
      <c r="B5" s="608" t="s">
        <v>605</v>
      </c>
      <c r="C5" s="609"/>
      <c r="D5" s="610"/>
      <c r="E5" s="610"/>
      <c r="F5" s="610"/>
      <c r="G5" s="610"/>
      <c r="H5" s="61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row>
    <row r="6" spans="1:71" s="136" customFormat="1" ht="32.25">
      <c r="A6" s="582" t="s">
        <v>97</v>
      </c>
      <c r="B6" s="633" t="s">
        <v>606</v>
      </c>
      <c r="C6" s="584" t="s">
        <v>91</v>
      </c>
      <c r="D6" s="585">
        <v>4</v>
      </c>
      <c r="E6" s="872"/>
      <c r="F6" s="585">
        <f>E6*D6</f>
        <v>0</v>
      </c>
      <c r="G6" s="872"/>
      <c r="H6" s="586">
        <f>G6*D6</f>
        <v>0</v>
      </c>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s="136" customFormat="1">
      <c r="A7" s="607"/>
      <c r="B7" s="608" t="s">
        <v>607</v>
      </c>
      <c r="C7" s="609"/>
      <c r="D7" s="610"/>
      <c r="E7" s="871"/>
      <c r="F7" s="610">
        <f>SUM(F6:F6)</f>
        <v>0</v>
      </c>
      <c r="G7" s="871"/>
      <c r="H7" s="611">
        <f>SUM(H6:H6)</f>
        <v>0</v>
      </c>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row>
    <row r="8" spans="1:71" s="136" customFormat="1">
      <c r="A8" s="607"/>
      <c r="B8" s="608" t="s">
        <v>608</v>
      </c>
      <c r="C8" s="609"/>
      <c r="D8" s="610"/>
      <c r="E8" s="871"/>
      <c r="F8" s="610"/>
      <c r="G8" s="871"/>
      <c r="H8" s="61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row>
    <row r="9" spans="1:71" s="136" customFormat="1" ht="22.5">
      <c r="A9" s="582" t="s">
        <v>98</v>
      </c>
      <c r="B9" s="634" t="s">
        <v>609</v>
      </c>
      <c r="C9" s="584" t="s">
        <v>91</v>
      </c>
      <c r="D9" s="585">
        <v>1</v>
      </c>
      <c r="E9" s="872"/>
      <c r="F9" s="585">
        <f>E9*D9</f>
        <v>0</v>
      </c>
      <c r="G9" s="872"/>
      <c r="H9" s="586">
        <f>G9*D9</f>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c r="A10" s="607"/>
      <c r="B10" s="608" t="s">
        <v>610</v>
      </c>
      <c r="C10" s="609"/>
      <c r="D10" s="610"/>
      <c r="E10" s="871"/>
      <c r="F10" s="610">
        <f>SUM(F9:F9)</f>
        <v>0</v>
      </c>
      <c r="G10" s="871"/>
      <c r="H10" s="611">
        <f>SUM(H9:H9)</f>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s="136" customFormat="1">
      <c r="A11" s="607"/>
      <c r="B11" s="608" t="s">
        <v>611</v>
      </c>
      <c r="C11" s="609"/>
      <c r="D11" s="610"/>
      <c r="E11" s="871"/>
      <c r="F11" s="610"/>
      <c r="G11" s="871"/>
      <c r="H11" s="61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row>
    <row r="12" spans="1:71" s="136" customFormat="1">
      <c r="A12" s="582" t="s">
        <v>99</v>
      </c>
      <c r="B12" s="583" t="s">
        <v>612</v>
      </c>
      <c r="C12" s="584" t="s">
        <v>91</v>
      </c>
      <c r="D12" s="585">
        <v>6</v>
      </c>
      <c r="E12" s="872"/>
      <c r="F12" s="585">
        <f>E12*D12</f>
        <v>0</v>
      </c>
      <c r="G12" s="872"/>
      <c r="H12" s="586">
        <f>G12*D12</f>
        <v>0</v>
      </c>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row>
    <row r="13" spans="1:71" s="136" customFormat="1">
      <c r="A13" s="607"/>
      <c r="B13" s="608" t="s">
        <v>613</v>
      </c>
      <c r="C13" s="609"/>
      <c r="D13" s="610"/>
      <c r="E13" s="871"/>
      <c r="F13" s="610">
        <f>SUM(F12:F12)</f>
        <v>0</v>
      </c>
      <c r="G13" s="871"/>
      <c r="H13" s="611">
        <f>SUM(H12:H12)</f>
        <v>0</v>
      </c>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row>
    <row r="14" spans="1:71" s="136" customFormat="1">
      <c r="A14" s="607"/>
      <c r="B14" s="608" t="s">
        <v>499</v>
      </c>
      <c r="C14" s="609"/>
      <c r="D14" s="610"/>
      <c r="E14" s="871"/>
      <c r="F14" s="610"/>
      <c r="G14" s="871"/>
      <c r="H14" s="61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row>
    <row r="15" spans="1:71" s="136" customFormat="1">
      <c r="A15" s="582" t="s">
        <v>100</v>
      </c>
      <c r="B15" s="583" t="s">
        <v>614</v>
      </c>
      <c r="C15" s="584" t="s">
        <v>94</v>
      </c>
      <c r="D15" s="585">
        <v>300</v>
      </c>
      <c r="E15" s="872"/>
      <c r="F15" s="585">
        <f>E15*D15</f>
        <v>0</v>
      </c>
      <c r="G15" s="872"/>
      <c r="H15" s="586">
        <f>G15*D15</f>
        <v>0</v>
      </c>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row>
    <row r="16" spans="1:71" s="136" customFormat="1">
      <c r="A16" s="582" t="s">
        <v>101</v>
      </c>
      <c r="B16" s="583" t="s">
        <v>615</v>
      </c>
      <c r="C16" s="584" t="s">
        <v>94</v>
      </c>
      <c r="D16" s="585">
        <v>60</v>
      </c>
      <c r="E16" s="872"/>
      <c r="F16" s="585">
        <f>E16*D16</f>
        <v>0</v>
      </c>
      <c r="G16" s="872"/>
      <c r="H16" s="586">
        <f>G16*D16</f>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8">
      <c r="A17" s="607"/>
      <c r="B17" s="608" t="s">
        <v>502</v>
      </c>
      <c r="C17" s="609"/>
      <c r="D17" s="610"/>
      <c r="E17" s="871"/>
      <c r="F17" s="610">
        <f>SUM(F15:F16)</f>
        <v>0</v>
      </c>
      <c r="G17" s="871"/>
      <c r="H17" s="611">
        <f>SUM(H15:H16)</f>
        <v>0</v>
      </c>
    </row>
    <row r="18" spans="1:8">
      <c r="A18" s="607"/>
      <c r="B18" s="608" t="s">
        <v>503</v>
      </c>
      <c r="C18" s="609"/>
      <c r="D18" s="610"/>
      <c r="E18" s="871"/>
      <c r="F18" s="610"/>
      <c r="G18" s="871"/>
      <c r="H18" s="611"/>
    </row>
    <row r="19" spans="1:8">
      <c r="A19" s="582" t="s">
        <v>102</v>
      </c>
      <c r="B19" s="583" t="s">
        <v>552</v>
      </c>
      <c r="C19" s="584" t="s">
        <v>94</v>
      </c>
      <c r="D19" s="585">
        <v>250</v>
      </c>
      <c r="E19" s="872"/>
      <c r="F19" s="585">
        <f t="shared" ref="F19:F25" si="0">E19*D19</f>
        <v>0</v>
      </c>
      <c r="G19" s="872"/>
      <c r="H19" s="586">
        <f t="shared" ref="H19:H25" si="1">G19*D19</f>
        <v>0</v>
      </c>
    </row>
    <row r="20" spans="1:8">
      <c r="A20" s="582" t="s">
        <v>103</v>
      </c>
      <c r="B20" s="583" t="s">
        <v>505</v>
      </c>
      <c r="C20" s="584" t="s">
        <v>94</v>
      </c>
      <c r="D20" s="585">
        <f>SUM(D19:D19)</f>
        <v>250</v>
      </c>
      <c r="E20" s="872"/>
      <c r="F20" s="585">
        <f t="shared" si="0"/>
        <v>0</v>
      </c>
      <c r="G20" s="872"/>
      <c r="H20" s="586">
        <f t="shared" si="1"/>
        <v>0</v>
      </c>
    </row>
    <row r="21" spans="1:8" ht="21.75">
      <c r="A21" s="582" t="s">
        <v>104</v>
      </c>
      <c r="B21" s="583" t="s">
        <v>554</v>
      </c>
      <c r="C21" s="584" t="s">
        <v>91</v>
      </c>
      <c r="D21" s="585">
        <v>10</v>
      </c>
      <c r="E21" s="872"/>
      <c r="F21" s="585">
        <f t="shared" si="0"/>
        <v>0</v>
      </c>
      <c r="G21" s="872"/>
      <c r="H21" s="586">
        <f t="shared" si="1"/>
        <v>0</v>
      </c>
    </row>
    <row r="22" spans="1:8">
      <c r="A22" s="582" t="s">
        <v>107</v>
      </c>
      <c r="B22" s="583" t="s">
        <v>555</v>
      </c>
      <c r="C22" s="584" t="s">
        <v>91</v>
      </c>
      <c r="D22" s="585">
        <v>3</v>
      </c>
      <c r="E22" s="872"/>
      <c r="F22" s="585">
        <f t="shared" si="0"/>
        <v>0</v>
      </c>
      <c r="G22" s="872"/>
      <c r="H22" s="586">
        <f t="shared" si="1"/>
        <v>0</v>
      </c>
    </row>
    <row r="23" spans="1:8">
      <c r="A23" s="582" t="s">
        <v>110</v>
      </c>
      <c r="B23" s="583" t="s">
        <v>556</v>
      </c>
      <c r="C23" s="584" t="s">
        <v>91</v>
      </c>
      <c r="D23" s="585">
        <v>2</v>
      </c>
      <c r="E23" s="872"/>
      <c r="F23" s="585">
        <f t="shared" si="0"/>
        <v>0</v>
      </c>
      <c r="G23" s="872"/>
      <c r="H23" s="586">
        <f t="shared" si="1"/>
        <v>0</v>
      </c>
    </row>
    <row r="24" spans="1:8">
      <c r="A24" s="582" t="s">
        <v>111</v>
      </c>
      <c r="B24" s="583" t="s">
        <v>508</v>
      </c>
      <c r="C24" s="584" t="s">
        <v>94</v>
      </c>
      <c r="D24" s="585">
        <v>5</v>
      </c>
      <c r="E24" s="872"/>
      <c r="F24" s="585">
        <f t="shared" si="0"/>
        <v>0</v>
      </c>
      <c r="G24" s="872"/>
      <c r="H24" s="586">
        <f t="shared" si="1"/>
        <v>0</v>
      </c>
    </row>
    <row r="25" spans="1:8">
      <c r="A25" s="582" t="s">
        <v>112</v>
      </c>
      <c r="B25" s="583" t="s">
        <v>509</v>
      </c>
      <c r="C25" s="584" t="s">
        <v>94</v>
      </c>
      <c r="D25" s="585">
        <v>5</v>
      </c>
      <c r="E25" s="872"/>
      <c r="F25" s="585">
        <f t="shared" si="0"/>
        <v>0</v>
      </c>
      <c r="G25" s="872"/>
      <c r="H25" s="586">
        <f t="shared" si="1"/>
        <v>0</v>
      </c>
    </row>
    <row r="26" spans="1:8">
      <c r="A26" s="607"/>
      <c r="B26" s="608" t="s">
        <v>510</v>
      </c>
      <c r="C26" s="609"/>
      <c r="D26" s="610"/>
      <c r="E26" s="871"/>
      <c r="F26" s="610">
        <f>SUM(F19:F25)</f>
        <v>0</v>
      </c>
      <c r="G26" s="871"/>
      <c r="H26" s="611">
        <f>SUM(H19:H25)</f>
        <v>0</v>
      </c>
    </row>
    <row r="27" spans="1:8">
      <c r="A27" s="607"/>
      <c r="B27" s="608" t="s">
        <v>511</v>
      </c>
      <c r="C27" s="609"/>
      <c r="D27" s="610"/>
      <c r="E27" s="871"/>
      <c r="F27" s="610"/>
      <c r="G27" s="871"/>
      <c r="H27" s="611"/>
    </row>
    <row r="28" spans="1:8">
      <c r="A28" s="582" t="s">
        <v>113</v>
      </c>
      <c r="B28" s="583" t="s">
        <v>514</v>
      </c>
      <c r="C28" s="584" t="s">
        <v>93</v>
      </c>
      <c r="D28" s="585">
        <v>1</v>
      </c>
      <c r="E28" s="872"/>
      <c r="F28" s="585">
        <f>E28*D28</f>
        <v>0</v>
      </c>
      <c r="G28" s="872"/>
      <c r="H28" s="586">
        <f>G28*D28</f>
        <v>0</v>
      </c>
    </row>
    <row r="29" spans="1:8">
      <c r="A29" s="582" t="s">
        <v>114</v>
      </c>
      <c r="B29" s="583" t="s">
        <v>515</v>
      </c>
      <c r="C29" s="584" t="s">
        <v>93</v>
      </c>
      <c r="D29" s="585">
        <v>1</v>
      </c>
      <c r="E29" s="872"/>
      <c r="F29" s="585">
        <f>E29*D29</f>
        <v>0</v>
      </c>
      <c r="G29" s="872"/>
      <c r="H29" s="586">
        <f>G29*D29</f>
        <v>0</v>
      </c>
    </row>
    <row r="30" spans="1:8">
      <c r="A30" s="582" t="s">
        <v>115</v>
      </c>
      <c r="B30" s="583" t="s">
        <v>516</v>
      </c>
      <c r="C30" s="584" t="s">
        <v>93</v>
      </c>
      <c r="D30" s="585">
        <v>1</v>
      </c>
      <c r="E30" s="872"/>
      <c r="F30" s="585">
        <f>E30*D30</f>
        <v>0</v>
      </c>
      <c r="G30" s="872"/>
      <c r="H30" s="586">
        <f>G30*D30</f>
        <v>0</v>
      </c>
    </row>
    <row r="31" spans="1:8">
      <c r="A31" s="582" t="s">
        <v>15</v>
      </c>
      <c r="B31" s="583" t="s">
        <v>517</v>
      </c>
      <c r="C31" s="584" t="s">
        <v>93</v>
      </c>
      <c r="D31" s="585">
        <v>1</v>
      </c>
      <c r="E31" s="872"/>
      <c r="F31" s="585">
        <f>E31*D31</f>
        <v>0</v>
      </c>
      <c r="G31" s="872"/>
      <c r="H31" s="586">
        <f>G31*D31</f>
        <v>0</v>
      </c>
    </row>
    <row r="32" spans="1:8">
      <c r="A32" s="582" t="s">
        <v>16</v>
      </c>
      <c r="B32" s="583" t="s">
        <v>518</v>
      </c>
      <c r="C32" s="584" t="s">
        <v>93</v>
      </c>
      <c r="D32" s="585">
        <v>1</v>
      </c>
      <c r="E32" s="872"/>
      <c r="F32" s="585">
        <f>E32*D32</f>
        <v>0</v>
      </c>
      <c r="G32" s="872"/>
      <c r="H32" s="586">
        <f>G32*D32</f>
        <v>0</v>
      </c>
    </row>
    <row r="33" spans="1:8">
      <c r="A33" s="607"/>
      <c r="B33" s="608" t="s">
        <v>519</v>
      </c>
      <c r="C33" s="609"/>
      <c r="D33" s="610"/>
      <c r="E33" s="871"/>
      <c r="F33" s="610">
        <f>SUM(F28:F32)</f>
        <v>0</v>
      </c>
      <c r="G33" s="871"/>
      <c r="H33" s="611">
        <f>SUM(H28:H32)</f>
        <v>0</v>
      </c>
    </row>
    <row r="34" spans="1:8" ht="27.75" customHeight="1">
      <c r="A34" s="607"/>
      <c r="B34" s="1229" t="s">
        <v>520</v>
      </c>
      <c r="C34" s="1229"/>
      <c r="D34" s="1229"/>
      <c r="E34" s="1229"/>
      <c r="F34" s="1229"/>
      <c r="G34" s="1229"/>
      <c r="H34" s="1230"/>
    </row>
    <row r="35" spans="1:8" ht="24.75" customHeight="1">
      <c r="A35" s="582"/>
      <c r="B35" s="1229" t="s">
        <v>521</v>
      </c>
      <c r="C35" s="1229"/>
      <c r="D35" s="1229"/>
      <c r="E35" s="1229"/>
      <c r="F35" s="1229"/>
      <c r="G35" s="1229"/>
      <c r="H35" s="1230"/>
    </row>
    <row r="36" spans="1:8" ht="15" thickBot="1">
      <c r="A36" s="614"/>
      <c r="B36" s="615" t="s">
        <v>616</v>
      </c>
      <c r="C36" s="616"/>
      <c r="D36" s="617"/>
      <c r="E36" s="617"/>
      <c r="F36" s="617">
        <f>F33+F26+F17+F13+F10+F7</f>
        <v>0</v>
      </c>
      <c r="G36" s="617"/>
      <c r="H36" s="618">
        <f>H33+H26+H17+H13+H10+H7</f>
        <v>0</v>
      </c>
    </row>
  </sheetData>
  <sheetProtection password="8F3A" sheet="1"/>
  <mergeCells count="3">
    <mergeCell ref="A1:H1"/>
    <mergeCell ref="B34:H34"/>
    <mergeCell ref="B35:H35"/>
  </mergeCells>
  <pageMargins left="0.78740157480314965" right="0.15748031496062992" top="0.98425196850393704" bottom="0.98425196850393704" header="0.51181102362204722" footer="0.51181102362204722"/>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2"/>
  <sheetViews>
    <sheetView workbookViewId="0">
      <selection activeCell="G11" sqref="G11"/>
    </sheetView>
  </sheetViews>
  <sheetFormatPr defaultRowHeight="12.75"/>
  <cols>
    <col min="1" max="1" width="4" style="564" customWidth="1"/>
    <col min="2" max="2" width="50.7109375" style="138" customWidth="1"/>
    <col min="3" max="3" width="5.710937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617</v>
      </c>
      <c r="B1" s="1227"/>
      <c r="C1" s="1227"/>
      <c r="D1" s="1227"/>
      <c r="E1" s="1227"/>
      <c r="F1" s="1227"/>
      <c r="G1" s="1227"/>
      <c r="H1" s="1228"/>
    </row>
    <row r="2" spans="1:71">
      <c r="A2" s="565"/>
      <c r="B2" s="599"/>
      <c r="C2" s="600"/>
      <c r="D2" s="600"/>
      <c r="E2" s="600"/>
      <c r="F2" s="600"/>
      <c r="G2" s="600"/>
      <c r="H2" s="601"/>
    </row>
    <row r="3" spans="1:71">
      <c r="A3" s="569" t="s">
        <v>482</v>
      </c>
      <c r="B3" s="566" t="s">
        <v>467</v>
      </c>
      <c r="C3" s="566" t="s">
        <v>483</v>
      </c>
      <c r="D3" s="566" t="s">
        <v>484</v>
      </c>
      <c r="E3" s="566" t="s">
        <v>470</v>
      </c>
      <c r="F3" s="566" t="s">
        <v>485</v>
      </c>
      <c r="G3" s="566" t="s">
        <v>471</v>
      </c>
      <c r="H3" s="570" t="s">
        <v>486</v>
      </c>
    </row>
    <row r="4" spans="1:71" s="141" customFormat="1">
      <c r="A4" s="607"/>
      <c r="B4" s="608" t="s">
        <v>477</v>
      </c>
      <c r="C4" s="609"/>
      <c r="D4" s="610"/>
      <c r="E4" s="610"/>
      <c r="F4" s="610"/>
      <c r="G4" s="610"/>
      <c r="H4" s="611"/>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row>
    <row r="5" spans="1:71" s="141" customFormat="1" ht="32.25">
      <c r="A5" s="582" t="s">
        <v>97</v>
      </c>
      <c r="B5" s="583" t="s">
        <v>618</v>
      </c>
      <c r="C5" s="584" t="s">
        <v>91</v>
      </c>
      <c r="D5" s="585">
        <v>2</v>
      </c>
      <c r="E5" s="872"/>
      <c r="F5" s="585">
        <f t="shared" ref="F5:F14" si="0">E5*D5</f>
        <v>0</v>
      </c>
      <c r="G5" s="872"/>
      <c r="H5" s="586">
        <f t="shared" ref="H5:H14" si="1">G5*D5</f>
        <v>0</v>
      </c>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row>
    <row r="6" spans="1:71" s="141" customFormat="1" ht="56.25" customHeight="1">
      <c r="A6" s="582" t="s">
        <v>98</v>
      </c>
      <c r="B6" s="620" t="s">
        <v>619</v>
      </c>
      <c r="C6" s="584" t="s">
        <v>91</v>
      </c>
      <c r="D6" s="585">
        <v>2</v>
      </c>
      <c r="E6" s="872"/>
      <c r="F6" s="585">
        <f t="shared" si="0"/>
        <v>0</v>
      </c>
      <c r="G6" s="872"/>
      <c r="H6" s="586">
        <f t="shared" si="1"/>
        <v>0</v>
      </c>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row>
    <row r="7" spans="1:71" s="141" customFormat="1">
      <c r="A7" s="582" t="s">
        <v>99</v>
      </c>
      <c r="B7" s="583" t="s">
        <v>620</v>
      </c>
      <c r="C7" s="584" t="s">
        <v>93</v>
      </c>
      <c r="D7" s="585">
        <v>1</v>
      </c>
      <c r="E7" s="872"/>
      <c r="F7" s="585">
        <f t="shared" si="0"/>
        <v>0</v>
      </c>
      <c r="G7" s="872"/>
      <c r="H7" s="586">
        <f t="shared" si="1"/>
        <v>0</v>
      </c>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row>
    <row r="8" spans="1:71" s="141" customFormat="1" ht="32.25">
      <c r="A8" s="582" t="s">
        <v>100</v>
      </c>
      <c r="B8" s="583" t="s">
        <v>621</v>
      </c>
      <c r="C8" s="584" t="s">
        <v>91</v>
      </c>
      <c r="D8" s="585">
        <v>1</v>
      </c>
      <c r="E8" s="872"/>
      <c r="F8" s="585">
        <f t="shared" si="0"/>
        <v>0</v>
      </c>
      <c r="G8" s="872"/>
      <c r="H8" s="586">
        <f t="shared" si="1"/>
        <v>0</v>
      </c>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row>
    <row r="9" spans="1:71" s="141" customFormat="1" ht="45" customHeight="1">
      <c r="A9" s="582" t="s">
        <v>101</v>
      </c>
      <c r="B9" s="583" t="s">
        <v>622</v>
      </c>
      <c r="C9" s="584" t="s">
        <v>91</v>
      </c>
      <c r="D9" s="585">
        <v>1</v>
      </c>
      <c r="E9" s="872"/>
      <c r="F9" s="585">
        <f t="shared" si="0"/>
        <v>0</v>
      </c>
      <c r="G9" s="872"/>
      <c r="H9" s="586">
        <f t="shared" si="1"/>
        <v>0</v>
      </c>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c r="AT9" s="619"/>
      <c r="AU9" s="619"/>
      <c r="AV9" s="619"/>
      <c r="AW9" s="619"/>
      <c r="AX9" s="619"/>
      <c r="AY9" s="619"/>
      <c r="AZ9" s="619"/>
      <c r="BA9" s="619"/>
      <c r="BB9" s="619"/>
      <c r="BC9" s="619"/>
      <c r="BD9" s="619"/>
      <c r="BE9" s="619"/>
      <c r="BF9" s="619"/>
      <c r="BG9" s="619"/>
      <c r="BH9" s="619"/>
      <c r="BI9" s="619"/>
      <c r="BJ9" s="619"/>
      <c r="BK9" s="619"/>
      <c r="BL9" s="619"/>
      <c r="BM9" s="619"/>
      <c r="BN9" s="619"/>
      <c r="BO9" s="619"/>
      <c r="BP9" s="619"/>
      <c r="BQ9" s="619"/>
      <c r="BR9" s="619"/>
      <c r="BS9" s="619"/>
    </row>
    <row r="10" spans="1:71" s="141" customFormat="1" ht="45.75" customHeight="1">
      <c r="A10" s="582" t="s">
        <v>102</v>
      </c>
      <c r="B10" s="583" t="s">
        <v>623</v>
      </c>
      <c r="C10" s="584" t="s">
        <v>91</v>
      </c>
      <c r="D10" s="585">
        <v>1</v>
      </c>
      <c r="E10" s="872"/>
      <c r="F10" s="585">
        <f t="shared" si="0"/>
        <v>0</v>
      </c>
      <c r="G10" s="872"/>
      <c r="H10" s="586">
        <f t="shared" si="1"/>
        <v>0</v>
      </c>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19"/>
      <c r="AK10" s="619"/>
      <c r="AL10" s="619"/>
      <c r="AM10" s="619"/>
      <c r="AN10" s="619"/>
      <c r="AO10" s="619"/>
      <c r="AP10" s="619"/>
      <c r="AQ10" s="619"/>
      <c r="AR10" s="619"/>
      <c r="AS10" s="619"/>
      <c r="AT10" s="619"/>
      <c r="AU10" s="619"/>
      <c r="AV10" s="619"/>
      <c r="AW10" s="619"/>
      <c r="AX10" s="619"/>
      <c r="AY10" s="619"/>
      <c r="AZ10" s="619"/>
      <c r="BA10" s="619"/>
      <c r="BB10" s="619"/>
      <c r="BC10" s="619"/>
      <c r="BD10" s="619"/>
      <c r="BE10" s="619"/>
      <c r="BF10" s="619"/>
      <c r="BG10" s="619"/>
      <c r="BH10" s="619"/>
      <c r="BI10" s="619"/>
      <c r="BJ10" s="619"/>
      <c r="BK10" s="619"/>
      <c r="BL10" s="619"/>
      <c r="BM10" s="619"/>
      <c r="BN10" s="619"/>
      <c r="BO10" s="619"/>
      <c r="BP10" s="619"/>
      <c r="BQ10" s="619"/>
      <c r="BR10" s="619"/>
      <c r="BS10" s="619"/>
    </row>
    <row r="11" spans="1:71" s="141" customFormat="1" ht="59.25" customHeight="1">
      <c r="A11" s="582" t="s">
        <v>103</v>
      </c>
      <c r="B11" s="621" t="s">
        <v>624</v>
      </c>
      <c r="C11" s="584" t="s">
        <v>91</v>
      </c>
      <c r="D11" s="585">
        <v>2</v>
      </c>
      <c r="E11" s="872"/>
      <c r="F11" s="585">
        <f t="shared" si="0"/>
        <v>0</v>
      </c>
      <c r="G11" s="872"/>
      <c r="H11" s="586">
        <f t="shared" si="1"/>
        <v>0</v>
      </c>
      <c r="I11" s="619"/>
      <c r="J11" s="619"/>
      <c r="K11" s="619"/>
      <c r="L11" s="619"/>
      <c r="M11" s="619"/>
      <c r="N11" s="622"/>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19"/>
      <c r="BA11" s="619"/>
      <c r="BB11" s="619"/>
      <c r="BC11" s="619"/>
      <c r="BD11" s="619"/>
      <c r="BE11" s="619"/>
      <c r="BF11" s="619"/>
      <c r="BG11" s="619"/>
      <c r="BH11" s="619"/>
      <c r="BI11" s="619"/>
      <c r="BJ11" s="619"/>
      <c r="BK11" s="619"/>
      <c r="BL11" s="619"/>
      <c r="BM11" s="619"/>
      <c r="BN11" s="619"/>
      <c r="BO11" s="619"/>
      <c r="BP11" s="619"/>
      <c r="BQ11" s="619"/>
      <c r="BR11" s="619"/>
      <c r="BS11" s="619"/>
    </row>
    <row r="12" spans="1:71" s="141" customFormat="1" ht="57.75" customHeight="1">
      <c r="A12" s="582" t="s">
        <v>104</v>
      </c>
      <c r="B12" s="621" t="s">
        <v>625</v>
      </c>
      <c r="C12" s="584" t="s">
        <v>91</v>
      </c>
      <c r="D12" s="585">
        <v>1</v>
      </c>
      <c r="E12" s="872"/>
      <c r="F12" s="585">
        <f t="shared" si="0"/>
        <v>0</v>
      </c>
      <c r="G12" s="872"/>
      <c r="H12" s="586">
        <f t="shared" si="1"/>
        <v>0</v>
      </c>
      <c r="I12" s="619"/>
      <c r="J12" s="619"/>
      <c r="K12" s="619"/>
      <c r="L12" s="619"/>
      <c r="M12" s="619"/>
      <c r="N12" s="619"/>
      <c r="O12" s="619"/>
      <c r="P12" s="619"/>
      <c r="Q12" s="619"/>
      <c r="R12" s="619"/>
      <c r="S12" s="619"/>
      <c r="T12" s="619"/>
      <c r="U12" s="619"/>
      <c r="V12" s="619"/>
      <c r="W12" s="619"/>
      <c r="X12" s="619"/>
      <c r="Y12" s="619"/>
      <c r="Z12" s="619"/>
      <c r="AA12" s="619"/>
      <c r="AB12" s="619"/>
      <c r="AC12" s="619"/>
      <c r="AD12" s="619"/>
      <c r="AE12" s="619"/>
      <c r="AF12" s="619"/>
      <c r="AG12" s="619"/>
      <c r="AH12" s="619"/>
      <c r="AI12" s="619"/>
      <c r="AJ12" s="619"/>
      <c r="AK12" s="619"/>
      <c r="AL12" s="619"/>
      <c r="AM12" s="619"/>
      <c r="AN12" s="619"/>
      <c r="AO12" s="619"/>
      <c r="AP12" s="619"/>
      <c r="AQ12" s="619"/>
      <c r="AR12" s="619"/>
      <c r="AS12" s="619"/>
      <c r="AT12" s="619"/>
      <c r="AU12" s="619"/>
      <c r="AV12" s="619"/>
      <c r="AW12" s="619"/>
      <c r="AX12" s="619"/>
      <c r="AY12" s="619"/>
      <c r="AZ12" s="619"/>
      <c r="BA12" s="619"/>
      <c r="BB12" s="619"/>
      <c r="BC12" s="619"/>
      <c r="BD12" s="619"/>
      <c r="BE12" s="619"/>
      <c r="BF12" s="619"/>
      <c r="BG12" s="619"/>
      <c r="BH12" s="619"/>
      <c r="BI12" s="619"/>
      <c r="BJ12" s="619"/>
      <c r="BK12" s="619"/>
      <c r="BL12" s="619"/>
      <c r="BM12" s="619"/>
      <c r="BN12" s="619"/>
      <c r="BO12" s="619"/>
      <c r="BP12" s="619"/>
      <c r="BQ12" s="619"/>
      <c r="BR12" s="619"/>
      <c r="BS12" s="619"/>
    </row>
    <row r="13" spans="1:71" s="141" customFormat="1" ht="21.75">
      <c r="A13" s="582" t="s">
        <v>107</v>
      </c>
      <c r="B13" s="583" t="s">
        <v>626</v>
      </c>
      <c r="C13" s="584" t="s">
        <v>91</v>
      </c>
      <c r="D13" s="585">
        <v>1</v>
      </c>
      <c r="E13" s="872"/>
      <c r="F13" s="585">
        <f t="shared" si="0"/>
        <v>0</v>
      </c>
      <c r="G13" s="872"/>
      <c r="H13" s="586">
        <f t="shared" si="1"/>
        <v>0</v>
      </c>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c r="BE13" s="619"/>
      <c r="BF13" s="619"/>
      <c r="BG13" s="619"/>
      <c r="BH13" s="619"/>
      <c r="BI13" s="619"/>
      <c r="BJ13" s="619"/>
      <c r="BK13" s="619"/>
      <c r="BL13" s="619"/>
      <c r="BM13" s="619"/>
      <c r="BN13" s="619"/>
      <c r="BO13" s="619"/>
      <c r="BP13" s="619"/>
      <c r="BQ13" s="619"/>
      <c r="BR13" s="619"/>
      <c r="BS13" s="619"/>
    </row>
    <row r="14" spans="1:71" s="141" customFormat="1" ht="60" customHeight="1">
      <c r="A14" s="582" t="s">
        <v>110</v>
      </c>
      <c r="B14" s="620" t="s">
        <v>627</v>
      </c>
      <c r="C14" s="584" t="s">
        <v>91</v>
      </c>
      <c r="D14" s="585">
        <v>1</v>
      </c>
      <c r="E14" s="872"/>
      <c r="F14" s="585">
        <f t="shared" si="0"/>
        <v>0</v>
      </c>
      <c r="G14" s="872"/>
      <c r="H14" s="586">
        <f t="shared" si="1"/>
        <v>0</v>
      </c>
      <c r="I14" s="619"/>
      <c r="J14" s="619"/>
      <c r="K14" s="619"/>
      <c r="L14" s="619"/>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c r="BD14" s="619"/>
      <c r="BE14" s="619"/>
      <c r="BF14" s="619"/>
      <c r="BG14" s="619"/>
      <c r="BH14" s="619"/>
      <c r="BI14" s="619"/>
      <c r="BJ14" s="619"/>
      <c r="BK14" s="619"/>
      <c r="BL14" s="619"/>
      <c r="BM14" s="619"/>
      <c r="BN14" s="619"/>
      <c r="BO14" s="619"/>
      <c r="BP14" s="619"/>
      <c r="BQ14" s="619"/>
      <c r="BR14" s="619"/>
      <c r="BS14" s="619"/>
    </row>
    <row r="15" spans="1:71" s="141" customFormat="1" ht="13.5" thickBot="1">
      <c r="A15" s="623"/>
      <c r="B15" s="624" t="s">
        <v>628</v>
      </c>
      <c r="C15" s="625"/>
      <c r="D15" s="626"/>
      <c r="E15" s="626"/>
      <c r="F15" s="626">
        <f>SUM(F5:F14)</f>
        <v>0</v>
      </c>
      <c r="G15" s="626"/>
      <c r="H15" s="627">
        <f>SUM(H5:H14)</f>
        <v>0</v>
      </c>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c r="BE15" s="619"/>
      <c r="BF15" s="619"/>
      <c r="BG15" s="619"/>
      <c r="BH15" s="619"/>
      <c r="BI15" s="619"/>
      <c r="BJ15" s="619"/>
      <c r="BK15" s="619"/>
      <c r="BL15" s="619"/>
      <c r="BM15" s="619"/>
      <c r="BN15" s="619"/>
      <c r="BO15" s="619"/>
      <c r="BP15" s="619"/>
      <c r="BQ15" s="619"/>
      <c r="BR15" s="619"/>
      <c r="BS15" s="619"/>
    </row>
    <row r="16" spans="1:71" s="136" customFormat="1" ht="27" customHeight="1">
      <c r="A16" s="564"/>
      <c r="B16" s="138"/>
      <c r="C16" s="139"/>
      <c r="D16" s="139"/>
      <c r="E16" s="140"/>
      <c r="F16" s="564"/>
      <c r="G16" s="564"/>
      <c r="H16" s="564"/>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s="136" customFormat="1">
      <c r="A17" s="564"/>
      <c r="B17" s="138"/>
      <c r="C17" s="139"/>
      <c r="D17" s="139"/>
      <c r="E17" s="140"/>
      <c r="F17" s="564"/>
      <c r="G17" s="564"/>
      <c r="H17" s="564"/>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row>
    <row r="18" spans="1:71" s="136" customFormat="1">
      <c r="A18" s="564"/>
      <c r="B18" s="138"/>
      <c r="C18" s="139"/>
      <c r="D18" s="139"/>
      <c r="E18" s="140"/>
      <c r="F18" s="564"/>
      <c r="G18" s="564"/>
      <c r="H18" s="564"/>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row>
    <row r="20" spans="1:71" ht="26.25" customHeight="1"/>
    <row r="21" spans="1:71" ht="25.5" customHeight="1"/>
    <row r="22" spans="1:71">
      <c r="B22" s="564"/>
      <c r="C22" s="564"/>
      <c r="D22" s="564"/>
    </row>
  </sheetData>
  <sheetProtection password="8F3A" sheet="1"/>
  <mergeCells count="1">
    <mergeCell ref="A1:H1"/>
  </mergeCells>
  <pageMargins left="0.78740157480314965" right="0.16" top="0.98425196850393704" bottom="0.98425196850393704" header="0.51181102362204722" footer="0.51181102362204722"/>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6"/>
  <sheetViews>
    <sheetView view="pageBreakPreview" zoomScaleSheetLayoutView="100" workbookViewId="0">
      <selection activeCell="G20" sqref="G20"/>
    </sheetView>
  </sheetViews>
  <sheetFormatPr defaultRowHeight="12.75"/>
  <cols>
    <col min="1" max="1" width="4" style="564" customWidth="1"/>
    <col min="2" max="2" width="50.7109375" style="138" customWidth="1"/>
    <col min="3" max="3" width="5.14062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629</v>
      </c>
      <c r="B1" s="1227"/>
      <c r="C1" s="1227"/>
      <c r="D1" s="1227"/>
      <c r="E1" s="1227"/>
      <c r="F1" s="1227"/>
      <c r="G1" s="1227"/>
      <c r="H1" s="1228"/>
    </row>
    <row r="2" spans="1:71">
      <c r="A2" s="565"/>
      <c r="B2" s="599"/>
      <c r="C2" s="600"/>
      <c r="D2" s="600"/>
      <c r="E2" s="600"/>
      <c r="F2" s="600"/>
      <c r="G2" s="600"/>
      <c r="H2" s="601"/>
    </row>
    <row r="3" spans="1:71">
      <c r="A3" s="569" t="s">
        <v>482</v>
      </c>
      <c r="B3" s="566" t="s">
        <v>467</v>
      </c>
      <c r="C3" s="566" t="s">
        <v>483</v>
      </c>
      <c r="D3" s="566" t="s">
        <v>484</v>
      </c>
      <c r="E3" s="566" t="s">
        <v>470</v>
      </c>
      <c r="F3" s="566" t="s">
        <v>485</v>
      </c>
      <c r="G3" s="566" t="s">
        <v>471</v>
      </c>
      <c r="H3" s="570" t="s">
        <v>486</v>
      </c>
    </row>
    <row r="4" spans="1:71" ht="14.25">
      <c r="A4" s="602"/>
      <c r="B4" s="603" t="s">
        <v>630</v>
      </c>
      <c r="C4" s="604"/>
      <c r="D4" s="605"/>
      <c r="E4" s="605"/>
      <c r="F4" s="605"/>
      <c r="G4" s="605"/>
      <c r="H4" s="606"/>
    </row>
    <row r="5" spans="1:71">
      <c r="A5" s="607"/>
      <c r="B5" s="608" t="s">
        <v>631</v>
      </c>
      <c r="C5" s="609"/>
      <c r="D5" s="610"/>
      <c r="E5" s="871"/>
      <c r="F5" s="610"/>
      <c r="G5" s="871"/>
      <c r="H5" s="611"/>
    </row>
    <row r="6" spans="1:71" s="136" customFormat="1">
      <c r="A6" s="582" t="s">
        <v>97</v>
      </c>
      <c r="B6" s="612" t="s">
        <v>632</v>
      </c>
      <c r="C6" s="584" t="s">
        <v>91</v>
      </c>
      <c r="D6" s="585">
        <v>1</v>
      </c>
      <c r="E6" s="872"/>
      <c r="F6" s="585">
        <f>E6*D6</f>
        <v>0</v>
      </c>
      <c r="G6" s="872"/>
      <c r="H6" s="586">
        <f>G6*D6</f>
        <v>0</v>
      </c>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c r="A7" s="607"/>
      <c r="B7" s="608" t="s">
        <v>633</v>
      </c>
      <c r="C7" s="609"/>
      <c r="D7" s="610"/>
      <c r="E7" s="871"/>
      <c r="F7" s="610">
        <f>SUM(F6:F6)</f>
        <v>0</v>
      </c>
      <c r="G7" s="871"/>
      <c r="H7" s="611">
        <f>SUM(H6:H6)</f>
        <v>0</v>
      </c>
    </row>
    <row r="8" spans="1:71">
      <c r="A8" s="607"/>
      <c r="B8" s="608" t="s">
        <v>634</v>
      </c>
      <c r="C8" s="609"/>
      <c r="D8" s="610"/>
      <c r="E8" s="871"/>
      <c r="F8" s="610"/>
      <c r="G8" s="871"/>
      <c r="H8" s="611"/>
    </row>
    <row r="9" spans="1:71" s="136" customFormat="1">
      <c r="A9" s="582" t="s">
        <v>98</v>
      </c>
      <c r="B9" s="613" t="s">
        <v>635</v>
      </c>
      <c r="C9" s="584" t="s">
        <v>91</v>
      </c>
      <c r="D9" s="585">
        <v>1</v>
      </c>
      <c r="E9" s="872"/>
      <c r="F9" s="585">
        <f>E9*D9</f>
        <v>0</v>
      </c>
      <c r="G9" s="872"/>
      <c r="H9" s="586">
        <f>G9*D9</f>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c r="A10" s="582" t="s">
        <v>99</v>
      </c>
      <c r="B10" s="613" t="s">
        <v>636</v>
      </c>
      <c r="C10" s="584" t="s">
        <v>91</v>
      </c>
      <c r="D10" s="585">
        <v>1</v>
      </c>
      <c r="E10" s="872"/>
      <c r="F10" s="585">
        <f>E10*D10</f>
        <v>0</v>
      </c>
      <c r="G10" s="872"/>
      <c r="H10" s="586">
        <f>G10*D10</f>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c r="A11" s="607"/>
      <c r="B11" s="608" t="s">
        <v>637</v>
      </c>
      <c r="C11" s="609"/>
      <c r="D11" s="610"/>
      <c r="E11" s="871"/>
      <c r="F11" s="610">
        <f>SUM(F9:F10)</f>
        <v>0</v>
      </c>
      <c r="G11" s="871"/>
      <c r="H11" s="611">
        <f>SUM(H9:H10)</f>
        <v>0</v>
      </c>
    </row>
    <row r="12" spans="1:71">
      <c r="A12" s="607"/>
      <c r="B12" s="608" t="s">
        <v>638</v>
      </c>
      <c r="C12" s="609"/>
      <c r="D12" s="610"/>
      <c r="E12" s="871"/>
      <c r="F12" s="610"/>
      <c r="G12" s="871"/>
      <c r="H12" s="611"/>
    </row>
    <row r="13" spans="1:71" s="136" customFormat="1">
      <c r="A13" s="582" t="s">
        <v>100</v>
      </c>
      <c r="B13" s="613" t="s">
        <v>639</v>
      </c>
      <c r="C13" s="584" t="s">
        <v>91</v>
      </c>
      <c r="D13" s="585">
        <v>1</v>
      </c>
      <c r="E13" s="872"/>
      <c r="F13" s="585">
        <f>E13*D13</f>
        <v>0</v>
      </c>
      <c r="G13" s="872"/>
      <c r="H13" s="586">
        <f>G13*D13</f>
        <v>0</v>
      </c>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row>
    <row r="14" spans="1:71">
      <c r="A14" s="607"/>
      <c r="B14" s="608" t="s">
        <v>640</v>
      </c>
      <c r="C14" s="609"/>
      <c r="D14" s="610"/>
      <c r="E14" s="871"/>
      <c r="F14" s="610">
        <f>SUM(F13:F13)</f>
        <v>0</v>
      </c>
      <c r="G14" s="871"/>
      <c r="H14" s="611">
        <f>SUM(H13:H13)</f>
        <v>0</v>
      </c>
    </row>
    <row r="15" spans="1:71">
      <c r="A15" s="607"/>
      <c r="B15" s="608" t="s">
        <v>499</v>
      </c>
      <c r="C15" s="609"/>
      <c r="D15" s="610"/>
      <c r="E15" s="871"/>
      <c r="F15" s="610"/>
      <c r="G15" s="871"/>
      <c r="H15" s="611"/>
    </row>
    <row r="16" spans="1:71" s="136" customFormat="1">
      <c r="A16" s="582" t="s">
        <v>101</v>
      </c>
      <c r="B16" s="583" t="s">
        <v>614</v>
      </c>
      <c r="C16" s="584" t="s">
        <v>94</v>
      </c>
      <c r="D16" s="585">
        <v>15</v>
      </c>
      <c r="E16" s="872"/>
      <c r="F16" s="585">
        <f>E16*D16</f>
        <v>0</v>
      </c>
      <c r="G16" s="872"/>
      <c r="H16" s="586">
        <f>G16*D16</f>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s="136" customFormat="1">
      <c r="A17" s="582" t="s">
        <v>102</v>
      </c>
      <c r="B17" s="583" t="s">
        <v>599</v>
      </c>
      <c r="C17" s="584" t="s">
        <v>94</v>
      </c>
      <c r="D17" s="585">
        <v>5</v>
      </c>
      <c r="E17" s="872"/>
      <c r="F17" s="585">
        <f>E17*D17</f>
        <v>0</v>
      </c>
      <c r="G17" s="872"/>
      <c r="H17" s="586">
        <f>G17*D17</f>
        <v>0</v>
      </c>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row>
    <row r="18" spans="1:71">
      <c r="A18" s="607"/>
      <c r="B18" s="608" t="s">
        <v>502</v>
      </c>
      <c r="C18" s="609"/>
      <c r="D18" s="610"/>
      <c r="E18" s="871"/>
      <c r="F18" s="610">
        <f>SUM(F16:F17)</f>
        <v>0</v>
      </c>
      <c r="G18" s="871"/>
      <c r="H18" s="611">
        <f>SUM(H16:H17)</f>
        <v>0</v>
      </c>
    </row>
    <row r="19" spans="1:71">
      <c r="A19" s="607"/>
      <c r="B19" s="608" t="s">
        <v>503</v>
      </c>
      <c r="C19" s="609"/>
      <c r="D19" s="610"/>
      <c r="E19" s="871"/>
      <c r="F19" s="610"/>
      <c r="G19" s="871"/>
      <c r="H19" s="611"/>
    </row>
    <row r="20" spans="1:71" s="136" customFormat="1">
      <c r="A20" s="582" t="s">
        <v>103</v>
      </c>
      <c r="B20" s="583" t="s">
        <v>552</v>
      </c>
      <c r="C20" s="584" t="s">
        <v>94</v>
      </c>
      <c r="D20" s="585">
        <v>35</v>
      </c>
      <c r="E20" s="872"/>
      <c r="F20" s="585">
        <f t="shared" ref="F20:F25" si="0">E20*D20</f>
        <v>0</v>
      </c>
      <c r="G20" s="872"/>
      <c r="H20" s="586">
        <f t="shared" ref="H20:H25" si="1">G20*D20</f>
        <v>0</v>
      </c>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row>
    <row r="21" spans="1:71" s="136" customFormat="1" ht="21.75">
      <c r="A21" s="582" t="s">
        <v>104</v>
      </c>
      <c r="B21" s="583" t="s">
        <v>554</v>
      </c>
      <c r="C21" s="584" t="s">
        <v>91</v>
      </c>
      <c r="D21" s="585">
        <v>4</v>
      </c>
      <c r="E21" s="872"/>
      <c r="F21" s="585">
        <f t="shared" si="0"/>
        <v>0</v>
      </c>
      <c r="G21" s="872"/>
      <c r="H21" s="586">
        <f t="shared" si="1"/>
        <v>0</v>
      </c>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row>
    <row r="22" spans="1:71" s="136" customFormat="1">
      <c r="A22" s="582" t="s">
        <v>107</v>
      </c>
      <c r="B22" s="583" t="s">
        <v>555</v>
      </c>
      <c r="C22" s="584" t="s">
        <v>91</v>
      </c>
      <c r="D22" s="585">
        <v>2</v>
      </c>
      <c r="E22" s="872"/>
      <c r="F22" s="585">
        <f t="shared" si="0"/>
        <v>0</v>
      </c>
      <c r="G22" s="872"/>
      <c r="H22" s="586">
        <f t="shared" si="1"/>
        <v>0</v>
      </c>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row>
    <row r="23" spans="1:71" s="136" customFormat="1">
      <c r="A23" s="582" t="s">
        <v>110</v>
      </c>
      <c r="B23" s="583" t="s">
        <v>556</v>
      </c>
      <c r="C23" s="584" t="s">
        <v>91</v>
      </c>
      <c r="D23" s="585">
        <v>2</v>
      </c>
      <c r="E23" s="872"/>
      <c r="F23" s="585">
        <f t="shared" si="0"/>
        <v>0</v>
      </c>
      <c r="G23" s="872"/>
      <c r="H23" s="586">
        <f t="shared" si="1"/>
        <v>0</v>
      </c>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U23" s="571"/>
      <c r="AV23" s="571"/>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row>
    <row r="24" spans="1:71" s="136" customFormat="1">
      <c r="A24" s="582" t="s">
        <v>111</v>
      </c>
      <c r="B24" s="583" t="s">
        <v>508</v>
      </c>
      <c r="C24" s="584" t="s">
        <v>94</v>
      </c>
      <c r="D24" s="585">
        <v>5</v>
      </c>
      <c r="E24" s="872"/>
      <c r="F24" s="585">
        <f t="shared" si="0"/>
        <v>0</v>
      </c>
      <c r="G24" s="872"/>
      <c r="H24" s="586">
        <f t="shared" si="1"/>
        <v>0</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row>
    <row r="25" spans="1:71" s="136" customFormat="1">
      <c r="A25" s="582" t="s">
        <v>112</v>
      </c>
      <c r="B25" s="583" t="s">
        <v>509</v>
      </c>
      <c r="C25" s="584" t="s">
        <v>94</v>
      </c>
      <c r="D25" s="585">
        <v>5</v>
      </c>
      <c r="E25" s="872"/>
      <c r="F25" s="585">
        <f t="shared" si="0"/>
        <v>0</v>
      </c>
      <c r="G25" s="872"/>
      <c r="H25" s="586">
        <f t="shared" si="1"/>
        <v>0</v>
      </c>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571"/>
      <c r="AV25" s="571"/>
      <c r="AW25" s="571"/>
      <c r="AX25" s="571"/>
      <c r="AY25" s="571"/>
      <c r="AZ25" s="571"/>
      <c r="BA25" s="571"/>
      <c r="BB25" s="571"/>
      <c r="BC25" s="571"/>
      <c r="BD25" s="571"/>
      <c r="BE25" s="571"/>
      <c r="BF25" s="571"/>
      <c r="BG25" s="571"/>
      <c r="BH25" s="571"/>
      <c r="BI25" s="571"/>
      <c r="BJ25" s="571"/>
      <c r="BK25" s="571"/>
      <c r="BL25" s="571"/>
      <c r="BM25" s="571"/>
      <c r="BN25" s="571"/>
      <c r="BO25" s="571"/>
      <c r="BP25" s="571"/>
      <c r="BQ25" s="571"/>
      <c r="BR25" s="571"/>
      <c r="BS25" s="571"/>
    </row>
    <row r="26" spans="1:71">
      <c r="A26" s="607"/>
      <c r="B26" s="608" t="s">
        <v>510</v>
      </c>
      <c r="C26" s="609"/>
      <c r="D26" s="610"/>
      <c r="E26" s="871"/>
      <c r="F26" s="610">
        <f>SUM(F20:F25)</f>
        <v>0</v>
      </c>
      <c r="G26" s="871"/>
      <c r="H26" s="611">
        <f>SUM(H20:H25)</f>
        <v>0</v>
      </c>
    </row>
    <row r="27" spans="1:71">
      <c r="A27" s="607"/>
      <c r="B27" s="608" t="s">
        <v>511</v>
      </c>
      <c r="C27" s="609"/>
      <c r="D27" s="610"/>
      <c r="E27" s="871"/>
      <c r="F27" s="610"/>
      <c r="G27" s="871"/>
      <c r="H27" s="611"/>
    </row>
    <row r="28" spans="1:71" s="136" customFormat="1">
      <c r="A28" s="582" t="s">
        <v>113</v>
      </c>
      <c r="B28" s="583" t="s">
        <v>514</v>
      </c>
      <c r="C28" s="584" t="s">
        <v>93</v>
      </c>
      <c r="D28" s="585">
        <v>1</v>
      </c>
      <c r="E28" s="872"/>
      <c r="F28" s="585">
        <f>E28*D28</f>
        <v>0</v>
      </c>
      <c r="G28" s="872"/>
      <c r="H28" s="586">
        <f>G28*D28</f>
        <v>0</v>
      </c>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row>
    <row r="29" spans="1:71" s="136" customFormat="1">
      <c r="A29" s="582" t="s">
        <v>114</v>
      </c>
      <c r="B29" s="583" t="s">
        <v>515</v>
      </c>
      <c r="C29" s="584" t="s">
        <v>93</v>
      </c>
      <c r="D29" s="585">
        <v>1</v>
      </c>
      <c r="E29" s="872"/>
      <c r="F29" s="585">
        <f>E29*D29</f>
        <v>0</v>
      </c>
      <c r="G29" s="872"/>
      <c r="H29" s="586">
        <f>G29*D29</f>
        <v>0</v>
      </c>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row>
    <row r="30" spans="1:71" s="136" customFormat="1">
      <c r="A30" s="582" t="s">
        <v>115</v>
      </c>
      <c r="B30" s="583" t="s">
        <v>516</v>
      </c>
      <c r="C30" s="584" t="s">
        <v>93</v>
      </c>
      <c r="D30" s="585">
        <v>1</v>
      </c>
      <c r="E30" s="872"/>
      <c r="F30" s="585">
        <f>E30*D30</f>
        <v>0</v>
      </c>
      <c r="G30" s="872"/>
      <c r="H30" s="586">
        <f>G30*D30</f>
        <v>0</v>
      </c>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row>
    <row r="31" spans="1:71" s="136" customFormat="1">
      <c r="A31" s="582" t="s">
        <v>15</v>
      </c>
      <c r="B31" s="583" t="s">
        <v>517</v>
      </c>
      <c r="C31" s="584" t="s">
        <v>93</v>
      </c>
      <c r="D31" s="585">
        <v>1</v>
      </c>
      <c r="E31" s="872"/>
      <c r="F31" s="585">
        <f>E31*D31</f>
        <v>0</v>
      </c>
      <c r="G31" s="872"/>
      <c r="H31" s="586">
        <f>G31*D31</f>
        <v>0</v>
      </c>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row>
    <row r="32" spans="1:71" s="136" customFormat="1">
      <c r="A32" s="582" t="s">
        <v>16</v>
      </c>
      <c r="B32" s="583" t="s">
        <v>518</v>
      </c>
      <c r="C32" s="584" t="s">
        <v>93</v>
      </c>
      <c r="D32" s="585">
        <v>1</v>
      </c>
      <c r="E32" s="872"/>
      <c r="F32" s="585">
        <f>E32*D32</f>
        <v>0</v>
      </c>
      <c r="G32" s="872"/>
      <c r="H32" s="586">
        <f>G32*D32</f>
        <v>0</v>
      </c>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row>
    <row r="33" spans="1:8">
      <c r="A33" s="607"/>
      <c r="B33" s="608" t="s">
        <v>519</v>
      </c>
      <c r="C33" s="609"/>
      <c r="D33" s="610"/>
      <c r="E33" s="871"/>
      <c r="F33" s="610">
        <f>SUM(F28:F32)</f>
        <v>0</v>
      </c>
      <c r="G33" s="871"/>
      <c r="H33" s="611">
        <f>SUM(H28:H32)</f>
        <v>0</v>
      </c>
    </row>
    <row r="34" spans="1:8" ht="27" customHeight="1">
      <c r="A34" s="582"/>
      <c r="B34" s="1234" t="s">
        <v>520</v>
      </c>
      <c r="C34" s="1235"/>
      <c r="D34" s="1235"/>
      <c r="E34" s="1235"/>
      <c r="F34" s="1235"/>
      <c r="G34" s="1235"/>
      <c r="H34" s="1236"/>
    </row>
    <row r="35" spans="1:8" ht="27" customHeight="1">
      <c r="A35" s="582"/>
      <c r="B35" s="1229" t="s">
        <v>521</v>
      </c>
      <c r="C35" s="1229"/>
      <c r="D35" s="1229"/>
      <c r="E35" s="1229"/>
      <c r="F35" s="1229"/>
      <c r="G35" s="1229"/>
      <c r="H35" s="1230"/>
    </row>
    <row r="36" spans="1:8" ht="15" thickBot="1">
      <c r="A36" s="614"/>
      <c r="B36" s="615" t="s">
        <v>641</v>
      </c>
      <c r="C36" s="616"/>
      <c r="D36" s="617"/>
      <c r="E36" s="617"/>
      <c r="F36" s="617">
        <f>F33+F26+F14+F18+F11+F7</f>
        <v>0</v>
      </c>
      <c r="G36" s="617"/>
      <c r="H36" s="618">
        <f>H33+H26+H14+H18+H11+H7</f>
        <v>0</v>
      </c>
    </row>
  </sheetData>
  <sheetProtection password="8F3A" sheet="1"/>
  <mergeCells count="3">
    <mergeCell ref="A1:H1"/>
    <mergeCell ref="B34:H34"/>
    <mergeCell ref="B35:H35"/>
  </mergeCells>
  <pageMargins left="0.78740157480314965" right="0.16" top="0.9055118110236221" bottom="0.78740157480314965" header="0.51181102362204722" footer="0.51181102362204722"/>
  <pageSetup paperSize="9" scale="78" firstPageNumber="0" orientation="portrait" r:id="rId1"/>
  <headerFooter alignWithMargins="0">
    <oddHeader>&amp;LMilan Starý, Jenišovice 103, 468 33 Jenišovice, tel. 777611615 , milan.stary@seznam.cz , IČO 02329298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2"/>
  <sheetViews>
    <sheetView view="pageBreakPreview" zoomScaleSheetLayoutView="100" workbookViewId="0">
      <selection activeCell="G22" sqref="G22"/>
    </sheetView>
  </sheetViews>
  <sheetFormatPr defaultRowHeight="12.75"/>
  <cols>
    <col min="1" max="1" width="4" style="564" customWidth="1"/>
    <col min="2" max="2" width="50.7109375" style="138" customWidth="1"/>
    <col min="3" max="3" width="5.140625" style="139" customWidth="1"/>
    <col min="4" max="4" width="8" style="139" customWidth="1"/>
    <col min="5" max="5" width="10.85546875" style="140" customWidth="1"/>
    <col min="6" max="6" width="14.140625" style="564" customWidth="1"/>
    <col min="7" max="7" width="10.85546875" style="564" customWidth="1"/>
    <col min="8" max="8" width="14.140625" style="564" customWidth="1"/>
    <col min="9" max="71" width="9.140625" style="564"/>
    <col min="72" max="16384" width="9.140625" style="137"/>
  </cols>
  <sheetData>
    <row r="1" spans="1:71" ht="17.850000000000001" customHeight="1">
      <c r="A1" s="1226" t="s">
        <v>642</v>
      </c>
      <c r="B1" s="1227"/>
      <c r="C1" s="1227"/>
      <c r="D1" s="1227"/>
      <c r="E1" s="1227"/>
      <c r="F1" s="1227"/>
      <c r="G1" s="1227"/>
      <c r="H1" s="1228"/>
    </row>
    <row r="2" spans="1:71">
      <c r="A2" s="565"/>
      <c r="B2" s="566"/>
      <c r="C2" s="567"/>
      <c r="D2" s="567"/>
      <c r="E2" s="567"/>
      <c r="F2" s="567"/>
      <c r="G2" s="567"/>
      <c r="H2" s="568"/>
    </row>
    <row r="3" spans="1:71" s="136" customFormat="1">
      <c r="A3" s="569" t="s">
        <v>482</v>
      </c>
      <c r="B3" s="566" t="s">
        <v>467</v>
      </c>
      <c r="C3" s="566" t="s">
        <v>483</v>
      </c>
      <c r="D3" s="566" t="s">
        <v>484</v>
      </c>
      <c r="E3" s="566" t="s">
        <v>470</v>
      </c>
      <c r="F3" s="566" t="s">
        <v>485</v>
      </c>
      <c r="G3" s="566" t="s">
        <v>471</v>
      </c>
      <c r="H3" s="570" t="s">
        <v>486</v>
      </c>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row>
    <row r="4" spans="1:71" s="136" customFormat="1" ht="14.25">
      <c r="A4" s="572"/>
      <c r="B4" s="573" t="s">
        <v>478</v>
      </c>
      <c r="C4" s="574"/>
      <c r="D4" s="575"/>
      <c r="E4" s="575"/>
      <c r="F4" s="575"/>
      <c r="G4" s="574"/>
      <c r="H4" s="576"/>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row>
    <row r="5" spans="1:71" s="136" customFormat="1">
      <c r="A5" s="577"/>
      <c r="B5" s="578" t="s">
        <v>643</v>
      </c>
      <c r="C5" s="579"/>
      <c r="D5" s="580"/>
      <c r="E5" s="878"/>
      <c r="F5" s="580"/>
      <c r="G5" s="878"/>
      <c r="H5" s="58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row>
    <row r="6" spans="1:71" s="136" customFormat="1">
      <c r="A6" s="582" t="s">
        <v>97</v>
      </c>
      <c r="B6" s="583" t="s">
        <v>644</v>
      </c>
      <c r="C6" s="584" t="s">
        <v>91</v>
      </c>
      <c r="D6" s="585">
        <v>4</v>
      </c>
      <c r="E6" s="872"/>
      <c r="F6" s="585">
        <f>E6*D6</f>
        <v>0</v>
      </c>
      <c r="G6" s="872"/>
      <c r="H6" s="586">
        <f>G6*D6</f>
        <v>0</v>
      </c>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row>
    <row r="7" spans="1:71" s="136" customFormat="1">
      <c r="A7" s="582" t="s">
        <v>98</v>
      </c>
      <c r="B7" s="583" t="s">
        <v>645</v>
      </c>
      <c r="C7" s="584" t="s">
        <v>91</v>
      </c>
      <c r="D7" s="585">
        <v>4</v>
      </c>
      <c r="E7" s="872"/>
      <c r="F7" s="585">
        <f>E7*D7</f>
        <v>0</v>
      </c>
      <c r="G7" s="872"/>
      <c r="H7" s="586">
        <f>G7*D7</f>
        <v>0</v>
      </c>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row>
    <row r="8" spans="1:71" s="136" customFormat="1">
      <c r="A8" s="582" t="s">
        <v>99</v>
      </c>
      <c r="B8" s="583" t="s">
        <v>646</v>
      </c>
      <c r="C8" s="584" t="s">
        <v>91</v>
      </c>
      <c r="D8" s="585">
        <v>4</v>
      </c>
      <c r="E8" s="872"/>
      <c r="F8" s="585">
        <f>E8*D8</f>
        <v>0</v>
      </c>
      <c r="G8" s="872"/>
      <c r="H8" s="586">
        <f>G8*D8</f>
        <v>0</v>
      </c>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row>
    <row r="9" spans="1:71" s="136" customFormat="1">
      <c r="A9" s="582" t="s">
        <v>100</v>
      </c>
      <c r="B9" s="583" t="s">
        <v>647</v>
      </c>
      <c r="C9" s="584" t="s">
        <v>94</v>
      </c>
      <c r="D9" s="585">
        <v>85</v>
      </c>
      <c r="E9" s="872"/>
      <c r="F9" s="585">
        <f>E9*D9</f>
        <v>0</v>
      </c>
      <c r="G9" s="872"/>
      <c r="H9" s="586">
        <f>G9*D9</f>
        <v>0</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row>
    <row r="10" spans="1:71" s="136" customFormat="1">
      <c r="A10" s="577"/>
      <c r="B10" s="578" t="s">
        <v>648</v>
      </c>
      <c r="C10" s="579"/>
      <c r="D10" s="580"/>
      <c r="E10" s="878"/>
      <c r="F10" s="580">
        <f>SUM(F6:F9)</f>
        <v>0</v>
      </c>
      <c r="G10" s="878"/>
      <c r="H10" s="581">
        <f>SUM(H6:H9)</f>
        <v>0</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row>
    <row r="11" spans="1:71" s="136" customFormat="1">
      <c r="A11" s="577"/>
      <c r="B11" s="578" t="s">
        <v>649</v>
      </c>
      <c r="C11" s="579"/>
      <c r="D11" s="580"/>
      <c r="E11" s="878"/>
      <c r="F11" s="580"/>
      <c r="G11" s="878"/>
      <c r="H11" s="58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row>
    <row r="12" spans="1:71" s="136" customFormat="1">
      <c r="A12" s="582" t="s">
        <v>101</v>
      </c>
      <c r="B12" s="583" t="s">
        <v>650</v>
      </c>
      <c r="C12" s="584" t="s">
        <v>91</v>
      </c>
      <c r="D12" s="585">
        <v>65</v>
      </c>
      <c r="E12" s="872"/>
      <c r="F12" s="585">
        <f>E12*D12</f>
        <v>0</v>
      </c>
      <c r="G12" s="872"/>
      <c r="H12" s="586">
        <f>G12*D12</f>
        <v>0</v>
      </c>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row>
    <row r="13" spans="1:71" s="136" customFormat="1">
      <c r="A13" s="582" t="s">
        <v>102</v>
      </c>
      <c r="B13" s="583" t="s">
        <v>651</v>
      </c>
      <c r="C13" s="584" t="s">
        <v>94</v>
      </c>
      <c r="D13" s="585">
        <v>140</v>
      </c>
      <c r="E13" s="872"/>
      <c r="F13" s="585">
        <f>E13*D13</f>
        <v>0</v>
      </c>
      <c r="G13" s="872"/>
      <c r="H13" s="586">
        <f>G13*D13</f>
        <v>0</v>
      </c>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row>
    <row r="14" spans="1:71" s="136" customFormat="1">
      <c r="A14" s="582" t="s">
        <v>103</v>
      </c>
      <c r="B14" s="583" t="s">
        <v>652</v>
      </c>
      <c r="C14" s="584" t="s">
        <v>94</v>
      </c>
      <c r="D14" s="585">
        <v>75</v>
      </c>
      <c r="E14" s="872"/>
      <c r="F14" s="585">
        <f>E14*D14</f>
        <v>0</v>
      </c>
      <c r="G14" s="872"/>
      <c r="H14" s="586">
        <f>G14*D14</f>
        <v>0</v>
      </c>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row>
    <row r="15" spans="1:71" s="136" customFormat="1">
      <c r="A15" s="582" t="s">
        <v>104</v>
      </c>
      <c r="B15" s="583" t="s">
        <v>653</v>
      </c>
      <c r="C15" s="584" t="s">
        <v>91</v>
      </c>
      <c r="D15" s="585">
        <v>10</v>
      </c>
      <c r="E15" s="872"/>
      <c r="F15" s="585">
        <f>E15*D15</f>
        <v>0</v>
      </c>
      <c r="G15" s="872"/>
      <c r="H15" s="586">
        <f>G15*D15</f>
        <v>0</v>
      </c>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row>
    <row r="16" spans="1:71" s="136" customFormat="1">
      <c r="A16" s="577"/>
      <c r="B16" s="578" t="s">
        <v>654</v>
      </c>
      <c r="C16" s="579"/>
      <c r="D16" s="580"/>
      <c r="E16" s="878"/>
      <c r="F16" s="580">
        <f>SUM(F12:F15)</f>
        <v>0</v>
      </c>
      <c r="G16" s="878"/>
      <c r="H16" s="581">
        <f>SUM(H12:H15)</f>
        <v>0</v>
      </c>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row>
    <row r="17" spans="1:71" s="136" customFormat="1">
      <c r="A17" s="577"/>
      <c r="B17" s="578" t="s">
        <v>655</v>
      </c>
      <c r="C17" s="579"/>
      <c r="D17" s="580"/>
      <c r="E17" s="878"/>
      <c r="F17" s="580"/>
      <c r="G17" s="878"/>
      <c r="H17" s="58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row>
    <row r="18" spans="1:71" s="136" customFormat="1">
      <c r="A18" s="577"/>
      <c r="B18" s="587" t="s">
        <v>656</v>
      </c>
      <c r="C18" s="588" t="s">
        <v>94</v>
      </c>
      <c r="D18" s="589">
        <v>30</v>
      </c>
      <c r="E18" s="875"/>
      <c r="F18" s="589">
        <f>E18*D18</f>
        <v>0</v>
      </c>
      <c r="G18" s="872"/>
      <c r="H18" s="590">
        <f>G18*D18</f>
        <v>0</v>
      </c>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row>
    <row r="19" spans="1:71" s="136" customFormat="1" ht="21.75">
      <c r="A19" s="577"/>
      <c r="B19" s="587" t="s">
        <v>657</v>
      </c>
      <c r="C19" s="588" t="s">
        <v>94</v>
      </c>
      <c r="D19" s="589">
        <v>20</v>
      </c>
      <c r="E19" s="875"/>
      <c r="F19" s="589">
        <f>E19*D19</f>
        <v>0</v>
      </c>
      <c r="G19" s="872"/>
      <c r="H19" s="590">
        <f>G19*D19</f>
        <v>0</v>
      </c>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row>
    <row r="20" spans="1:71" s="136" customFormat="1">
      <c r="A20" s="577"/>
      <c r="B20" s="587" t="s">
        <v>658</v>
      </c>
      <c r="C20" s="588" t="s">
        <v>94</v>
      </c>
      <c r="D20" s="589">
        <v>80</v>
      </c>
      <c r="E20" s="875"/>
      <c r="F20" s="589">
        <f>E20*D20</f>
        <v>0</v>
      </c>
      <c r="G20" s="872"/>
      <c r="H20" s="590">
        <f>G20*D20</f>
        <v>0</v>
      </c>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row>
    <row r="21" spans="1:71" s="136" customFormat="1" ht="21.75">
      <c r="A21" s="591" t="s">
        <v>115</v>
      </c>
      <c r="B21" s="587" t="s">
        <v>659</v>
      </c>
      <c r="C21" s="588" t="s">
        <v>94</v>
      </c>
      <c r="D21" s="589">
        <v>45</v>
      </c>
      <c r="E21" s="875"/>
      <c r="F21" s="589">
        <f>E21*D21</f>
        <v>0</v>
      </c>
      <c r="G21" s="875"/>
      <c r="H21" s="590">
        <f>G21*D21</f>
        <v>0</v>
      </c>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row>
    <row r="22" spans="1:71" s="136" customFormat="1" ht="21.75">
      <c r="A22" s="591" t="s">
        <v>15</v>
      </c>
      <c r="B22" s="587" t="s">
        <v>660</v>
      </c>
      <c r="C22" s="588" t="s">
        <v>94</v>
      </c>
      <c r="D22" s="589">
        <v>75</v>
      </c>
      <c r="E22" s="875"/>
      <c r="F22" s="589">
        <f>E22*D22</f>
        <v>0</v>
      </c>
      <c r="G22" s="875"/>
      <c r="H22" s="590">
        <f>G22*D22</f>
        <v>0</v>
      </c>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row>
    <row r="23" spans="1:71" s="136" customFormat="1">
      <c r="A23" s="577"/>
      <c r="B23" s="578" t="s">
        <v>661</v>
      </c>
      <c r="C23" s="579"/>
      <c r="D23" s="580"/>
      <c r="E23" s="878"/>
      <c r="F23" s="580">
        <f>SUM(F18:F22)</f>
        <v>0</v>
      </c>
      <c r="G23" s="878"/>
      <c r="H23" s="581">
        <f>SUM(H18:H22)</f>
        <v>0</v>
      </c>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U23" s="571"/>
      <c r="AV23" s="571"/>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row>
    <row r="24" spans="1:71" s="136" customFormat="1" ht="15" thickBot="1">
      <c r="A24" s="592"/>
      <c r="B24" s="593" t="s">
        <v>662</v>
      </c>
      <c r="C24" s="594"/>
      <c r="D24" s="595"/>
      <c r="E24" s="595"/>
      <c r="F24" s="596">
        <f>F16+F10+F23</f>
        <v>0</v>
      </c>
      <c r="G24" s="596"/>
      <c r="H24" s="597">
        <f>H16+H10+H23</f>
        <v>0</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row>
    <row r="26" spans="1:71">
      <c r="B26" s="598"/>
      <c r="C26" s="598"/>
      <c r="D26" s="598"/>
      <c r="E26" s="598"/>
      <c r="F26" s="598"/>
    </row>
    <row r="27" spans="1:71">
      <c r="B27" s="598"/>
      <c r="C27" s="598"/>
      <c r="D27" s="598"/>
      <c r="E27" s="598"/>
      <c r="F27" s="598"/>
      <c r="H27" s="598"/>
      <c r="I27" s="598"/>
      <c r="J27" s="598"/>
    </row>
    <row r="28" spans="1:71">
      <c r="B28" s="598"/>
      <c r="C28" s="598"/>
      <c r="D28" s="598"/>
      <c r="E28" s="598"/>
      <c r="F28" s="598"/>
      <c r="H28" s="598"/>
      <c r="I28" s="598"/>
      <c r="J28" s="598"/>
    </row>
    <row r="29" spans="1:71">
      <c r="B29" s="598"/>
      <c r="C29" s="598"/>
      <c r="D29" s="598"/>
      <c r="E29" s="598"/>
      <c r="F29" s="598"/>
      <c r="H29" s="598"/>
      <c r="I29" s="598"/>
      <c r="J29" s="598"/>
    </row>
    <row r="30" spans="1:71">
      <c r="B30" s="598"/>
      <c r="C30" s="598"/>
      <c r="D30" s="598"/>
      <c r="E30" s="598"/>
      <c r="F30" s="598"/>
      <c r="H30" s="598"/>
      <c r="I30" s="598"/>
      <c r="J30" s="598"/>
    </row>
    <row r="31" spans="1:71">
      <c r="B31" s="598"/>
      <c r="C31" s="598"/>
      <c r="D31" s="598"/>
      <c r="E31" s="598"/>
      <c r="F31" s="598"/>
      <c r="H31" s="598"/>
      <c r="I31" s="598"/>
      <c r="J31" s="598"/>
    </row>
    <row r="32" spans="1:71">
      <c r="H32" s="598"/>
      <c r="I32" s="598"/>
      <c r="J32" s="598"/>
    </row>
  </sheetData>
  <sheetProtection password="8F3A" sheet="1"/>
  <mergeCells count="1">
    <mergeCell ref="A1:H1"/>
  </mergeCells>
  <pageMargins left="0.78740157480314965" right="0.16" top="0.98425196850393704" bottom="0.98425196850393704" header="0.51181102362204722" footer="0.51181102362204722"/>
  <pageSetup paperSize="9" scale="78" firstPageNumber="0" orientation="portrait" r:id="rId1"/>
  <headerFooter alignWithMargins="0">
    <oddHeader>&amp;LMilan Starý, Jenišovice 103, 468 33 Jenišovice, tel. 777611615 , milan.stary@seznam.cz , IČO 02329298</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workbookViewId="0">
      <selection activeCell="D18" sqref="D18"/>
    </sheetView>
  </sheetViews>
  <sheetFormatPr defaultRowHeight="12.75"/>
  <cols>
    <col min="1" max="1" width="47.7109375" style="479" customWidth="1"/>
    <col min="2" max="2" width="9.140625" style="479"/>
    <col min="3" max="3" width="9.140625" style="884"/>
    <col min="4" max="4" width="13.85546875" style="479" customWidth="1"/>
    <col min="5" max="71" width="9.140625" style="479"/>
  </cols>
  <sheetData>
    <row r="1" spans="1:71" s="149" customFormat="1" ht="22.5">
      <c r="A1" s="552" t="s">
        <v>1354</v>
      </c>
      <c r="B1" s="348"/>
      <c r="C1" s="879"/>
      <c r="D1" s="349"/>
      <c r="E1" s="354"/>
      <c r="F1" s="354"/>
      <c r="G1" s="355"/>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row>
    <row r="2" spans="1:71" s="149" customFormat="1" ht="21" customHeight="1">
      <c r="A2" s="356" t="s">
        <v>896</v>
      </c>
      <c r="B2" s="357"/>
      <c r="C2" s="879"/>
      <c r="D2" s="349"/>
      <c r="E2" s="354"/>
      <c r="F2" s="354"/>
      <c r="G2" s="355"/>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row>
    <row r="3" spans="1:71" s="149" customFormat="1" ht="21" customHeight="1">
      <c r="A3" s="358" t="s">
        <v>897</v>
      </c>
      <c r="B3" s="357"/>
      <c r="C3" s="879"/>
      <c r="D3" s="349"/>
      <c r="E3" s="354"/>
      <c r="F3" s="354"/>
      <c r="G3" s="355"/>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row>
    <row r="4" spans="1:71" s="149" customFormat="1" ht="21" customHeight="1">
      <c r="A4" s="358" t="s">
        <v>1353</v>
      </c>
      <c r="B4" s="357"/>
      <c r="C4" s="879"/>
      <c r="D4" s="349"/>
      <c r="E4" s="354"/>
      <c r="F4" s="354"/>
      <c r="G4" s="355"/>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row>
    <row r="5" spans="1:71" s="149" customFormat="1" ht="10.5" customHeight="1">
      <c r="A5" s="359"/>
      <c r="B5" s="348"/>
      <c r="C5" s="879"/>
      <c r="D5" s="349"/>
      <c r="E5" s="354"/>
      <c r="F5" s="354"/>
      <c r="G5" s="355"/>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row>
    <row r="6" spans="1:71" s="156" customFormat="1" ht="27" customHeight="1">
      <c r="A6" s="553" t="s">
        <v>467</v>
      </c>
      <c r="B6" s="554" t="s">
        <v>88</v>
      </c>
      <c r="C6" s="880" t="s">
        <v>89</v>
      </c>
      <c r="D6" s="555" t="s">
        <v>90</v>
      </c>
      <c r="E6" s="556"/>
      <c r="F6" s="556"/>
      <c r="G6" s="557"/>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c r="BD6" s="556"/>
      <c r="BE6" s="556"/>
      <c r="BF6" s="556"/>
      <c r="BG6" s="556"/>
      <c r="BH6" s="556"/>
      <c r="BI6" s="556"/>
      <c r="BJ6" s="556"/>
      <c r="BK6" s="556"/>
      <c r="BL6" s="556"/>
      <c r="BM6" s="556"/>
      <c r="BN6" s="556"/>
      <c r="BO6" s="556"/>
      <c r="BP6" s="556"/>
      <c r="BQ6" s="556"/>
      <c r="BR6" s="556"/>
      <c r="BS6" s="556"/>
    </row>
    <row r="7" spans="1:71">
      <c r="A7" s="558" t="s">
        <v>1325</v>
      </c>
      <c r="B7" s="559">
        <v>1</v>
      </c>
      <c r="C7" s="881"/>
      <c r="D7" s="559">
        <f>B7*C7</f>
        <v>0</v>
      </c>
    </row>
    <row r="8" spans="1:71" ht="25.5">
      <c r="A8" s="560" t="s">
        <v>1352</v>
      </c>
      <c r="B8" s="559">
        <v>1</v>
      </c>
      <c r="C8" s="881"/>
      <c r="D8" s="559">
        <f t="shared" ref="D8:D24" si="0">B8*C8</f>
        <v>0</v>
      </c>
    </row>
    <row r="9" spans="1:71">
      <c r="A9" s="558" t="s">
        <v>1326</v>
      </c>
      <c r="B9" s="559">
        <v>5</v>
      </c>
      <c r="C9" s="881"/>
      <c r="D9" s="559">
        <f t="shared" si="0"/>
        <v>0</v>
      </c>
    </row>
    <row r="10" spans="1:71">
      <c r="A10" s="558" t="s">
        <v>1327</v>
      </c>
      <c r="B10" s="559">
        <v>10</v>
      </c>
      <c r="C10" s="881"/>
      <c r="D10" s="559">
        <f t="shared" si="0"/>
        <v>0</v>
      </c>
    </row>
    <row r="11" spans="1:71">
      <c r="A11" s="558" t="s">
        <v>1328</v>
      </c>
      <c r="B11" s="559">
        <v>10</v>
      </c>
      <c r="C11" s="881"/>
      <c r="D11" s="559">
        <f t="shared" si="0"/>
        <v>0</v>
      </c>
    </row>
    <row r="12" spans="1:71">
      <c r="A12" s="558" t="s">
        <v>1329</v>
      </c>
      <c r="B12" s="559">
        <v>2</v>
      </c>
      <c r="C12" s="881"/>
      <c r="D12" s="559">
        <f t="shared" si="0"/>
        <v>0</v>
      </c>
    </row>
    <row r="13" spans="1:71">
      <c r="A13" s="558" t="s">
        <v>1330</v>
      </c>
      <c r="B13" s="559">
        <v>30</v>
      </c>
      <c r="C13" s="881"/>
      <c r="D13" s="559">
        <f t="shared" si="0"/>
        <v>0</v>
      </c>
    </row>
    <row r="14" spans="1:71">
      <c r="A14" s="558" t="s">
        <v>1331</v>
      </c>
      <c r="B14" s="559">
        <v>52</v>
      </c>
      <c r="C14" s="881"/>
      <c r="D14" s="559">
        <f t="shared" si="0"/>
        <v>0</v>
      </c>
    </row>
    <row r="15" spans="1:71">
      <c r="A15" s="558" t="s">
        <v>1332</v>
      </c>
      <c r="B15" s="559">
        <v>55</v>
      </c>
      <c r="C15" s="881"/>
      <c r="D15" s="559">
        <f t="shared" si="0"/>
        <v>0</v>
      </c>
    </row>
    <row r="16" spans="1:71">
      <c r="A16" s="558" t="s">
        <v>1333</v>
      </c>
      <c r="B16" s="559">
        <v>1</v>
      </c>
      <c r="C16" s="881"/>
      <c r="D16" s="559">
        <f t="shared" si="0"/>
        <v>0</v>
      </c>
    </row>
    <row r="17" spans="1:71">
      <c r="A17" s="558" t="s">
        <v>1334</v>
      </c>
      <c r="B17" s="559">
        <v>1</v>
      </c>
      <c r="C17" s="881"/>
      <c r="D17" s="559">
        <f t="shared" si="0"/>
        <v>0</v>
      </c>
    </row>
    <row r="18" spans="1:71" s="155" customFormat="1">
      <c r="A18" s="561" t="s">
        <v>1335</v>
      </c>
      <c r="B18" s="562"/>
      <c r="C18" s="882"/>
      <c r="D18" s="562">
        <f>SUM(D7:D17)</f>
        <v>0</v>
      </c>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3"/>
      <c r="AV18" s="563"/>
      <c r="AW18" s="563"/>
      <c r="AX18" s="563"/>
      <c r="AY18" s="563"/>
      <c r="AZ18" s="563"/>
      <c r="BA18" s="563"/>
      <c r="BB18" s="563"/>
      <c r="BC18" s="563"/>
      <c r="BD18" s="563"/>
      <c r="BE18" s="563"/>
      <c r="BF18" s="563"/>
      <c r="BG18" s="563"/>
      <c r="BH18" s="563"/>
      <c r="BI18" s="563"/>
      <c r="BJ18" s="563"/>
      <c r="BK18" s="563"/>
      <c r="BL18" s="563"/>
      <c r="BM18" s="563"/>
      <c r="BN18" s="563"/>
      <c r="BO18" s="563"/>
      <c r="BP18" s="563"/>
      <c r="BQ18" s="563"/>
      <c r="BR18" s="563"/>
      <c r="BS18" s="563"/>
    </row>
    <row r="19" spans="1:71">
      <c r="A19" s="558"/>
      <c r="B19" s="559"/>
      <c r="C19" s="883"/>
      <c r="D19" s="559"/>
    </row>
    <row r="20" spans="1:71">
      <c r="A20" s="561" t="s">
        <v>1336</v>
      </c>
      <c r="B20" s="559"/>
      <c r="C20" s="883"/>
      <c r="D20" s="559"/>
    </row>
    <row r="21" spans="1:71">
      <c r="A21" s="558" t="s">
        <v>1337</v>
      </c>
      <c r="B21" s="559">
        <v>2</v>
      </c>
      <c r="C21" s="881"/>
      <c r="D21" s="559">
        <f t="shared" si="0"/>
        <v>0</v>
      </c>
    </row>
    <row r="22" spans="1:71">
      <c r="A22" s="558" t="s">
        <v>1338</v>
      </c>
      <c r="B22" s="559">
        <v>2</v>
      </c>
      <c r="C22" s="881"/>
      <c r="D22" s="559">
        <f t="shared" si="0"/>
        <v>0</v>
      </c>
    </row>
    <row r="23" spans="1:71">
      <c r="A23" s="558" t="s">
        <v>1339</v>
      </c>
      <c r="B23" s="559">
        <v>2</v>
      </c>
      <c r="C23" s="881"/>
      <c r="D23" s="559">
        <f t="shared" si="0"/>
        <v>0</v>
      </c>
    </row>
    <row r="24" spans="1:71">
      <c r="A24" s="558" t="s">
        <v>1340</v>
      </c>
      <c r="B24" s="559">
        <v>2</v>
      </c>
      <c r="C24" s="881"/>
      <c r="D24" s="559">
        <f t="shared" si="0"/>
        <v>0</v>
      </c>
    </row>
    <row r="25" spans="1:71">
      <c r="A25" s="558" t="s">
        <v>1341</v>
      </c>
      <c r="B25" s="559">
        <v>2</v>
      </c>
      <c r="C25" s="881"/>
      <c r="D25" s="559">
        <f t="shared" ref="D25:D38" si="1">B25*C25</f>
        <v>0</v>
      </c>
    </row>
    <row r="26" spans="1:71">
      <c r="A26" s="558" t="s">
        <v>1342</v>
      </c>
      <c r="B26" s="559">
        <v>4</v>
      </c>
      <c r="C26" s="881"/>
      <c r="D26" s="559">
        <f t="shared" si="1"/>
        <v>0</v>
      </c>
    </row>
    <row r="27" spans="1:71">
      <c r="A27" s="558" t="s">
        <v>1343</v>
      </c>
      <c r="B27" s="559">
        <v>8</v>
      </c>
      <c r="C27" s="881"/>
      <c r="D27" s="559">
        <f t="shared" si="1"/>
        <v>0</v>
      </c>
    </row>
    <row r="28" spans="1:71">
      <c r="A28" s="558" t="s">
        <v>1344</v>
      </c>
      <c r="B28" s="559">
        <v>25</v>
      </c>
      <c r="C28" s="881"/>
      <c r="D28" s="559">
        <f t="shared" si="1"/>
        <v>0</v>
      </c>
    </row>
    <row r="29" spans="1:71">
      <c r="A29" s="558" t="s">
        <v>1345</v>
      </c>
      <c r="B29" s="559">
        <v>1</v>
      </c>
      <c r="C29" s="881"/>
      <c r="D29" s="559">
        <f t="shared" si="1"/>
        <v>0</v>
      </c>
    </row>
    <row r="30" spans="1:71">
      <c r="A30" s="561" t="s">
        <v>1346</v>
      </c>
      <c r="B30" s="559"/>
      <c r="C30" s="881"/>
      <c r="D30" s="562">
        <f>SUM(D19:D29)</f>
        <v>0</v>
      </c>
    </row>
    <row r="31" spans="1:71">
      <c r="A31" s="558"/>
      <c r="B31" s="559"/>
      <c r="C31" s="883"/>
      <c r="D31" s="559"/>
    </row>
    <row r="32" spans="1:71">
      <c r="A32" s="561" t="s">
        <v>1347</v>
      </c>
      <c r="B32" s="559"/>
      <c r="C32" s="883"/>
      <c r="D32" s="562">
        <f>D18+D30</f>
        <v>0</v>
      </c>
    </row>
    <row r="33" spans="1:71">
      <c r="A33" s="558"/>
      <c r="B33" s="559"/>
      <c r="C33" s="883"/>
      <c r="D33" s="559">
        <f t="shared" si="1"/>
        <v>0</v>
      </c>
    </row>
    <row r="34" spans="1:71">
      <c r="A34" s="558" t="s">
        <v>1348</v>
      </c>
      <c r="B34" s="559">
        <v>1</v>
      </c>
      <c r="C34" s="883"/>
      <c r="D34" s="559">
        <f t="shared" si="1"/>
        <v>0</v>
      </c>
    </row>
    <row r="35" spans="1:71">
      <c r="A35" s="558"/>
      <c r="B35" s="559"/>
      <c r="C35" s="883"/>
      <c r="D35" s="559">
        <f t="shared" si="1"/>
        <v>0</v>
      </c>
    </row>
    <row r="36" spans="1:71">
      <c r="A36" s="558" t="s">
        <v>1349</v>
      </c>
      <c r="B36" s="559">
        <v>1</v>
      </c>
      <c r="C36" s="883"/>
      <c r="D36" s="559">
        <f t="shared" si="1"/>
        <v>0</v>
      </c>
    </row>
    <row r="37" spans="1:71">
      <c r="A37" s="558"/>
      <c r="B37" s="559"/>
      <c r="C37" s="883"/>
      <c r="D37" s="559">
        <f t="shared" si="1"/>
        <v>0</v>
      </c>
    </row>
    <row r="38" spans="1:71">
      <c r="A38" s="558" t="s">
        <v>1350</v>
      </c>
      <c r="B38" s="559">
        <v>166</v>
      </c>
      <c r="C38" s="881"/>
      <c r="D38" s="559">
        <f t="shared" si="1"/>
        <v>0</v>
      </c>
    </row>
    <row r="39" spans="1:71">
      <c r="A39" s="558"/>
      <c r="B39" s="559"/>
      <c r="C39" s="883"/>
      <c r="D39" s="559"/>
    </row>
    <row r="40" spans="1:71">
      <c r="A40" s="559"/>
      <c r="B40" s="559"/>
      <c r="C40" s="883"/>
      <c r="D40" s="559"/>
    </row>
    <row r="41" spans="1:71">
      <c r="A41" s="559"/>
      <c r="B41" s="559"/>
      <c r="C41" s="883"/>
      <c r="D41" s="559"/>
    </row>
    <row r="42" spans="1:71" s="155" customFormat="1">
      <c r="A42" s="562" t="s">
        <v>1351</v>
      </c>
      <c r="B42" s="562"/>
      <c r="C42" s="882"/>
      <c r="D42" s="562">
        <f>SUM(D31:D41)</f>
        <v>0</v>
      </c>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3"/>
      <c r="AJ42" s="563"/>
      <c r="AK42" s="563"/>
      <c r="AL42" s="563"/>
      <c r="AM42" s="563"/>
      <c r="AN42" s="563"/>
      <c r="AO42" s="563"/>
      <c r="AP42" s="563"/>
      <c r="AQ42" s="563"/>
      <c r="AR42" s="563"/>
      <c r="AS42" s="563"/>
      <c r="AT42" s="563"/>
      <c r="AU42" s="563"/>
      <c r="AV42" s="563"/>
      <c r="AW42" s="563"/>
      <c r="AX42" s="563"/>
      <c r="AY42" s="563"/>
      <c r="AZ42" s="563"/>
      <c r="BA42" s="563"/>
      <c r="BB42" s="563"/>
      <c r="BC42" s="563"/>
      <c r="BD42" s="563"/>
      <c r="BE42" s="563"/>
      <c r="BF42" s="563"/>
      <c r="BG42" s="563"/>
      <c r="BH42" s="563"/>
      <c r="BI42" s="563"/>
      <c r="BJ42" s="563"/>
      <c r="BK42" s="563"/>
      <c r="BL42" s="563"/>
      <c r="BM42" s="563"/>
      <c r="BN42" s="563"/>
      <c r="BO42" s="563"/>
      <c r="BP42" s="563"/>
      <c r="BQ42" s="563"/>
      <c r="BR42" s="563"/>
      <c r="BS42" s="563"/>
    </row>
  </sheetData>
  <printOptions horizontalCentered="1"/>
  <pageMargins left="0.70866141732283472" right="0.19685039370078741" top="0.78740157480314965" bottom="0.78740157480314965" header="0.31496062992125984" footer="0.31496062992125984"/>
  <pageSetup paperSize="9" scale="11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70"/>
  <sheetViews>
    <sheetView view="pageBreakPreview" zoomScale="115" zoomScaleNormal="100" zoomScaleSheetLayoutView="115" workbookViewId="0">
      <selection activeCell="F14" sqref="F14"/>
    </sheetView>
  </sheetViews>
  <sheetFormatPr defaultRowHeight="14.25"/>
  <cols>
    <col min="1" max="1" width="3.85546875" style="544" customWidth="1"/>
    <col min="2" max="2" width="6.140625" style="549" customWidth="1"/>
    <col min="3" max="3" width="45.7109375" style="549" customWidth="1"/>
    <col min="4" max="4" width="4.28515625" style="549" customWidth="1"/>
    <col min="5" max="5" width="8.5703125" style="550" customWidth="1"/>
    <col min="6" max="6" width="9.85546875" style="551" customWidth="1"/>
    <col min="7" max="7" width="16" style="551" customWidth="1"/>
    <col min="8" max="8" width="6.140625" style="478" hidden="1" customWidth="1"/>
    <col min="9" max="9" width="3.5703125" style="478" customWidth="1"/>
    <col min="10" max="71" width="9.140625" style="479"/>
  </cols>
  <sheetData>
    <row r="1" spans="1:9" ht="18">
      <c r="A1" s="47" t="s">
        <v>143</v>
      </c>
      <c r="B1" s="48"/>
      <c r="C1" s="48"/>
      <c r="D1" s="48"/>
      <c r="E1" s="48"/>
      <c r="F1" s="48"/>
      <c r="G1" s="48"/>
      <c r="H1" s="48"/>
    </row>
    <row r="2" spans="1:9">
      <c r="A2" s="49" t="s">
        <v>144</v>
      </c>
      <c r="B2" s="48"/>
      <c r="C2" s="49" t="s">
        <v>135</v>
      </c>
      <c r="D2" s="48"/>
      <c r="E2" s="48"/>
      <c r="F2" s="49" t="s">
        <v>145</v>
      </c>
      <c r="G2" s="49" t="s">
        <v>146</v>
      </c>
      <c r="H2" s="48"/>
    </row>
    <row r="3" spans="1:9">
      <c r="A3" s="50"/>
      <c r="B3" s="48"/>
      <c r="C3" s="51" t="s">
        <v>147</v>
      </c>
      <c r="D3" s="48"/>
      <c r="E3" s="48"/>
      <c r="F3" s="48"/>
      <c r="G3" s="48"/>
      <c r="H3" s="48"/>
    </row>
    <row r="4" spans="1:9">
      <c r="A4" s="49" t="s">
        <v>148</v>
      </c>
      <c r="B4" s="48"/>
      <c r="C4" s="49" t="s">
        <v>119</v>
      </c>
      <c r="D4" s="48"/>
      <c r="E4" s="51"/>
      <c r="F4" s="51" t="s">
        <v>149</v>
      </c>
      <c r="G4" s="51"/>
      <c r="H4" s="48"/>
    </row>
    <row r="5" spans="1:9">
      <c r="A5" s="50" t="s">
        <v>150</v>
      </c>
      <c r="B5" s="48"/>
      <c r="C5" s="49" t="s">
        <v>151</v>
      </c>
      <c r="D5" s="48"/>
      <c r="E5" s="51"/>
      <c r="F5" s="51" t="s">
        <v>152</v>
      </c>
      <c r="G5" s="51">
        <v>46712551</v>
      </c>
      <c r="H5" s="48"/>
    </row>
    <row r="6" spans="1:9">
      <c r="A6" s="49" t="s">
        <v>153</v>
      </c>
      <c r="B6" s="48"/>
      <c r="C6" s="51" t="s">
        <v>154</v>
      </c>
      <c r="D6" s="48"/>
      <c r="E6" s="51"/>
      <c r="F6" s="51" t="s">
        <v>155</v>
      </c>
      <c r="G6" s="51" t="s">
        <v>156</v>
      </c>
      <c r="H6" s="48"/>
    </row>
    <row r="7" spans="1:9">
      <c r="A7" s="49" t="s">
        <v>157</v>
      </c>
      <c r="B7" s="48"/>
      <c r="C7" s="51" t="s">
        <v>158</v>
      </c>
      <c r="D7" s="48"/>
      <c r="E7" s="51"/>
      <c r="F7" s="51" t="s">
        <v>159</v>
      </c>
      <c r="G7" s="52" t="s">
        <v>160</v>
      </c>
      <c r="H7" s="48"/>
    </row>
    <row r="8" spans="1:9">
      <c r="A8" s="53"/>
      <c r="B8" s="48"/>
      <c r="C8" s="48"/>
      <c r="D8" s="48"/>
      <c r="E8" s="48"/>
      <c r="F8" s="48"/>
      <c r="G8" s="48"/>
      <c r="H8" s="48"/>
    </row>
    <row r="9" spans="1:9" ht="33.75">
      <c r="A9" s="54" t="s">
        <v>108</v>
      </c>
      <c r="B9" s="55" t="s">
        <v>161</v>
      </c>
      <c r="C9" s="55" t="s">
        <v>5</v>
      </c>
      <c r="D9" s="55" t="s">
        <v>87</v>
      </c>
      <c r="E9" s="55" t="s">
        <v>35</v>
      </c>
      <c r="F9" s="55" t="s">
        <v>89</v>
      </c>
      <c r="G9" s="55" t="s">
        <v>90</v>
      </c>
      <c r="H9" s="56" t="s">
        <v>95</v>
      </c>
    </row>
    <row r="10" spans="1:9">
      <c r="A10" s="57" t="s">
        <v>97</v>
      </c>
      <c r="B10" s="58" t="s">
        <v>98</v>
      </c>
      <c r="C10" s="58" t="s">
        <v>99</v>
      </c>
      <c r="D10" s="58" t="s">
        <v>100</v>
      </c>
      <c r="E10" s="58" t="s">
        <v>101</v>
      </c>
      <c r="F10" s="58" t="s">
        <v>102</v>
      </c>
      <c r="G10" s="58" t="s">
        <v>103</v>
      </c>
      <c r="H10" s="59">
        <v>8</v>
      </c>
    </row>
    <row r="11" spans="1:9">
      <c r="A11" s="60"/>
      <c r="B11" s="61"/>
      <c r="C11" s="61"/>
      <c r="D11" s="61"/>
      <c r="E11" s="61"/>
      <c r="F11" s="61"/>
      <c r="G11" s="61"/>
    </row>
    <row r="12" spans="1:9" ht="15">
      <c r="A12" s="480"/>
      <c r="B12" s="481"/>
      <c r="C12" s="1237" t="s">
        <v>162</v>
      </c>
      <c r="D12" s="1237"/>
      <c r="E12" s="1237"/>
      <c r="F12" s="1237"/>
      <c r="G12" s="482">
        <f>+G13+G87+G141+G188+G216+G232+G254</f>
        <v>0</v>
      </c>
    </row>
    <row r="13" spans="1:9">
      <c r="A13" s="483"/>
      <c r="B13" s="484" t="s">
        <v>97</v>
      </c>
      <c r="C13" s="485" t="s">
        <v>163</v>
      </c>
      <c r="D13" s="484"/>
      <c r="E13" s="486"/>
      <c r="F13" s="487"/>
      <c r="G13" s="487">
        <f>SUM(G14:G86)</f>
        <v>0</v>
      </c>
    </row>
    <row r="14" spans="1:9" ht="90">
      <c r="A14" s="488">
        <v>1</v>
      </c>
      <c r="B14" s="489" t="s">
        <v>119</v>
      </c>
      <c r="C14" s="490" t="s">
        <v>164</v>
      </c>
      <c r="D14" s="491" t="s">
        <v>91</v>
      </c>
      <c r="E14" s="492">
        <v>1</v>
      </c>
      <c r="F14" s="63"/>
      <c r="G14" s="493">
        <f>E14*F14</f>
        <v>0</v>
      </c>
      <c r="H14" s="494" t="s">
        <v>119</v>
      </c>
    </row>
    <row r="15" spans="1:9">
      <c r="A15" s="488"/>
      <c r="B15" s="489"/>
      <c r="C15" s="495" t="s">
        <v>165</v>
      </c>
      <c r="D15" s="491"/>
      <c r="E15" s="492"/>
      <c r="F15" s="63"/>
      <c r="G15" s="493"/>
      <c r="H15" s="494"/>
      <c r="I15" s="496"/>
    </row>
    <row r="16" spans="1:9">
      <c r="A16" s="488"/>
      <c r="B16" s="489"/>
      <c r="C16" s="495">
        <v>1</v>
      </c>
      <c r="D16" s="491"/>
      <c r="E16" s="492"/>
      <c r="F16" s="63"/>
      <c r="G16" s="493"/>
      <c r="H16" s="494"/>
      <c r="I16" s="496"/>
    </row>
    <row r="17" spans="1:9">
      <c r="A17" s="497">
        <v>2</v>
      </c>
      <c r="B17" s="498"/>
      <c r="C17" s="499" t="s">
        <v>166</v>
      </c>
      <c r="D17" s="499" t="s">
        <v>91</v>
      </c>
      <c r="E17" s="492">
        <v>2</v>
      </c>
      <c r="F17" s="63"/>
      <c r="G17" s="493">
        <f>E17*F17</f>
        <v>0</v>
      </c>
      <c r="H17" s="494" t="s">
        <v>119</v>
      </c>
      <c r="I17" s="496"/>
    </row>
    <row r="18" spans="1:9">
      <c r="A18" s="488"/>
      <c r="B18" s="489"/>
      <c r="C18" s="495" t="s">
        <v>165</v>
      </c>
      <c r="D18" s="491"/>
      <c r="E18" s="492"/>
      <c r="F18" s="63"/>
      <c r="G18" s="493"/>
      <c r="H18" s="494"/>
      <c r="I18" s="500"/>
    </row>
    <row r="19" spans="1:9">
      <c r="A19" s="488" t="s">
        <v>119</v>
      </c>
      <c r="B19" s="489"/>
      <c r="C19" s="495">
        <v>2</v>
      </c>
      <c r="D19" s="491"/>
      <c r="E19" s="492"/>
      <c r="F19" s="63"/>
      <c r="G19" s="493" t="s">
        <v>119</v>
      </c>
      <c r="H19" s="494"/>
      <c r="I19" s="496"/>
    </row>
    <row r="20" spans="1:9">
      <c r="A20" s="497">
        <v>3</v>
      </c>
      <c r="B20" s="498"/>
      <c r="C20" s="501" t="s">
        <v>167</v>
      </c>
      <c r="D20" s="499" t="s">
        <v>91</v>
      </c>
      <c r="E20" s="492">
        <v>6</v>
      </c>
      <c r="F20" s="63"/>
      <c r="G20" s="493">
        <f>E20*F20</f>
        <v>0</v>
      </c>
      <c r="H20" s="494"/>
      <c r="I20" s="496"/>
    </row>
    <row r="21" spans="1:9">
      <c r="A21" s="488"/>
      <c r="B21" s="489"/>
      <c r="C21" s="495" t="s">
        <v>165</v>
      </c>
      <c r="D21" s="491"/>
      <c r="E21" s="492"/>
      <c r="F21" s="63"/>
      <c r="G21" s="493"/>
      <c r="H21" s="494"/>
      <c r="I21" s="496"/>
    </row>
    <row r="22" spans="1:9">
      <c r="A22" s="488" t="s">
        <v>119</v>
      </c>
      <c r="B22" s="489"/>
      <c r="C22" s="495">
        <v>6</v>
      </c>
      <c r="D22" s="491"/>
      <c r="E22" s="492"/>
      <c r="F22" s="63"/>
      <c r="G22" s="493" t="s">
        <v>119</v>
      </c>
      <c r="H22" s="494"/>
    </row>
    <row r="23" spans="1:9">
      <c r="A23" s="497">
        <v>4</v>
      </c>
      <c r="B23" s="498"/>
      <c r="C23" s="502" t="s">
        <v>168</v>
      </c>
      <c r="D23" s="491" t="s">
        <v>91</v>
      </c>
      <c r="E23" s="492">
        <v>4</v>
      </c>
      <c r="F23" s="63"/>
      <c r="G23" s="493">
        <f>E23*F23</f>
        <v>0</v>
      </c>
      <c r="H23" s="494"/>
      <c r="I23" s="503"/>
    </row>
    <row r="24" spans="1:9">
      <c r="A24" s="488"/>
      <c r="B24" s="489"/>
      <c r="C24" s="495" t="s">
        <v>165</v>
      </c>
      <c r="D24" s="491"/>
      <c r="E24" s="492"/>
      <c r="F24" s="63"/>
      <c r="G24" s="493"/>
      <c r="H24" s="494"/>
    </row>
    <row r="25" spans="1:9">
      <c r="A25" s="488" t="s">
        <v>119</v>
      </c>
      <c r="B25" s="489"/>
      <c r="C25" s="495">
        <v>4</v>
      </c>
      <c r="D25" s="491"/>
      <c r="E25" s="492"/>
      <c r="F25" s="63"/>
      <c r="G25" s="493" t="s">
        <v>119</v>
      </c>
      <c r="H25" s="494"/>
    </row>
    <row r="26" spans="1:9">
      <c r="A26" s="497">
        <v>5</v>
      </c>
      <c r="B26" s="498"/>
      <c r="C26" s="502" t="s">
        <v>169</v>
      </c>
      <c r="D26" s="491" t="s">
        <v>91</v>
      </c>
      <c r="E26" s="492">
        <v>4</v>
      </c>
      <c r="F26" s="63"/>
      <c r="G26" s="493">
        <f>E26*F26</f>
        <v>0</v>
      </c>
      <c r="H26" s="494"/>
    </row>
    <row r="27" spans="1:9">
      <c r="A27" s="488"/>
      <c r="B27" s="489"/>
      <c r="C27" s="495" t="s">
        <v>165</v>
      </c>
      <c r="D27" s="491"/>
      <c r="E27" s="492"/>
      <c r="F27" s="63"/>
      <c r="G27" s="493"/>
      <c r="H27" s="494"/>
    </row>
    <row r="28" spans="1:9">
      <c r="A28" s="488" t="s">
        <v>119</v>
      </c>
      <c r="B28" s="489"/>
      <c r="C28" s="495">
        <v>4</v>
      </c>
      <c r="D28" s="491"/>
      <c r="E28" s="492"/>
      <c r="F28" s="63"/>
      <c r="G28" s="493" t="s">
        <v>119</v>
      </c>
      <c r="H28" s="494"/>
    </row>
    <row r="29" spans="1:9">
      <c r="A29" s="497">
        <v>6</v>
      </c>
      <c r="B29" s="498"/>
      <c r="C29" s="502" t="s">
        <v>170</v>
      </c>
      <c r="D29" s="491" t="s">
        <v>91</v>
      </c>
      <c r="E29" s="492">
        <v>5</v>
      </c>
      <c r="F29" s="63"/>
      <c r="G29" s="493">
        <f>E29*F29</f>
        <v>0</v>
      </c>
      <c r="H29" s="494"/>
    </row>
    <row r="30" spans="1:9">
      <c r="A30" s="488"/>
      <c r="B30" s="489"/>
      <c r="C30" s="495" t="s">
        <v>165</v>
      </c>
      <c r="D30" s="491"/>
      <c r="E30" s="492"/>
      <c r="F30" s="63"/>
      <c r="G30" s="493"/>
      <c r="H30" s="494"/>
    </row>
    <row r="31" spans="1:9">
      <c r="A31" s="488" t="s">
        <v>119</v>
      </c>
      <c r="B31" s="489"/>
      <c r="C31" s="495">
        <v>5</v>
      </c>
      <c r="D31" s="491"/>
      <c r="E31" s="492"/>
      <c r="F31" s="63"/>
      <c r="G31" s="493" t="s">
        <v>119</v>
      </c>
      <c r="H31" s="494"/>
    </row>
    <row r="32" spans="1:9">
      <c r="A32" s="497">
        <v>7</v>
      </c>
      <c r="B32" s="498"/>
      <c r="C32" s="502" t="s">
        <v>171</v>
      </c>
      <c r="D32" s="491" t="s">
        <v>91</v>
      </c>
      <c r="E32" s="492">
        <v>4</v>
      </c>
      <c r="F32" s="63"/>
      <c r="G32" s="493">
        <f>E32*F32</f>
        <v>0</v>
      </c>
      <c r="H32" s="494"/>
    </row>
    <row r="33" spans="1:8">
      <c r="A33" s="488"/>
      <c r="B33" s="489"/>
      <c r="C33" s="495" t="s">
        <v>165</v>
      </c>
      <c r="D33" s="491"/>
      <c r="E33" s="492"/>
      <c r="F33" s="63"/>
      <c r="G33" s="493"/>
      <c r="H33" s="494"/>
    </row>
    <row r="34" spans="1:8">
      <c r="A34" s="488" t="s">
        <v>119</v>
      </c>
      <c r="B34" s="489"/>
      <c r="C34" s="495">
        <v>4</v>
      </c>
      <c r="D34" s="491"/>
      <c r="E34" s="492"/>
      <c r="F34" s="63"/>
      <c r="G34" s="493" t="s">
        <v>119</v>
      </c>
      <c r="H34" s="494"/>
    </row>
    <row r="35" spans="1:8">
      <c r="A35" s="497">
        <v>8</v>
      </c>
      <c r="B35" s="498"/>
      <c r="C35" s="502" t="s">
        <v>172</v>
      </c>
      <c r="D35" s="491" t="s">
        <v>91</v>
      </c>
      <c r="E35" s="492">
        <v>6</v>
      </c>
      <c r="F35" s="63"/>
      <c r="G35" s="493">
        <f>E35*F35</f>
        <v>0</v>
      </c>
      <c r="H35" s="494"/>
    </row>
    <row r="36" spans="1:8">
      <c r="A36" s="488"/>
      <c r="B36" s="489"/>
      <c r="C36" s="495" t="s">
        <v>165</v>
      </c>
      <c r="D36" s="491"/>
      <c r="E36" s="492"/>
      <c r="F36" s="63"/>
      <c r="G36" s="493"/>
      <c r="H36" s="494"/>
    </row>
    <row r="37" spans="1:8">
      <c r="A37" s="488" t="s">
        <v>119</v>
      </c>
      <c r="B37" s="489"/>
      <c r="C37" s="495">
        <v>6</v>
      </c>
      <c r="D37" s="491"/>
      <c r="E37" s="492"/>
      <c r="F37" s="63"/>
      <c r="G37" s="493" t="s">
        <v>119</v>
      </c>
      <c r="H37" s="494"/>
    </row>
    <row r="38" spans="1:8" ht="33.75">
      <c r="A38" s="497">
        <v>9</v>
      </c>
      <c r="B38" s="498"/>
      <c r="C38" s="502" t="s">
        <v>173</v>
      </c>
      <c r="D38" s="491" t="s">
        <v>91</v>
      </c>
      <c r="E38" s="492">
        <v>18</v>
      </c>
      <c r="F38" s="63"/>
      <c r="G38" s="493">
        <f>E38*F38</f>
        <v>0</v>
      </c>
      <c r="H38" s="494"/>
    </row>
    <row r="39" spans="1:8">
      <c r="A39" s="488"/>
      <c r="B39" s="489"/>
      <c r="C39" s="495" t="s">
        <v>174</v>
      </c>
      <c r="D39" s="491"/>
      <c r="E39" s="492"/>
      <c r="F39" s="63"/>
      <c r="G39" s="493"/>
      <c r="H39" s="494"/>
    </row>
    <row r="40" spans="1:8">
      <c r="A40" s="488" t="s">
        <v>119</v>
      </c>
      <c r="B40" s="489"/>
      <c r="C40" s="495">
        <v>18</v>
      </c>
      <c r="D40" s="491"/>
      <c r="E40" s="492"/>
      <c r="F40" s="63"/>
      <c r="G40" s="493" t="s">
        <v>119</v>
      </c>
      <c r="H40" s="494"/>
    </row>
    <row r="41" spans="1:8" ht="33.75">
      <c r="A41" s="497">
        <v>10</v>
      </c>
      <c r="B41" s="498"/>
      <c r="C41" s="502" t="s">
        <v>175</v>
      </c>
      <c r="D41" s="491" t="s">
        <v>91</v>
      </c>
      <c r="E41" s="492">
        <v>6</v>
      </c>
      <c r="F41" s="63"/>
      <c r="G41" s="493">
        <f>E41*F41</f>
        <v>0</v>
      </c>
      <c r="H41" s="494"/>
    </row>
    <row r="42" spans="1:8">
      <c r="A42" s="488"/>
      <c r="B42" s="489"/>
      <c r="C42" s="495" t="s">
        <v>176</v>
      </c>
      <c r="D42" s="491"/>
      <c r="E42" s="492"/>
      <c r="F42" s="63"/>
      <c r="G42" s="493"/>
      <c r="H42" s="494"/>
    </row>
    <row r="43" spans="1:8">
      <c r="A43" s="488" t="s">
        <v>119</v>
      </c>
      <c r="B43" s="489"/>
      <c r="C43" s="495">
        <v>6</v>
      </c>
      <c r="D43" s="491"/>
      <c r="E43" s="492"/>
      <c r="F43" s="63"/>
      <c r="G43" s="493" t="s">
        <v>119</v>
      </c>
      <c r="H43" s="494"/>
    </row>
    <row r="44" spans="1:8">
      <c r="A44" s="497">
        <v>11</v>
      </c>
      <c r="B44" s="498"/>
      <c r="C44" s="502" t="s">
        <v>177</v>
      </c>
      <c r="D44" s="491" t="s">
        <v>91</v>
      </c>
      <c r="E44" s="492">
        <v>2</v>
      </c>
      <c r="F44" s="63"/>
      <c r="G44" s="493">
        <f>E44*F44</f>
        <v>0</v>
      </c>
      <c r="H44" s="494"/>
    </row>
    <row r="45" spans="1:8">
      <c r="A45" s="488"/>
      <c r="B45" s="489"/>
      <c r="C45" s="495" t="s">
        <v>165</v>
      </c>
      <c r="D45" s="491"/>
      <c r="E45" s="492"/>
      <c r="F45" s="63"/>
      <c r="G45" s="493"/>
      <c r="H45" s="494"/>
    </row>
    <row r="46" spans="1:8">
      <c r="A46" s="488" t="s">
        <v>119</v>
      </c>
      <c r="B46" s="489"/>
      <c r="C46" s="495">
        <v>2</v>
      </c>
      <c r="D46" s="491"/>
      <c r="E46" s="492"/>
      <c r="F46" s="63"/>
      <c r="G46" s="493" t="s">
        <v>119</v>
      </c>
      <c r="H46" s="494"/>
    </row>
    <row r="47" spans="1:8">
      <c r="A47" s="497">
        <v>12</v>
      </c>
      <c r="B47" s="498"/>
      <c r="C47" s="502" t="s">
        <v>178</v>
      </c>
      <c r="D47" s="491" t="s">
        <v>91</v>
      </c>
      <c r="E47" s="492">
        <v>6</v>
      </c>
      <c r="F47" s="63"/>
      <c r="G47" s="493">
        <f>E47*F47</f>
        <v>0</v>
      </c>
      <c r="H47" s="494"/>
    </row>
    <row r="48" spans="1:8">
      <c r="A48" s="488"/>
      <c r="B48" s="489"/>
      <c r="C48" s="495" t="s">
        <v>179</v>
      </c>
      <c r="D48" s="491"/>
      <c r="E48" s="492"/>
      <c r="F48" s="63"/>
      <c r="G48" s="493"/>
      <c r="H48" s="494"/>
    </row>
    <row r="49" spans="1:8">
      <c r="A49" s="488" t="s">
        <v>119</v>
      </c>
      <c r="B49" s="489"/>
      <c r="C49" s="495">
        <v>6</v>
      </c>
      <c r="D49" s="491"/>
      <c r="E49" s="492"/>
      <c r="F49" s="63"/>
      <c r="G49" s="493" t="s">
        <v>119</v>
      </c>
      <c r="H49" s="494"/>
    </row>
    <row r="50" spans="1:8" ht="56.25">
      <c r="A50" s="497">
        <v>13</v>
      </c>
      <c r="B50" s="498"/>
      <c r="C50" s="504" t="s">
        <v>180</v>
      </c>
      <c r="D50" s="491" t="s">
        <v>93</v>
      </c>
      <c r="E50" s="492">
        <v>2</v>
      </c>
      <c r="F50" s="63"/>
      <c r="G50" s="493">
        <f>E50*F50</f>
        <v>0</v>
      </c>
      <c r="H50" s="494"/>
    </row>
    <row r="51" spans="1:8">
      <c r="A51" s="488"/>
      <c r="B51" s="489"/>
      <c r="C51" s="495" t="s">
        <v>174</v>
      </c>
      <c r="D51" s="491"/>
      <c r="E51" s="492"/>
      <c r="F51" s="63"/>
      <c r="G51" s="493"/>
      <c r="H51" s="494"/>
    </row>
    <row r="52" spans="1:8">
      <c r="A52" s="488" t="s">
        <v>119</v>
      </c>
      <c r="B52" s="489"/>
      <c r="C52" s="495">
        <v>2</v>
      </c>
      <c r="D52" s="491"/>
      <c r="E52" s="492"/>
      <c r="F52" s="63"/>
      <c r="G52" s="493" t="s">
        <v>119</v>
      </c>
      <c r="H52" s="494"/>
    </row>
    <row r="53" spans="1:8" ht="22.5">
      <c r="A53" s="497">
        <v>14</v>
      </c>
      <c r="B53" s="498"/>
      <c r="C53" s="504" t="s">
        <v>181</v>
      </c>
      <c r="D53" s="491" t="s">
        <v>182</v>
      </c>
      <c r="E53" s="492">
        <v>48</v>
      </c>
      <c r="F53" s="63"/>
      <c r="G53" s="493">
        <f>E53*F53</f>
        <v>0</v>
      </c>
      <c r="H53" s="494"/>
    </row>
    <row r="54" spans="1:8">
      <c r="A54" s="497"/>
      <c r="B54" s="498"/>
      <c r="C54" s="495" t="s">
        <v>165</v>
      </c>
      <c r="D54" s="491"/>
      <c r="E54" s="492"/>
      <c r="F54" s="63"/>
      <c r="G54" s="493"/>
      <c r="H54" s="494"/>
    </row>
    <row r="55" spans="1:8">
      <c r="A55" s="497"/>
      <c r="B55" s="498"/>
      <c r="C55" s="495">
        <v>30</v>
      </c>
      <c r="D55" s="491"/>
      <c r="E55" s="492"/>
      <c r="F55" s="63"/>
      <c r="G55" s="493"/>
      <c r="H55" s="494"/>
    </row>
    <row r="56" spans="1:8">
      <c r="A56" s="488"/>
      <c r="B56" s="489"/>
      <c r="C56" s="495" t="s">
        <v>174</v>
      </c>
      <c r="D56" s="491"/>
      <c r="E56" s="492"/>
      <c r="F56" s="63"/>
      <c r="G56" s="493"/>
      <c r="H56" s="494"/>
    </row>
    <row r="57" spans="1:8">
      <c r="A57" s="488" t="s">
        <v>119</v>
      </c>
      <c r="B57" s="489"/>
      <c r="C57" s="495">
        <v>18</v>
      </c>
      <c r="D57" s="491"/>
      <c r="E57" s="492"/>
      <c r="F57" s="63"/>
      <c r="G57" s="493"/>
      <c r="H57" s="494"/>
    </row>
    <row r="58" spans="1:8" ht="33.75">
      <c r="A58" s="497">
        <v>15</v>
      </c>
      <c r="B58" s="489"/>
      <c r="C58" s="502" t="s">
        <v>183</v>
      </c>
      <c r="D58" s="491" t="s">
        <v>109</v>
      </c>
      <c r="E58" s="492">
        <v>20</v>
      </c>
      <c r="F58" s="63"/>
      <c r="G58" s="493">
        <f>E58*F58</f>
        <v>0</v>
      </c>
      <c r="H58" s="494"/>
    </row>
    <row r="59" spans="1:8">
      <c r="A59" s="488"/>
      <c r="B59" s="489"/>
      <c r="C59" s="495" t="s">
        <v>176</v>
      </c>
      <c r="D59" s="491"/>
      <c r="E59" s="492"/>
      <c r="F59" s="63"/>
      <c r="G59" s="493"/>
      <c r="H59" s="494"/>
    </row>
    <row r="60" spans="1:8">
      <c r="A60" s="488" t="s">
        <v>119</v>
      </c>
      <c r="B60" s="489"/>
      <c r="C60" s="495">
        <v>20</v>
      </c>
      <c r="D60" s="491"/>
      <c r="E60" s="492"/>
      <c r="F60" s="63"/>
      <c r="G60" s="493"/>
      <c r="H60" s="494"/>
    </row>
    <row r="61" spans="1:8" ht="22.5">
      <c r="A61" s="497">
        <v>16</v>
      </c>
      <c r="B61" s="489"/>
      <c r="C61" s="502" t="s">
        <v>184</v>
      </c>
      <c r="D61" s="491" t="s">
        <v>109</v>
      </c>
      <c r="E61" s="492">
        <v>300</v>
      </c>
      <c r="F61" s="63"/>
      <c r="G61" s="493">
        <f>E61*F61</f>
        <v>0</v>
      </c>
      <c r="H61" s="494"/>
    </row>
    <row r="62" spans="1:8">
      <c r="A62" s="497"/>
      <c r="B62" s="489"/>
      <c r="C62" s="495" t="s">
        <v>165</v>
      </c>
      <c r="D62" s="491"/>
      <c r="E62" s="492"/>
      <c r="F62" s="63"/>
      <c r="G62" s="493"/>
      <c r="H62" s="494"/>
    </row>
    <row r="63" spans="1:8">
      <c r="A63" s="497"/>
      <c r="B63" s="489"/>
      <c r="C63" s="495">
        <v>150</v>
      </c>
      <c r="D63" s="491"/>
      <c r="E63" s="492"/>
      <c r="F63" s="63"/>
      <c r="G63" s="493"/>
      <c r="H63" s="494"/>
    </row>
    <row r="64" spans="1:8">
      <c r="A64" s="497"/>
      <c r="B64" s="489"/>
      <c r="C64" s="495" t="s">
        <v>174</v>
      </c>
      <c r="D64" s="491"/>
      <c r="E64" s="492"/>
      <c r="F64" s="63"/>
      <c r="G64" s="493"/>
      <c r="H64" s="494"/>
    </row>
    <row r="65" spans="1:8">
      <c r="A65" s="497"/>
      <c r="B65" s="489"/>
      <c r="C65" s="495">
        <v>40</v>
      </c>
      <c r="D65" s="491"/>
      <c r="E65" s="492"/>
      <c r="F65" s="63"/>
      <c r="G65" s="493"/>
      <c r="H65" s="494"/>
    </row>
    <row r="66" spans="1:8">
      <c r="A66" s="488"/>
      <c r="B66" s="489"/>
      <c r="C66" s="495" t="s">
        <v>179</v>
      </c>
      <c r="D66" s="491"/>
      <c r="E66" s="492"/>
      <c r="F66" s="63"/>
      <c r="G66" s="493"/>
      <c r="H66" s="494"/>
    </row>
    <row r="67" spans="1:8">
      <c r="A67" s="488" t="s">
        <v>119</v>
      </c>
      <c r="B67" s="489"/>
      <c r="C67" s="495">
        <v>110</v>
      </c>
      <c r="D67" s="491"/>
      <c r="E67" s="492"/>
      <c r="F67" s="63"/>
      <c r="G67" s="493"/>
      <c r="H67" s="494"/>
    </row>
    <row r="68" spans="1:8">
      <c r="A68" s="497">
        <v>17</v>
      </c>
      <c r="B68" s="498"/>
      <c r="C68" s="502" t="s">
        <v>185</v>
      </c>
      <c r="D68" s="491" t="s">
        <v>109</v>
      </c>
      <c r="E68" s="492">
        <v>105</v>
      </c>
      <c r="F68" s="63"/>
      <c r="G68" s="493">
        <f>E68*F68</f>
        <v>0</v>
      </c>
      <c r="H68" s="494"/>
    </row>
    <row r="69" spans="1:8">
      <c r="A69" s="488"/>
      <c r="B69" s="489"/>
      <c r="C69" s="495" t="s">
        <v>165</v>
      </c>
      <c r="D69" s="491"/>
      <c r="E69" s="492"/>
      <c r="F69" s="63"/>
      <c r="G69" s="493"/>
      <c r="H69" s="494"/>
    </row>
    <row r="70" spans="1:8">
      <c r="A70" s="488" t="s">
        <v>119</v>
      </c>
      <c r="B70" s="489"/>
      <c r="C70" s="495">
        <v>100</v>
      </c>
      <c r="D70" s="491"/>
      <c r="E70" s="492"/>
      <c r="F70" s="63"/>
      <c r="G70" s="493"/>
      <c r="H70" s="494"/>
    </row>
    <row r="71" spans="1:8" ht="22.5">
      <c r="A71" s="497">
        <v>18</v>
      </c>
      <c r="B71" s="498"/>
      <c r="C71" s="502" t="s">
        <v>186</v>
      </c>
      <c r="D71" s="491" t="s">
        <v>109</v>
      </c>
      <c r="E71" s="492">
        <v>110</v>
      </c>
      <c r="F71" s="63"/>
      <c r="G71" s="493">
        <f>E71*F71</f>
        <v>0</v>
      </c>
      <c r="H71" s="494"/>
    </row>
    <row r="72" spans="1:8">
      <c r="A72" s="488"/>
      <c r="B72" s="489"/>
      <c r="C72" s="495" t="s">
        <v>179</v>
      </c>
      <c r="D72" s="491"/>
      <c r="E72" s="492"/>
      <c r="F72" s="63"/>
      <c r="G72" s="493"/>
      <c r="H72" s="494"/>
    </row>
    <row r="73" spans="1:8">
      <c r="A73" s="488" t="s">
        <v>119</v>
      </c>
      <c r="B73" s="489"/>
      <c r="C73" s="495">
        <v>110</v>
      </c>
      <c r="D73" s="491"/>
      <c r="E73" s="492"/>
      <c r="F73" s="63"/>
      <c r="G73" s="493"/>
      <c r="H73" s="494"/>
    </row>
    <row r="74" spans="1:8">
      <c r="A74" s="497">
        <v>19</v>
      </c>
      <c r="B74" s="498"/>
      <c r="C74" s="502" t="s">
        <v>187</v>
      </c>
      <c r="D74" s="491" t="s">
        <v>109</v>
      </c>
      <c r="E74" s="492">
        <v>270</v>
      </c>
      <c r="F74" s="63"/>
      <c r="G74" s="493">
        <f>E74*F74</f>
        <v>0</v>
      </c>
      <c r="H74" s="494"/>
    </row>
    <row r="75" spans="1:8">
      <c r="A75" s="497"/>
      <c r="B75" s="498"/>
      <c r="C75" s="495" t="s">
        <v>165</v>
      </c>
      <c r="D75" s="491"/>
      <c r="E75" s="492"/>
      <c r="F75" s="63"/>
      <c r="G75" s="493"/>
      <c r="H75" s="494"/>
    </row>
    <row r="76" spans="1:8">
      <c r="A76" s="497"/>
      <c r="B76" s="498"/>
      <c r="C76" s="495">
        <v>190</v>
      </c>
      <c r="D76" s="491"/>
      <c r="E76" s="492"/>
      <c r="F76" s="63"/>
      <c r="G76" s="493"/>
      <c r="H76" s="494"/>
    </row>
    <row r="77" spans="1:8">
      <c r="A77" s="497"/>
      <c r="B77" s="498"/>
      <c r="C77" s="495" t="s">
        <v>174</v>
      </c>
      <c r="D77" s="491"/>
      <c r="E77" s="492"/>
      <c r="F77" s="63"/>
      <c r="G77" s="493"/>
      <c r="H77" s="494"/>
    </row>
    <row r="78" spans="1:8">
      <c r="A78" s="497"/>
      <c r="B78" s="498"/>
      <c r="C78" s="495">
        <v>50</v>
      </c>
      <c r="D78" s="491"/>
      <c r="E78" s="492"/>
      <c r="F78" s="63"/>
      <c r="G78" s="493"/>
      <c r="H78" s="494"/>
    </row>
    <row r="79" spans="1:8">
      <c r="A79" s="488"/>
      <c r="B79" s="489"/>
      <c r="C79" s="495" t="s">
        <v>179</v>
      </c>
      <c r="D79" s="491"/>
      <c r="E79" s="492"/>
      <c r="F79" s="63"/>
      <c r="G79" s="493"/>
      <c r="H79" s="494"/>
    </row>
    <row r="80" spans="1:8">
      <c r="A80" s="488" t="s">
        <v>119</v>
      </c>
      <c r="B80" s="489"/>
      <c r="C80" s="495">
        <v>30</v>
      </c>
      <c r="D80" s="491"/>
      <c r="E80" s="492"/>
      <c r="F80" s="63"/>
      <c r="G80" s="493"/>
      <c r="H80" s="494"/>
    </row>
    <row r="81" spans="1:8">
      <c r="A81" s="497">
        <v>20</v>
      </c>
      <c r="B81" s="498"/>
      <c r="C81" s="504" t="s">
        <v>188</v>
      </c>
      <c r="D81" s="491" t="s">
        <v>91</v>
      </c>
      <c r="E81" s="492">
        <v>1</v>
      </c>
      <c r="F81" s="63"/>
      <c r="G81" s="493">
        <f>E81*F81</f>
        <v>0</v>
      </c>
      <c r="H81" s="494"/>
    </row>
    <row r="82" spans="1:8">
      <c r="A82" s="488"/>
      <c r="B82" s="489"/>
      <c r="C82" s="495" t="s">
        <v>174</v>
      </c>
      <c r="D82" s="491"/>
      <c r="E82" s="492"/>
      <c r="F82" s="63"/>
      <c r="G82" s="493"/>
      <c r="H82" s="494"/>
    </row>
    <row r="83" spans="1:8">
      <c r="A83" s="488" t="s">
        <v>119</v>
      </c>
      <c r="B83" s="489"/>
      <c r="C83" s="495">
        <v>1</v>
      </c>
      <c r="D83" s="491"/>
      <c r="E83" s="492"/>
      <c r="F83" s="63"/>
      <c r="G83" s="493"/>
      <c r="H83" s="494"/>
    </row>
    <row r="84" spans="1:8">
      <c r="A84" s="497">
        <v>21</v>
      </c>
      <c r="B84" s="498"/>
      <c r="C84" s="504" t="s">
        <v>189</v>
      </c>
      <c r="D84" s="491" t="s">
        <v>190</v>
      </c>
      <c r="E84" s="492">
        <v>150</v>
      </c>
      <c r="F84" s="63"/>
      <c r="G84" s="493">
        <f>E84*F84</f>
        <v>0</v>
      </c>
      <c r="H84" s="494"/>
    </row>
    <row r="85" spans="1:8">
      <c r="A85" s="488"/>
      <c r="B85" s="489"/>
      <c r="C85" s="495" t="s">
        <v>191</v>
      </c>
      <c r="D85" s="491"/>
      <c r="E85" s="492"/>
      <c r="F85" s="63"/>
      <c r="G85" s="493"/>
      <c r="H85" s="494"/>
    </row>
    <row r="86" spans="1:8">
      <c r="A86" s="488" t="s">
        <v>119</v>
      </c>
      <c r="B86" s="489"/>
      <c r="C86" s="495">
        <v>200</v>
      </c>
      <c r="D86" s="491"/>
      <c r="E86" s="492"/>
      <c r="F86" s="63"/>
      <c r="G86" s="493"/>
      <c r="H86" s="494"/>
    </row>
    <row r="87" spans="1:8">
      <c r="A87" s="483"/>
      <c r="B87" s="484">
        <v>2</v>
      </c>
      <c r="C87" s="485" t="s">
        <v>192</v>
      </c>
      <c r="D87" s="484"/>
      <c r="E87" s="486"/>
      <c r="F87" s="62"/>
      <c r="G87" s="487">
        <f>SUM(G88:G140)</f>
        <v>0</v>
      </c>
    </row>
    <row r="88" spans="1:8" ht="67.5">
      <c r="A88" s="488">
        <v>1</v>
      </c>
      <c r="B88" s="489"/>
      <c r="C88" s="490" t="s">
        <v>193</v>
      </c>
      <c r="D88" s="491" t="s">
        <v>93</v>
      </c>
      <c r="E88" s="492">
        <v>1</v>
      </c>
      <c r="F88" s="63"/>
      <c r="G88" s="493">
        <f>E88*F88</f>
        <v>0</v>
      </c>
      <c r="H88" s="494"/>
    </row>
    <row r="89" spans="1:8">
      <c r="A89" s="488"/>
      <c r="B89" s="489"/>
      <c r="C89" s="495" t="s">
        <v>176</v>
      </c>
      <c r="D89" s="491"/>
      <c r="E89" s="492"/>
      <c r="F89" s="63"/>
      <c r="G89" s="493"/>
      <c r="H89" s="494"/>
    </row>
    <row r="90" spans="1:8">
      <c r="A90" s="488"/>
      <c r="B90" s="489"/>
      <c r="C90" s="495">
        <v>1</v>
      </c>
      <c r="D90" s="491"/>
      <c r="E90" s="492"/>
      <c r="F90" s="63"/>
      <c r="G90" s="493"/>
      <c r="H90" s="494"/>
    </row>
    <row r="91" spans="1:8">
      <c r="A91" s="488">
        <v>2</v>
      </c>
      <c r="B91" s="489"/>
      <c r="C91" s="490" t="s">
        <v>194</v>
      </c>
      <c r="D91" s="491" t="s">
        <v>91</v>
      </c>
      <c r="E91" s="492">
        <v>1</v>
      </c>
      <c r="F91" s="63"/>
      <c r="G91" s="493">
        <f>E91*F91</f>
        <v>0</v>
      </c>
      <c r="H91" s="494"/>
    </row>
    <row r="92" spans="1:8">
      <c r="A92" s="488"/>
      <c r="B92" s="489"/>
      <c r="C92" s="495" t="s">
        <v>176</v>
      </c>
      <c r="D92" s="491"/>
      <c r="E92" s="492"/>
      <c r="F92" s="63"/>
      <c r="G92" s="493"/>
      <c r="H92" s="494"/>
    </row>
    <row r="93" spans="1:8">
      <c r="A93" s="488"/>
      <c r="B93" s="489"/>
      <c r="C93" s="495">
        <v>1</v>
      </c>
      <c r="D93" s="491"/>
      <c r="E93" s="492"/>
      <c r="F93" s="63"/>
      <c r="G93" s="493"/>
      <c r="H93" s="494"/>
    </row>
    <row r="94" spans="1:8">
      <c r="A94" s="488">
        <v>3</v>
      </c>
      <c r="B94" s="489"/>
      <c r="C94" s="490" t="s">
        <v>195</v>
      </c>
      <c r="D94" s="491" t="s">
        <v>91</v>
      </c>
      <c r="E94" s="492">
        <v>4</v>
      </c>
      <c r="F94" s="63"/>
      <c r="G94" s="493">
        <f>E94*F94</f>
        <v>0</v>
      </c>
      <c r="H94" s="494"/>
    </row>
    <row r="95" spans="1:8">
      <c r="A95" s="488"/>
      <c r="B95" s="489"/>
      <c r="C95" s="495" t="s">
        <v>176</v>
      </c>
      <c r="D95" s="491"/>
      <c r="E95" s="492"/>
      <c r="F95" s="63"/>
      <c r="G95" s="493"/>
      <c r="H95" s="494"/>
    </row>
    <row r="96" spans="1:8">
      <c r="A96" s="488"/>
      <c r="B96" s="489"/>
      <c r="C96" s="495">
        <v>4</v>
      </c>
      <c r="D96" s="491"/>
      <c r="E96" s="492"/>
      <c r="F96" s="63"/>
      <c r="G96" s="493"/>
      <c r="H96" s="494"/>
    </row>
    <row r="97" spans="1:8">
      <c r="A97" s="488">
        <v>4</v>
      </c>
      <c r="B97" s="489"/>
      <c r="C97" s="490" t="s">
        <v>196</v>
      </c>
      <c r="D97" s="491" t="s">
        <v>91</v>
      </c>
      <c r="E97" s="492">
        <v>1</v>
      </c>
      <c r="F97" s="63"/>
      <c r="G97" s="493">
        <f>E97*F97</f>
        <v>0</v>
      </c>
      <c r="H97" s="494"/>
    </row>
    <row r="98" spans="1:8">
      <c r="A98" s="488"/>
      <c r="B98" s="489"/>
      <c r="C98" s="495" t="s">
        <v>176</v>
      </c>
      <c r="D98" s="491"/>
      <c r="E98" s="492"/>
      <c r="F98" s="63"/>
      <c r="G98" s="493"/>
      <c r="H98" s="494"/>
    </row>
    <row r="99" spans="1:8">
      <c r="A99" s="488"/>
      <c r="B99" s="489"/>
      <c r="C99" s="495">
        <v>1</v>
      </c>
      <c r="D99" s="491"/>
      <c r="E99" s="492"/>
      <c r="F99" s="63"/>
      <c r="G99" s="493"/>
      <c r="H99" s="494"/>
    </row>
    <row r="100" spans="1:8" ht="22.5">
      <c r="A100" s="488">
        <v>5</v>
      </c>
      <c r="B100" s="489"/>
      <c r="C100" s="502" t="s">
        <v>197</v>
      </c>
      <c r="D100" s="491" t="s">
        <v>91</v>
      </c>
      <c r="E100" s="492">
        <v>3</v>
      </c>
      <c r="F100" s="63"/>
      <c r="G100" s="493">
        <f>E100*F100</f>
        <v>0</v>
      </c>
      <c r="H100" s="494"/>
    </row>
    <row r="101" spans="1:8">
      <c r="A101" s="488"/>
      <c r="B101" s="489"/>
      <c r="C101" s="495" t="s">
        <v>176</v>
      </c>
      <c r="D101" s="491"/>
      <c r="E101" s="492"/>
      <c r="F101" s="63"/>
      <c r="G101" s="493"/>
      <c r="H101" s="494"/>
    </row>
    <row r="102" spans="1:8">
      <c r="A102" s="488"/>
      <c r="B102" s="489"/>
      <c r="C102" s="495">
        <v>3</v>
      </c>
      <c r="D102" s="491"/>
      <c r="E102" s="492"/>
      <c r="F102" s="63"/>
      <c r="G102" s="493"/>
      <c r="H102" s="494"/>
    </row>
    <row r="103" spans="1:8" ht="33.75">
      <c r="A103" s="488">
        <v>6</v>
      </c>
      <c r="B103" s="489"/>
      <c r="C103" s="490" t="s">
        <v>198</v>
      </c>
      <c r="D103" s="491" t="s">
        <v>91</v>
      </c>
      <c r="E103" s="492">
        <v>2</v>
      </c>
      <c r="F103" s="63"/>
      <c r="G103" s="493">
        <f>E103*F103</f>
        <v>0</v>
      </c>
      <c r="H103" s="494"/>
    </row>
    <row r="104" spans="1:8">
      <c r="A104" s="488"/>
      <c r="B104" s="489"/>
      <c r="C104" s="495" t="s">
        <v>179</v>
      </c>
      <c r="D104" s="491"/>
      <c r="E104" s="492"/>
      <c r="F104" s="63"/>
      <c r="G104" s="493"/>
      <c r="H104" s="494"/>
    </row>
    <row r="105" spans="1:8">
      <c r="A105" s="488"/>
      <c r="B105" s="489"/>
      <c r="C105" s="495">
        <v>2</v>
      </c>
      <c r="D105" s="491"/>
      <c r="E105" s="492"/>
      <c r="F105" s="63"/>
      <c r="G105" s="493"/>
      <c r="H105" s="494"/>
    </row>
    <row r="106" spans="1:8" ht="22.5">
      <c r="A106" s="488">
        <v>7</v>
      </c>
      <c r="B106" s="489"/>
      <c r="C106" s="490" t="s">
        <v>199</v>
      </c>
      <c r="D106" s="491" t="s">
        <v>91</v>
      </c>
      <c r="E106" s="492">
        <v>2</v>
      </c>
      <c r="F106" s="63"/>
      <c r="G106" s="493">
        <f>E106*F106</f>
        <v>0</v>
      </c>
      <c r="H106" s="494"/>
    </row>
    <row r="107" spans="1:8">
      <c r="A107" s="488"/>
      <c r="B107" s="489"/>
      <c r="C107" s="495" t="s">
        <v>179</v>
      </c>
      <c r="D107" s="491"/>
      <c r="E107" s="492"/>
      <c r="F107" s="63"/>
      <c r="G107" s="493"/>
      <c r="H107" s="494"/>
    </row>
    <row r="108" spans="1:8">
      <c r="A108" s="488"/>
      <c r="B108" s="489"/>
      <c r="C108" s="495">
        <v>2</v>
      </c>
      <c r="D108" s="491"/>
      <c r="E108" s="492"/>
      <c r="F108" s="63"/>
      <c r="G108" s="493"/>
      <c r="H108" s="494"/>
    </row>
    <row r="109" spans="1:8">
      <c r="A109" s="488">
        <v>8</v>
      </c>
      <c r="B109" s="489"/>
      <c r="C109" s="502" t="s">
        <v>200</v>
      </c>
      <c r="D109" s="491" t="s">
        <v>91</v>
      </c>
      <c r="E109" s="492">
        <v>2</v>
      </c>
      <c r="F109" s="63"/>
      <c r="G109" s="493">
        <f>E109*F109</f>
        <v>0</v>
      </c>
      <c r="H109" s="494"/>
    </row>
    <row r="110" spans="1:8">
      <c r="A110" s="488"/>
      <c r="B110" s="489"/>
      <c r="C110" s="495" t="s">
        <v>179</v>
      </c>
      <c r="D110" s="491"/>
      <c r="E110" s="492"/>
      <c r="F110" s="63"/>
      <c r="G110" s="493"/>
      <c r="H110" s="494"/>
    </row>
    <row r="111" spans="1:8">
      <c r="A111" s="488"/>
      <c r="B111" s="489"/>
      <c r="C111" s="495">
        <v>2</v>
      </c>
      <c r="D111" s="491"/>
      <c r="E111" s="492"/>
      <c r="F111" s="63"/>
      <c r="G111" s="493"/>
      <c r="H111" s="494"/>
    </row>
    <row r="112" spans="1:8">
      <c r="A112" s="488">
        <v>9</v>
      </c>
      <c r="B112" s="489"/>
      <c r="C112" s="490" t="s">
        <v>201</v>
      </c>
      <c r="D112" s="491" t="s">
        <v>91</v>
      </c>
      <c r="E112" s="492">
        <v>2</v>
      </c>
      <c r="F112" s="63"/>
      <c r="G112" s="493">
        <f>E112*F112</f>
        <v>0</v>
      </c>
      <c r="H112" s="494"/>
    </row>
    <row r="113" spans="1:8">
      <c r="A113" s="488"/>
      <c r="B113" s="489"/>
      <c r="C113" s="495" t="s">
        <v>179</v>
      </c>
      <c r="D113" s="491"/>
      <c r="E113" s="492"/>
      <c r="F113" s="63"/>
      <c r="G113" s="493"/>
      <c r="H113" s="494"/>
    </row>
    <row r="114" spans="1:8">
      <c r="A114" s="488"/>
      <c r="B114" s="489"/>
      <c r="C114" s="495">
        <v>2</v>
      </c>
      <c r="D114" s="491"/>
      <c r="E114" s="492"/>
      <c r="F114" s="63"/>
      <c r="G114" s="493"/>
      <c r="H114" s="494"/>
    </row>
    <row r="115" spans="1:8" ht="56.25">
      <c r="A115" s="488">
        <v>10</v>
      </c>
      <c r="B115" s="489"/>
      <c r="C115" s="504" t="s">
        <v>202</v>
      </c>
      <c r="D115" s="491" t="s">
        <v>93</v>
      </c>
      <c r="E115" s="492">
        <v>1</v>
      </c>
      <c r="F115" s="63"/>
      <c r="G115" s="493">
        <f>E115*F115</f>
        <v>0</v>
      </c>
      <c r="H115" s="494"/>
    </row>
    <row r="116" spans="1:8">
      <c r="A116" s="488"/>
      <c r="B116" s="489"/>
      <c r="C116" s="495" t="s">
        <v>176</v>
      </c>
      <c r="D116" s="491"/>
      <c r="E116" s="492"/>
      <c r="F116" s="63"/>
      <c r="G116" s="493"/>
      <c r="H116" s="494"/>
    </row>
    <row r="117" spans="1:8">
      <c r="A117" s="488"/>
      <c r="B117" s="489"/>
      <c r="C117" s="495">
        <v>1</v>
      </c>
      <c r="D117" s="491"/>
      <c r="E117" s="492"/>
      <c r="F117" s="63"/>
      <c r="G117" s="493" t="s">
        <v>119</v>
      </c>
      <c r="H117" s="494"/>
    </row>
    <row r="118" spans="1:8" ht="22.5">
      <c r="A118" s="488">
        <v>11</v>
      </c>
      <c r="B118" s="489"/>
      <c r="C118" s="504" t="s">
        <v>203</v>
      </c>
      <c r="D118" s="491" t="s">
        <v>182</v>
      </c>
      <c r="E118" s="492">
        <v>4</v>
      </c>
      <c r="F118" s="63"/>
      <c r="G118" s="493">
        <f>E118*F118</f>
        <v>0</v>
      </c>
      <c r="H118" s="494"/>
    </row>
    <row r="119" spans="1:8">
      <c r="A119" s="488"/>
      <c r="B119" s="489"/>
      <c r="C119" s="495" t="s">
        <v>176</v>
      </c>
      <c r="D119" s="491"/>
      <c r="E119" s="492"/>
      <c r="F119" s="63"/>
      <c r="G119" s="493"/>
      <c r="H119" s="494"/>
    </row>
    <row r="120" spans="1:8">
      <c r="A120" s="488"/>
      <c r="B120" s="489"/>
      <c r="C120" s="495">
        <v>4</v>
      </c>
      <c r="D120" s="491"/>
      <c r="E120" s="492"/>
      <c r="F120" s="63"/>
      <c r="G120" s="493"/>
      <c r="H120" s="494"/>
    </row>
    <row r="121" spans="1:8">
      <c r="A121" s="488">
        <v>12</v>
      </c>
      <c r="B121" s="489"/>
      <c r="C121" s="502" t="s">
        <v>204</v>
      </c>
      <c r="D121" s="491" t="s">
        <v>182</v>
      </c>
      <c r="E121" s="492">
        <v>3</v>
      </c>
      <c r="F121" s="63"/>
      <c r="G121" s="493">
        <f>E121*F121</f>
        <v>0</v>
      </c>
      <c r="H121" s="494"/>
    </row>
    <row r="122" spans="1:8">
      <c r="A122" s="488"/>
      <c r="B122" s="489"/>
      <c r="C122" s="495" t="s">
        <v>176</v>
      </c>
      <c r="D122" s="491"/>
      <c r="E122" s="492"/>
      <c r="F122" s="63"/>
      <c r="G122" s="493"/>
      <c r="H122" s="494"/>
    </row>
    <row r="123" spans="1:8">
      <c r="A123" s="488"/>
      <c r="B123" s="489"/>
      <c r="C123" s="495">
        <v>3</v>
      </c>
      <c r="D123" s="491"/>
      <c r="E123" s="492"/>
      <c r="F123" s="63"/>
      <c r="G123" s="493"/>
      <c r="H123" s="494"/>
    </row>
    <row r="124" spans="1:8" ht="22.5">
      <c r="A124" s="488">
        <v>13</v>
      </c>
      <c r="B124" s="489"/>
      <c r="C124" s="502" t="s">
        <v>205</v>
      </c>
      <c r="D124" s="491" t="s">
        <v>182</v>
      </c>
      <c r="E124" s="492">
        <v>4</v>
      </c>
      <c r="F124" s="63"/>
      <c r="G124" s="493">
        <f>E124*F124</f>
        <v>0</v>
      </c>
      <c r="H124" s="494"/>
    </row>
    <row r="125" spans="1:8">
      <c r="A125" s="488"/>
      <c r="B125" s="489"/>
      <c r="C125" s="495" t="s">
        <v>176</v>
      </c>
      <c r="D125" s="491"/>
      <c r="E125" s="492"/>
      <c r="F125" s="63"/>
      <c r="G125" s="493"/>
      <c r="H125" s="494"/>
    </row>
    <row r="126" spans="1:8">
      <c r="A126" s="488"/>
      <c r="B126" s="489"/>
      <c r="C126" s="495">
        <v>4</v>
      </c>
      <c r="D126" s="491"/>
      <c r="E126" s="492"/>
      <c r="F126" s="63"/>
      <c r="G126" s="493"/>
      <c r="H126" s="494"/>
    </row>
    <row r="127" spans="1:8" ht="22.5">
      <c r="A127" s="488">
        <v>14</v>
      </c>
      <c r="B127" s="489"/>
      <c r="C127" s="490" t="s">
        <v>206</v>
      </c>
      <c r="D127" s="491" t="s">
        <v>182</v>
      </c>
      <c r="E127" s="492">
        <v>10</v>
      </c>
      <c r="F127" s="63"/>
      <c r="G127" s="493">
        <f>E127*F127</f>
        <v>0</v>
      </c>
      <c r="H127" s="494"/>
    </row>
    <row r="128" spans="1:8">
      <c r="A128" s="488"/>
      <c r="B128" s="489"/>
      <c r="C128" s="495" t="s">
        <v>179</v>
      </c>
      <c r="D128" s="491"/>
      <c r="E128" s="492"/>
      <c r="F128" s="63"/>
      <c r="G128" s="493"/>
      <c r="H128" s="494"/>
    </row>
    <row r="129" spans="1:8">
      <c r="A129" s="488"/>
      <c r="B129" s="489"/>
      <c r="C129" s="495">
        <v>10</v>
      </c>
      <c r="D129" s="491"/>
      <c r="E129" s="492"/>
      <c r="F129" s="63"/>
      <c r="G129" s="493"/>
      <c r="H129" s="494"/>
    </row>
    <row r="130" spans="1:8" ht="22.5">
      <c r="A130" s="488">
        <v>15</v>
      </c>
      <c r="B130" s="489"/>
      <c r="C130" s="502" t="s">
        <v>184</v>
      </c>
      <c r="D130" s="491" t="s">
        <v>109</v>
      </c>
      <c r="E130" s="492">
        <v>23</v>
      </c>
      <c r="F130" s="63"/>
      <c r="G130" s="493">
        <f>E130*F130</f>
        <v>0</v>
      </c>
      <c r="H130" s="494"/>
    </row>
    <row r="131" spans="1:8">
      <c r="A131" s="488"/>
      <c r="B131" s="489"/>
      <c r="C131" s="495" t="s">
        <v>176</v>
      </c>
      <c r="D131" s="491"/>
      <c r="E131" s="492"/>
      <c r="F131" s="63"/>
      <c r="G131" s="493"/>
      <c r="H131" s="494"/>
    </row>
    <row r="132" spans="1:8">
      <c r="A132" s="488"/>
      <c r="B132" s="489"/>
      <c r="C132" s="495">
        <v>23</v>
      </c>
      <c r="D132" s="491"/>
      <c r="E132" s="492"/>
      <c r="F132" s="63"/>
      <c r="G132" s="493"/>
      <c r="H132" s="494"/>
    </row>
    <row r="133" spans="1:8">
      <c r="A133" s="488">
        <v>16</v>
      </c>
      <c r="B133" s="489"/>
      <c r="C133" s="502" t="s">
        <v>187</v>
      </c>
      <c r="D133" s="491" t="s">
        <v>109</v>
      </c>
      <c r="E133" s="492">
        <v>16</v>
      </c>
      <c r="F133" s="63"/>
      <c r="G133" s="493">
        <f>E133*F133</f>
        <v>0</v>
      </c>
      <c r="H133" s="494"/>
    </row>
    <row r="134" spans="1:8">
      <c r="A134" s="488"/>
      <c r="B134" s="489"/>
      <c r="C134" s="495" t="s">
        <v>176</v>
      </c>
      <c r="D134" s="491"/>
      <c r="E134" s="492"/>
      <c r="F134" s="63"/>
      <c r="G134" s="493"/>
      <c r="H134" s="494"/>
    </row>
    <row r="135" spans="1:8">
      <c r="A135" s="488"/>
      <c r="B135" s="489"/>
      <c r="C135" s="495">
        <v>8</v>
      </c>
      <c r="D135" s="491"/>
      <c r="E135" s="492"/>
      <c r="F135" s="63"/>
      <c r="G135" s="493"/>
      <c r="H135" s="494"/>
    </row>
    <row r="136" spans="1:8">
      <c r="A136" s="488"/>
      <c r="B136" s="489"/>
      <c r="C136" s="495" t="s">
        <v>179</v>
      </c>
      <c r="D136" s="491"/>
      <c r="E136" s="492"/>
      <c r="F136" s="63"/>
      <c r="G136" s="493"/>
      <c r="H136" s="494"/>
    </row>
    <row r="137" spans="1:8">
      <c r="A137" s="488"/>
      <c r="B137" s="489"/>
      <c r="C137" s="495">
        <v>8</v>
      </c>
      <c r="D137" s="491"/>
      <c r="E137" s="492"/>
      <c r="F137" s="63"/>
      <c r="G137" s="493"/>
      <c r="H137" s="494"/>
    </row>
    <row r="138" spans="1:8">
      <c r="A138" s="488">
        <v>17</v>
      </c>
      <c r="B138" s="489"/>
      <c r="C138" s="504" t="s">
        <v>189</v>
      </c>
      <c r="D138" s="491" t="s">
        <v>190</v>
      </c>
      <c r="E138" s="492">
        <v>15</v>
      </c>
      <c r="F138" s="63"/>
      <c r="G138" s="493">
        <f>E138*F138</f>
        <v>0</v>
      </c>
      <c r="H138" s="494"/>
    </row>
    <row r="139" spans="1:8">
      <c r="A139" s="488" t="s">
        <v>119</v>
      </c>
      <c r="B139" s="489"/>
      <c r="C139" s="495" t="s">
        <v>207</v>
      </c>
      <c r="D139" s="491"/>
      <c r="E139" s="492"/>
      <c r="F139" s="63"/>
      <c r="G139" s="493"/>
      <c r="H139" s="494"/>
    </row>
    <row r="140" spans="1:8">
      <c r="A140" s="488" t="s">
        <v>119</v>
      </c>
      <c r="B140" s="489"/>
      <c r="C140" s="495">
        <v>15</v>
      </c>
      <c r="D140" s="491"/>
      <c r="E140" s="492"/>
      <c r="F140" s="63"/>
      <c r="G140" s="493"/>
      <c r="H140" s="494"/>
    </row>
    <row r="141" spans="1:8">
      <c r="A141" s="483"/>
      <c r="B141" s="484">
        <v>3</v>
      </c>
      <c r="C141" s="485" t="s">
        <v>208</v>
      </c>
      <c r="D141" s="484"/>
      <c r="E141" s="486"/>
      <c r="F141" s="62"/>
      <c r="G141" s="487">
        <f>SUM(G142:G187)</f>
        <v>0</v>
      </c>
    </row>
    <row r="142" spans="1:8" ht="135">
      <c r="A142" s="488">
        <v>1</v>
      </c>
      <c r="B142" s="489" t="s">
        <v>119</v>
      </c>
      <c r="C142" s="505" t="s">
        <v>209</v>
      </c>
      <c r="D142" s="491" t="s">
        <v>91</v>
      </c>
      <c r="E142" s="492">
        <v>1</v>
      </c>
      <c r="F142" s="63"/>
      <c r="G142" s="493">
        <f>E142*F142</f>
        <v>0</v>
      </c>
      <c r="H142" s="494" t="s">
        <v>119</v>
      </c>
    </row>
    <row r="143" spans="1:8">
      <c r="A143" s="488"/>
      <c r="B143" s="489"/>
      <c r="C143" s="495" t="s">
        <v>176</v>
      </c>
      <c r="D143" s="491"/>
      <c r="E143" s="492"/>
      <c r="F143" s="63"/>
      <c r="G143" s="493"/>
      <c r="H143" s="494"/>
    </row>
    <row r="144" spans="1:8">
      <c r="A144" s="488"/>
      <c r="B144" s="489"/>
      <c r="C144" s="495">
        <v>1</v>
      </c>
      <c r="D144" s="491"/>
      <c r="E144" s="492"/>
      <c r="F144" s="63"/>
      <c r="G144" s="493"/>
      <c r="H144" s="494"/>
    </row>
    <row r="145" spans="1:8">
      <c r="A145" s="497">
        <v>2</v>
      </c>
      <c r="B145" s="498"/>
      <c r="C145" s="490" t="s">
        <v>210</v>
      </c>
      <c r="D145" s="491" t="s">
        <v>91</v>
      </c>
      <c r="E145" s="492">
        <v>2</v>
      </c>
      <c r="F145" s="63"/>
      <c r="G145" s="493">
        <f>E145*F145</f>
        <v>0</v>
      </c>
      <c r="H145" s="494"/>
    </row>
    <row r="146" spans="1:8">
      <c r="A146" s="488"/>
      <c r="B146" s="489"/>
      <c r="C146" s="495" t="s">
        <v>176</v>
      </c>
      <c r="D146" s="491"/>
      <c r="E146" s="492"/>
      <c r="F146" s="63"/>
      <c r="G146" s="493"/>
      <c r="H146" s="494"/>
    </row>
    <row r="147" spans="1:8">
      <c r="A147" s="488" t="s">
        <v>119</v>
      </c>
      <c r="B147" s="489"/>
      <c r="C147" s="495">
        <v>2</v>
      </c>
      <c r="D147" s="491"/>
      <c r="E147" s="492"/>
      <c r="F147" s="63"/>
      <c r="G147" s="493"/>
      <c r="H147" s="494"/>
    </row>
    <row r="148" spans="1:8">
      <c r="A148" s="497">
        <v>3</v>
      </c>
      <c r="B148" s="498"/>
      <c r="C148" s="501" t="s">
        <v>211</v>
      </c>
      <c r="D148" s="499" t="s">
        <v>91</v>
      </c>
      <c r="E148" s="492">
        <v>2</v>
      </c>
      <c r="F148" s="63"/>
      <c r="G148" s="493">
        <f>E148*F148</f>
        <v>0</v>
      </c>
      <c r="H148" s="494"/>
    </row>
    <row r="149" spans="1:8">
      <c r="A149" s="488"/>
      <c r="B149" s="489"/>
      <c r="C149" s="495" t="s">
        <v>176</v>
      </c>
      <c r="D149" s="491"/>
      <c r="E149" s="492"/>
      <c r="F149" s="63"/>
      <c r="G149" s="493"/>
      <c r="H149" s="494"/>
    </row>
    <row r="150" spans="1:8">
      <c r="A150" s="488" t="s">
        <v>119</v>
      </c>
      <c r="B150" s="489"/>
      <c r="C150" s="495">
        <v>2</v>
      </c>
      <c r="D150" s="491"/>
      <c r="E150" s="492"/>
      <c r="F150" s="63"/>
      <c r="G150" s="493" t="s">
        <v>119</v>
      </c>
      <c r="H150" s="494"/>
    </row>
    <row r="151" spans="1:8">
      <c r="A151" s="497">
        <v>4</v>
      </c>
      <c r="B151" s="498"/>
      <c r="C151" s="502" t="s">
        <v>212</v>
      </c>
      <c r="D151" s="491" t="s">
        <v>91</v>
      </c>
      <c r="E151" s="492">
        <v>4</v>
      </c>
      <c r="F151" s="63"/>
      <c r="G151" s="493">
        <f>E151*F151</f>
        <v>0</v>
      </c>
      <c r="H151" s="494"/>
    </row>
    <row r="152" spans="1:8">
      <c r="A152" s="488"/>
      <c r="B152" s="489"/>
      <c r="C152" s="495" t="s">
        <v>176</v>
      </c>
      <c r="D152" s="491"/>
      <c r="E152" s="492"/>
      <c r="F152" s="63"/>
      <c r="G152" s="493"/>
      <c r="H152" s="494"/>
    </row>
    <row r="153" spans="1:8">
      <c r="A153" s="488" t="s">
        <v>119</v>
      </c>
      <c r="B153" s="489"/>
      <c r="C153" s="495">
        <v>4</v>
      </c>
      <c r="D153" s="491"/>
      <c r="E153" s="492"/>
      <c r="F153" s="63"/>
      <c r="G153" s="493" t="s">
        <v>119</v>
      </c>
      <c r="H153" s="494"/>
    </row>
    <row r="154" spans="1:8">
      <c r="A154" s="497">
        <v>5</v>
      </c>
      <c r="B154" s="498"/>
      <c r="C154" s="502" t="s">
        <v>213</v>
      </c>
      <c r="D154" s="491" t="s">
        <v>91</v>
      </c>
      <c r="E154" s="492">
        <v>2</v>
      </c>
      <c r="F154" s="63"/>
      <c r="G154" s="493">
        <f>E154*F154</f>
        <v>0</v>
      </c>
      <c r="H154" s="494"/>
    </row>
    <row r="155" spans="1:8">
      <c r="A155" s="488"/>
      <c r="B155" s="489"/>
      <c r="C155" s="495" t="s">
        <v>176</v>
      </c>
      <c r="D155" s="491"/>
      <c r="E155" s="492"/>
      <c r="F155" s="63"/>
      <c r="G155" s="493"/>
      <c r="H155" s="494"/>
    </row>
    <row r="156" spans="1:8">
      <c r="A156" s="488" t="s">
        <v>119</v>
      </c>
      <c r="B156" s="489"/>
      <c r="C156" s="495">
        <v>2</v>
      </c>
      <c r="D156" s="491"/>
      <c r="E156" s="492"/>
      <c r="F156" s="63"/>
      <c r="G156" s="493"/>
      <c r="H156" s="494"/>
    </row>
    <row r="157" spans="1:8">
      <c r="A157" s="497">
        <v>6</v>
      </c>
      <c r="B157" s="498"/>
      <c r="C157" s="502" t="s">
        <v>214</v>
      </c>
      <c r="D157" s="491" t="s">
        <v>91</v>
      </c>
      <c r="E157" s="492">
        <v>4</v>
      </c>
      <c r="F157" s="63"/>
      <c r="G157" s="493">
        <f>E157*F157</f>
        <v>0</v>
      </c>
      <c r="H157" s="494"/>
    </row>
    <row r="158" spans="1:8">
      <c r="A158" s="488"/>
      <c r="B158" s="489"/>
      <c r="C158" s="495" t="s">
        <v>176</v>
      </c>
      <c r="D158" s="491"/>
      <c r="E158" s="492"/>
      <c r="F158" s="63"/>
      <c r="G158" s="493"/>
      <c r="H158" s="494"/>
    </row>
    <row r="159" spans="1:8">
      <c r="A159" s="488" t="s">
        <v>119</v>
      </c>
      <c r="B159" s="489"/>
      <c r="C159" s="495">
        <v>4</v>
      </c>
      <c r="D159" s="491"/>
      <c r="E159" s="492"/>
      <c r="F159" s="63"/>
      <c r="G159" s="493" t="s">
        <v>119</v>
      </c>
      <c r="H159" s="494"/>
    </row>
    <row r="160" spans="1:8" ht="22.5">
      <c r="A160" s="497">
        <v>7</v>
      </c>
      <c r="B160" s="498"/>
      <c r="C160" s="502" t="s">
        <v>215</v>
      </c>
      <c r="D160" s="491" t="s">
        <v>91</v>
      </c>
      <c r="E160" s="492">
        <v>3</v>
      </c>
      <c r="F160" s="63"/>
      <c r="G160" s="493">
        <f>E160*F160</f>
        <v>0</v>
      </c>
      <c r="H160" s="494"/>
    </row>
    <row r="161" spans="1:8">
      <c r="A161" s="488"/>
      <c r="B161" s="489"/>
      <c r="C161" s="495" t="s">
        <v>174</v>
      </c>
      <c r="D161" s="491"/>
      <c r="E161" s="492"/>
      <c r="F161" s="63"/>
      <c r="G161" s="493"/>
      <c r="H161" s="494"/>
    </row>
    <row r="162" spans="1:8">
      <c r="A162" s="488" t="s">
        <v>119</v>
      </c>
      <c r="B162" s="489"/>
      <c r="C162" s="495">
        <v>3</v>
      </c>
      <c r="D162" s="491"/>
      <c r="E162" s="492"/>
      <c r="F162" s="63"/>
      <c r="G162" s="493" t="s">
        <v>119</v>
      </c>
      <c r="H162" s="494"/>
    </row>
    <row r="163" spans="1:8" ht="22.5">
      <c r="A163" s="497">
        <v>8</v>
      </c>
      <c r="B163" s="498"/>
      <c r="C163" s="502" t="s">
        <v>216</v>
      </c>
      <c r="D163" s="491" t="s">
        <v>91</v>
      </c>
      <c r="E163" s="492">
        <v>7</v>
      </c>
      <c r="F163" s="63"/>
      <c r="G163" s="493">
        <f>E163*F163</f>
        <v>0</v>
      </c>
      <c r="H163" s="494"/>
    </row>
    <row r="164" spans="1:8">
      <c r="A164" s="497"/>
      <c r="B164" s="498"/>
      <c r="C164" s="495" t="s">
        <v>174</v>
      </c>
      <c r="D164" s="491"/>
      <c r="E164" s="492"/>
      <c r="F164" s="63"/>
      <c r="G164" s="493"/>
      <c r="H164" s="494"/>
    </row>
    <row r="165" spans="1:8">
      <c r="A165" s="497"/>
      <c r="B165" s="498"/>
      <c r="C165" s="495">
        <v>4</v>
      </c>
      <c r="D165" s="491"/>
      <c r="E165" s="492"/>
      <c r="F165" s="63"/>
      <c r="G165" s="493"/>
      <c r="H165" s="494"/>
    </row>
    <row r="166" spans="1:8">
      <c r="A166" s="488"/>
      <c r="B166" s="489"/>
      <c r="C166" s="495" t="s">
        <v>176</v>
      </c>
      <c r="D166" s="491"/>
      <c r="E166" s="492"/>
      <c r="F166" s="63"/>
      <c r="G166" s="493"/>
      <c r="H166" s="494"/>
    </row>
    <row r="167" spans="1:8">
      <c r="A167" s="488" t="s">
        <v>119</v>
      </c>
      <c r="B167" s="489"/>
      <c r="C167" s="495">
        <v>3</v>
      </c>
      <c r="D167" s="491"/>
      <c r="E167" s="492"/>
      <c r="F167" s="63"/>
      <c r="G167" s="493" t="s">
        <v>119</v>
      </c>
      <c r="H167" s="494"/>
    </row>
    <row r="168" spans="1:8" ht="22.5">
      <c r="A168" s="497">
        <v>9</v>
      </c>
      <c r="B168" s="498"/>
      <c r="C168" s="502" t="s">
        <v>217</v>
      </c>
      <c r="D168" s="491" t="s">
        <v>91</v>
      </c>
      <c r="E168" s="492">
        <v>1</v>
      </c>
      <c r="F168" s="63"/>
      <c r="G168" s="493">
        <f>E168*F168</f>
        <v>0</v>
      </c>
      <c r="H168" s="494"/>
    </row>
    <row r="169" spans="1:8">
      <c r="A169" s="488"/>
      <c r="B169" s="489"/>
      <c r="C169" s="495" t="s">
        <v>176</v>
      </c>
      <c r="D169" s="491"/>
      <c r="E169" s="492"/>
      <c r="F169" s="63"/>
      <c r="G169" s="493"/>
      <c r="H169" s="494"/>
    </row>
    <row r="170" spans="1:8">
      <c r="A170" s="488" t="s">
        <v>119</v>
      </c>
      <c r="B170" s="489"/>
      <c r="C170" s="495">
        <v>1</v>
      </c>
      <c r="D170" s="491"/>
      <c r="E170" s="492"/>
      <c r="F170" s="63"/>
      <c r="G170" s="493" t="s">
        <v>119</v>
      </c>
      <c r="H170" s="494"/>
    </row>
    <row r="171" spans="1:8">
      <c r="A171" s="497">
        <v>10</v>
      </c>
      <c r="B171" s="498"/>
      <c r="C171" s="502" t="s">
        <v>218</v>
      </c>
      <c r="D171" s="491" t="s">
        <v>182</v>
      </c>
      <c r="E171" s="492">
        <v>7</v>
      </c>
      <c r="F171" s="63"/>
      <c r="G171" s="493">
        <f>E171*F171</f>
        <v>0</v>
      </c>
      <c r="H171" s="494"/>
    </row>
    <row r="172" spans="1:8">
      <c r="A172" s="488"/>
      <c r="B172" s="489"/>
      <c r="C172" s="495" t="s">
        <v>174</v>
      </c>
      <c r="D172" s="491"/>
      <c r="E172" s="492"/>
      <c r="F172" s="63"/>
      <c r="G172" s="493"/>
      <c r="H172" s="494"/>
    </row>
    <row r="173" spans="1:8">
      <c r="A173" s="488" t="s">
        <v>119</v>
      </c>
      <c r="B173" s="489"/>
      <c r="C173" s="495">
        <v>7</v>
      </c>
      <c r="D173" s="491"/>
      <c r="E173" s="492"/>
      <c r="F173" s="63"/>
      <c r="G173" s="493"/>
      <c r="H173" s="494"/>
    </row>
    <row r="174" spans="1:8" ht="22.5">
      <c r="A174" s="497">
        <v>11</v>
      </c>
      <c r="B174" s="498"/>
      <c r="C174" s="502" t="s">
        <v>184</v>
      </c>
      <c r="D174" s="491" t="s">
        <v>109</v>
      </c>
      <c r="E174" s="492">
        <v>120</v>
      </c>
      <c r="F174" s="63"/>
      <c r="G174" s="493">
        <f>E174*F174</f>
        <v>0</v>
      </c>
      <c r="H174" s="494"/>
    </row>
    <row r="175" spans="1:8">
      <c r="A175" s="497"/>
      <c r="B175" s="498"/>
      <c r="C175" s="495" t="s">
        <v>174</v>
      </c>
      <c r="D175" s="491"/>
      <c r="E175" s="492"/>
      <c r="F175" s="63"/>
      <c r="G175" s="493"/>
      <c r="H175" s="494"/>
    </row>
    <row r="176" spans="1:8">
      <c r="A176" s="497"/>
      <c r="B176" s="498"/>
      <c r="C176" s="495">
        <v>45</v>
      </c>
      <c r="D176" s="491"/>
      <c r="E176" s="492"/>
      <c r="F176" s="63"/>
      <c r="G176" s="493"/>
      <c r="H176" s="494"/>
    </row>
    <row r="177" spans="1:8">
      <c r="A177" s="488"/>
      <c r="B177" s="489"/>
      <c r="C177" s="495" t="s">
        <v>176</v>
      </c>
      <c r="D177" s="491"/>
      <c r="E177" s="492"/>
      <c r="F177" s="63"/>
      <c r="G177" s="493"/>
      <c r="H177" s="494"/>
    </row>
    <row r="178" spans="1:8">
      <c r="A178" s="488" t="s">
        <v>119</v>
      </c>
      <c r="B178" s="489"/>
      <c r="C178" s="495">
        <v>75</v>
      </c>
      <c r="D178" s="491"/>
      <c r="E178" s="492"/>
      <c r="F178" s="63"/>
      <c r="G178" s="493"/>
      <c r="H178" s="494"/>
    </row>
    <row r="179" spans="1:8">
      <c r="A179" s="497">
        <v>12</v>
      </c>
      <c r="B179" s="498"/>
      <c r="C179" s="502" t="s">
        <v>187</v>
      </c>
      <c r="D179" s="491" t="s">
        <v>109</v>
      </c>
      <c r="E179" s="492">
        <v>45</v>
      </c>
      <c r="F179" s="63"/>
      <c r="G179" s="493">
        <f>E179*F179</f>
        <v>0</v>
      </c>
      <c r="H179" s="494"/>
    </row>
    <row r="180" spans="1:8">
      <c r="A180" s="488"/>
      <c r="B180" s="489"/>
      <c r="C180" s="495" t="s">
        <v>176</v>
      </c>
      <c r="D180" s="491"/>
      <c r="E180" s="492"/>
      <c r="F180" s="63"/>
      <c r="G180" s="493"/>
      <c r="H180" s="494"/>
    </row>
    <row r="181" spans="1:8">
      <c r="A181" s="497">
        <v>13</v>
      </c>
      <c r="B181" s="498"/>
      <c r="C181" s="495">
        <v>45</v>
      </c>
      <c r="D181" s="491"/>
      <c r="E181" s="492"/>
      <c r="F181" s="63"/>
      <c r="G181" s="493"/>
      <c r="H181" s="494"/>
    </row>
    <row r="182" spans="1:8" ht="22.5">
      <c r="A182" s="497">
        <v>14</v>
      </c>
      <c r="B182" s="498"/>
      <c r="C182" s="502" t="s">
        <v>186</v>
      </c>
      <c r="D182" s="491" t="s">
        <v>109</v>
      </c>
      <c r="E182" s="492">
        <v>10</v>
      </c>
      <c r="F182" s="63"/>
      <c r="G182" s="493">
        <f>E182*F182</f>
        <v>0</v>
      </c>
      <c r="H182" s="494"/>
    </row>
    <row r="183" spans="1:8">
      <c r="A183" s="488"/>
      <c r="B183" s="489"/>
      <c r="C183" s="495" t="s">
        <v>179</v>
      </c>
      <c r="D183" s="491"/>
      <c r="E183" s="492"/>
      <c r="F183" s="63"/>
      <c r="G183" s="493"/>
      <c r="H183" s="494"/>
    </row>
    <row r="184" spans="1:8">
      <c r="A184" s="488" t="s">
        <v>119</v>
      </c>
      <c r="B184" s="489"/>
      <c r="C184" s="495">
        <v>10</v>
      </c>
      <c r="D184" s="491"/>
      <c r="E184" s="492"/>
      <c r="F184" s="63"/>
      <c r="G184" s="493"/>
      <c r="H184" s="494"/>
    </row>
    <row r="185" spans="1:8">
      <c r="A185" s="497">
        <v>15</v>
      </c>
      <c r="B185" s="498"/>
      <c r="C185" s="504" t="s">
        <v>189</v>
      </c>
      <c r="D185" s="491" t="s">
        <v>190</v>
      </c>
      <c r="E185" s="492">
        <v>35</v>
      </c>
      <c r="F185" s="63"/>
      <c r="G185" s="493">
        <f>E185*F185</f>
        <v>0</v>
      </c>
      <c r="H185" s="494"/>
    </row>
    <row r="186" spans="1:8">
      <c r="A186" s="488"/>
      <c r="B186" s="489"/>
      <c r="C186" s="495" t="s">
        <v>219</v>
      </c>
      <c r="D186" s="491"/>
      <c r="E186" s="492"/>
      <c r="F186" s="63"/>
      <c r="G186" s="493"/>
      <c r="H186" s="494"/>
    </row>
    <row r="187" spans="1:8">
      <c r="A187" s="488" t="s">
        <v>119</v>
      </c>
      <c r="B187" s="489"/>
      <c r="C187" s="495">
        <v>35</v>
      </c>
      <c r="D187" s="491"/>
      <c r="E187" s="492"/>
      <c r="F187" s="63"/>
      <c r="G187" s="493"/>
      <c r="H187" s="494"/>
    </row>
    <row r="188" spans="1:8">
      <c r="A188" s="483"/>
      <c r="B188" s="484">
        <v>4</v>
      </c>
      <c r="C188" s="485" t="s">
        <v>220</v>
      </c>
      <c r="D188" s="484"/>
      <c r="E188" s="486"/>
      <c r="F188" s="62"/>
      <c r="G188" s="487">
        <f>SUM(G189:G215)</f>
        <v>0</v>
      </c>
    </row>
    <row r="189" spans="1:8" ht="67.5">
      <c r="A189" s="488">
        <v>1</v>
      </c>
      <c r="B189" s="489" t="s">
        <v>119</v>
      </c>
      <c r="C189" s="490" t="s">
        <v>221</v>
      </c>
      <c r="D189" s="491" t="s">
        <v>93</v>
      </c>
      <c r="E189" s="492">
        <v>1</v>
      </c>
      <c r="F189" s="63"/>
      <c r="G189" s="493">
        <f>E189*F189</f>
        <v>0</v>
      </c>
      <c r="H189" s="494" t="s">
        <v>119</v>
      </c>
    </row>
    <row r="190" spans="1:8">
      <c r="A190" s="488"/>
      <c r="B190" s="489"/>
      <c r="C190" s="495" t="s">
        <v>176</v>
      </c>
      <c r="D190" s="491"/>
      <c r="E190" s="492"/>
      <c r="F190" s="63"/>
      <c r="G190" s="493"/>
      <c r="H190" s="494"/>
    </row>
    <row r="191" spans="1:8">
      <c r="A191" s="488"/>
      <c r="B191" s="489"/>
      <c r="C191" s="495">
        <v>1</v>
      </c>
      <c r="D191" s="491"/>
      <c r="E191" s="492"/>
      <c r="F191" s="63"/>
      <c r="G191" s="493"/>
      <c r="H191" s="494"/>
    </row>
    <row r="192" spans="1:8">
      <c r="A192" s="497">
        <v>2</v>
      </c>
      <c r="B192" s="498"/>
      <c r="C192" s="499" t="s">
        <v>222</v>
      </c>
      <c r="D192" s="499" t="s">
        <v>91</v>
      </c>
      <c r="E192" s="492">
        <v>2</v>
      </c>
      <c r="F192" s="63"/>
      <c r="G192" s="493">
        <f>E192*F192</f>
        <v>0</v>
      </c>
      <c r="H192" s="494" t="s">
        <v>119</v>
      </c>
    </row>
    <row r="193" spans="1:8">
      <c r="A193" s="488"/>
      <c r="B193" s="489"/>
      <c r="C193" s="495" t="s">
        <v>176</v>
      </c>
      <c r="D193" s="491"/>
      <c r="E193" s="492"/>
      <c r="F193" s="63"/>
      <c r="G193" s="493"/>
      <c r="H193" s="494"/>
    </row>
    <row r="194" spans="1:8">
      <c r="A194" s="488" t="s">
        <v>119</v>
      </c>
      <c r="B194" s="489"/>
      <c r="C194" s="495">
        <v>2</v>
      </c>
      <c r="D194" s="491"/>
      <c r="E194" s="492"/>
      <c r="F194" s="63"/>
      <c r="G194" s="493" t="s">
        <v>119</v>
      </c>
      <c r="H194" s="494"/>
    </row>
    <row r="195" spans="1:8">
      <c r="A195" s="497">
        <v>3</v>
      </c>
      <c r="B195" s="498"/>
      <c r="C195" s="506" t="s">
        <v>223</v>
      </c>
      <c r="D195" s="499" t="s">
        <v>91</v>
      </c>
      <c r="E195" s="492">
        <v>3</v>
      </c>
      <c r="F195" s="63"/>
      <c r="G195" s="493">
        <f>E195*F195</f>
        <v>0</v>
      </c>
      <c r="H195" s="494"/>
    </row>
    <row r="196" spans="1:8">
      <c r="A196" s="488"/>
      <c r="B196" s="489"/>
      <c r="C196" s="495" t="s">
        <v>174</v>
      </c>
      <c r="D196" s="491"/>
      <c r="E196" s="492"/>
      <c r="F196" s="63"/>
      <c r="G196" s="493"/>
      <c r="H196" s="494"/>
    </row>
    <row r="197" spans="1:8">
      <c r="A197" s="488" t="s">
        <v>119</v>
      </c>
      <c r="B197" s="489"/>
      <c r="C197" s="495">
        <v>3</v>
      </c>
      <c r="D197" s="491"/>
      <c r="E197" s="492"/>
      <c r="F197" s="63"/>
      <c r="G197" s="493" t="s">
        <v>119</v>
      </c>
      <c r="H197" s="494"/>
    </row>
    <row r="198" spans="1:8">
      <c r="A198" s="497">
        <v>4</v>
      </c>
      <c r="B198" s="498"/>
      <c r="C198" s="506" t="s">
        <v>224</v>
      </c>
      <c r="D198" s="491" t="s">
        <v>91</v>
      </c>
      <c r="E198" s="492">
        <v>1</v>
      </c>
      <c r="F198" s="63"/>
      <c r="G198" s="493">
        <f>E198*F198</f>
        <v>0</v>
      </c>
      <c r="H198" s="494"/>
    </row>
    <row r="199" spans="1:8">
      <c r="A199" s="488"/>
      <c r="B199" s="489"/>
      <c r="C199" s="495" t="s">
        <v>174</v>
      </c>
      <c r="D199" s="491"/>
      <c r="E199" s="492"/>
      <c r="F199" s="63"/>
      <c r="G199" s="493"/>
      <c r="H199" s="494"/>
    </row>
    <row r="200" spans="1:8">
      <c r="A200" s="488" t="s">
        <v>119</v>
      </c>
      <c r="B200" s="489"/>
      <c r="C200" s="495">
        <v>1</v>
      </c>
      <c r="D200" s="491"/>
      <c r="E200" s="492"/>
      <c r="F200" s="63"/>
      <c r="G200" s="493" t="s">
        <v>119</v>
      </c>
      <c r="H200" s="494"/>
    </row>
    <row r="201" spans="1:8">
      <c r="A201" s="497">
        <v>15</v>
      </c>
      <c r="B201" s="498"/>
      <c r="C201" s="502" t="s">
        <v>218</v>
      </c>
      <c r="D201" s="491" t="s">
        <v>182</v>
      </c>
      <c r="E201" s="492">
        <v>6</v>
      </c>
      <c r="F201" s="63"/>
      <c r="G201" s="493">
        <f>E201*F201</f>
        <v>0</v>
      </c>
      <c r="H201" s="494"/>
    </row>
    <row r="202" spans="1:8">
      <c r="A202" s="488"/>
      <c r="B202" s="489"/>
      <c r="C202" s="495" t="s">
        <v>176</v>
      </c>
      <c r="D202" s="491"/>
      <c r="E202" s="492"/>
      <c r="F202" s="63"/>
      <c r="G202" s="493"/>
      <c r="H202" s="494"/>
    </row>
    <row r="203" spans="1:8">
      <c r="A203" s="488" t="s">
        <v>119</v>
      </c>
      <c r="B203" s="489"/>
      <c r="C203" s="495">
        <v>6</v>
      </c>
      <c r="D203" s="491"/>
      <c r="E203" s="492"/>
      <c r="F203" s="63"/>
      <c r="G203" s="493"/>
      <c r="H203" s="494"/>
    </row>
    <row r="204" spans="1:8">
      <c r="A204" s="497">
        <v>16</v>
      </c>
      <c r="B204" s="498"/>
      <c r="C204" s="502" t="s">
        <v>204</v>
      </c>
      <c r="D204" s="491" t="s">
        <v>182</v>
      </c>
      <c r="E204" s="492">
        <v>6</v>
      </c>
      <c r="F204" s="63"/>
      <c r="G204" s="493">
        <f>E204*F204</f>
        <v>0</v>
      </c>
      <c r="H204" s="494"/>
    </row>
    <row r="205" spans="1:8">
      <c r="A205" s="488"/>
      <c r="B205" s="489"/>
      <c r="C205" s="495" t="s">
        <v>176</v>
      </c>
      <c r="D205" s="491"/>
      <c r="E205" s="492"/>
      <c r="F205" s="63"/>
      <c r="G205" s="493"/>
      <c r="H205" s="494"/>
    </row>
    <row r="206" spans="1:8">
      <c r="A206" s="488" t="s">
        <v>119</v>
      </c>
      <c r="B206" s="489"/>
      <c r="C206" s="495">
        <v>6</v>
      </c>
      <c r="D206" s="491"/>
      <c r="E206" s="492"/>
      <c r="F206" s="63"/>
      <c r="G206" s="493"/>
      <c r="H206" s="494"/>
    </row>
    <row r="207" spans="1:8" ht="22.5">
      <c r="A207" s="488">
        <v>17</v>
      </c>
      <c r="B207" s="489"/>
      <c r="C207" s="502" t="s">
        <v>225</v>
      </c>
      <c r="D207" s="491" t="s">
        <v>109</v>
      </c>
      <c r="E207" s="492">
        <v>6</v>
      </c>
      <c r="F207" s="63"/>
      <c r="G207" s="493">
        <f>E207*F207</f>
        <v>0</v>
      </c>
      <c r="H207" s="494"/>
    </row>
    <row r="208" spans="1:8">
      <c r="A208" s="488"/>
      <c r="B208" s="489"/>
      <c r="C208" s="495" t="s">
        <v>176</v>
      </c>
      <c r="D208" s="491"/>
      <c r="E208" s="492"/>
      <c r="F208" s="63"/>
      <c r="G208" s="493"/>
      <c r="H208" s="494"/>
    </row>
    <row r="209" spans="1:8">
      <c r="A209" s="488"/>
      <c r="B209" s="489"/>
      <c r="C209" s="495">
        <v>6</v>
      </c>
      <c r="D209" s="491"/>
      <c r="E209" s="492"/>
      <c r="F209" s="63"/>
      <c r="G209" s="493"/>
      <c r="H209" s="494"/>
    </row>
    <row r="210" spans="1:8" ht="22.5">
      <c r="A210" s="497">
        <v>18</v>
      </c>
      <c r="B210" s="498"/>
      <c r="C210" s="490" t="s">
        <v>226</v>
      </c>
      <c r="D210" s="491" t="s">
        <v>182</v>
      </c>
      <c r="E210" s="492">
        <v>6</v>
      </c>
      <c r="F210" s="63"/>
      <c r="G210" s="493">
        <f>E210*F210</f>
        <v>0</v>
      </c>
      <c r="H210" s="494"/>
    </row>
    <row r="211" spans="1:8">
      <c r="A211" s="488"/>
      <c r="B211" s="489"/>
      <c r="C211" s="495" t="s">
        <v>176</v>
      </c>
      <c r="D211" s="491"/>
      <c r="E211" s="492"/>
      <c r="F211" s="63"/>
      <c r="G211" s="493"/>
      <c r="H211" s="494"/>
    </row>
    <row r="212" spans="1:8">
      <c r="A212" s="488" t="s">
        <v>119</v>
      </c>
      <c r="B212" s="489"/>
      <c r="C212" s="495">
        <v>6</v>
      </c>
      <c r="D212" s="491"/>
      <c r="E212" s="492"/>
      <c r="F212" s="63"/>
      <c r="G212" s="493"/>
      <c r="H212" s="494"/>
    </row>
    <row r="213" spans="1:8">
      <c r="A213" s="497">
        <v>19</v>
      </c>
      <c r="B213" s="498"/>
      <c r="C213" s="504" t="s">
        <v>189</v>
      </c>
      <c r="D213" s="491" t="s">
        <v>190</v>
      </c>
      <c r="E213" s="492">
        <v>10</v>
      </c>
      <c r="F213" s="63"/>
      <c r="G213" s="493">
        <f>E213*F213</f>
        <v>0</v>
      </c>
      <c r="H213" s="494"/>
    </row>
    <row r="214" spans="1:8">
      <c r="A214" s="488"/>
      <c r="B214" s="489"/>
      <c r="C214" s="495" t="s">
        <v>176</v>
      </c>
      <c r="D214" s="491"/>
      <c r="E214" s="492"/>
      <c r="F214" s="63"/>
      <c r="G214" s="493"/>
      <c r="H214" s="494"/>
    </row>
    <row r="215" spans="1:8">
      <c r="A215" s="488" t="s">
        <v>119</v>
      </c>
      <c r="B215" s="489"/>
      <c r="C215" s="495">
        <v>10</v>
      </c>
      <c r="D215" s="491"/>
      <c r="E215" s="492"/>
      <c r="F215" s="63"/>
      <c r="G215" s="493"/>
      <c r="H215" s="494"/>
    </row>
    <row r="216" spans="1:8">
      <c r="A216" s="483"/>
      <c r="B216" s="484">
        <v>5</v>
      </c>
      <c r="C216" s="485" t="s">
        <v>227</v>
      </c>
      <c r="D216" s="484"/>
      <c r="E216" s="486"/>
      <c r="F216" s="62"/>
      <c r="G216" s="487">
        <f>SUM(G217:G231)</f>
        <v>0</v>
      </c>
    </row>
    <row r="217" spans="1:8" ht="22.5">
      <c r="A217" s="488">
        <v>1</v>
      </c>
      <c r="B217" s="489"/>
      <c r="C217" s="490" t="s">
        <v>228</v>
      </c>
      <c r="D217" s="491" t="s">
        <v>91</v>
      </c>
      <c r="E217" s="492">
        <v>2</v>
      </c>
      <c r="F217" s="63"/>
      <c r="G217" s="493">
        <f>E217*F217</f>
        <v>0</v>
      </c>
      <c r="H217" s="494"/>
    </row>
    <row r="218" spans="1:8">
      <c r="A218" s="488"/>
      <c r="B218" s="489"/>
      <c r="C218" s="495" t="s">
        <v>174</v>
      </c>
      <c r="D218" s="491"/>
      <c r="E218" s="492"/>
      <c r="F218" s="63"/>
      <c r="G218" s="493"/>
      <c r="H218" s="494"/>
    </row>
    <row r="219" spans="1:8">
      <c r="A219" s="488"/>
      <c r="B219" s="489"/>
      <c r="C219" s="495">
        <v>2</v>
      </c>
      <c r="D219" s="491"/>
      <c r="E219" s="492"/>
      <c r="F219" s="63"/>
      <c r="G219" s="493"/>
      <c r="H219" s="494"/>
    </row>
    <row r="220" spans="1:8" ht="22.5">
      <c r="A220" s="488">
        <v>2</v>
      </c>
      <c r="B220" s="489"/>
      <c r="C220" s="490" t="s">
        <v>229</v>
      </c>
      <c r="D220" s="491" t="s">
        <v>91</v>
      </c>
      <c r="E220" s="492">
        <v>2</v>
      </c>
      <c r="F220" s="63"/>
      <c r="G220" s="493">
        <f>E220*F220</f>
        <v>0</v>
      </c>
      <c r="H220" s="494"/>
    </row>
    <row r="221" spans="1:8">
      <c r="A221" s="488"/>
      <c r="B221" s="489"/>
      <c r="C221" s="495" t="s">
        <v>174</v>
      </c>
      <c r="D221" s="491"/>
      <c r="E221" s="492"/>
      <c r="F221" s="63"/>
      <c r="G221" s="493"/>
      <c r="H221" s="494"/>
    </row>
    <row r="222" spans="1:8">
      <c r="A222" s="488"/>
      <c r="B222" s="489"/>
      <c r="C222" s="495">
        <v>2</v>
      </c>
      <c r="D222" s="491"/>
      <c r="E222" s="492"/>
      <c r="F222" s="63"/>
      <c r="G222" s="493"/>
      <c r="H222" s="494"/>
    </row>
    <row r="223" spans="1:8">
      <c r="A223" s="488">
        <v>3</v>
      </c>
      <c r="B223" s="489"/>
      <c r="C223" s="502" t="s">
        <v>230</v>
      </c>
      <c r="D223" s="491" t="s">
        <v>182</v>
      </c>
      <c r="E223" s="492">
        <v>1</v>
      </c>
      <c r="F223" s="63"/>
      <c r="G223" s="493">
        <f>E223*F223</f>
        <v>0</v>
      </c>
      <c r="H223" s="494"/>
    </row>
    <row r="224" spans="1:8">
      <c r="A224" s="488"/>
      <c r="B224" s="489"/>
      <c r="C224" s="495" t="s">
        <v>174</v>
      </c>
      <c r="D224" s="491"/>
      <c r="E224" s="492"/>
      <c r="F224" s="63"/>
      <c r="G224" s="493"/>
      <c r="H224" s="494"/>
    </row>
    <row r="225" spans="1:8">
      <c r="A225" s="488"/>
      <c r="B225" s="489"/>
      <c r="C225" s="495">
        <v>1</v>
      </c>
      <c r="D225" s="491"/>
      <c r="E225" s="492"/>
      <c r="F225" s="63"/>
      <c r="G225" s="493"/>
      <c r="H225" s="494"/>
    </row>
    <row r="226" spans="1:8" ht="22.5">
      <c r="A226" s="488">
        <v>4</v>
      </c>
      <c r="B226" s="489"/>
      <c r="C226" s="490" t="s">
        <v>231</v>
      </c>
      <c r="D226" s="491" t="s">
        <v>182</v>
      </c>
      <c r="E226" s="492">
        <v>4</v>
      </c>
      <c r="F226" s="63"/>
      <c r="G226" s="493">
        <f>E226*F226</f>
        <v>0</v>
      </c>
      <c r="H226" s="494"/>
    </row>
    <row r="227" spans="1:8">
      <c r="A227" s="488"/>
      <c r="B227" s="489"/>
      <c r="C227" s="495" t="s">
        <v>174</v>
      </c>
      <c r="D227" s="491"/>
      <c r="E227" s="492"/>
      <c r="F227" s="63"/>
      <c r="G227" s="493"/>
      <c r="H227" s="494"/>
    </row>
    <row r="228" spans="1:8">
      <c r="A228" s="488"/>
      <c r="B228" s="489"/>
      <c r="C228" s="495">
        <v>4</v>
      </c>
      <c r="D228" s="491"/>
      <c r="E228" s="492"/>
      <c r="F228" s="63"/>
      <c r="G228" s="493"/>
      <c r="H228" s="494"/>
    </row>
    <row r="229" spans="1:8">
      <c r="A229" s="488">
        <v>5</v>
      </c>
      <c r="B229" s="489"/>
      <c r="C229" s="504" t="s">
        <v>189</v>
      </c>
      <c r="D229" s="491" t="s">
        <v>190</v>
      </c>
      <c r="E229" s="492">
        <v>2</v>
      </c>
      <c r="F229" s="63"/>
      <c r="G229" s="493">
        <f>E229*F229</f>
        <v>0</v>
      </c>
      <c r="H229" s="494"/>
    </row>
    <row r="230" spans="1:8">
      <c r="A230" s="488" t="s">
        <v>119</v>
      </c>
      <c r="B230" s="489"/>
      <c r="C230" s="495" t="s">
        <v>174</v>
      </c>
      <c r="D230" s="491"/>
      <c r="E230" s="492"/>
      <c r="F230" s="63"/>
      <c r="G230" s="493"/>
      <c r="H230" s="494"/>
    </row>
    <row r="231" spans="1:8">
      <c r="A231" s="488" t="s">
        <v>119</v>
      </c>
      <c r="B231" s="489"/>
      <c r="C231" s="495">
        <v>2</v>
      </c>
      <c r="D231" s="491"/>
      <c r="E231" s="492"/>
      <c r="F231" s="63"/>
      <c r="G231" s="493"/>
      <c r="H231" s="494"/>
    </row>
    <row r="232" spans="1:8">
      <c r="A232" s="483"/>
      <c r="B232" s="484">
        <v>6</v>
      </c>
      <c r="C232" s="485" t="s">
        <v>232</v>
      </c>
      <c r="D232" s="484"/>
      <c r="E232" s="486"/>
      <c r="F232" s="62"/>
      <c r="G232" s="487">
        <f>SUM(G233:G253)</f>
        <v>0</v>
      </c>
    </row>
    <row r="233" spans="1:8" ht="33.75">
      <c r="A233" s="488">
        <v>1</v>
      </c>
      <c r="B233" s="489"/>
      <c r="C233" s="504" t="s">
        <v>233</v>
      </c>
      <c r="D233" s="491" t="s">
        <v>91</v>
      </c>
      <c r="E233" s="492">
        <v>1</v>
      </c>
      <c r="F233" s="63"/>
      <c r="G233" s="493">
        <f>E233*F233</f>
        <v>0</v>
      </c>
      <c r="H233" s="507" t="s">
        <v>119</v>
      </c>
    </row>
    <row r="234" spans="1:8">
      <c r="A234" s="488" t="s">
        <v>119</v>
      </c>
      <c r="B234" s="489"/>
      <c r="C234" s="495" t="s">
        <v>176</v>
      </c>
      <c r="D234" s="491"/>
      <c r="E234" s="492"/>
      <c r="F234" s="63"/>
      <c r="G234" s="493"/>
      <c r="H234" s="508" t="s">
        <v>119</v>
      </c>
    </row>
    <row r="235" spans="1:8">
      <c r="A235" s="488" t="s">
        <v>119</v>
      </c>
      <c r="B235" s="489"/>
      <c r="C235" s="495">
        <v>1</v>
      </c>
      <c r="D235" s="491"/>
      <c r="E235" s="492"/>
      <c r="F235" s="63"/>
      <c r="G235" s="493"/>
      <c r="H235" s="508" t="s">
        <v>119</v>
      </c>
    </row>
    <row r="236" spans="1:8">
      <c r="A236" s="488">
        <v>2</v>
      </c>
      <c r="B236" s="489"/>
      <c r="C236" s="509" t="s">
        <v>234</v>
      </c>
      <c r="D236" s="491" t="s">
        <v>91</v>
      </c>
      <c r="E236" s="492">
        <v>1</v>
      </c>
      <c r="F236" s="63"/>
      <c r="G236" s="493">
        <f>E236*F236</f>
        <v>0</v>
      </c>
      <c r="H236" s="508" t="s">
        <v>119</v>
      </c>
    </row>
    <row r="237" spans="1:8">
      <c r="A237" s="488" t="s">
        <v>119</v>
      </c>
      <c r="B237" s="489"/>
      <c r="C237" s="495" t="s">
        <v>174</v>
      </c>
      <c r="D237" s="491"/>
      <c r="E237" s="492"/>
      <c r="F237" s="63"/>
      <c r="G237" s="493"/>
      <c r="H237" s="508" t="s">
        <v>119</v>
      </c>
    </row>
    <row r="238" spans="1:8">
      <c r="A238" s="488" t="s">
        <v>119</v>
      </c>
      <c r="B238" s="489"/>
      <c r="C238" s="495">
        <v>1</v>
      </c>
      <c r="D238" s="491"/>
      <c r="E238" s="492"/>
      <c r="F238" s="63"/>
      <c r="G238" s="493"/>
      <c r="H238" s="508" t="s">
        <v>119</v>
      </c>
    </row>
    <row r="239" spans="1:8" ht="33.75">
      <c r="A239" s="488">
        <v>3</v>
      </c>
      <c r="B239" s="489"/>
      <c r="C239" s="504" t="s">
        <v>235</v>
      </c>
      <c r="D239" s="491" t="s">
        <v>91</v>
      </c>
      <c r="E239" s="492">
        <v>1</v>
      </c>
      <c r="F239" s="63"/>
      <c r="G239" s="493">
        <f>E239*F239</f>
        <v>0</v>
      </c>
      <c r="H239" s="507" t="s">
        <v>119</v>
      </c>
    </row>
    <row r="240" spans="1:8">
      <c r="A240" s="488" t="s">
        <v>119</v>
      </c>
      <c r="B240" s="489"/>
      <c r="C240" s="495" t="s">
        <v>176</v>
      </c>
      <c r="D240" s="491"/>
      <c r="E240" s="492"/>
      <c r="F240" s="63"/>
      <c r="G240" s="493"/>
      <c r="H240" s="508" t="s">
        <v>119</v>
      </c>
    </row>
    <row r="241" spans="1:8">
      <c r="A241" s="488" t="s">
        <v>119</v>
      </c>
      <c r="B241" s="489"/>
      <c r="C241" s="495">
        <v>1</v>
      </c>
      <c r="D241" s="491"/>
      <c r="E241" s="492"/>
      <c r="F241" s="63"/>
      <c r="G241" s="493"/>
      <c r="H241" s="508" t="s">
        <v>119</v>
      </c>
    </row>
    <row r="242" spans="1:8">
      <c r="A242" s="488">
        <v>4</v>
      </c>
      <c r="B242" s="489"/>
      <c r="C242" s="509" t="s">
        <v>236</v>
      </c>
      <c r="D242" s="491" t="s">
        <v>91</v>
      </c>
      <c r="E242" s="492">
        <v>1</v>
      </c>
      <c r="F242" s="63"/>
      <c r="G242" s="493">
        <f>E242*F242</f>
        <v>0</v>
      </c>
      <c r="H242" s="508" t="s">
        <v>119</v>
      </c>
    </row>
    <row r="243" spans="1:8">
      <c r="A243" s="488" t="s">
        <v>119</v>
      </c>
      <c r="B243" s="489"/>
      <c r="C243" s="495" t="s">
        <v>176</v>
      </c>
      <c r="D243" s="491"/>
      <c r="E243" s="492"/>
      <c r="F243" s="63"/>
      <c r="G243" s="493"/>
      <c r="H243" s="508" t="s">
        <v>119</v>
      </c>
    </row>
    <row r="244" spans="1:8">
      <c r="A244" s="488" t="s">
        <v>119</v>
      </c>
      <c r="B244" s="489"/>
      <c r="C244" s="495">
        <v>1</v>
      </c>
      <c r="D244" s="491"/>
      <c r="E244" s="492"/>
      <c r="F244" s="63"/>
      <c r="G244" s="493"/>
      <c r="H244" s="508" t="s">
        <v>119</v>
      </c>
    </row>
    <row r="245" spans="1:8" ht="22.5">
      <c r="A245" s="488">
        <v>5</v>
      </c>
      <c r="B245" s="489"/>
      <c r="C245" s="504" t="s">
        <v>237</v>
      </c>
      <c r="D245" s="491" t="s">
        <v>182</v>
      </c>
      <c r="E245" s="492">
        <v>10</v>
      </c>
      <c r="F245" s="63"/>
      <c r="G245" s="493">
        <f>E245*F245</f>
        <v>0</v>
      </c>
      <c r="H245" s="507" t="s">
        <v>119</v>
      </c>
    </row>
    <row r="246" spans="1:8">
      <c r="A246" s="488" t="s">
        <v>119</v>
      </c>
      <c r="B246" s="489"/>
      <c r="C246" s="495" t="s">
        <v>174</v>
      </c>
      <c r="D246" s="491"/>
      <c r="E246" s="492"/>
      <c r="F246" s="63"/>
      <c r="G246" s="493"/>
      <c r="H246" s="508" t="s">
        <v>119</v>
      </c>
    </row>
    <row r="247" spans="1:8">
      <c r="A247" s="488" t="s">
        <v>119</v>
      </c>
      <c r="B247" s="489"/>
      <c r="C247" s="495">
        <v>10</v>
      </c>
      <c r="D247" s="491"/>
      <c r="E247" s="492"/>
      <c r="F247" s="63"/>
      <c r="G247" s="493"/>
      <c r="H247" s="508" t="s">
        <v>119</v>
      </c>
    </row>
    <row r="248" spans="1:8" ht="22.5">
      <c r="A248" s="488">
        <v>6</v>
      </c>
      <c r="B248" s="489"/>
      <c r="C248" s="504" t="s">
        <v>238</v>
      </c>
      <c r="D248" s="491" t="s">
        <v>182</v>
      </c>
      <c r="E248" s="492">
        <v>7</v>
      </c>
      <c r="F248" s="63"/>
      <c r="G248" s="493">
        <f>E248*F248</f>
        <v>0</v>
      </c>
      <c r="H248" s="507" t="s">
        <v>119</v>
      </c>
    </row>
    <row r="249" spans="1:8">
      <c r="A249" s="488" t="s">
        <v>119</v>
      </c>
      <c r="B249" s="489"/>
      <c r="C249" s="495" t="s">
        <v>176</v>
      </c>
      <c r="D249" s="491"/>
      <c r="E249" s="492"/>
      <c r="F249" s="63"/>
      <c r="G249" s="493"/>
      <c r="H249" s="508" t="s">
        <v>119</v>
      </c>
    </row>
    <row r="250" spans="1:8">
      <c r="A250" s="488" t="s">
        <v>119</v>
      </c>
      <c r="B250" s="489"/>
      <c r="C250" s="495">
        <v>7</v>
      </c>
      <c r="D250" s="491"/>
      <c r="E250" s="492"/>
      <c r="F250" s="63"/>
      <c r="G250" s="493"/>
      <c r="H250" s="508" t="s">
        <v>119</v>
      </c>
    </row>
    <row r="251" spans="1:8">
      <c r="A251" s="488">
        <v>7</v>
      </c>
      <c r="B251" s="489"/>
      <c r="C251" s="504" t="s">
        <v>189</v>
      </c>
      <c r="D251" s="491" t="s">
        <v>190</v>
      </c>
      <c r="E251" s="492">
        <v>10</v>
      </c>
      <c r="F251" s="63"/>
      <c r="G251" s="493">
        <f>E251*F251</f>
        <v>0</v>
      </c>
      <c r="H251" s="508" t="s">
        <v>119</v>
      </c>
    </row>
    <row r="252" spans="1:8">
      <c r="A252" s="488" t="s">
        <v>119</v>
      </c>
      <c r="B252" s="489"/>
      <c r="C252" s="495" t="s">
        <v>239</v>
      </c>
      <c r="D252" s="491"/>
      <c r="E252" s="492"/>
      <c r="F252" s="63"/>
      <c r="G252" s="493"/>
      <c r="H252" s="508" t="s">
        <v>119</v>
      </c>
    </row>
    <row r="253" spans="1:8">
      <c r="A253" s="488" t="s">
        <v>119</v>
      </c>
      <c r="B253" s="489"/>
      <c r="C253" s="495">
        <v>10</v>
      </c>
      <c r="D253" s="491"/>
      <c r="E253" s="492"/>
      <c r="F253" s="63"/>
      <c r="G253" s="493"/>
      <c r="H253" s="510" t="s">
        <v>119</v>
      </c>
    </row>
    <row r="254" spans="1:8">
      <c r="A254" s="483"/>
      <c r="B254" s="484">
        <v>7</v>
      </c>
      <c r="C254" s="485" t="s">
        <v>240</v>
      </c>
      <c r="D254" s="484"/>
      <c r="E254" s="486"/>
      <c r="F254" s="62"/>
      <c r="G254" s="487">
        <f>SUM(G255:G267)</f>
        <v>0</v>
      </c>
    </row>
    <row r="255" spans="1:8">
      <c r="A255" s="511">
        <v>1</v>
      </c>
      <c r="B255" s="512"/>
      <c r="C255" s="64" t="s">
        <v>241</v>
      </c>
      <c r="D255" s="513" t="s">
        <v>91</v>
      </c>
      <c r="E255" s="514">
        <v>1</v>
      </c>
      <c r="F255" s="65"/>
      <c r="G255" s="515">
        <f t="shared" ref="G255:G267" si="0">E255*F255</f>
        <v>0</v>
      </c>
      <c r="H255" s="516" t="s">
        <v>119</v>
      </c>
    </row>
    <row r="256" spans="1:8">
      <c r="A256" s="517">
        <v>2</v>
      </c>
      <c r="B256" s="518"/>
      <c r="C256" s="66" t="s">
        <v>242</v>
      </c>
      <c r="D256" s="519" t="s">
        <v>91</v>
      </c>
      <c r="E256" s="520">
        <v>1</v>
      </c>
      <c r="F256" s="67"/>
      <c r="G256" s="521">
        <f t="shared" si="0"/>
        <v>0</v>
      </c>
      <c r="H256" s="522" t="s">
        <v>119</v>
      </c>
    </row>
    <row r="257" spans="1:8">
      <c r="A257" s="517">
        <v>3</v>
      </c>
      <c r="B257" s="518"/>
      <c r="C257" s="68" t="s">
        <v>243</v>
      </c>
      <c r="D257" s="519" t="s">
        <v>91</v>
      </c>
      <c r="E257" s="520">
        <v>1</v>
      </c>
      <c r="F257" s="67"/>
      <c r="G257" s="521">
        <f t="shared" si="0"/>
        <v>0</v>
      </c>
      <c r="H257" s="522" t="s">
        <v>119</v>
      </c>
    </row>
    <row r="258" spans="1:8">
      <c r="A258" s="517">
        <v>4</v>
      </c>
      <c r="B258" s="518"/>
      <c r="C258" s="523" t="s">
        <v>244</v>
      </c>
      <c r="D258" s="524" t="s">
        <v>91</v>
      </c>
      <c r="E258" s="520">
        <v>1</v>
      </c>
      <c r="F258" s="67"/>
      <c r="G258" s="521">
        <f t="shared" si="0"/>
        <v>0</v>
      </c>
      <c r="H258" s="522" t="s">
        <v>119</v>
      </c>
    </row>
    <row r="259" spans="1:8" ht="22.5">
      <c r="A259" s="517">
        <v>5</v>
      </c>
      <c r="B259" s="518"/>
      <c r="C259" s="525" t="s">
        <v>245</v>
      </c>
      <c r="D259" s="524" t="s">
        <v>246</v>
      </c>
      <c r="E259" s="526">
        <v>24</v>
      </c>
      <c r="F259" s="67"/>
      <c r="G259" s="521">
        <f t="shared" si="0"/>
        <v>0</v>
      </c>
      <c r="H259" s="522" t="s">
        <v>119</v>
      </c>
    </row>
    <row r="260" spans="1:8">
      <c r="A260" s="517">
        <v>6</v>
      </c>
      <c r="B260" s="518"/>
      <c r="C260" s="523" t="s">
        <v>247</v>
      </c>
      <c r="D260" s="524" t="s">
        <v>91</v>
      </c>
      <c r="E260" s="520">
        <v>1</v>
      </c>
      <c r="F260" s="67"/>
      <c r="G260" s="521">
        <f t="shared" si="0"/>
        <v>0</v>
      </c>
      <c r="H260" s="522"/>
    </row>
    <row r="261" spans="1:8">
      <c r="A261" s="517">
        <v>7</v>
      </c>
      <c r="B261" s="518"/>
      <c r="C261" s="525" t="s">
        <v>248</v>
      </c>
      <c r="D261" s="524" t="s">
        <v>91</v>
      </c>
      <c r="E261" s="520">
        <v>1</v>
      </c>
      <c r="F261" s="67"/>
      <c r="G261" s="521">
        <f t="shared" si="0"/>
        <v>0</v>
      </c>
      <c r="H261" s="522"/>
    </row>
    <row r="262" spans="1:8">
      <c r="A262" s="517">
        <v>8</v>
      </c>
      <c r="B262" s="518"/>
      <c r="C262" s="523" t="s">
        <v>249</v>
      </c>
      <c r="D262" s="524" t="s">
        <v>91</v>
      </c>
      <c r="E262" s="520">
        <v>1</v>
      </c>
      <c r="F262" s="67"/>
      <c r="G262" s="521">
        <f t="shared" si="0"/>
        <v>0</v>
      </c>
      <c r="H262" s="522"/>
    </row>
    <row r="263" spans="1:8">
      <c r="A263" s="517">
        <v>9</v>
      </c>
      <c r="B263" s="518"/>
      <c r="C263" s="525" t="s">
        <v>250</v>
      </c>
      <c r="D263" s="524" t="s">
        <v>246</v>
      </c>
      <c r="E263" s="520">
        <v>16</v>
      </c>
      <c r="F263" s="67"/>
      <c r="G263" s="521">
        <f t="shared" si="0"/>
        <v>0</v>
      </c>
      <c r="H263" s="522"/>
    </row>
    <row r="264" spans="1:8">
      <c r="A264" s="517">
        <v>10</v>
      </c>
      <c r="B264" s="518"/>
      <c r="C264" s="523" t="s">
        <v>251</v>
      </c>
      <c r="D264" s="524" t="s">
        <v>246</v>
      </c>
      <c r="E264" s="520">
        <v>8</v>
      </c>
      <c r="F264" s="67"/>
      <c r="G264" s="521">
        <f t="shared" si="0"/>
        <v>0</v>
      </c>
      <c r="H264" s="522"/>
    </row>
    <row r="265" spans="1:8">
      <c r="A265" s="517">
        <v>11</v>
      </c>
      <c r="B265" s="518"/>
      <c r="C265" s="525" t="s">
        <v>252</v>
      </c>
      <c r="D265" s="524" t="s">
        <v>91</v>
      </c>
      <c r="E265" s="520">
        <v>1</v>
      </c>
      <c r="F265" s="67"/>
      <c r="G265" s="521">
        <f t="shared" si="0"/>
        <v>0</v>
      </c>
      <c r="H265" s="522"/>
    </row>
    <row r="266" spans="1:8">
      <c r="A266" s="517">
        <v>12</v>
      </c>
      <c r="B266" s="518"/>
      <c r="C266" s="525" t="s">
        <v>253</v>
      </c>
      <c r="D266" s="524" t="s">
        <v>91</v>
      </c>
      <c r="E266" s="520">
        <v>1</v>
      </c>
      <c r="F266" s="67"/>
      <c r="G266" s="521">
        <f t="shared" si="0"/>
        <v>0</v>
      </c>
      <c r="H266" s="522"/>
    </row>
    <row r="267" spans="1:8">
      <c r="A267" s="527">
        <v>13</v>
      </c>
      <c r="B267" s="528"/>
      <c r="C267" s="69" t="s">
        <v>254</v>
      </c>
      <c r="D267" s="529" t="s">
        <v>116</v>
      </c>
      <c r="E267" s="530">
        <v>120</v>
      </c>
      <c r="F267" s="70"/>
      <c r="G267" s="531">
        <f t="shared" si="0"/>
        <v>0</v>
      </c>
      <c r="H267" s="532" t="s">
        <v>119</v>
      </c>
    </row>
    <row r="268" spans="1:8">
      <c r="A268" s="533"/>
      <c r="B268" s="534"/>
      <c r="C268" s="535"/>
      <c r="D268" s="535"/>
      <c r="E268" s="536"/>
      <c r="F268" s="71"/>
      <c r="G268" s="537"/>
      <c r="H268" s="538"/>
    </row>
    <row r="269" spans="1:8" ht="15.75">
      <c r="A269" s="539"/>
      <c r="B269" s="540"/>
      <c r="C269" s="540" t="s">
        <v>255</v>
      </c>
      <c r="D269" s="540"/>
      <c r="E269" s="541"/>
      <c r="F269" s="542"/>
      <c r="G269" s="543">
        <f>+G13+G87+G141+G188+G216+G232+G254</f>
        <v>0</v>
      </c>
    </row>
    <row r="270" spans="1:8">
      <c r="B270" s="545"/>
      <c r="C270" s="545"/>
      <c r="D270" s="545"/>
      <c r="E270" s="546"/>
      <c r="F270" s="547"/>
      <c r="G270" s="547"/>
      <c r="H270" s="548"/>
    </row>
  </sheetData>
  <sheetProtection password="8F3A" sheet="1"/>
  <mergeCells count="1">
    <mergeCell ref="C12:F12"/>
  </mergeCells>
  <printOptions horizontalCentered="1"/>
  <pageMargins left="0.70866141732283472" right="0.16" top="0.78740157480314965" bottom="0.78740157480314965"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76"/>
  <sheetViews>
    <sheetView showGridLines="0" view="pageBreakPreview" zoomScaleNormal="100" zoomScaleSheetLayoutView="100" workbookViewId="0">
      <selection activeCell="F15" sqref="F15"/>
    </sheetView>
  </sheetViews>
  <sheetFormatPr defaultRowHeight="15.75"/>
  <cols>
    <col min="1" max="1" width="4.85546875" style="469" customWidth="1"/>
    <col min="2" max="2" width="11.5703125" style="470" customWidth="1"/>
    <col min="3" max="3" width="46.7109375" style="471" customWidth="1"/>
    <col min="4" max="4" width="7.85546875" style="472" customWidth="1"/>
    <col min="5" max="5" width="7.140625" style="473" customWidth="1"/>
    <col min="6" max="6" width="12.42578125" style="474" customWidth="1"/>
    <col min="7" max="7" width="16.85546875" style="475" customWidth="1"/>
    <col min="8" max="8" width="45" style="471" customWidth="1"/>
    <col min="9" max="10" width="9.140625" style="476" customWidth="1"/>
    <col min="11" max="11" width="9.140625" style="477" customWidth="1"/>
    <col min="12" max="71" width="9.140625" style="476"/>
    <col min="72" max="16384" width="9.140625" style="154"/>
  </cols>
  <sheetData>
    <row r="1" spans="1:71" s="149" customFormat="1" ht="22.5">
      <c r="A1" s="347" t="s">
        <v>895</v>
      </c>
      <c r="B1" s="348"/>
      <c r="C1" s="349"/>
      <c r="D1" s="349"/>
      <c r="E1" s="350"/>
      <c r="F1" s="351"/>
      <c r="G1" s="352"/>
      <c r="H1" s="353"/>
      <c r="I1" s="354"/>
      <c r="J1" s="354"/>
      <c r="K1" s="355"/>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row>
    <row r="2" spans="1:71" s="149" customFormat="1" ht="15" customHeight="1">
      <c r="A2" s="356" t="s">
        <v>896</v>
      </c>
      <c r="B2" s="357"/>
      <c r="C2" s="349"/>
      <c r="D2" s="349"/>
      <c r="E2" s="350"/>
      <c r="F2" s="351"/>
      <c r="G2" s="352"/>
      <c r="H2" s="353"/>
      <c r="I2" s="354"/>
      <c r="J2" s="354"/>
      <c r="K2" s="355"/>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row>
    <row r="3" spans="1:71" s="149" customFormat="1" ht="14.25" customHeight="1">
      <c r="A3" s="358" t="s">
        <v>897</v>
      </c>
      <c r="B3" s="357"/>
      <c r="C3" s="349"/>
      <c r="D3" s="349"/>
      <c r="E3" s="350"/>
      <c r="F3" s="351"/>
      <c r="G3" s="352"/>
      <c r="H3" s="353"/>
      <c r="I3" s="354"/>
      <c r="J3" s="354"/>
      <c r="K3" s="355"/>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row>
    <row r="4" spans="1:71" s="149" customFormat="1" ht="16.5" customHeight="1">
      <c r="A4" s="358" t="s">
        <v>898</v>
      </c>
      <c r="B4" s="357"/>
      <c r="C4" s="349"/>
      <c r="D4" s="349"/>
      <c r="E4" s="350"/>
      <c r="F4" s="351"/>
      <c r="G4" s="352"/>
      <c r="H4" s="353"/>
      <c r="I4" s="354"/>
      <c r="J4" s="354"/>
      <c r="K4" s="355"/>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row>
    <row r="5" spans="1:71" s="149" customFormat="1" ht="49.5" customHeight="1">
      <c r="A5" s="1238" t="s">
        <v>899</v>
      </c>
      <c r="B5" s="1239"/>
      <c r="C5" s="1239"/>
      <c r="D5" s="1239"/>
      <c r="E5" s="1239"/>
      <c r="F5" s="1239"/>
      <c r="G5" s="1239"/>
      <c r="H5" s="1239"/>
      <c r="I5" s="354"/>
      <c r="J5" s="354"/>
      <c r="K5" s="355"/>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row>
    <row r="6" spans="1:71" s="149" customFormat="1" ht="10.5" customHeight="1">
      <c r="A6" s="359"/>
      <c r="B6" s="348"/>
      <c r="C6" s="349"/>
      <c r="D6" s="349"/>
      <c r="E6" s="350"/>
      <c r="F6" s="351"/>
      <c r="G6" s="352"/>
      <c r="H6" s="353"/>
      <c r="I6" s="354"/>
      <c r="J6" s="354"/>
      <c r="K6" s="355"/>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row>
    <row r="7" spans="1:71" s="150" customFormat="1" ht="15.95" customHeight="1">
      <c r="A7" s="360" t="s">
        <v>108</v>
      </c>
      <c r="B7" s="361" t="s">
        <v>161</v>
      </c>
      <c r="C7" s="362" t="s">
        <v>900</v>
      </c>
      <c r="D7" s="362" t="s">
        <v>88</v>
      </c>
      <c r="E7" s="362" t="s">
        <v>87</v>
      </c>
      <c r="F7" s="363" t="s">
        <v>89</v>
      </c>
      <c r="G7" s="363" t="s">
        <v>90</v>
      </c>
      <c r="H7" s="364" t="s">
        <v>901</v>
      </c>
      <c r="I7" s="365"/>
      <c r="J7" s="365"/>
      <c r="K7" s="35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5"/>
      <c r="BE7" s="365"/>
      <c r="BF7" s="365"/>
      <c r="BG7" s="365"/>
      <c r="BH7" s="365"/>
      <c r="BI7" s="365"/>
      <c r="BJ7" s="365"/>
      <c r="BK7" s="365"/>
      <c r="BL7" s="365"/>
      <c r="BM7" s="365"/>
      <c r="BN7" s="365"/>
      <c r="BO7" s="365"/>
      <c r="BP7" s="365"/>
      <c r="BQ7" s="365"/>
      <c r="BR7" s="365"/>
      <c r="BS7" s="365"/>
    </row>
    <row r="8" spans="1:71" s="149" customFormat="1" ht="15.95" customHeight="1">
      <c r="A8" s="366" t="s">
        <v>97</v>
      </c>
      <c r="B8" s="367" t="s">
        <v>98</v>
      </c>
      <c r="C8" s="368" t="s">
        <v>99</v>
      </c>
      <c r="D8" s="368" t="s">
        <v>100</v>
      </c>
      <c r="E8" s="368" t="s">
        <v>101</v>
      </c>
      <c r="F8" s="369" t="s">
        <v>102</v>
      </c>
      <c r="G8" s="369" t="s">
        <v>103</v>
      </c>
      <c r="H8" s="370" t="s">
        <v>104</v>
      </c>
      <c r="I8" s="354"/>
      <c r="J8" s="354"/>
      <c r="K8" s="355"/>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row>
    <row r="9" spans="1:71" s="151" customFormat="1" ht="21.75" customHeight="1">
      <c r="A9" s="371"/>
      <c r="B9" s="372"/>
      <c r="C9" s="373" t="s">
        <v>902</v>
      </c>
      <c r="D9" s="374"/>
      <c r="E9" s="375"/>
      <c r="F9" s="376"/>
      <c r="G9" s="377">
        <f>SUM(G10,G29,G58,G77,G101,G120,G139,G143,G152)</f>
        <v>0</v>
      </c>
      <c r="H9" s="378"/>
      <c r="I9" s="379"/>
      <c r="J9" s="379"/>
      <c r="K9" s="380"/>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row>
    <row r="10" spans="1:71" s="152" customFormat="1" ht="26.25" customHeight="1">
      <c r="A10" s="381" t="s">
        <v>97</v>
      </c>
      <c r="B10" s="382"/>
      <c r="C10" s="383" t="s">
        <v>903</v>
      </c>
      <c r="D10" s="384"/>
      <c r="E10" s="385" t="s">
        <v>96</v>
      </c>
      <c r="F10" s="386"/>
      <c r="G10" s="387">
        <f>SUM(G11:G28)</f>
        <v>0</v>
      </c>
      <c r="H10" s="388"/>
      <c r="I10" s="389"/>
      <c r="J10" s="389"/>
      <c r="K10" s="390"/>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AZ10" s="389"/>
      <c r="BA10" s="389"/>
      <c r="BB10" s="389"/>
      <c r="BC10" s="389"/>
      <c r="BD10" s="389"/>
      <c r="BE10" s="389"/>
      <c r="BF10" s="389"/>
      <c r="BG10" s="389"/>
      <c r="BH10" s="389"/>
      <c r="BI10" s="389"/>
      <c r="BJ10" s="389"/>
      <c r="BK10" s="389"/>
      <c r="BL10" s="389"/>
      <c r="BM10" s="389"/>
      <c r="BN10" s="389"/>
      <c r="BO10" s="389"/>
      <c r="BP10" s="389"/>
      <c r="BQ10" s="389"/>
      <c r="BR10" s="389"/>
      <c r="BS10" s="389"/>
    </row>
    <row r="11" spans="1:71" s="149" customFormat="1" ht="49.5" customHeight="1">
      <c r="A11" s="391">
        <v>1</v>
      </c>
      <c r="B11" s="392" t="s">
        <v>904</v>
      </c>
      <c r="C11" s="393" t="s">
        <v>905</v>
      </c>
      <c r="D11" s="394">
        <v>1</v>
      </c>
      <c r="E11" s="395" t="s">
        <v>91</v>
      </c>
      <c r="F11" s="885"/>
      <c r="G11" s="396">
        <f t="shared" ref="G11:G24" si="0">D11*F11</f>
        <v>0</v>
      </c>
      <c r="H11" s="397" t="s">
        <v>906</v>
      </c>
      <c r="I11" s="354"/>
      <c r="J11" s="354"/>
      <c r="K11" s="355"/>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c r="BQ11" s="354"/>
      <c r="BR11" s="354"/>
      <c r="BS11" s="354"/>
    </row>
    <row r="12" spans="1:71" s="149" customFormat="1" ht="15" customHeight="1">
      <c r="A12" s="398" t="s">
        <v>98</v>
      </c>
      <c r="B12" s="399" t="s">
        <v>907</v>
      </c>
      <c r="C12" s="400" t="s">
        <v>908</v>
      </c>
      <c r="D12" s="401">
        <v>1</v>
      </c>
      <c r="E12" s="402" t="s">
        <v>91</v>
      </c>
      <c r="F12" s="886"/>
      <c r="G12" s="403">
        <f t="shared" si="0"/>
        <v>0</v>
      </c>
      <c r="H12" s="404" t="s">
        <v>909</v>
      </c>
      <c r="I12" s="354"/>
      <c r="J12" s="354"/>
      <c r="K12" s="355"/>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BR12" s="354"/>
      <c r="BS12" s="354"/>
    </row>
    <row r="13" spans="1:71" s="149" customFormat="1" ht="33.75">
      <c r="A13" s="398" t="s">
        <v>99</v>
      </c>
      <c r="B13" s="405" t="s">
        <v>910</v>
      </c>
      <c r="C13" s="406" t="s">
        <v>911</v>
      </c>
      <c r="D13" s="401">
        <v>1</v>
      </c>
      <c r="E13" s="402" t="s">
        <v>91</v>
      </c>
      <c r="F13" s="886"/>
      <c r="G13" s="403">
        <f>D13*F13</f>
        <v>0</v>
      </c>
      <c r="H13" s="407" t="s">
        <v>912</v>
      </c>
      <c r="I13" s="354"/>
      <c r="J13" s="354"/>
      <c r="K13" s="355"/>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4"/>
      <c r="BD13" s="354"/>
      <c r="BE13" s="354"/>
      <c r="BF13" s="354"/>
      <c r="BG13" s="354"/>
      <c r="BH13" s="354"/>
      <c r="BI13" s="354"/>
      <c r="BJ13" s="354"/>
      <c r="BK13" s="354"/>
      <c r="BL13" s="354"/>
      <c r="BM13" s="354"/>
      <c r="BN13" s="354"/>
      <c r="BO13" s="354"/>
      <c r="BP13" s="354"/>
      <c r="BQ13" s="354"/>
      <c r="BR13" s="354"/>
      <c r="BS13" s="354"/>
    </row>
    <row r="14" spans="1:71" s="149" customFormat="1" ht="15" customHeight="1">
      <c r="A14" s="398" t="s">
        <v>100</v>
      </c>
      <c r="B14" s="399" t="s">
        <v>913</v>
      </c>
      <c r="C14" s="400" t="s">
        <v>914</v>
      </c>
      <c r="D14" s="401">
        <v>1</v>
      </c>
      <c r="E14" s="402" t="s">
        <v>91</v>
      </c>
      <c r="F14" s="886"/>
      <c r="G14" s="403">
        <f>D14*F14</f>
        <v>0</v>
      </c>
      <c r="H14" s="404" t="s">
        <v>914</v>
      </c>
      <c r="I14" s="354"/>
      <c r="J14" s="354"/>
      <c r="K14" s="355"/>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4"/>
      <c r="BK14" s="354"/>
      <c r="BL14" s="354"/>
      <c r="BM14" s="354"/>
      <c r="BN14" s="354"/>
      <c r="BO14" s="354"/>
      <c r="BP14" s="354"/>
      <c r="BQ14" s="354"/>
      <c r="BR14" s="354"/>
      <c r="BS14" s="354"/>
    </row>
    <row r="15" spans="1:71" s="149" customFormat="1" ht="15" customHeight="1">
      <c r="A15" s="398" t="s">
        <v>101</v>
      </c>
      <c r="B15" s="405" t="s">
        <v>915</v>
      </c>
      <c r="C15" s="406" t="s">
        <v>916</v>
      </c>
      <c r="D15" s="401">
        <v>1</v>
      </c>
      <c r="E15" s="402" t="s">
        <v>91</v>
      </c>
      <c r="F15" s="886"/>
      <c r="G15" s="403">
        <f t="shared" si="0"/>
        <v>0</v>
      </c>
      <c r="H15" s="408" t="s">
        <v>917</v>
      </c>
      <c r="I15" s="354"/>
      <c r="J15" s="354"/>
      <c r="K15" s="355"/>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c r="BH15" s="354"/>
      <c r="BI15" s="354"/>
      <c r="BJ15" s="354"/>
      <c r="BK15" s="354"/>
      <c r="BL15" s="354"/>
      <c r="BM15" s="354"/>
      <c r="BN15" s="354"/>
      <c r="BO15" s="354"/>
      <c r="BP15" s="354"/>
      <c r="BQ15" s="354"/>
      <c r="BR15" s="354"/>
      <c r="BS15" s="354"/>
    </row>
    <row r="16" spans="1:71" s="149" customFormat="1" ht="15" customHeight="1">
      <c r="A16" s="398" t="s">
        <v>102</v>
      </c>
      <c r="B16" s="399" t="s">
        <v>907</v>
      </c>
      <c r="C16" s="400" t="s">
        <v>918</v>
      </c>
      <c r="D16" s="401">
        <v>1</v>
      </c>
      <c r="E16" s="402" t="s">
        <v>91</v>
      </c>
      <c r="F16" s="886"/>
      <c r="G16" s="403">
        <f t="shared" si="0"/>
        <v>0</v>
      </c>
      <c r="H16" s="404" t="s">
        <v>919</v>
      </c>
      <c r="I16" s="354"/>
      <c r="J16" s="354"/>
      <c r="K16" s="355"/>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4"/>
      <c r="BD16" s="354"/>
      <c r="BE16" s="354"/>
      <c r="BF16" s="354"/>
      <c r="BG16" s="354"/>
      <c r="BH16" s="354"/>
      <c r="BI16" s="354"/>
      <c r="BJ16" s="354"/>
      <c r="BK16" s="354"/>
      <c r="BL16" s="354"/>
      <c r="BM16" s="354"/>
      <c r="BN16" s="354"/>
      <c r="BO16" s="354"/>
      <c r="BP16" s="354"/>
      <c r="BQ16" s="354"/>
      <c r="BR16" s="354"/>
      <c r="BS16" s="354"/>
    </row>
    <row r="17" spans="1:71" s="149" customFormat="1" ht="15" customHeight="1">
      <c r="A17" s="398" t="s">
        <v>103</v>
      </c>
      <c r="B17" s="405" t="s">
        <v>682</v>
      </c>
      <c r="C17" s="406" t="s">
        <v>920</v>
      </c>
      <c r="D17" s="401">
        <v>1</v>
      </c>
      <c r="E17" s="402" t="s">
        <v>91</v>
      </c>
      <c r="F17" s="886"/>
      <c r="G17" s="403">
        <f t="shared" si="0"/>
        <v>0</v>
      </c>
      <c r="H17" s="408" t="s">
        <v>920</v>
      </c>
      <c r="I17" s="354"/>
      <c r="J17" s="354"/>
      <c r="K17" s="355"/>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4"/>
      <c r="BD17" s="354"/>
      <c r="BE17" s="354"/>
      <c r="BF17" s="354"/>
      <c r="BG17" s="354"/>
      <c r="BH17" s="354"/>
      <c r="BI17" s="354"/>
      <c r="BJ17" s="354"/>
      <c r="BK17" s="354"/>
      <c r="BL17" s="354"/>
      <c r="BM17" s="354"/>
      <c r="BN17" s="354"/>
      <c r="BO17" s="354"/>
      <c r="BP17" s="354"/>
      <c r="BQ17" s="354"/>
      <c r="BR17" s="354"/>
      <c r="BS17" s="354"/>
    </row>
    <row r="18" spans="1:71" s="149" customFormat="1" ht="15" customHeight="1">
      <c r="A18" s="398" t="s">
        <v>104</v>
      </c>
      <c r="B18" s="399" t="s">
        <v>907</v>
      </c>
      <c r="C18" s="400" t="s">
        <v>921</v>
      </c>
      <c r="D18" s="401">
        <v>1</v>
      </c>
      <c r="E18" s="402" t="s">
        <v>91</v>
      </c>
      <c r="F18" s="886"/>
      <c r="G18" s="403">
        <f t="shared" si="0"/>
        <v>0</v>
      </c>
      <c r="H18" s="404" t="s">
        <v>922</v>
      </c>
      <c r="I18" s="354"/>
      <c r="J18" s="354"/>
      <c r="K18" s="355"/>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4"/>
      <c r="BD18" s="354"/>
      <c r="BE18" s="354"/>
      <c r="BF18" s="354"/>
      <c r="BG18" s="354"/>
      <c r="BH18" s="354"/>
      <c r="BI18" s="354"/>
      <c r="BJ18" s="354"/>
      <c r="BK18" s="354"/>
      <c r="BL18" s="354"/>
      <c r="BM18" s="354"/>
      <c r="BN18" s="354"/>
      <c r="BO18" s="354"/>
      <c r="BP18" s="354"/>
      <c r="BQ18" s="354"/>
      <c r="BR18" s="354"/>
      <c r="BS18" s="354"/>
    </row>
    <row r="19" spans="1:71" s="149" customFormat="1" ht="15" customHeight="1">
      <c r="A19" s="398" t="s">
        <v>107</v>
      </c>
      <c r="B19" s="405" t="s">
        <v>682</v>
      </c>
      <c r="C19" s="406" t="s">
        <v>923</v>
      </c>
      <c r="D19" s="401">
        <v>1</v>
      </c>
      <c r="E19" s="402" t="s">
        <v>91</v>
      </c>
      <c r="F19" s="886"/>
      <c r="G19" s="403">
        <f>D19*F19</f>
        <v>0</v>
      </c>
      <c r="H19" s="408" t="s">
        <v>924</v>
      </c>
      <c r="I19" s="354"/>
      <c r="J19" s="354"/>
      <c r="K19" s="355"/>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4"/>
      <c r="BE19" s="354"/>
      <c r="BF19" s="354"/>
      <c r="BG19" s="354"/>
      <c r="BH19" s="354"/>
      <c r="BI19" s="354"/>
      <c r="BJ19" s="354"/>
      <c r="BK19" s="354"/>
      <c r="BL19" s="354"/>
      <c r="BM19" s="354"/>
      <c r="BN19" s="354"/>
      <c r="BO19" s="354"/>
      <c r="BP19" s="354"/>
      <c r="BQ19" s="354"/>
      <c r="BR19" s="354"/>
      <c r="BS19" s="354"/>
    </row>
    <row r="20" spans="1:71" s="149" customFormat="1" ht="15" customHeight="1">
      <c r="A20" s="398" t="s">
        <v>110</v>
      </c>
      <c r="B20" s="399" t="s">
        <v>907</v>
      </c>
      <c r="C20" s="400" t="s">
        <v>921</v>
      </c>
      <c r="D20" s="401">
        <v>1</v>
      </c>
      <c r="E20" s="402" t="s">
        <v>91</v>
      </c>
      <c r="F20" s="886"/>
      <c r="G20" s="403">
        <f>D20*F20</f>
        <v>0</v>
      </c>
      <c r="H20" s="404" t="s">
        <v>922</v>
      </c>
      <c r="I20" s="354"/>
      <c r="J20" s="354"/>
      <c r="K20" s="355"/>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4"/>
      <c r="BE20" s="354"/>
      <c r="BF20" s="354"/>
      <c r="BG20" s="354"/>
      <c r="BH20" s="354"/>
      <c r="BI20" s="354"/>
      <c r="BJ20" s="354"/>
      <c r="BK20" s="354"/>
      <c r="BL20" s="354"/>
      <c r="BM20" s="354"/>
      <c r="BN20" s="354"/>
      <c r="BO20" s="354"/>
      <c r="BP20" s="354"/>
      <c r="BQ20" s="354"/>
      <c r="BR20" s="354"/>
      <c r="BS20" s="354"/>
    </row>
    <row r="21" spans="1:71" s="149" customFormat="1" ht="112.5">
      <c r="A21" s="398" t="s">
        <v>111</v>
      </c>
      <c r="B21" s="405" t="s">
        <v>925</v>
      </c>
      <c r="C21" s="409" t="s">
        <v>926</v>
      </c>
      <c r="D21" s="401">
        <v>1</v>
      </c>
      <c r="E21" s="402" t="s">
        <v>91</v>
      </c>
      <c r="F21" s="886"/>
      <c r="G21" s="403">
        <f t="shared" si="0"/>
        <v>0</v>
      </c>
      <c r="H21" s="410" t="s">
        <v>927</v>
      </c>
      <c r="I21" s="354"/>
      <c r="J21" s="354"/>
      <c r="K21" s="355"/>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4"/>
      <c r="BD21" s="354"/>
      <c r="BE21" s="354"/>
      <c r="BF21" s="354"/>
      <c r="BG21" s="354"/>
      <c r="BH21" s="354"/>
      <c r="BI21" s="354"/>
      <c r="BJ21" s="354"/>
      <c r="BK21" s="354"/>
      <c r="BL21" s="354"/>
      <c r="BM21" s="354"/>
      <c r="BN21" s="354"/>
      <c r="BO21" s="354"/>
      <c r="BP21" s="354"/>
      <c r="BQ21" s="354"/>
      <c r="BR21" s="354"/>
      <c r="BS21" s="354"/>
    </row>
    <row r="22" spans="1:71" s="149" customFormat="1" ht="15" customHeight="1">
      <c r="A22" s="398" t="s">
        <v>112</v>
      </c>
      <c r="B22" s="405" t="s">
        <v>928</v>
      </c>
      <c r="C22" s="409" t="s">
        <v>929</v>
      </c>
      <c r="D22" s="401">
        <v>1</v>
      </c>
      <c r="E22" s="402" t="s">
        <v>91</v>
      </c>
      <c r="F22" s="886"/>
      <c r="G22" s="403">
        <f t="shared" si="0"/>
        <v>0</v>
      </c>
      <c r="H22" s="411" t="s">
        <v>929</v>
      </c>
      <c r="I22" s="354"/>
      <c r="J22" s="354"/>
      <c r="K22" s="355"/>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4"/>
      <c r="BD22" s="354"/>
      <c r="BE22" s="354"/>
      <c r="BF22" s="354"/>
      <c r="BG22" s="354"/>
      <c r="BH22" s="354"/>
      <c r="BI22" s="354"/>
      <c r="BJ22" s="354"/>
      <c r="BK22" s="354"/>
      <c r="BL22" s="354"/>
      <c r="BM22" s="354"/>
      <c r="BN22" s="354"/>
      <c r="BO22" s="354"/>
      <c r="BP22" s="354"/>
      <c r="BQ22" s="354"/>
      <c r="BR22" s="354"/>
      <c r="BS22" s="354"/>
    </row>
    <row r="23" spans="1:71" s="149" customFormat="1" ht="15" customHeight="1">
      <c r="A23" s="398" t="s">
        <v>113</v>
      </c>
      <c r="B23" s="405" t="s">
        <v>930</v>
      </c>
      <c r="C23" s="409" t="s">
        <v>931</v>
      </c>
      <c r="D23" s="401">
        <v>24</v>
      </c>
      <c r="E23" s="402" t="s">
        <v>116</v>
      </c>
      <c r="F23" s="886"/>
      <c r="G23" s="403">
        <f>D23*F23</f>
        <v>0</v>
      </c>
      <c r="H23" s="409" t="s">
        <v>931</v>
      </c>
      <c r="I23" s="354"/>
      <c r="J23" s="354"/>
      <c r="K23" s="355"/>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4"/>
      <c r="BD23" s="354"/>
      <c r="BE23" s="354"/>
      <c r="BF23" s="354"/>
      <c r="BG23" s="354"/>
      <c r="BH23" s="354"/>
      <c r="BI23" s="354"/>
      <c r="BJ23" s="354"/>
      <c r="BK23" s="354"/>
      <c r="BL23" s="354"/>
      <c r="BM23" s="354"/>
      <c r="BN23" s="354"/>
      <c r="BO23" s="354"/>
      <c r="BP23" s="354"/>
      <c r="BQ23" s="354"/>
      <c r="BR23" s="354"/>
      <c r="BS23" s="354"/>
    </row>
    <row r="24" spans="1:71" s="149" customFormat="1" ht="15" customHeight="1">
      <c r="A24" s="398" t="s">
        <v>114</v>
      </c>
      <c r="B24" s="405" t="s">
        <v>932</v>
      </c>
      <c r="C24" s="409" t="s">
        <v>933</v>
      </c>
      <c r="D24" s="401">
        <v>12</v>
      </c>
      <c r="E24" s="402" t="s">
        <v>116</v>
      </c>
      <c r="F24" s="886"/>
      <c r="G24" s="403">
        <f t="shared" si="0"/>
        <v>0</v>
      </c>
      <c r="H24" s="409" t="s">
        <v>934</v>
      </c>
      <c r="I24" s="354"/>
      <c r="J24" s="354"/>
      <c r="K24" s="355"/>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4"/>
      <c r="BD24" s="354"/>
      <c r="BE24" s="354"/>
      <c r="BF24" s="354"/>
      <c r="BG24" s="354"/>
      <c r="BH24" s="354"/>
      <c r="BI24" s="354"/>
      <c r="BJ24" s="354"/>
      <c r="BK24" s="354"/>
      <c r="BL24" s="354"/>
      <c r="BM24" s="354"/>
      <c r="BN24" s="354"/>
      <c r="BO24" s="354"/>
      <c r="BP24" s="354"/>
      <c r="BQ24" s="354"/>
      <c r="BR24" s="354"/>
      <c r="BS24" s="354"/>
    </row>
    <row r="25" spans="1:71" s="149" customFormat="1" ht="15" customHeight="1">
      <c r="A25" s="398" t="s">
        <v>115</v>
      </c>
      <c r="B25" s="405" t="s">
        <v>935</v>
      </c>
      <c r="C25" s="409" t="s">
        <v>936</v>
      </c>
      <c r="D25" s="401">
        <v>1</v>
      </c>
      <c r="E25" s="402" t="s">
        <v>91</v>
      </c>
      <c r="F25" s="886"/>
      <c r="G25" s="403">
        <f>D25*F25</f>
        <v>0</v>
      </c>
      <c r="H25" s="409" t="s">
        <v>936</v>
      </c>
      <c r="I25" s="354"/>
      <c r="J25" s="354"/>
      <c r="K25" s="355"/>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4"/>
      <c r="BD25" s="354"/>
      <c r="BE25" s="354"/>
      <c r="BF25" s="354"/>
      <c r="BG25" s="354"/>
      <c r="BH25" s="354"/>
      <c r="BI25" s="354"/>
      <c r="BJ25" s="354"/>
      <c r="BK25" s="354"/>
      <c r="BL25" s="354"/>
      <c r="BM25" s="354"/>
      <c r="BN25" s="354"/>
      <c r="BO25" s="354"/>
      <c r="BP25" s="354"/>
      <c r="BQ25" s="354"/>
      <c r="BR25" s="354"/>
      <c r="BS25" s="354"/>
    </row>
    <row r="26" spans="1:71" s="149" customFormat="1" ht="15" customHeight="1">
      <c r="A26" s="398" t="s">
        <v>15</v>
      </c>
      <c r="B26" s="399" t="s">
        <v>907</v>
      </c>
      <c r="C26" s="400" t="s">
        <v>921</v>
      </c>
      <c r="D26" s="401">
        <v>1</v>
      </c>
      <c r="E26" s="402" t="s">
        <v>91</v>
      </c>
      <c r="F26" s="886"/>
      <c r="G26" s="403">
        <f>D26*F26</f>
        <v>0</v>
      </c>
      <c r="H26" s="404" t="s">
        <v>922</v>
      </c>
      <c r="I26" s="354"/>
      <c r="J26" s="354"/>
      <c r="K26" s="355"/>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4"/>
      <c r="BQ26" s="354"/>
      <c r="BR26" s="354"/>
      <c r="BS26" s="354"/>
    </row>
    <row r="27" spans="1:71" s="149" customFormat="1" ht="33.75">
      <c r="A27" s="398" t="s">
        <v>16</v>
      </c>
      <c r="B27" s="405" t="s">
        <v>904</v>
      </c>
      <c r="C27" s="409" t="s">
        <v>937</v>
      </c>
      <c r="D27" s="401">
        <v>52</v>
      </c>
      <c r="E27" s="402" t="s">
        <v>938</v>
      </c>
      <c r="F27" s="886"/>
      <c r="G27" s="403">
        <f>D27*F27</f>
        <v>0</v>
      </c>
      <c r="H27" s="411" t="s">
        <v>939</v>
      </c>
      <c r="I27" s="354"/>
      <c r="J27" s="354"/>
      <c r="K27" s="355"/>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4"/>
      <c r="BK27" s="354"/>
      <c r="BL27" s="354"/>
      <c r="BM27" s="354"/>
      <c r="BN27" s="354"/>
      <c r="BO27" s="354"/>
      <c r="BP27" s="354"/>
      <c r="BQ27" s="354"/>
      <c r="BR27" s="354"/>
      <c r="BS27" s="354"/>
    </row>
    <row r="28" spans="1:71" s="149" customFormat="1" ht="22.5">
      <c r="A28" s="398" t="s">
        <v>19</v>
      </c>
      <c r="B28" s="405" t="s">
        <v>904</v>
      </c>
      <c r="C28" s="409" t="s">
        <v>940</v>
      </c>
      <c r="D28" s="401">
        <v>52</v>
      </c>
      <c r="E28" s="402" t="s">
        <v>938</v>
      </c>
      <c r="F28" s="886"/>
      <c r="G28" s="403">
        <f>D28*F28</f>
        <v>0</v>
      </c>
      <c r="H28" s="411" t="s">
        <v>941</v>
      </c>
      <c r="I28" s="354"/>
      <c r="J28" s="354"/>
      <c r="K28" s="355"/>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row>
    <row r="29" spans="1:71" s="149" customFormat="1" ht="24.95" customHeight="1">
      <c r="A29" s="412" t="s">
        <v>98</v>
      </c>
      <c r="B29" s="413"/>
      <c r="C29" s="414" t="s">
        <v>942</v>
      </c>
      <c r="D29" s="415"/>
      <c r="E29" s="416"/>
      <c r="F29" s="887"/>
      <c r="G29" s="417">
        <f>SUM(G30:G57)</f>
        <v>0</v>
      </c>
      <c r="H29" s="418"/>
      <c r="I29" s="354"/>
      <c r="J29" s="354"/>
      <c r="K29" s="355"/>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4"/>
      <c r="BD29" s="354"/>
      <c r="BE29" s="354"/>
      <c r="BF29" s="354"/>
      <c r="BG29" s="354"/>
      <c r="BH29" s="354"/>
      <c r="BI29" s="354"/>
      <c r="BJ29" s="354"/>
      <c r="BK29" s="354"/>
      <c r="BL29" s="354"/>
      <c r="BM29" s="354"/>
      <c r="BN29" s="354"/>
      <c r="BO29" s="354"/>
      <c r="BP29" s="354"/>
      <c r="BQ29" s="354"/>
      <c r="BR29" s="354"/>
      <c r="BS29" s="354"/>
    </row>
    <row r="30" spans="1:71" s="153" customFormat="1" ht="15" customHeight="1">
      <c r="A30" s="398" t="s">
        <v>97</v>
      </c>
      <c r="B30" s="405" t="s">
        <v>943</v>
      </c>
      <c r="C30" s="409" t="s">
        <v>944</v>
      </c>
      <c r="D30" s="401">
        <v>2</v>
      </c>
      <c r="E30" s="402" t="s">
        <v>91</v>
      </c>
      <c r="F30" s="886"/>
      <c r="G30" s="403">
        <f t="shared" ref="G30:G54" si="1">D30*F30</f>
        <v>0</v>
      </c>
      <c r="H30" s="411" t="s">
        <v>945</v>
      </c>
      <c r="I30" s="419"/>
      <c r="J30" s="419"/>
      <c r="K30" s="355"/>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c r="BH30" s="419"/>
      <c r="BI30" s="419"/>
      <c r="BJ30" s="419"/>
      <c r="BK30" s="419"/>
      <c r="BL30" s="419"/>
      <c r="BM30" s="419"/>
      <c r="BN30" s="419"/>
      <c r="BO30" s="419"/>
      <c r="BP30" s="419"/>
      <c r="BQ30" s="419"/>
      <c r="BR30" s="419"/>
      <c r="BS30" s="419"/>
    </row>
    <row r="31" spans="1:71" s="153" customFormat="1" ht="15" customHeight="1">
      <c r="A31" s="398" t="s">
        <v>98</v>
      </c>
      <c r="B31" s="399" t="s">
        <v>946</v>
      </c>
      <c r="C31" s="400" t="s">
        <v>947</v>
      </c>
      <c r="D31" s="401">
        <v>2</v>
      </c>
      <c r="E31" s="402" t="s">
        <v>91</v>
      </c>
      <c r="F31" s="886"/>
      <c r="G31" s="403">
        <f t="shared" si="1"/>
        <v>0</v>
      </c>
      <c r="H31" s="404" t="s">
        <v>947</v>
      </c>
      <c r="I31" s="419"/>
      <c r="J31" s="419"/>
      <c r="K31" s="355"/>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S31" s="419"/>
    </row>
    <row r="32" spans="1:71" s="153" customFormat="1" ht="22.5">
      <c r="A32" s="398" t="s">
        <v>99</v>
      </c>
      <c r="B32" s="405" t="s">
        <v>948</v>
      </c>
      <c r="C32" s="409" t="s">
        <v>949</v>
      </c>
      <c r="D32" s="401">
        <v>8</v>
      </c>
      <c r="E32" s="402" t="s">
        <v>91</v>
      </c>
      <c r="F32" s="886"/>
      <c r="G32" s="403">
        <f t="shared" si="1"/>
        <v>0</v>
      </c>
      <c r="H32" s="411" t="s">
        <v>950</v>
      </c>
      <c r="I32" s="419"/>
      <c r="J32" s="419"/>
      <c r="K32" s="355"/>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S32" s="419"/>
    </row>
    <row r="33" spans="1:71" s="153" customFormat="1" ht="15" customHeight="1">
      <c r="A33" s="398" t="s">
        <v>100</v>
      </c>
      <c r="B33" s="399" t="s">
        <v>951</v>
      </c>
      <c r="C33" s="400" t="s">
        <v>952</v>
      </c>
      <c r="D33" s="401">
        <v>8</v>
      </c>
      <c r="E33" s="402" t="s">
        <v>91</v>
      </c>
      <c r="F33" s="886"/>
      <c r="G33" s="403">
        <f t="shared" si="1"/>
        <v>0</v>
      </c>
      <c r="H33" s="404" t="s">
        <v>952</v>
      </c>
      <c r="I33" s="419"/>
      <c r="J33" s="419"/>
      <c r="K33" s="355"/>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c r="BS33" s="419"/>
    </row>
    <row r="34" spans="1:71" s="153" customFormat="1" ht="26.1" customHeight="1">
      <c r="A34" s="398" t="s">
        <v>101</v>
      </c>
      <c r="B34" s="405" t="s">
        <v>953</v>
      </c>
      <c r="C34" s="409" t="s">
        <v>954</v>
      </c>
      <c r="D34" s="401">
        <v>1</v>
      </c>
      <c r="E34" s="402" t="s">
        <v>91</v>
      </c>
      <c r="F34" s="886"/>
      <c r="G34" s="403">
        <f t="shared" si="1"/>
        <v>0</v>
      </c>
      <c r="H34" s="411" t="s">
        <v>955</v>
      </c>
      <c r="I34" s="419"/>
      <c r="J34" s="419"/>
      <c r="K34" s="355"/>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c r="BN34" s="419"/>
      <c r="BO34" s="419"/>
      <c r="BP34" s="419"/>
      <c r="BQ34" s="419"/>
      <c r="BR34" s="419"/>
      <c r="BS34" s="419"/>
    </row>
    <row r="35" spans="1:71" s="153" customFormat="1" ht="15" customHeight="1">
      <c r="A35" s="398" t="s">
        <v>102</v>
      </c>
      <c r="B35" s="399" t="s">
        <v>956</v>
      </c>
      <c r="C35" s="409" t="s">
        <v>957</v>
      </c>
      <c r="D35" s="401">
        <v>1</v>
      </c>
      <c r="E35" s="402" t="s">
        <v>91</v>
      </c>
      <c r="F35" s="886"/>
      <c r="G35" s="403">
        <f t="shared" si="1"/>
        <v>0</v>
      </c>
      <c r="H35" s="411" t="s">
        <v>957</v>
      </c>
      <c r="I35" s="419"/>
      <c r="J35" s="419"/>
      <c r="K35" s="355"/>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row>
    <row r="36" spans="1:71" s="153" customFormat="1" ht="15" customHeight="1">
      <c r="A36" s="398" t="s">
        <v>107</v>
      </c>
      <c r="B36" s="405" t="s">
        <v>958</v>
      </c>
      <c r="C36" s="409" t="s">
        <v>959</v>
      </c>
      <c r="D36" s="401">
        <v>1</v>
      </c>
      <c r="E36" s="402" t="s">
        <v>91</v>
      </c>
      <c r="F36" s="886"/>
      <c r="G36" s="403">
        <f t="shared" si="1"/>
        <v>0</v>
      </c>
      <c r="H36" s="411" t="s">
        <v>960</v>
      </c>
      <c r="I36" s="419"/>
      <c r="J36" s="419"/>
      <c r="K36" s="355"/>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19"/>
      <c r="BR36" s="419"/>
      <c r="BS36" s="419"/>
    </row>
    <row r="37" spans="1:71" s="153" customFormat="1" ht="15" customHeight="1">
      <c r="A37" s="398" t="s">
        <v>110</v>
      </c>
      <c r="B37" s="399" t="s">
        <v>961</v>
      </c>
      <c r="C37" s="409" t="s">
        <v>962</v>
      </c>
      <c r="D37" s="401">
        <v>1</v>
      </c>
      <c r="E37" s="402" t="s">
        <v>91</v>
      </c>
      <c r="F37" s="886"/>
      <c r="G37" s="403">
        <f t="shared" si="1"/>
        <v>0</v>
      </c>
      <c r="H37" s="411" t="s">
        <v>962</v>
      </c>
      <c r="I37" s="419"/>
      <c r="J37" s="419"/>
      <c r="K37" s="355"/>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19"/>
      <c r="BR37" s="419"/>
      <c r="BS37" s="419"/>
    </row>
    <row r="38" spans="1:71" s="153" customFormat="1" ht="24.75" customHeight="1">
      <c r="A38" s="398" t="s">
        <v>111</v>
      </c>
      <c r="B38" s="405" t="s">
        <v>963</v>
      </c>
      <c r="C38" s="409" t="s">
        <v>964</v>
      </c>
      <c r="D38" s="401">
        <v>1</v>
      </c>
      <c r="E38" s="402" t="s">
        <v>91</v>
      </c>
      <c r="F38" s="886"/>
      <c r="G38" s="403">
        <f t="shared" si="1"/>
        <v>0</v>
      </c>
      <c r="H38" s="411" t="s">
        <v>965</v>
      </c>
      <c r="I38" s="419"/>
      <c r="J38" s="419"/>
      <c r="K38" s="355"/>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19"/>
      <c r="BR38" s="419"/>
      <c r="BS38" s="419"/>
    </row>
    <row r="39" spans="1:71" s="153" customFormat="1" ht="15" customHeight="1">
      <c r="A39" s="398" t="s">
        <v>112</v>
      </c>
      <c r="B39" s="399" t="s">
        <v>966</v>
      </c>
      <c r="C39" s="409" t="s">
        <v>967</v>
      </c>
      <c r="D39" s="401">
        <v>1</v>
      </c>
      <c r="E39" s="402" t="s">
        <v>91</v>
      </c>
      <c r="F39" s="886"/>
      <c r="G39" s="403">
        <f t="shared" si="1"/>
        <v>0</v>
      </c>
      <c r="H39" s="411" t="s">
        <v>967</v>
      </c>
      <c r="I39" s="419"/>
      <c r="J39" s="419"/>
      <c r="K39" s="355"/>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19"/>
      <c r="BR39" s="419"/>
      <c r="BS39" s="419"/>
    </row>
    <row r="40" spans="1:71" s="153" customFormat="1" ht="15" customHeight="1">
      <c r="A40" s="398" t="s">
        <v>113</v>
      </c>
      <c r="B40" s="405" t="s">
        <v>968</v>
      </c>
      <c r="C40" s="409" t="s">
        <v>969</v>
      </c>
      <c r="D40" s="401">
        <v>1</v>
      </c>
      <c r="E40" s="402" t="s">
        <v>91</v>
      </c>
      <c r="F40" s="886"/>
      <c r="G40" s="403">
        <f t="shared" si="1"/>
        <v>0</v>
      </c>
      <c r="H40" s="411" t="s">
        <v>970</v>
      </c>
      <c r="I40" s="419"/>
      <c r="J40" s="419"/>
      <c r="K40" s="355"/>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19"/>
      <c r="BR40" s="419"/>
      <c r="BS40" s="419"/>
    </row>
    <row r="41" spans="1:71" s="153" customFormat="1" ht="15" customHeight="1">
      <c r="A41" s="398" t="s">
        <v>114</v>
      </c>
      <c r="B41" s="399" t="s">
        <v>961</v>
      </c>
      <c r="C41" s="409" t="s">
        <v>971</v>
      </c>
      <c r="D41" s="401">
        <v>1</v>
      </c>
      <c r="E41" s="402" t="s">
        <v>91</v>
      </c>
      <c r="F41" s="886"/>
      <c r="G41" s="403">
        <f t="shared" si="1"/>
        <v>0</v>
      </c>
      <c r="H41" s="411" t="s">
        <v>971</v>
      </c>
      <c r="I41" s="419"/>
      <c r="J41" s="419"/>
      <c r="K41" s="355"/>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19"/>
      <c r="BR41" s="419"/>
      <c r="BS41" s="419"/>
    </row>
    <row r="42" spans="1:71" s="153" customFormat="1" ht="22.5">
      <c r="A42" s="398" t="s">
        <v>115</v>
      </c>
      <c r="B42" s="405" t="s">
        <v>972</v>
      </c>
      <c r="C42" s="409" t="s">
        <v>973</v>
      </c>
      <c r="D42" s="401">
        <v>1</v>
      </c>
      <c r="E42" s="402" t="s">
        <v>91</v>
      </c>
      <c r="F42" s="886"/>
      <c r="G42" s="403">
        <f t="shared" si="1"/>
        <v>0</v>
      </c>
      <c r="H42" s="411" t="s">
        <v>974</v>
      </c>
      <c r="I42" s="419"/>
      <c r="J42" s="419"/>
      <c r="K42" s="355"/>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row>
    <row r="43" spans="1:71" s="153" customFormat="1" ht="15" customHeight="1">
      <c r="A43" s="398" t="s">
        <v>15</v>
      </c>
      <c r="B43" s="399" t="s">
        <v>975</v>
      </c>
      <c r="C43" s="409" t="s">
        <v>976</v>
      </c>
      <c r="D43" s="401">
        <v>1</v>
      </c>
      <c r="E43" s="402" t="s">
        <v>91</v>
      </c>
      <c r="F43" s="886"/>
      <c r="G43" s="403">
        <f t="shared" si="1"/>
        <v>0</v>
      </c>
      <c r="H43" s="411" t="s">
        <v>976</v>
      </c>
      <c r="I43" s="419"/>
      <c r="J43" s="419"/>
      <c r="K43" s="355"/>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row>
    <row r="44" spans="1:71" s="153" customFormat="1" ht="15" customHeight="1">
      <c r="A44" s="398" t="s">
        <v>16</v>
      </c>
      <c r="B44" s="405" t="s">
        <v>977</v>
      </c>
      <c r="C44" s="409" t="s">
        <v>978</v>
      </c>
      <c r="D44" s="401">
        <v>1</v>
      </c>
      <c r="E44" s="402" t="s">
        <v>91</v>
      </c>
      <c r="F44" s="886"/>
      <c r="G44" s="403">
        <f t="shared" si="1"/>
        <v>0</v>
      </c>
      <c r="H44" s="409" t="s">
        <v>979</v>
      </c>
      <c r="I44" s="419"/>
      <c r="J44" s="419"/>
      <c r="K44" s="355"/>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row>
    <row r="45" spans="1:71" s="153" customFormat="1" ht="15" customHeight="1">
      <c r="A45" s="398" t="s">
        <v>19</v>
      </c>
      <c r="B45" s="420" t="s">
        <v>975</v>
      </c>
      <c r="C45" s="409" t="s">
        <v>980</v>
      </c>
      <c r="D45" s="421">
        <v>1</v>
      </c>
      <c r="E45" s="402" t="s">
        <v>91</v>
      </c>
      <c r="F45" s="888"/>
      <c r="G45" s="422">
        <f t="shared" si="1"/>
        <v>0</v>
      </c>
      <c r="H45" s="409" t="s">
        <v>980</v>
      </c>
      <c r="I45" s="419"/>
      <c r="J45" s="419"/>
      <c r="K45" s="355"/>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row>
    <row r="46" spans="1:71" s="153" customFormat="1" ht="33.75">
      <c r="A46" s="423" t="s">
        <v>20</v>
      </c>
      <c r="B46" s="424" t="s">
        <v>981</v>
      </c>
      <c r="C46" s="425" t="s">
        <v>982</v>
      </c>
      <c r="D46" s="401">
        <v>1</v>
      </c>
      <c r="E46" s="402" t="s">
        <v>91</v>
      </c>
      <c r="F46" s="886"/>
      <c r="G46" s="403">
        <f t="shared" si="1"/>
        <v>0</v>
      </c>
      <c r="H46" s="425" t="s">
        <v>982</v>
      </c>
      <c r="I46" s="419"/>
      <c r="J46" s="419"/>
      <c r="K46" s="355"/>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row>
    <row r="47" spans="1:71" s="153" customFormat="1" ht="15" customHeight="1">
      <c r="A47" s="423" t="s">
        <v>21</v>
      </c>
      <c r="B47" s="424" t="s">
        <v>983</v>
      </c>
      <c r="C47" s="425" t="s">
        <v>984</v>
      </c>
      <c r="D47" s="421">
        <v>1</v>
      </c>
      <c r="E47" s="402" t="s">
        <v>91</v>
      </c>
      <c r="F47" s="888"/>
      <c r="G47" s="422">
        <f t="shared" si="1"/>
        <v>0</v>
      </c>
      <c r="H47" s="425" t="s">
        <v>984</v>
      </c>
      <c r="I47" s="419"/>
      <c r="J47" s="419"/>
      <c r="K47" s="355"/>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19"/>
      <c r="BR47" s="419"/>
      <c r="BS47" s="419"/>
    </row>
    <row r="48" spans="1:71" s="153" customFormat="1" ht="33.75">
      <c r="A48" s="423" t="s">
        <v>22</v>
      </c>
      <c r="B48" s="424" t="s">
        <v>985</v>
      </c>
      <c r="C48" s="425" t="s">
        <v>986</v>
      </c>
      <c r="D48" s="401">
        <v>1</v>
      </c>
      <c r="E48" s="402" t="s">
        <v>91</v>
      </c>
      <c r="F48" s="886"/>
      <c r="G48" s="403">
        <f t="shared" si="1"/>
        <v>0</v>
      </c>
      <c r="H48" s="425" t="s">
        <v>986</v>
      </c>
      <c r="I48" s="419"/>
      <c r="J48" s="419"/>
      <c r="K48" s="355"/>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19"/>
      <c r="BR48" s="419"/>
      <c r="BS48" s="419"/>
    </row>
    <row r="49" spans="1:71" s="153" customFormat="1" ht="15" customHeight="1">
      <c r="A49" s="423" t="s">
        <v>23</v>
      </c>
      <c r="B49" s="424" t="s">
        <v>983</v>
      </c>
      <c r="C49" s="425" t="s">
        <v>984</v>
      </c>
      <c r="D49" s="401">
        <v>1</v>
      </c>
      <c r="E49" s="402" t="s">
        <v>91</v>
      </c>
      <c r="F49" s="886"/>
      <c r="G49" s="403">
        <f t="shared" si="1"/>
        <v>0</v>
      </c>
      <c r="H49" s="426" t="s">
        <v>984</v>
      </c>
      <c r="I49" s="419"/>
      <c r="J49" s="419"/>
      <c r="K49" s="355"/>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19"/>
      <c r="BR49" s="419"/>
      <c r="BS49" s="419"/>
    </row>
    <row r="50" spans="1:71" s="153" customFormat="1" ht="33.75">
      <c r="A50" s="423" t="s">
        <v>49</v>
      </c>
      <c r="B50" s="424" t="s">
        <v>987</v>
      </c>
      <c r="C50" s="425" t="s">
        <v>988</v>
      </c>
      <c r="D50" s="401">
        <v>1</v>
      </c>
      <c r="E50" s="402" t="s">
        <v>91</v>
      </c>
      <c r="F50" s="886"/>
      <c r="G50" s="403">
        <f t="shared" si="1"/>
        <v>0</v>
      </c>
      <c r="H50" s="425" t="s">
        <v>988</v>
      </c>
      <c r="I50" s="419"/>
      <c r="J50" s="419"/>
      <c r="K50" s="355"/>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19"/>
      <c r="BR50" s="419"/>
      <c r="BS50" s="419"/>
    </row>
    <row r="51" spans="1:71" s="153" customFormat="1" ht="15" customHeight="1">
      <c r="A51" s="423" t="s">
        <v>24</v>
      </c>
      <c r="B51" s="424" t="s">
        <v>983</v>
      </c>
      <c r="C51" s="425" t="s">
        <v>984</v>
      </c>
      <c r="D51" s="401">
        <v>1</v>
      </c>
      <c r="E51" s="402" t="s">
        <v>91</v>
      </c>
      <c r="F51" s="886"/>
      <c r="G51" s="403">
        <f t="shared" si="1"/>
        <v>0</v>
      </c>
      <c r="H51" s="426" t="s">
        <v>984</v>
      </c>
      <c r="I51" s="419"/>
      <c r="J51" s="419"/>
      <c r="K51" s="355"/>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row>
    <row r="52" spans="1:71" s="153" customFormat="1" ht="24.75" customHeight="1">
      <c r="A52" s="423" t="s">
        <v>25</v>
      </c>
      <c r="B52" s="399" t="s">
        <v>989</v>
      </c>
      <c r="C52" s="427" t="s">
        <v>990</v>
      </c>
      <c r="D52" s="428">
        <v>1</v>
      </c>
      <c r="E52" s="429" t="s">
        <v>91</v>
      </c>
      <c r="F52" s="889"/>
      <c r="G52" s="430">
        <f t="shared" si="1"/>
        <v>0</v>
      </c>
      <c r="H52" s="431" t="s">
        <v>991</v>
      </c>
      <c r="I52" s="419"/>
      <c r="J52" s="419"/>
      <c r="K52" s="355"/>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19"/>
      <c r="BR52" s="419"/>
      <c r="BS52" s="419"/>
    </row>
    <row r="53" spans="1:71" s="153" customFormat="1" ht="15" customHeight="1">
      <c r="A53" s="423" t="s">
        <v>26</v>
      </c>
      <c r="B53" s="420" t="s">
        <v>992</v>
      </c>
      <c r="C53" s="409" t="s">
        <v>993</v>
      </c>
      <c r="D53" s="421">
        <v>1</v>
      </c>
      <c r="E53" s="402" t="s">
        <v>91</v>
      </c>
      <c r="F53" s="888"/>
      <c r="G53" s="422">
        <f t="shared" si="1"/>
        <v>0</v>
      </c>
      <c r="H53" s="409" t="s">
        <v>993</v>
      </c>
      <c r="I53" s="419"/>
      <c r="J53" s="419"/>
      <c r="K53" s="355"/>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19"/>
      <c r="BQ53" s="419"/>
      <c r="BR53" s="419"/>
      <c r="BS53" s="419"/>
    </row>
    <row r="54" spans="1:71" s="153" customFormat="1" ht="15" customHeight="1">
      <c r="A54" s="423" t="s">
        <v>27</v>
      </c>
      <c r="B54" s="420" t="s">
        <v>994</v>
      </c>
      <c r="C54" s="409" t="s">
        <v>995</v>
      </c>
      <c r="D54" s="421">
        <v>1</v>
      </c>
      <c r="E54" s="402" t="s">
        <v>91</v>
      </c>
      <c r="F54" s="888"/>
      <c r="G54" s="422">
        <f t="shared" si="1"/>
        <v>0</v>
      </c>
      <c r="H54" s="409" t="s">
        <v>995</v>
      </c>
      <c r="I54" s="419"/>
      <c r="J54" s="419"/>
      <c r="K54" s="355"/>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19"/>
      <c r="AO54" s="419"/>
      <c r="AP54" s="419"/>
      <c r="AQ54" s="419"/>
      <c r="AR54" s="419"/>
      <c r="AS54" s="419"/>
      <c r="AT54" s="419"/>
      <c r="AU54" s="419"/>
      <c r="AV54" s="419"/>
      <c r="AW54" s="419"/>
      <c r="AX54" s="419"/>
      <c r="AY54" s="419"/>
      <c r="AZ54" s="419"/>
      <c r="BA54" s="419"/>
      <c r="BB54" s="419"/>
      <c r="BC54" s="419"/>
      <c r="BD54" s="419"/>
      <c r="BE54" s="419"/>
      <c r="BF54" s="419"/>
      <c r="BG54" s="419"/>
      <c r="BH54" s="419"/>
      <c r="BI54" s="419"/>
      <c r="BJ54" s="419"/>
      <c r="BK54" s="419"/>
      <c r="BL54" s="419"/>
      <c r="BM54" s="419"/>
      <c r="BN54" s="419"/>
      <c r="BO54" s="419"/>
      <c r="BP54" s="419"/>
      <c r="BQ54" s="419"/>
      <c r="BR54" s="419"/>
      <c r="BS54" s="419"/>
    </row>
    <row r="55" spans="1:71" s="153" customFormat="1" ht="24.75" customHeight="1">
      <c r="A55" s="423" t="s">
        <v>28</v>
      </c>
      <c r="B55" s="420" t="s">
        <v>996</v>
      </c>
      <c r="C55" s="427" t="s">
        <v>990</v>
      </c>
      <c r="D55" s="428">
        <v>1</v>
      </c>
      <c r="E55" s="429" t="s">
        <v>91</v>
      </c>
      <c r="F55" s="889"/>
      <c r="G55" s="430">
        <f>D55*F55</f>
        <v>0</v>
      </c>
      <c r="H55" s="431" t="s">
        <v>997</v>
      </c>
      <c r="I55" s="419"/>
      <c r="J55" s="419"/>
      <c r="K55" s="355"/>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c r="BN55" s="419"/>
      <c r="BO55" s="419"/>
      <c r="BP55" s="419"/>
      <c r="BQ55" s="419"/>
      <c r="BR55" s="419"/>
      <c r="BS55" s="419"/>
    </row>
    <row r="56" spans="1:71" s="153" customFormat="1" ht="15" customHeight="1">
      <c r="A56" s="423" t="s">
        <v>29</v>
      </c>
      <c r="B56" s="420" t="s">
        <v>992</v>
      </c>
      <c r="C56" s="409" t="s">
        <v>993</v>
      </c>
      <c r="D56" s="421">
        <v>1</v>
      </c>
      <c r="E56" s="402" t="s">
        <v>91</v>
      </c>
      <c r="F56" s="888"/>
      <c r="G56" s="422">
        <f>D56*F56</f>
        <v>0</v>
      </c>
      <c r="H56" s="409" t="s">
        <v>993</v>
      </c>
      <c r="I56" s="419"/>
      <c r="J56" s="419"/>
      <c r="K56" s="355"/>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19"/>
      <c r="AO56" s="419"/>
      <c r="AP56" s="419"/>
      <c r="AQ56" s="419"/>
      <c r="AR56" s="419"/>
      <c r="AS56" s="419"/>
      <c r="AT56" s="419"/>
      <c r="AU56" s="419"/>
      <c r="AV56" s="419"/>
      <c r="AW56" s="419"/>
      <c r="AX56" s="419"/>
      <c r="AY56" s="419"/>
      <c r="AZ56" s="419"/>
      <c r="BA56" s="419"/>
      <c r="BB56" s="419"/>
      <c r="BC56" s="419"/>
      <c r="BD56" s="419"/>
      <c r="BE56" s="419"/>
      <c r="BF56" s="419"/>
      <c r="BG56" s="419"/>
      <c r="BH56" s="419"/>
      <c r="BI56" s="419"/>
      <c r="BJ56" s="419"/>
      <c r="BK56" s="419"/>
      <c r="BL56" s="419"/>
      <c r="BM56" s="419"/>
      <c r="BN56" s="419"/>
      <c r="BO56" s="419"/>
      <c r="BP56" s="419"/>
      <c r="BQ56" s="419"/>
      <c r="BR56" s="419"/>
      <c r="BS56" s="419"/>
    </row>
    <row r="57" spans="1:71" s="153" customFormat="1" ht="15" customHeight="1">
      <c r="A57" s="423" t="s">
        <v>30</v>
      </c>
      <c r="B57" s="420" t="s">
        <v>998</v>
      </c>
      <c r="C57" s="409" t="s">
        <v>999</v>
      </c>
      <c r="D57" s="421">
        <v>1</v>
      </c>
      <c r="E57" s="402" t="s">
        <v>91</v>
      </c>
      <c r="F57" s="888"/>
      <c r="G57" s="422">
        <f>D57*F57</f>
        <v>0</v>
      </c>
      <c r="H57" s="409" t="s">
        <v>999</v>
      </c>
      <c r="I57" s="419"/>
      <c r="J57" s="419"/>
      <c r="K57" s="355"/>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19"/>
      <c r="BQ57" s="419"/>
      <c r="BR57" s="419"/>
      <c r="BS57" s="419"/>
    </row>
    <row r="58" spans="1:71" s="149" customFormat="1" ht="24">
      <c r="A58" s="412" t="s">
        <v>99</v>
      </c>
      <c r="B58" s="413"/>
      <c r="C58" s="414" t="s">
        <v>1000</v>
      </c>
      <c r="D58" s="415"/>
      <c r="E58" s="416"/>
      <c r="F58" s="887"/>
      <c r="G58" s="417">
        <f>SUM(G59:G76)</f>
        <v>0</v>
      </c>
      <c r="H58" s="418"/>
      <c r="I58" s="354"/>
      <c r="J58" s="354"/>
      <c r="K58" s="355"/>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354"/>
      <c r="AY58" s="354"/>
      <c r="AZ58" s="354"/>
      <c r="BA58" s="354"/>
      <c r="BB58" s="354"/>
      <c r="BC58" s="354"/>
      <c r="BD58" s="354"/>
      <c r="BE58" s="354"/>
      <c r="BF58" s="354"/>
      <c r="BG58" s="354"/>
      <c r="BH58" s="354"/>
      <c r="BI58" s="354"/>
      <c r="BJ58" s="354"/>
      <c r="BK58" s="354"/>
      <c r="BL58" s="354"/>
      <c r="BM58" s="354"/>
      <c r="BN58" s="354"/>
      <c r="BO58" s="354"/>
      <c r="BP58" s="354"/>
      <c r="BQ58" s="354"/>
      <c r="BR58" s="354"/>
      <c r="BS58" s="354"/>
    </row>
    <row r="59" spans="1:71" s="149" customFormat="1" ht="45">
      <c r="A59" s="423" t="s">
        <v>97</v>
      </c>
      <c r="B59" s="392" t="s">
        <v>1001</v>
      </c>
      <c r="C59" s="393" t="s">
        <v>905</v>
      </c>
      <c r="D59" s="394">
        <v>1</v>
      </c>
      <c r="E59" s="395" t="s">
        <v>91</v>
      </c>
      <c r="F59" s="885"/>
      <c r="G59" s="396">
        <f t="shared" ref="G59:G76" si="2">D59*F59</f>
        <v>0</v>
      </c>
      <c r="H59" s="397" t="s">
        <v>1002</v>
      </c>
      <c r="I59" s="354"/>
      <c r="J59" s="354"/>
      <c r="K59" s="355"/>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4"/>
      <c r="AY59" s="354"/>
      <c r="AZ59" s="354"/>
      <c r="BA59" s="354"/>
      <c r="BB59" s="354"/>
      <c r="BC59" s="354"/>
      <c r="BD59" s="354"/>
      <c r="BE59" s="354"/>
      <c r="BF59" s="354"/>
      <c r="BG59" s="354"/>
      <c r="BH59" s="354"/>
      <c r="BI59" s="354"/>
      <c r="BJ59" s="354"/>
      <c r="BK59" s="354"/>
      <c r="BL59" s="354"/>
      <c r="BM59" s="354"/>
      <c r="BN59" s="354"/>
      <c r="BO59" s="354"/>
      <c r="BP59" s="354"/>
      <c r="BQ59" s="354"/>
      <c r="BR59" s="354"/>
      <c r="BS59" s="354"/>
    </row>
    <row r="60" spans="1:71" s="149" customFormat="1" ht="15" customHeight="1">
      <c r="A60" s="423" t="s">
        <v>98</v>
      </c>
      <c r="B60" s="399" t="s">
        <v>907</v>
      </c>
      <c r="C60" s="400" t="s">
        <v>908</v>
      </c>
      <c r="D60" s="401">
        <v>1</v>
      </c>
      <c r="E60" s="402" t="s">
        <v>91</v>
      </c>
      <c r="F60" s="886"/>
      <c r="G60" s="403">
        <f t="shared" si="2"/>
        <v>0</v>
      </c>
      <c r="H60" s="404" t="s">
        <v>909</v>
      </c>
      <c r="I60" s="354"/>
      <c r="J60" s="354"/>
      <c r="K60" s="355"/>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4"/>
      <c r="AY60" s="354"/>
      <c r="AZ60" s="354"/>
      <c r="BA60" s="354"/>
      <c r="BB60" s="354"/>
      <c r="BC60" s="354"/>
      <c r="BD60" s="354"/>
      <c r="BE60" s="354"/>
      <c r="BF60" s="354"/>
      <c r="BG60" s="354"/>
      <c r="BH60" s="354"/>
      <c r="BI60" s="354"/>
      <c r="BJ60" s="354"/>
      <c r="BK60" s="354"/>
      <c r="BL60" s="354"/>
      <c r="BM60" s="354"/>
      <c r="BN60" s="354"/>
      <c r="BO60" s="354"/>
      <c r="BP60" s="354"/>
      <c r="BQ60" s="354"/>
      <c r="BR60" s="354"/>
      <c r="BS60" s="354"/>
    </row>
    <row r="61" spans="1:71" s="149" customFormat="1" ht="33.75">
      <c r="A61" s="423" t="s">
        <v>99</v>
      </c>
      <c r="B61" s="405" t="s">
        <v>910</v>
      </c>
      <c r="C61" s="406" t="s">
        <v>911</v>
      </c>
      <c r="D61" s="401">
        <v>1</v>
      </c>
      <c r="E61" s="402" t="s">
        <v>91</v>
      </c>
      <c r="F61" s="886"/>
      <c r="G61" s="403">
        <f t="shared" si="2"/>
        <v>0</v>
      </c>
      <c r="H61" s="407" t="s">
        <v>912</v>
      </c>
      <c r="I61" s="354"/>
      <c r="J61" s="354"/>
      <c r="K61" s="355"/>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54"/>
      <c r="BL61" s="354"/>
      <c r="BM61" s="354"/>
      <c r="BN61" s="354"/>
      <c r="BO61" s="354"/>
      <c r="BP61" s="354"/>
      <c r="BQ61" s="354"/>
      <c r="BR61" s="354"/>
      <c r="BS61" s="354"/>
    </row>
    <row r="62" spans="1:71" s="149" customFormat="1" ht="15" customHeight="1">
      <c r="A62" s="423" t="s">
        <v>100</v>
      </c>
      <c r="B62" s="399" t="s">
        <v>913</v>
      </c>
      <c r="C62" s="400" t="s">
        <v>914</v>
      </c>
      <c r="D62" s="401">
        <v>1</v>
      </c>
      <c r="E62" s="402" t="s">
        <v>91</v>
      </c>
      <c r="F62" s="886"/>
      <c r="G62" s="403">
        <f t="shared" si="2"/>
        <v>0</v>
      </c>
      <c r="H62" s="404" t="s">
        <v>914</v>
      </c>
      <c r="I62" s="354"/>
      <c r="J62" s="354"/>
      <c r="K62" s="355"/>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354"/>
      <c r="BP62" s="354"/>
      <c r="BQ62" s="354"/>
      <c r="BR62" s="354"/>
      <c r="BS62" s="354"/>
    </row>
    <row r="63" spans="1:71" s="149" customFormat="1" ht="15" customHeight="1">
      <c r="A63" s="423" t="s">
        <v>101</v>
      </c>
      <c r="B63" s="405" t="s">
        <v>1003</v>
      </c>
      <c r="C63" s="406" t="s">
        <v>916</v>
      </c>
      <c r="D63" s="401">
        <v>1</v>
      </c>
      <c r="E63" s="402" t="s">
        <v>91</v>
      </c>
      <c r="F63" s="886"/>
      <c r="G63" s="403">
        <f t="shared" si="2"/>
        <v>0</v>
      </c>
      <c r="H63" s="408" t="s">
        <v>1004</v>
      </c>
      <c r="I63" s="354"/>
      <c r="J63" s="354"/>
      <c r="K63" s="355"/>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4"/>
      <c r="AY63" s="354"/>
      <c r="AZ63" s="354"/>
      <c r="BA63" s="354"/>
      <c r="BB63" s="354"/>
      <c r="BC63" s="354"/>
      <c r="BD63" s="354"/>
      <c r="BE63" s="354"/>
      <c r="BF63" s="354"/>
      <c r="BG63" s="354"/>
      <c r="BH63" s="354"/>
      <c r="BI63" s="354"/>
      <c r="BJ63" s="354"/>
      <c r="BK63" s="354"/>
      <c r="BL63" s="354"/>
      <c r="BM63" s="354"/>
      <c r="BN63" s="354"/>
      <c r="BO63" s="354"/>
      <c r="BP63" s="354"/>
      <c r="BQ63" s="354"/>
      <c r="BR63" s="354"/>
      <c r="BS63" s="354"/>
    </row>
    <row r="64" spans="1:71" s="149" customFormat="1" ht="15" customHeight="1">
      <c r="A64" s="423" t="s">
        <v>102</v>
      </c>
      <c r="B64" s="399" t="s">
        <v>907</v>
      </c>
      <c r="C64" s="400" t="s">
        <v>918</v>
      </c>
      <c r="D64" s="401">
        <v>1</v>
      </c>
      <c r="E64" s="402" t="s">
        <v>91</v>
      </c>
      <c r="F64" s="886"/>
      <c r="G64" s="403">
        <f t="shared" si="2"/>
        <v>0</v>
      </c>
      <c r="H64" s="404" t="s">
        <v>919</v>
      </c>
      <c r="I64" s="354"/>
      <c r="J64" s="354"/>
      <c r="K64" s="355"/>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354"/>
      <c r="AY64" s="354"/>
      <c r="AZ64" s="354"/>
      <c r="BA64" s="354"/>
      <c r="BB64" s="354"/>
      <c r="BC64" s="354"/>
      <c r="BD64" s="354"/>
      <c r="BE64" s="354"/>
      <c r="BF64" s="354"/>
      <c r="BG64" s="354"/>
      <c r="BH64" s="354"/>
      <c r="BI64" s="354"/>
      <c r="BJ64" s="354"/>
      <c r="BK64" s="354"/>
      <c r="BL64" s="354"/>
      <c r="BM64" s="354"/>
      <c r="BN64" s="354"/>
      <c r="BO64" s="354"/>
      <c r="BP64" s="354"/>
      <c r="BQ64" s="354"/>
      <c r="BR64" s="354"/>
      <c r="BS64" s="354"/>
    </row>
    <row r="65" spans="1:71" s="149" customFormat="1" ht="15" customHeight="1">
      <c r="A65" s="423" t="s">
        <v>103</v>
      </c>
      <c r="B65" s="405" t="s">
        <v>682</v>
      </c>
      <c r="C65" s="406" t="s">
        <v>920</v>
      </c>
      <c r="D65" s="401">
        <v>1</v>
      </c>
      <c r="E65" s="402" t="s">
        <v>91</v>
      </c>
      <c r="F65" s="886"/>
      <c r="G65" s="403">
        <f t="shared" si="2"/>
        <v>0</v>
      </c>
      <c r="H65" s="408" t="s">
        <v>920</v>
      </c>
      <c r="I65" s="354"/>
      <c r="J65" s="354"/>
      <c r="K65" s="355"/>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4"/>
      <c r="AY65" s="354"/>
      <c r="AZ65" s="354"/>
      <c r="BA65" s="354"/>
      <c r="BB65" s="354"/>
      <c r="BC65" s="354"/>
      <c r="BD65" s="354"/>
      <c r="BE65" s="354"/>
      <c r="BF65" s="354"/>
      <c r="BG65" s="354"/>
      <c r="BH65" s="354"/>
      <c r="BI65" s="354"/>
      <c r="BJ65" s="354"/>
      <c r="BK65" s="354"/>
      <c r="BL65" s="354"/>
      <c r="BM65" s="354"/>
      <c r="BN65" s="354"/>
      <c r="BO65" s="354"/>
      <c r="BP65" s="354"/>
      <c r="BQ65" s="354"/>
      <c r="BR65" s="354"/>
      <c r="BS65" s="354"/>
    </row>
    <row r="66" spans="1:71" s="149" customFormat="1" ht="15" customHeight="1">
      <c r="A66" s="423" t="s">
        <v>104</v>
      </c>
      <c r="B66" s="399" t="s">
        <v>907</v>
      </c>
      <c r="C66" s="400" t="s">
        <v>921</v>
      </c>
      <c r="D66" s="401">
        <v>1</v>
      </c>
      <c r="E66" s="402" t="s">
        <v>91</v>
      </c>
      <c r="F66" s="886"/>
      <c r="G66" s="403">
        <f t="shared" si="2"/>
        <v>0</v>
      </c>
      <c r="H66" s="404" t="s">
        <v>922</v>
      </c>
      <c r="I66" s="354"/>
      <c r="J66" s="354"/>
      <c r="K66" s="355"/>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c r="BM66" s="354"/>
      <c r="BN66" s="354"/>
      <c r="BO66" s="354"/>
      <c r="BP66" s="354"/>
      <c r="BQ66" s="354"/>
      <c r="BR66" s="354"/>
      <c r="BS66" s="354"/>
    </row>
    <row r="67" spans="1:71" s="149" customFormat="1" ht="15" customHeight="1">
      <c r="A67" s="423" t="s">
        <v>107</v>
      </c>
      <c r="B67" s="405" t="s">
        <v>682</v>
      </c>
      <c r="C67" s="406" t="s">
        <v>923</v>
      </c>
      <c r="D67" s="401">
        <v>1</v>
      </c>
      <c r="E67" s="402" t="s">
        <v>91</v>
      </c>
      <c r="F67" s="886"/>
      <c r="G67" s="403">
        <f t="shared" si="2"/>
        <v>0</v>
      </c>
      <c r="H67" s="408" t="s">
        <v>924</v>
      </c>
      <c r="I67" s="354"/>
      <c r="J67" s="354"/>
      <c r="K67" s="355"/>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4"/>
      <c r="AY67" s="354"/>
      <c r="AZ67" s="354"/>
      <c r="BA67" s="354"/>
      <c r="BB67" s="354"/>
      <c r="BC67" s="354"/>
      <c r="BD67" s="354"/>
      <c r="BE67" s="354"/>
      <c r="BF67" s="354"/>
      <c r="BG67" s="354"/>
      <c r="BH67" s="354"/>
      <c r="BI67" s="354"/>
      <c r="BJ67" s="354"/>
      <c r="BK67" s="354"/>
      <c r="BL67" s="354"/>
      <c r="BM67" s="354"/>
      <c r="BN67" s="354"/>
      <c r="BO67" s="354"/>
      <c r="BP67" s="354"/>
      <c r="BQ67" s="354"/>
      <c r="BR67" s="354"/>
      <c r="BS67" s="354"/>
    </row>
    <row r="68" spans="1:71" s="149" customFormat="1" ht="15" customHeight="1">
      <c r="A68" s="423" t="s">
        <v>110</v>
      </c>
      <c r="B68" s="399" t="s">
        <v>907</v>
      </c>
      <c r="C68" s="400" t="s">
        <v>921</v>
      </c>
      <c r="D68" s="401">
        <v>1</v>
      </c>
      <c r="E68" s="402" t="s">
        <v>91</v>
      </c>
      <c r="F68" s="886"/>
      <c r="G68" s="403">
        <f t="shared" si="2"/>
        <v>0</v>
      </c>
      <c r="H68" s="404" t="s">
        <v>922</v>
      </c>
      <c r="I68" s="354"/>
      <c r="J68" s="354"/>
      <c r="K68" s="355"/>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4"/>
      <c r="AY68" s="354"/>
      <c r="AZ68" s="354"/>
      <c r="BA68" s="354"/>
      <c r="BB68" s="354"/>
      <c r="BC68" s="354"/>
      <c r="BD68" s="354"/>
      <c r="BE68" s="354"/>
      <c r="BF68" s="354"/>
      <c r="BG68" s="354"/>
      <c r="BH68" s="354"/>
      <c r="BI68" s="354"/>
      <c r="BJ68" s="354"/>
      <c r="BK68" s="354"/>
      <c r="BL68" s="354"/>
      <c r="BM68" s="354"/>
      <c r="BN68" s="354"/>
      <c r="BO68" s="354"/>
      <c r="BP68" s="354"/>
      <c r="BQ68" s="354"/>
      <c r="BR68" s="354"/>
      <c r="BS68" s="354"/>
    </row>
    <row r="69" spans="1:71" s="149" customFormat="1" ht="112.5">
      <c r="A69" s="423" t="s">
        <v>111</v>
      </c>
      <c r="B69" s="405" t="s">
        <v>1005</v>
      </c>
      <c r="C69" s="409" t="s">
        <v>1006</v>
      </c>
      <c r="D69" s="401">
        <v>1</v>
      </c>
      <c r="E69" s="402" t="s">
        <v>91</v>
      </c>
      <c r="F69" s="886"/>
      <c r="G69" s="403">
        <f t="shared" si="2"/>
        <v>0</v>
      </c>
      <c r="H69" s="410" t="s">
        <v>1007</v>
      </c>
      <c r="I69" s="354"/>
      <c r="J69" s="354"/>
      <c r="K69" s="355"/>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354"/>
      <c r="BP69" s="354"/>
      <c r="BQ69" s="354"/>
      <c r="BR69" s="354"/>
      <c r="BS69" s="354"/>
    </row>
    <row r="70" spans="1:71" s="149" customFormat="1" ht="15" customHeight="1">
      <c r="A70" s="423" t="s">
        <v>112</v>
      </c>
      <c r="B70" s="405" t="s">
        <v>928</v>
      </c>
      <c r="C70" s="409" t="s">
        <v>929</v>
      </c>
      <c r="D70" s="401">
        <v>1</v>
      </c>
      <c r="E70" s="402" t="s">
        <v>91</v>
      </c>
      <c r="F70" s="886"/>
      <c r="G70" s="403">
        <f t="shared" si="2"/>
        <v>0</v>
      </c>
      <c r="H70" s="411" t="s">
        <v>929</v>
      </c>
      <c r="I70" s="354"/>
      <c r="J70" s="354"/>
      <c r="K70" s="355"/>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54"/>
      <c r="BQ70" s="354"/>
      <c r="BR70" s="354"/>
      <c r="BS70" s="354"/>
    </row>
    <row r="71" spans="1:71" s="149" customFormat="1" ht="15" customHeight="1">
      <c r="A71" s="398" t="s">
        <v>113</v>
      </c>
      <c r="B71" s="405" t="s">
        <v>1008</v>
      </c>
      <c r="C71" s="409" t="s">
        <v>931</v>
      </c>
      <c r="D71" s="401">
        <v>20</v>
      </c>
      <c r="E71" s="402" t="s">
        <v>116</v>
      </c>
      <c r="F71" s="886"/>
      <c r="G71" s="403">
        <f t="shared" si="2"/>
        <v>0</v>
      </c>
      <c r="H71" s="409" t="s">
        <v>931</v>
      </c>
      <c r="I71" s="354"/>
      <c r="J71" s="354"/>
      <c r="K71" s="355"/>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354"/>
      <c r="BE71" s="354"/>
      <c r="BF71" s="354"/>
      <c r="BG71" s="354"/>
      <c r="BH71" s="354"/>
      <c r="BI71" s="354"/>
      <c r="BJ71" s="354"/>
      <c r="BK71" s="354"/>
      <c r="BL71" s="354"/>
      <c r="BM71" s="354"/>
      <c r="BN71" s="354"/>
      <c r="BO71" s="354"/>
      <c r="BP71" s="354"/>
      <c r="BQ71" s="354"/>
      <c r="BR71" s="354"/>
      <c r="BS71" s="354"/>
    </row>
    <row r="72" spans="1:71" s="149" customFormat="1" ht="15" customHeight="1">
      <c r="A72" s="398" t="s">
        <v>114</v>
      </c>
      <c r="B72" s="405" t="s">
        <v>1009</v>
      </c>
      <c r="C72" s="409" t="s">
        <v>933</v>
      </c>
      <c r="D72" s="401">
        <v>10</v>
      </c>
      <c r="E72" s="402" t="s">
        <v>116</v>
      </c>
      <c r="F72" s="886"/>
      <c r="G72" s="403">
        <f t="shared" si="2"/>
        <v>0</v>
      </c>
      <c r="H72" s="409" t="s">
        <v>934</v>
      </c>
      <c r="I72" s="354"/>
      <c r="J72" s="354"/>
      <c r="K72" s="355"/>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c r="AV72" s="354"/>
      <c r="AW72" s="354"/>
      <c r="AX72" s="354"/>
      <c r="AY72" s="354"/>
      <c r="AZ72" s="354"/>
      <c r="BA72" s="354"/>
      <c r="BB72" s="354"/>
      <c r="BC72" s="354"/>
      <c r="BD72" s="354"/>
      <c r="BE72" s="354"/>
      <c r="BF72" s="354"/>
      <c r="BG72" s="354"/>
      <c r="BH72" s="354"/>
      <c r="BI72" s="354"/>
      <c r="BJ72" s="354"/>
      <c r="BK72" s="354"/>
      <c r="BL72" s="354"/>
      <c r="BM72" s="354"/>
      <c r="BN72" s="354"/>
      <c r="BO72" s="354"/>
      <c r="BP72" s="354"/>
      <c r="BQ72" s="354"/>
      <c r="BR72" s="354"/>
      <c r="BS72" s="354"/>
    </row>
    <row r="73" spans="1:71" s="149" customFormat="1" ht="15" customHeight="1">
      <c r="A73" s="398" t="s">
        <v>115</v>
      </c>
      <c r="B73" s="405" t="s">
        <v>935</v>
      </c>
      <c r="C73" s="409" t="s">
        <v>936</v>
      </c>
      <c r="D73" s="401">
        <v>1</v>
      </c>
      <c r="E73" s="402" t="s">
        <v>91</v>
      </c>
      <c r="F73" s="886"/>
      <c r="G73" s="403">
        <f t="shared" si="2"/>
        <v>0</v>
      </c>
      <c r="H73" s="409" t="s">
        <v>936</v>
      </c>
      <c r="I73" s="354"/>
      <c r="J73" s="354"/>
      <c r="K73" s="355"/>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354"/>
      <c r="AY73" s="354"/>
      <c r="AZ73" s="354"/>
      <c r="BA73" s="354"/>
      <c r="BB73" s="354"/>
      <c r="BC73" s="354"/>
      <c r="BD73" s="354"/>
      <c r="BE73" s="354"/>
      <c r="BF73" s="354"/>
      <c r="BG73" s="354"/>
      <c r="BH73" s="354"/>
      <c r="BI73" s="354"/>
      <c r="BJ73" s="354"/>
      <c r="BK73" s="354"/>
      <c r="BL73" s="354"/>
      <c r="BM73" s="354"/>
      <c r="BN73" s="354"/>
      <c r="BO73" s="354"/>
      <c r="BP73" s="354"/>
      <c r="BQ73" s="354"/>
      <c r="BR73" s="354"/>
      <c r="BS73" s="354"/>
    </row>
    <row r="74" spans="1:71" s="149" customFormat="1" ht="15" customHeight="1">
      <c r="A74" s="398" t="s">
        <v>15</v>
      </c>
      <c r="B74" s="399" t="s">
        <v>907</v>
      </c>
      <c r="C74" s="400" t="s">
        <v>921</v>
      </c>
      <c r="D74" s="401">
        <v>1</v>
      </c>
      <c r="E74" s="402" t="s">
        <v>91</v>
      </c>
      <c r="F74" s="886"/>
      <c r="G74" s="403">
        <f t="shared" si="2"/>
        <v>0</v>
      </c>
      <c r="H74" s="404" t="s">
        <v>922</v>
      </c>
      <c r="I74" s="354"/>
      <c r="J74" s="354"/>
      <c r="K74" s="355"/>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4"/>
      <c r="AZ74" s="354"/>
      <c r="BA74" s="354"/>
      <c r="BB74" s="354"/>
      <c r="BC74" s="354"/>
      <c r="BD74" s="354"/>
      <c r="BE74" s="354"/>
      <c r="BF74" s="354"/>
      <c r="BG74" s="354"/>
      <c r="BH74" s="354"/>
      <c r="BI74" s="354"/>
      <c r="BJ74" s="354"/>
      <c r="BK74" s="354"/>
      <c r="BL74" s="354"/>
      <c r="BM74" s="354"/>
      <c r="BN74" s="354"/>
      <c r="BO74" s="354"/>
      <c r="BP74" s="354"/>
      <c r="BQ74" s="354"/>
      <c r="BR74" s="354"/>
      <c r="BS74" s="354"/>
    </row>
    <row r="75" spans="1:71" s="149" customFormat="1" ht="33.75">
      <c r="A75" s="398" t="s">
        <v>16</v>
      </c>
      <c r="B75" s="405" t="s">
        <v>1001</v>
      </c>
      <c r="C75" s="409" t="s">
        <v>1010</v>
      </c>
      <c r="D75" s="401">
        <v>40</v>
      </c>
      <c r="E75" s="402" t="s">
        <v>938</v>
      </c>
      <c r="F75" s="886"/>
      <c r="G75" s="403">
        <f t="shared" si="2"/>
        <v>0</v>
      </c>
      <c r="H75" s="411" t="s">
        <v>1011</v>
      </c>
      <c r="I75" s="354"/>
      <c r="J75" s="354"/>
      <c r="K75" s="355"/>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c r="AV75" s="354"/>
      <c r="AW75" s="354"/>
      <c r="AX75" s="354"/>
      <c r="AY75" s="354"/>
      <c r="AZ75" s="354"/>
      <c r="BA75" s="354"/>
      <c r="BB75" s="354"/>
      <c r="BC75" s="354"/>
      <c r="BD75" s="354"/>
      <c r="BE75" s="354"/>
      <c r="BF75" s="354"/>
      <c r="BG75" s="354"/>
      <c r="BH75" s="354"/>
      <c r="BI75" s="354"/>
      <c r="BJ75" s="354"/>
      <c r="BK75" s="354"/>
      <c r="BL75" s="354"/>
      <c r="BM75" s="354"/>
      <c r="BN75" s="354"/>
      <c r="BO75" s="354"/>
      <c r="BP75" s="354"/>
      <c r="BQ75" s="354"/>
      <c r="BR75" s="354"/>
      <c r="BS75" s="354"/>
    </row>
    <row r="76" spans="1:71" s="149" customFormat="1" ht="22.5">
      <c r="A76" s="398" t="s">
        <v>19</v>
      </c>
      <c r="B76" s="405" t="s">
        <v>1001</v>
      </c>
      <c r="C76" s="409" t="s">
        <v>940</v>
      </c>
      <c r="D76" s="401">
        <v>40</v>
      </c>
      <c r="E76" s="402" t="s">
        <v>938</v>
      </c>
      <c r="F76" s="886"/>
      <c r="G76" s="403">
        <f t="shared" si="2"/>
        <v>0</v>
      </c>
      <c r="H76" s="411" t="s">
        <v>941</v>
      </c>
      <c r="I76" s="354"/>
      <c r="J76" s="354"/>
      <c r="K76" s="355"/>
      <c r="L76" s="354"/>
      <c r="M76" s="354"/>
      <c r="N76" s="354"/>
      <c r="O76" s="354"/>
      <c r="P76" s="354"/>
      <c r="Q76" s="354"/>
      <c r="R76" s="354"/>
      <c r="S76" s="354"/>
      <c r="T76" s="354"/>
      <c r="U76" s="354"/>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354"/>
      <c r="AS76" s="354"/>
      <c r="AT76" s="354"/>
      <c r="AU76" s="354"/>
      <c r="AV76" s="354"/>
      <c r="AW76" s="354"/>
      <c r="AX76" s="354"/>
      <c r="AY76" s="354"/>
      <c r="AZ76" s="354"/>
      <c r="BA76" s="354"/>
      <c r="BB76" s="354"/>
      <c r="BC76" s="354"/>
      <c r="BD76" s="354"/>
      <c r="BE76" s="354"/>
      <c r="BF76" s="354"/>
      <c r="BG76" s="354"/>
      <c r="BH76" s="354"/>
      <c r="BI76" s="354"/>
      <c r="BJ76" s="354"/>
      <c r="BK76" s="354"/>
      <c r="BL76" s="354"/>
      <c r="BM76" s="354"/>
      <c r="BN76" s="354"/>
      <c r="BO76" s="354"/>
      <c r="BP76" s="354"/>
      <c r="BQ76" s="354"/>
      <c r="BR76" s="354"/>
      <c r="BS76" s="354"/>
    </row>
    <row r="77" spans="1:71" s="149" customFormat="1" ht="20.25" customHeight="1">
      <c r="A77" s="412" t="s">
        <v>100</v>
      </c>
      <c r="B77" s="413"/>
      <c r="C77" s="414" t="s">
        <v>1012</v>
      </c>
      <c r="D77" s="415"/>
      <c r="E77" s="416"/>
      <c r="F77" s="887"/>
      <c r="G77" s="417">
        <f>SUM(G78:G100)</f>
        <v>0</v>
      </c>
      <c r="H77" s="418"/>
      <c r="I77" s="354"/>
      <c r="J77" s="354"/>
      <c r="K77" s="355"/>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4"/>
      <c r="AK77" s="354"/>
      <c r="AL77" s="354"/>
      <c r="AM77" s="354"/>
      <c r="AN77" s="354"/>
      <c r="AO77" s="354"/>
      <c r="AP77" s="354"/>
      <c r="AQ77" s="354"/>
      <c r="AR77" s="354"/>
      <c r="AS77" s="354"/>
      <c r="AT77" s="354"/>
      <c r="AU77" s="354"/>
      <c r="AV77" s="354"/>
      <c r="AW77" s="354"/>
      <c r="AX77" s="354"/>
      <c r="AY77" s="354"/>
      <c r="AZ77" s="354"/>
      <c r="BA77" s="354"/>
      <c r="BB77" s="354"/>
      <c r="BC77" s="354"/>
      <c r="BD77" s="354"/>
      <c r="BE77" s="354"/>
      <c r="BF77" s="354"/>
      <c r="BG77" s="354"/>
      <c r="BH77" s="354"/>
      <c r="BI77" s="354"/>
      <c r="BJ77" s="354"/>
      <c r="BK77" s="354"/>
      <c r="BL77" s="354"/>
      <c r="BM77" s="354"/>
      <c r="BN77" s="354"/>
      <c r="BO77" s="354"/>
      <c r="BP77" s="354"/>
      <c r="BQ77" s="354"/>
      <c r="BR77" s="354"/>
      <c r="BS77" s="354"/>
    </row>
    <row r="78" spans="1:71" s="149" customFormat="1" ht="15" customHeight="1">
      <c r="A78" s="398" t="s">
        <v>97</v>
      </c>
      <c r="B78" s="405" t="s">
        <v>1013</v>
      </c>
      <c r="C78" s="409" t="s">
        <v>944</v>
      </c>
      <c r="D78" s="401">
        <v>1</v>
      </c>
      <c r="E78" s="402" t="s">
        <v>91</v>
      </c>
      <c r="F78" s="888"/>
      <c r="G78" s="403">
        <f t="shared" ref="G78:G96" si="3">D78*F78</f>
        <v>0</v>
      </c>
      <c r="H78" s="411" t="s">
        <v>945</v>
      </c>
      <c r="I78" s="354"/>
      <c r="J78" s="354"/>
      <c r="K78" s="355"/>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354"/>
      <c r="AY78" s="354"/>
      <c r="AZ78" s="354"/>
      <c r="BA78" s="354"/>
      <c r="BB78" s="354"/>
      <c r="BC78" s="354"/>
      <c r="BD78" s="354"/>
      <c r="BE78" s="354"/>
      <c r="BF78" s="354"/>
      <c r="BG78" s="354"/>
      <c r="BH78" s="354"/>
      <c r="BI78" s="354"/>
      <c r="BJ78" s="354"/>
      <c r="BK78" s="354"/>
      <c r="BL78" s="354"/>
      <c r="BM78" s="354"/>
      <c r="BN78" s="354"/>
      <c r="BO78" s="354"/>
      <c r="BP78" s="354"/>
      <c r="BQ78" s="354"/>
      <c r="BR78" s="354"/>
      <c r="BS78" s="354"/>
    </row>
    <row r="79" spans="1:71" s="149" customFormat="1" ht="15" customHeight="1">
      <c r="A79" s="398" t="s">
        <v>98</v>
      </c>
      <c r="B79" s="399" t="s">
        <v>946</v>
      </c>
      <c r="C79" s="400" t="s">
        <v>947</v>
      </c>
      <c r="D79" s="401">
        <v>1</v>
      </c>
      <c r="E79" s="402" t="s">
        <v>91</v>
      </c>
      <c r="F79" s="890"/>
      <c r="G79" s="403">
        <f t="shared" si="3"/>
        <v>0</v>
      </c>
      <c r="H79" s="404" t="s">
        <v>947</v>
      </c>
      <c r="I79" s="354"/>
      <c r="J79" s="354"/>
      <c r="K79" s="355"/>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B79" s="354"/>
      <c r="BC79" s="354"/>
      <c r="BD79" s="354"/>
      <c r="BE79" s="354"/>
      <c r="BF79" s="354"/>
      <c r="BG79" s="354"/>
      <c r="BH79" s="354"/>
      <c r="BI79" s="354"/>
      <c r="BJ79" s="354"/>
      <c r="BK79" s="354"/>
      <c r="BL79" s="354"/>
      <c r="BM79" s="354"/>
      <c r="BN79" s="354"/>
      <c r="BO79" s="354"/>
      <c r="BP79" s="354"/>
      <c r="BQ79" s="354"/>
      <c r="BR79" s="354"/>
      <c r="BS79" s="354"/>
    </row>
    <row r="80" spans="1:71" s="149" customFormat="1" ht="22.5">
      <c r="A80" s="398" t="s">
        <v>99</v>
      </c>
      <c r="B80" s="405" t="s">
        <v>1014</v>
      </c>
      <c r="C80" s="409" t="s">
        <v>1015</v>
      </c>
      <c r="D80" s="401">
        <v>2</v>
      </c>
      <c r="E80" s="402" t="s">
        <v>91</v>
      </c>
      <c r="F80" s="888"/>
      <c r="G80" s="403">
        <f t="shared" si="3"/>
        <v>0</v>
      </c>
      <c r="H80" s="411" t="s">
        <v>1016</v>
      </c>
      <c r="I80" s="354"/>
      <c r="J80" s="354"/>
      <c r="K80" s="355"/>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354"/>
      <c r="BI80" s="354"/>
      <c r="BJ80" s="354"/>
      <c r="BK80" s="354"/>
      <c r="BL80" s="354"/>
      <c r="BM80" s="354"/>
      <c r="BN80" s="354"/>
      <c r="BO80" s="354"/>
      <c r="BP80" s="354"/>
      <c r="BQ80" s="354"/>
      <c r="BR80" s="354"/>
      <c r="BS80" s="354"/>
    </row>
    <row r="81" spans="1:71" s="149" customFormat="1" ht="15" customHeight="1">
      <c r="A81" s="398" t="s">
        <v>100</v>
      </c>
      <c r="B81" s="405" t="s">
        <v>951</v>
      </c>
      <c r="C81" s="409" t="s">
        <v>1017</v>
      </c>
      <c r="D81" s="401">
        <v>2</v>
      </c>
      <c r="E81" s="402" t="s">
        <v>91</v>
      </c>
      <c r="F81" s="888"/>
      <c r="G81" s="403">
        <f t="shared" si="3"/>
        <v>0</v>
      </c>
      <c r="H81" s="411" t="s">
        <v>1017</v>
      </c>
      <c r="I81" s="354"/>
      <c r="J81" s="354"/>
      <c r="K81" s="355"/>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354"/>
      <c r="AY81" s="354"/>
      <c r="AZ81" s="354"/>
      <c r="BA81" s="354"/>
      <c r="BB81" s="354"/>
      <c r="BC81" s="354"/>
      <c r="BD81" s="354"/>
      <c r="BE81" s="354"/>
      <c r="BF81" s="354"/>
      <c r="BG81" s="354"/>
      <c r="BH81" s="354"/>
      <c r="BI81" s="354"/>
      <c r="BJ81" s="354"/>
      <c r="BK81" s="354"/>
      <c r="BL81" s="354"/>
      <c r="BM81" s="354"/>
      <c r="BN81" s="354"/>
      <c r="BO81" s="354"/>
      <c r="BP81" s="354"/>
      <c r="BQ81" s="354"/>
      <c r="BR81" s="354"/>
      <c r="BS81" s="354"/>
    </row>
    <row r="82" spans="1:71" s="149" customFormat="1" ht="22.5">
      <c r="A82" s="423" t="s">
        <v>101</v>
      </c>
      <c r="B82" s="405" t="s">
        <v>1018</v>
      </c>
      <c r="C82" s="409" t="s">
        <v>1019</v>
      </c>
      <c r="D82" s="401">
        <v>1</v>
      </c>
      <c r="E82" s="402" t="s">
        <v>91</v>
      </c>
      <c r="F82" s="888"/>
      <c r="G82" s="403">
        <f t="shared" si="3"/>
        <v>0</v>
      </c>
      <c r="H82" s="411" t="s">
        <v>1020</v>
      </c>
      <c r="I82" s="354"/>
      <c r="J82" s="354"/>
      <c r="K82" s="355"/>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4"/>
      <c r="BE82" s="354"/>
      <c r="BF82" s="354"/>
      <c r="BG82" s="354"/>
      <c r="BH82" s="354"/>
      <c r="BI82" s="354"/>
      <c r="BJ82" s="354"/>
      <c r="BK82" s="354"/>
      <c r="BL82" s="354"/>
      <c r="BM82" s="354"/>
      <c r="BN82" s="354"/>
      <c r="BO82" s="354"/>
      <c r="BP82" s="354"/>
      <c r="BQ82" s="354"/>
      <c r="BR82" s="354"/>
      <c r="BS82" s="354"/>
    </row>
    <row r="83" spans="1:71" s="149" customFormat="1" ht="15" customHeight="1">
      <c r="A83" s="423" t="s">
        <v>102</v>
      </c>
      <c r="B83" s="405" t="s">
        <v>946</v>
      </c>
      <c r="C83" s="409" t="s">
        <v>1021</v>
      </c>
      <c r="D83" s="401">
        <v>1</v>
      </c>
      <c r="E83" s="402" t="s">
        <v>91</v>
      </c>
      <c r="F83" s="888"/>
      <c r="G83" s="403">
        <f t="shared" si="3"/>
        <v>0</v>
      </c>
      <c r="H83" s="411" t="s">
        <v>1021</v>
      </c>
      <c r="I83" s="354"/>
      <c r="J83" s="354"/>
      <c r="K83" s="355"/>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354"/>
      <c r="BM83" s="354"/>
      <c r="BN83" s="354"/>
      <c r="BO83" s="354"/>
      <c r="BP83" s="354"/>
      <c r="BQ83" s="354"/>
      <c r="BR83" s="354"/>
      <c r="BS83" s="354"/>
    </row>
    <row r="84" spans="1:71" s="149" customFormat="1" ht="22.5">
      <c r="A84" s="423" t="s">
        <v>103</v>
      </c>
      <c r="B84" s="405" t="s">
        <v>1022</v>
      </c>
      <c r="C84" s="409" t="s">
        <v>1023</v>
      </c>
      <c r="D84" s="401">
        <v>1</v>
      </c>
      <c r="E84" s="402" t="s">
        <v>91</v>
      </c>
      <c r="F84" s="888"/>
      <c r="G84" s="403">
        <f t="shared" si="3"/>
        <v>0</v>
      </c>
      <c r="H84" s="409" t="s">
        <v>1024</v>
      </c>
      <c r="I84" s="354"/>
      <c r="J84" s="354"/>
      <c r="K84" s="355"/>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354"/>
      <c r="AS84" s="354"/>
      <c r="AT84" s="354"/>
      <c r="AU84" s="354"/>
      <c r="AV84" s="354"/>
      <c r="AW84" s="354"/>
      <c r="AX84" s="354"/>
      <c r="AY84" s="354"/>
      <c r="AZ84" s="354"/>
      <c r="BA84" s="354"/>
      <c r="BB84" s="354"/>
      <c r="BC84" s="354"/>
      <c r="BD84" s="354"/>
      <c r="BE84" s="354"/>
      <c r="BF84" s="354"/>
      <c r="BG84" s="354"/>
      <c r="BH84" s="354"/>
      <c r="BI84" s="354"/>
      <c r="BJ84" s="354"/>
      <c r="BK84" s="354"/>
      <c r="BL84" s="354"/>
      <c r="BM84" s="354"/>
      <c r="BN84" s="354"/>
      <c r="BO84" s="354"/>
      <c r="BP84" s="354"/>
      <c r="BQ84" s="354"/>
      <c r="BR84" s="354"/>
      <c r="BS84" s="354"/>
    </row>
    <row r="85" spans="1:71" s="149" customFormat="1" ht="15" customHeight="1">
      <c r="A85" s="423" t="s">
        <v>104</v>
      </c>
      <c r="B85" s="399" t="s">
        <v>1025</v>
      </c>
      <c r="C85" s="409" t="s">
        <v>1026</v>
      </c>
      <c r="D85" s="401">
        <v>1</v>
      </c>
      <c r="E85" s="402" t="s">
        <v>91</v>
      </c>
      <c r="F85" s="888"/>
      <c r="G85" s="403">
        <f t="shared" si="3"/>
        <v>0</v>
      </c>
      <c r="H85" s="409" t="s">
        <v>1026</v>
      </c>
      <c r="I85" s="354"/>
      <c r="J85" s="354"/>
      <c r="K85" s="355"/>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354"/>
      <c r="AP85" s="354"/>
      <c r="AQ85" s="354"/>
      <c r="AR85" s="354"/>
      <c r="AS85" s="354"/>
      <c r="AT85" s="354"/>
      <c r="AU85" s="354"/>
      <c r="AV85" s="354"/>
      <c r="AW85" s="354"/>
      <c r="AX85" s="354"/>
      <c r="AY85" s="354"/>
      <c r="AZ85" s="354"/>
      <c r="BA85" s="354"/>
      <c r="BB85" s="354"/>
      <c r="BC85" s="354"/>
      <c r="BD85" s="354"/>
      <c r="BE85" s="354"/>
      <c r="BF85" s="354"/>
      <c r="BG85" s="354"/>
      <c r="BH85" s="354"/>
      <c r="BI85" s="354"/>
      <c r="BJ85" s="354"/>
      <c r="BK85" s="354"/>
      <c r="BL85" s="354"/>
      <c r="BM85" s="354"/>
      <c r="BN85" s="354"/>
      <c r="BO85" s="354"/>
      <c r="BP85" s="354"/>
      <c r="BQ85" s="354"/>
      <c r="BR85" s="354"/>
      <c r="BS85" s="354"/>
    </row>
    <row r="86" spans="1:71" s="149" customFormat="1" ht="33.75">
      <c r="A86" s="423" t="s">
        <v>107</v>
      </c>
      <c r="B86" s="399" t="s">
        <v>1027</v>
      </c>
      <c r="C86" s="409" t="s">
        <v>1028</v>
      </c>
      <c r="D86" s="401">
        <v>2</v>
      </c>
      <c r="E86" s="402" t="s">
        <v>91</v>
      </c>
      <c r="F86" s="888"/>
      <c r="G86" s="403">
        <f t="shared" si="3"/>
        <v>0</v>
      </c>
      <c r="H86" s="409" t="s">
        <v>1029</v>
      </c>
      <c r="I86" s="354"/>
      <c r="J86" s="354"/>
      <c r="K86" s="355"/>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4"/>
      <c r="AX86" s="354"/>
      <c r="AY86" s="354"/>
      <c r="AZ86" s="354"/>
      <c r="BA86" s="354"/>
      <c r="BB86" s="354"/>
      <c r="BC86" s="354"/>
      <c r="BD86" s="354"/>
      <c r="BE86" s="354"/>
      <c r="BF86" s="354"/>
      <c r="BG86" s="354"/>
      <c r="BH86" s="354"/>
      <c r="BI86" s="354"/>
      <c r="BJ86" s="354"/>
      <c r="BK86" s="354"/>
      <c r="BL86" s="354"/>
      <c r="BM86" s="354"/>
      <c r="BN86" s="354"/>
      <c r="BO86" s="354"/>
      <c r="BP86" s="354"/>
      <c r="BQ86" s="354"/>
      <c r="BR86" s="354"/>
      <c r="BS86" s="354"/>
    </row>
    <row r="87" spans="1:71" s="149" customFormat="1" ht="15" customHeight="1">
      <c r="A87" s="423" t="s">
        <v>110</v>
      </c>
      <c r="B87" s="399" t="s">
        <v>1030</v>
      </c>
      <c r="C87" s="409" t="s">
        <v>1026</v>
      </c>
      <c r="D87" s="401">
        <v>2</v>
      </c>
      <c r="E87" s="402" t="s">
        <v>91</v>
      </c>
      <c r="F87" s="888"/>
      <c r="G87" s="403">
        <f t="shared" si="3"/>
        <v>0</v>
      </c>
      <c r="H87" s="409" t="s">
        <v>1026</v>
      </c>
      <c r="I87" s="354"/>
      <c r="J87" s="354"/>
      <c r="K87" s="355"/>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354"/>
      <c r="AS87" s="354"/>
      <c r="AT87" s="354"/>
      <c r="AU87" s="354"/>
      <c r="AV87" s="354"/>
      <c r="AW87" s="354"/>
      <c r="AX87" s="354"/>
      <c r="AY87" s="354"/>
      <c r="AZ87" s="354"/>
      <c r="BA87" s="354"/>
      <c r="BB87" s="354"/>
      <c r="BC87" s="354"/>
      <c r="BD87" s="354"/>
      <c r="BE87" s="354"/>
      <c r="BF87" s="354"/>
      <c r="BG87" s="354"/>
      <c r="BH87" s="354"/>
      <c r="BI87" s="354"/>
      <c r="BJ87" s="354"/>
      <c r="BK87" s="354"/>
      <c r="BL87" s="354"/>
      <c r="BM87" s="354"/>
      <c r="BN87" s="354"/>
      <c r="BO87" s="354"/>
      <c r="BP87" s="354"/>
      <c r="BQ87" s="354"/>
      <c r="BR87" s="354"/>
      <c r="BS87" s="354"/>
    </row>
    <row r="88" spans="1:71" s="149" customFormat="1" ht="33.75">
      <c r="A88" s="423" t="s">
        <v>111</v>
      </c>
      <c r="B88" s="399" t="s">
        <v>1031</v>
      </c>
      <c r="C88" s="425" t="s">
        <v>1032</v>
      </c>
      <c r="D88" s="401">
        <v>1</v>
      </c>
      <c r="E88" s="402" t="s">
        <v>91</v>
      </c>
      <c r="F88" s="886"/>
      <c r="G88" s="403">
        <f t="shared" si="3"/>
        <v>0</v>
      </c>
      <c r="H88" s="425" t="s">
        <v>1032</v>
      </c>
      <c r="I88" s="354"/>
      <c r="J88" s="354"/>
      <c r="K88" s="355"/>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354"/>
      <c r="AY88" s="354"/>
      <c r="AZ88" s="354"/>
      <c r="BA88" s="354"/>
      <c r="BB88" s="354"/>
      <c r="BC88" s="354"/>
      <c r="BD88" s="354"/>
      <c r="BE88" s="354"/>
      <c r="BF88" s="354"/>
      <c r="BG88" s="354"/>
      <c r="BH88" s="354"/>
      <c r="BI88" s="354"/>
      <c r="BJ88" s="354"/>
      <c r="BK88" s="354"/>
      <c r="BL88" s="354"/>
      <c r="BM88" s="354"/>
      <c r="BN88" s="354"/>
      <c r="BO88" s="354"/>
      <c r="BP88" s="354"/>
      <c r="BQ88" s="354"/>
      <c r="BR88" s="354"/>
      <c r="BS88" s="354"/>
    </row>
    <row r="89" spans="1:71" s="149" customFormat="1" ht="15" customHeight="1">
      <c r="A89" s="423" t="s">
        <v>112</v>
      </c>
      <c r="B89" s="424" t="s">
        <v>983</v>
      </c>
      <c r="C89" s="425" t="s">
        <v>984</v>
      </c>
      <c r="D89" s="401">
        <v>1</v>
      </c>
      <c r="E89" s="402" t="s">
        <v>91</v>
      </c>
      <c r="F89" s="886"/>
      <c r="G89" s="403">
        <f t="shared" si="3"/>
        <v>0</v>
      </c>
      <c r="H89" s="426" t="s">
        <v>984</v>
      </c>
      <c r="I89" s="354"/>
      <c r="J89" s="354"/>
      <c r="K89" s="355"/>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c r="AQ89" s="354"/>
      <c r="AR89" s="354"/>
      <c r="AS89" s="354"/>
      <c r="AT89" s="354"/>
      <c r="AU89" s="354"/>
      <c r="AV89" s="354"/>
      <c r="AW89" s="354"/>
      <c r="AX89" s="354"/>
      <c r="AY89" s="354"/>
      <c r="AZ89" s="354"/>
      <c r="BA89" s="354"/>
      <c r="BB89" s="354"/>
      <c r="BC89" s="354"/>
      <c r="BD89" s="354"/>
      <c r="BE89" s="354"/>
      <c r="BF89" s="354"/>
      <c r="BG89" s="354"/>
      <c r="BH89" s="354"/>
      <c r="BI89" s="354"/>
      <c r="BJ89" s="354"/>
      <c r="BK89" s="354"/>
      <c r="BL89" s="354"/>
      <c r="BM89" s="354"/>
      <c r="BN89" s="354"/>
      <c r="BO89" s="354"/>
      <c r="BP89" s="354"/>
      <c r="BQ89" s="354"/>
      <c r="BR89" s="354"/>
      <c r="BS89" s="354"/>
    </row>
    <row r="90" spans="1:71" s="149" customFormat="1" ht="22.5">
      <c r="A90" s="423" t="s">
        <v>113</v>
      </c>
      <c r="B90" s="424" t="s">
        <v>1033</v>
      </c>
      <c r="C90" s="409" t="s">
        <v>1034</v>
      </c>
      <c r="D90" s="401">
        <v>3</v>
      </c>
      <c r="E90" s="402" t="s">
        <v>91</v>
      </c>
      <c r="F90" s="891"/>
      <c r="G90" s="403">
        <f t="shared" si="3"/>
        <v>0</v>
      </c>
      <c r="H90" s="411" t="s">
        <v>1035</v>
      </c>
      <c r="I90" s="354"/>
      <c r="J90" s="354"/>
      <c r="K90" s="355"/>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354"/>
      <c r="AY90" s="354"/>
      <c r="AZ90" s="354"/>
      <c r="BA90" s="354"/>
      <c r="BB90" s="354"/>
      <c r="BC90" s="354"/>
      <c r="BD90" s="354"/>
      <c r="BE90" s="354"/>
      <c r="BF90" s="354"/>
      <c r="BG90" s="354"/>
      <c r="BH90" s="354"/>
      <c r="BI90" s="354"/>
      <c r="BJ90" s="354"/>
      <c r="BK90" s="354"/>
      <c r="BL90" s="354"/>
      <c r="BM90" s="354"/>
      <c r="BN90" s="354"/>
      <c r="BO90" s="354"/>
      <c r="BP90" s="354"/>
      <c r="BQ90" s="354"/>
      <c r="BR90" s="354"/>
      <c r="BS90" s="354"/>
    </row>
    <row r="91" spans="1:71" s="149" customFormat="1" ht="19.5">
      <c r="A91" s="423" t="s">
        <v>114</v>
      </c>
      <c r="B91" s="424" t="s">
        <v>1036</v>
      </c>
      <c r="C91" s="409" t="s">
        <v>1037</v>
      </c>
      <c r="D91" s="421">
        <v>3</v>
      </c>
      <c r="E91" s="402" t="s">
        <v>91</v>
      </c>
      <c r="F91" s="888"/>
      <c r="G91" s="422">
        <f t="shared" si="3"/>
        <v>0</v>
      </c>
      <c r="H91" s="409" t="s">
        <v>1037</v>
      </c>
      <c r="I91" s="354"/>
      <c r="J91" s="354"/>
      <c r="K91" s="355"/>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4"/>
      <c r="BE91" s="354"/>
      <c r="BF91" s="354"/>
      <c r="BG91" s="354"/>
      <c r="BH91" s="354"/>
      <c r="BI91" s="354"/>
      <c r="BJ91" s="354"/>
      <c r="BK91" s="354"/>
      <c r="BL91" s="354"/>
      <c r="BM91" s="354"/>
      <c r="BN91" s="354"/>
      <c r="BO91" s="354"/>
      <c r="BP91" s="354"/>
      <c r="BQ91" s="354"/>
      <c r="BR91" s="354"/>
      <c r="BS91" s="354"/>
    </row>
    <row r="92" spans="1:71" s="149" customFormat="1" ht="33.75">
      <c r="A92" s="423" t="s">
        <v>115</v>
      </c>
      <c r="B92" s="405" t="s">
        <v>1038</v>
      </c>
      <c r="C92" s="409" t="s">
        <v>1039</v>
      </c>
      <c r="D92" s="401">
        <v>1</v>
      </c>
      <c r="E92" s="402" t="s">
        <v>91</v>
      </c>
      <c r="F92" s="888"/>
      <c r="G92" s="403">
        <f t="shared" si="3"/>
        <v>0</v>
      </c>
      <c r="H92" s="411" t="s">
        <v>1040</v>
      </c>
      <c r="I92" s="354"/>
      <c r="J92" s="354"/>
      <c r="K92" s="355"/>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354"/>
      <c r="BA92" s="354"/>
      <c r="BB92" s="354"/>
      <c r="BC92" s="354"/>
      <c r="BD92" s="354"/>
      <c r="BE92" s="354"/>
      <c r="BF92" s="354"/>
      <c r="BG92" s="354"/>
      <c r="BH92" s="354"/>
      <c r="BI92" s="354"/>
      <c r="BJ92" s="354"/>
      <c r="BK92" s="354"/>
      <c r="BL92" s="354"/>
      <c r="BM92" s="354"/>
      <c r="BN92" s="354"/>
      <c r="BO92" s="354"/>
      <c r="BP92" s="354"/>
      <c r="BQ92" s="354"/>
      <c r="BR92" s="354"/>
      <c r="BS92" s="354"/>
    </row>
    <row r="93" spans="1:71" s="149" customFormat="1" ht="15" customHeight="1">
      <c r="A93" s="423" t="s">
        <v>15</v>
      </c>
      <c r="B93" s="405" t="s">
        <v>1041</v>
      </c>
      <c r="C93" s="409" t="s">
        <v>1042</v>
      </c>
      <c r="D93" s="401">
        <v>1</v>
      </c>
      <c r="E93" s="402" t="s">
        <v>91</v>
      </c>
      <c r="F93" s="888"/>
      <c r="G93" s="403">
        <f t="shared" si="3"/>
        <v>0</v>
      </c>
      <c r="H93" s="411" t="s">
        <v>1042</v>
      </c>
      <c r="I93" s="354"/>
      <c r="J93" s="354"/>
      <c r="K93" s="355"/>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c r="BL93" s="354"/>
      <c r="BM93" s="354"/>
      <c r="BN93" s="354"/>
      <c r="BO93" s="354"/>
      <c r="BP93" s="354"/>
      <c r="BQ93" s="354"/>
      <c r="BR93" s="354"/>
      <c r="BS93" s="354"/>
    </row>
    <row r="94" spans="1:71" s="149" customFormat="1" ht="15" customHeight="1">
      <c r="A94" s="423" t="s">
        <v>16</v>
      </c>
      <c r="B94" s="405" t="s">
        <v>1043</v>
      </c>
      <c r="C94" s="409" t="s">
        <v>1044</v>
      </c>
      <c r="D94" s="401">
        <v>1</v>
      </c>
      <c r="E94" s="402" t="s">
        <v>91</v>
      </c>
      <c r="F94" s="888"/>
      <c r="G94" s="403">
        <f t="shared" si="3"/>
        <v>0</v>
      </c>
      <c r="H94" s="411" t="s">
        <v>1044</v>
      </c>
      <c r="I94" s="354"/>
      <c r="J94" s="354"/>
      <c r="K94" s="355"/>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4"/>
      <c r="AZ94" s="354"/>
      <c r="BA94" s="354"/>
      <c r="BB94" s="354"/>
      <c r="BC94" s="354"/>
      <c r="BD94" s="354"/>
      <c r="BE94" s="354"/>
      <c r="BF94" s="354"/>
      <c r="BG94" s="354"/>
      <c r="BH94" s="354"/>
      <c r="BI94" s="354"/>
      <c r="BJ94" s="354"/>
      <c r="BK94" s="354"/>
      <c r="BL94" s="354"/>
      <c r="BM94" s="354"/>
      <c r="BN94" s="354"/>
      <c r="BO94" s="354"/>
      <c r="BP94" s="354"/>
      <c r="BQ94" s="354"/>
      <c r="BR94" s="354"/>
      <c r="BS94" s="354"/>
    </row>
    <row r="95" spans="1:71" s="149" customFormat="1" ht="15" customHeight="1">
      <c r="A95" s="423" t="s">
        <v>19</v>
      </c>
      <c r="B95" s="405" t="s">
        <v>1045</v>
      </c>
      <c r="C95" s="409" t="s">
        <v>1046</v>
      </c>
      <c r="D95" s="401">
        <v>2</v>
      </c>
      <c r="E95" s="402" t="s">
        <v>91</v>
      </c>
      <c r="F95" s="888"/>
      <c r="G95" s="403">
        <f t="shared" si="3"/>
        <v>0</v>
      </c>
      <c r="H95" s="411" t="s">
        <v>1046</v>
      </c>
      <c r="I95" s="354"/>
      <c r="J95" s="354"/>
      <c r="K95" s="355"/>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4"/>
      <c r="AZ95" s="354"/>
      <c r="BA95" s="354"/>
      <c r="BB95" s="354"/>
      <c r="BC95" s="354"/>
      <c r="BD95" s="354"/>
      <c r="BE95" s="354"/>
      <c r="BF95" s="354"/>
      <c r="BG95" s="354"/>
      <c r="BH95" s="354"/>
      <c r="BI95" s="354"/>
      <c r="BJ95" s="354"/>
      <c r="BK95" s="354"/>
      <c r="BL95" s="354"/>
      <c r="BM95" s="354"/>
      <c r="BN95" s="354"/>
      <c r="BO95" s="354"/>
      <c r="BP95" s="354"/>
      <c r="BQ95" s="354"/>
      <c r="BR95" s="354"/>
      <c r="BS95" s="354"/>
    </row>
    <row r="96" spans="1:71" s="149" customFormat="1" ht="15" customHeight="1">
      <c r="A96" s="423" t="s">
        <v>20</v>
      </c>
      <c r="B96" s="405" t="s">
        <v>1047</v>
      </c>
      <c r="C96" s="409" t="s">
        <v>1048</v>
      </c>
      <c r="D96" s="401">
        <v>2</v>
      </c>
      <c r="E96" s="402" t="s">
        <v>91</v>
      </c>
      <c r="F96" s="888"/>
      <c r="G96" s="403">
        <f t="shared" si="3"/>
        <v>0</v>
      </c>
      <c r="H96" s="411" t="s">
        <v>1048</v>
      </c>
      <c r="I96" s="354"/>
      <c r="J96" s="354"/>
      <c r="K96" s="355"/>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354"/>
      <c r="AY96" s="354"/>
      <c r="AZ96" s="354"/>
      <c r="BA96" s="354"/>
      <c r="BB96" s="354"/>
      <c r="BC96" s="354"/>
      <c r="BD96" s="354"/>
      <c r="BE96" s="354"/>
      <c r="BF96" s="354"/>
      <c r="BG96" s="354"/>
      <c r="BH96" s="354"/>
      <c r="BI96" s="354"/>
      <c r="BJ96" s="354"/>
      <c r="BK96" s="354"/>
      <c r="BL96" s="354"/>
      <c r="BM96" s="354"/>
      <c r="BN96" s="354"/>
      <c r="BO96" s="354"/>
      <c r="BP96" s="354"/>
      <c r="BQ96" s="354"/>
      <c r="BR96" s="354"/>
      <c r="BS96" s="354"/>
    </row>
    <row r="97" spans="1:71" s="149" customFormat="1" ht="15" customHeight="1">
      <c r="A97" s="423" t="s">
        <v>21</v>
      </c>
      <c r="B97" s="405" t="s">
        <v>1049</v>
      </c>
      <c r="C97" s="409" t="s">
        <v>1050</v>
      </c>
      <c r="D97" s="401">
        <v>2</v>
      </c>
      <c r="E97" s="402" t="s">
        <v>91</v>
      </c>
      <c r="F97" s="888"/>
      <c r="G97" s="403">
        <f>D97*F97</f>
        <v>0</v>
      </c>
      <c r="H97" s="411" t="s">
        <v>1050</v>
      </c>
      <c r="I97" s="354"/>
      <c r="J97" s="354"/>
      <c r="K97" s="355"/>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c r="BB97" s="354"/>
      <c r="BC97" s="354"/>
      <c r="BD97" s="354"/>
      <c r="BE97" s="354"/>
      <c r="BF97" s="354"/>
      <c r="BG97" s="354"/>
      <c r="BH97" s="354"/>
      <c r="BI97" s="354"/>
      <c r="BJ97" s="354"/>
      <c r="BK97" s="354"/>
      <c r="BL97" s="354"/>
      <c r="BM97" s="354"/>
      <c r="BN97" s="354"/>
      <c r="BO97" s="354"/>
      <c r="BP97" s="354"/>
      <c r="BQ97" s="354"/>
      <c r="BR97" s="354"/>
      <c r="BS97" s="354"/>
    </row>
    <row r="98" spans="1:71" s="149" customFormat="1" ht="33.75">
      <c r="A98" s="423" t="s">
        <v>22</v>
      </c>
      <c r="B98" s="405" t="s">
        <v>1051</v>
      </c>
      <c r="C98" s="409" t="s">
        <v>1052</v>
      </c>
      <c r="D98" s="432">
        <v>1</v>
      </c>
      <c r="E98" s="433" t="s">
        <v>91</v>
      </c>
      <c r="F98" s="886"/>
      <c r="G98" s="434">
        <f>D98*F98</f>
        <v>0</v>
      </c>
      <c r="H98" s="411" t="s">
        <v>1053</v>
      </c>
      <c r="I98" s="354"/>
      <c r="J98" s="354"/>
      <c r="K98" s="355"/>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354"/>
      <c r="AY98" s="354"/>
      <c r="AZ98" s="354"/>
      <c r="BA98" s="354"/>
      <c r="BB98" s="354"/>
      <c r="BC98" s="354"/>
      <c r="BD98" s="354"/>
      <c r="BE98" s="354"/>
      <c r="BF98" s="354"/>
      <c r="BG98" s="354"/>
      <c r="BH98" s="354"/>
      <c r="BI98" s="354"/>
      <c r="BJ98" s="354"/>
      <c r="BK98" s="354"/>
      <c r="BL98" s="354"/>
      <c r="BM98" s="354"/>
      <c r="BN98" s="354"/>
      <c r="BO98" s="354"/>
      <c r="BP98" s="354"/>
      <c r="BQ98" s="354"/>
      <c r="BR98" s="354"/>
      <c r="BS98" s="354"/>
    </row>
    <row r="99" spans="1:71" s="149" customFormat="1" ht="15" customHeight="1">
      <c r="A99" s="423" t="s">
        <v>23</v>
      </c>
      <c r="B99" s="399" t="s">
        <v>1054</v>
      </c>
      <c r="C99" s="409" t="s">
        <v>1055</v>
      </c>
      <c r="D99" s="432">
        <v>1</v>
      </c>
      <c r="E99" s="433" t="s">
        <v>91</v>
      </c>
      <c r="F99" s="888"/>
      <c r="G99" s="434">
        <f>D99*F99</f>
        <v>0</v>
      </c>
      <c r="H99" s="411" t="s">
        <v>1055</v>
      </c>
      <c r="I99" s="354"/>
      <c r="J99" s="354"/>
      <c r="K99" s="355"/>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354"/>
      <c r="AY99" s="354"/>
      <c r="AZ99" s="354"/>
      <c r="BA99" s="354"/>
      <c r="BB99" s="354"/>
      <c r="BC99" s="354"/>
      <c r="BD99" s="354"/>
      <c r="BE99" s="354"/>
      <c r="BF99" s="354"/>
      <c r="BG99" s="354"/>
      <c r="BH99" s="354"/>
      <c r="BI99" s="354"/>
      <c r="BJ99" s="354"/>
      <c r="BK99" s="354"/>
      <c r="BL99" s="354"/>
      <c r="BM99" s="354"/>
      <c r="BN99" s="354"/>
      <c r="BO99" s="354"/>
      <c r="BP99" s="354"/>
      <c r="BQ99" s="354"/>
      <c r="BR99" s="354"/>
      <c r="BS99" s="354"/>
    </row>
    <row r="100" spans="1:71" s="149" customFormat="1" ht="22.5">
      <c r="A100" s="423" t="s">
        <v>49</v>
      </c>
      <c r="B100" s="424" t="s">
        <v>1036</v>
      </c>
      <c r="C100" s="409" t="s">
        <v>1056</v>
      </c>
      <c r="D100" s="421">
        <v>6</v>
      </c>
      <c r="E100" s="402" t="s">
        <v>91</v>
      </c>
      <c r="F100" s="888"/>
      <c r="G100" s="422">
        <f>D100*F100</f>
        <v>0</v>
      </c>
      <c r="H100" s="409" t="s">
        <v>1056</v>
      </c>
      <c r="I100" s="354"/>
      <c r="J100" s="354"/>
      <c r="K100" s="355"/>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354"/>
      <c r="AY100" s="354"/>
      <c r="AZ100" s="354"/>
      <c r="BA100" s="354"/>
      <c r="BB100" s="354"/>
      <c r="BC100" s="354"/>
      <c r="BD100" s="354"/>
      <c r="BE100" s="354"/>
      <c r="BF100" s="354"/>
      <c r="BG100" s="354"/>
      <c r="BH100" s="354"/>
      <c r="BI100" s="354"/>
      <c r="BJ100" s="354"/>
      <c r="BK100" s="354"/>
      <c r="BL100" s="354"/>
      <c r="BM100" s="354"/>
      <c r="BN100" s="354"/>
      <c r="BO100" s="354"/>
      <c r="BP100" s="354"/>
      <c r="BQ100" s="354"/>
      <c r="BR100" s="354"/>
      <c r="BS100" s="354"/>
    </row>
    <row r="101" spans="1:71" s="149" customFormat="1" ht="24.95" customHeight="1">
      <c r="A101" s="412" t="s">
        <v>101</v>
      </c>
      <c r="B101" s="413"/>
      <c r="C101" s="414" t="s">
        <v>1057</v>
      </c>
      <c r="D101" s="415"/>
      <c r="E101" s="416"/>
      <c r="F101" s="887"/>
      <c r="G101" s="417">
        <f>SUM(G102:G119)</f>
        <v>0</v>
      </c>
      <c r="H101" s="418"/>
      <c r="I101" s="354"/>
      <c r="J101" s="354"/>
      <c r="K101" s="355"/>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354"/>
      <c r="AY101" s="354"/>
      <c r="AZ101" s="354"/>
      <c r="BA101" s="354"/>
      <c r="BB101" s="354"/>
      <c r="BC101" s="354"/>
      <c r="BD101" s="354"/>
      <c r="BE101" s="354"/>
      <c r="BF101" s="354"/>
      <c r="BG101" s="354"/>
      <c r="BH101" s="354"/>
      <c r="BI101" s="354"/>
      <c r="BJ101" s="354"/>
      <c r="BK101" s="354"/>
      <c r="BL101" s="354"/>
      <c r="BM101" s="354"/>
      <c r="BN101" s="354"/>
      <c r="BO101" s="354"/>
      <c r="BP101" s="354"/>
      <c r="BQ101" s="354"/>
      <c r="BR101" s="354"/>
      <c r="BS101" s="354"/>
    </row>
    <row r="102" spans="1:71" s="149" customFormat="1" ht="49.5" customHeight="1">
      <c r="A102" s="398" t="s">
        <v>97</v>
      </c>
      <c r="B102" s="392" t="s">
        <v>1058</v>
      </c>
      <c r="C102" s="393" t="s">
        <v>905</v>
      </c>
      <c r="D102" s="394">
        <v>1</v>
      </c>
      <c r="E102" s="395" t="s">
        <v>91</v>
      </c>
      <c r="F102" s="885"/>
      <c r="G102" s="396">
        <f t="shared" ref="G102:G119" si="4">D102*F102</f>
        <v>0</v>
      </c>
      <c r="H102" s="397" t="s">
        <v>1059</v>
      </c>
      <c r="I102" s="354"/>
      <c r="J102" s="354"/>
      <c r="K102" s="355"/>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4"/>
      <c r="AZ102" s="354"/>
      <c r="BA102" s="354"/>
      <c r="BB102" s="354"/>
      <c r="BC102" s="354"/>
      <c r="BD102" s="354"/>
      <c r="BE102" s="354"/>
      <c r="BF102" s="354"/>
      <c r="BG102" s="354"/>
      <c r="BH102" s="354"/>
      <c r="BI102" s="354"/>
      <c r="BJ102" s="354"/>
      <c r="BK102" s="354"/>
      <c r="BL102" s="354"/>
      <c r="BM102" s="354"/>
      <c r="BN102" s="354"/>
      <c r="BO102" s="354"/>
      <c r="BP102" s="354"/>
      <c r="BQ102" s="354"/>
      <c r="BR102" s="354"/>
      <c r="BS102" s="354"/>
    </row>
    <row r="103" spans="1:71" s="149" customFormat="1" ht="15" customHeight="1">
      <c r="A103" s="398" t="s">
        <v>98</v>
      </c>
      <c r="B103" s="399" t="s">
        <v>907</v>
      </c>
      <c r="C103" s="400" t="s">
        <v>908</v>
      </c>
      <c r="D103" s="401">
        <v>1</v>
      </c>
      <c r="E103" s="402" t="s">
        <v>91</v>
      </c>
      <c r="F103" s="886"/>
      <c r="G103" s="403">
        <f t="shared" si="4"/>
        <v>0</v>
      </c>
      <c r="H103" s="404" t="s">
        <v>909</v>
      </c>
      <c r="I103" s="354"/>
      <c r="J103" s="354"/>
      <c r="K103" s="355"/>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4"/>
      <c r="BD103" s="354"/>
      <c r="BE103" s="354"/>
      <c r="BF103" s="354"/>
      <c r="BG103" s="354"/>
      <c r="BH103" s="354"/>
      <c r="BI103" s="354"/>
      <c r="BJ103" s="354"/>
      <c r="BK103" s="354"/>
      <c r="BL103" s="354"/>
      <c r="BM103" s="354"/>
      <c r="BN103" s="354"/>
      <c r="BO103" s="354"/>
      <c r="BP103" s="354"/>
      <c r="BQ103" s="354"/>
      <c r="BR103" s="354"/>
      <c r="BS103" s="354"/>
    </row>
    <row r="104" spans="1:71" s="149" customFormat="1" ht="33.75">
      <c r="A104" s="398" t="s">
        <v>99</v>
      </c>
      <c r="B104" s="405" t="s">
        <v>910</v>
      </c>
      <c r="C104" s="406" t="s">
        <v>911</v>
      </c>
      <c r="D104" s="401">
        <v>1</v>
      </c>
      <c r="E104" s="402" t="s">
        <v>91</v>
      </c>
      <c r="F104" s="886"/>
      <c r="G104" s="403">
        <f t="shared" si="4"/>
        <v>0</v>
      </c>
      <c r="H104" s="407" t="s">
        <v>912</v>
      </c>
      <c r="I104" s="354"/>
      <c r="J104" s="354"/>
      <c r="K104" s="355"/>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354"/>
      <c r="AY104" s="354"/>
      <c r="AZ104" s="354"/>
      <c r="BA104" s="354"/>
      <c r="BB104" s="354"/>
      <c r="BC104" s="354"/>
      <c r="BD104" s="354"/>
      <c r="BE104" s="354"/>
      <c r="BF104" s="354"/>
      <c r="BG104" s="354"/>
      <c r="BH104" s="354"/>
      <c r="BI104" s="354"/>
      <c r="BJ104" s="354"/>
      <c r="BK104" s="354"/>
      <c r="BL104" s="354"/>
      <c r="BM104" s="354"/>
      <c r="BN104" s="354"/>
      <c r="BO104" s="354"/>
      <c r="BP104" s="354"/>
      <c r="BQ104" s="354"/>
      <c r="BR104" s="354"/>
      <c r="BS104" s="354"/>
    </row>
    <row r="105" spans="1:71" s="149" customFormat="1" ht="15" customHeight="1">
      <c r="A105" s="398" t="s">
        <v>100</v>
      </c>
      <c r="B105" s="399" t="s">
        <v>913</v>
      </c>
      <c r="C105" s="400" t="s">
        <v>914</v>
      </c>
      <c r="D105" s="401">
        <v>1</v>
      </c>
      <c r="E105" s="402" t="s">
        <v>91</v>
      </c>
      <c r="F105" s="886"/>
      <c r="G105" s="403">
        <f t="shared" si="4"/>
        <v>0</v>
      </c>
      <c r="H105" s="404" t="s">
        <v>914</v>
      </c>
      <c r="I105" s="354"/>
      <c r="J105" s="354"/>
      <c r="K105" s="355"/>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4"/>
      <c r="AZ105" s="354"/>
      <c r="BA105" s="354"/>
      <c r="BB105" s="354"/>
      <c r="BC105" s="354"/>
      <c r="BD105" s="354"/>
      <c r="BE105" s="354"/>
      <c r="BF105" s="354"/>
      <c r="BG105" s="354"/>
      <c r="BH105" s="354"/>
      <c r="BI105" s="354"/>
      <c r="BJ105" s="354"/>
      <c r="BK105" s="354"/>
      <c r="BL105" s="354"/>
      <c r="BM105" s="354"/>
      <c r="BN105" s="354"/>
      <c r="BO105" s="354"/>
      <c r="BP105" s="354"/>
      <c r="BQ105" s="354"/>
      <c r="BR105" s="354"/>
      <c r="BS105" s="354"/>
    </row>
    <row r="106" spans="1:71" s="149" customFormat="1" ht="15" customHeight="1">
      <c r="A106" s="398" t="s">
        <v>101</v>
      </c>
      <c r="B106" s="405" t="s">
        <v>1060</v>
      </c>
      <c r="C106" s="406" t="s">
        <v>916</v>
      </c>
      <c r="D106" s="401">
        <v>1</v>
      </c>
      <c r="E106" s="402" t="s">
        <v>91</v>
      </c>
      <c r="F106" s="886"/>
      <c r="G106" s="403">
        <f t="shared" si="4"/>
        <v>0</v>
      </c>
      <c r="H106" s="408" t="s">
        <v>917</v>
      </c>
      <c r="I106" s="354"/>
      <c r="J106" s="354"/>
      <c r="K106" s="355"/>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4"/>
      <c r="AZ106" s="354"/>
      <c r="BA106" s="354"/>
      <c r="BB106" s="354"/>
      <c r="BC106" s="354"/>
      <c r="BD106" s="354"/>
      <c r="BE106" s="354"/>
      <c r="BF106" s="354"/>
      <c r="BG106" s="354"/>
      <c r="BH106" s="354"/>
      <c r="BI106" s="354"/>
      <c r="BJ106" s="354"/>
      <c r="BK106" s="354"/>
      <c r="BL106" s="354"/>
      <c r="BM106" s="354"/>
      <c r="BN106" s="354"/>
      <c r="BO106" s="354"/>
      <c r="BP106" s="354"/>
      <c r="BQ106" s="354"/>
      <c r="BR106" s="354"/>
      <c r="BS106" s="354"/>
    </row>
    <row r="107" spans="1:71" s="149" customFormat="1" ht="15" customHeight="1">
      <c r="A107" s="398" t="s">
        <v>102</v>
      </c>
      <c r="B107" s="399" t="s">
        <v>907</v>
      </c>
      <c r="C107" s="400" t="s">
        <v>918</v>
      </c>
      <c r="D107" s="401">
        <v>1</v>
      </c>
      <c r="E107" s="402" t="s">
        <v>91</v>
      </c>
      <c r="F107" s="886"/>
      <c r="G107" s="403">
        <f t="shared" si="4"/>
        <v>0</v>
      </c>
      <c r="H107" s="404" t="s">
        <v>919</v>
      </c>
      <c r="I107" s="354"/>
      <c r="J107" s="354"/>
      <c r="K107" s="355"/>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4"/>
      <c r="AZ107" s="354"/>
      <c r="BA107" s="354"/>
      <c r="BB107" s="354"/>
      <c r="BC107" s="354"/>
      <c r="BD107" s="354"/>
      <c r="BE107" s="354"/>
      <c r="BF107" s="354"/>
      <c r="BG107" s="354"/>
      <c r="BH107" s="354"/>
      <c r="BI107" s="354"/>
      <c r="BJ107" s="354"/>
      <c r="BK107" s="354"/>
      <c r="BL107" s="354"/>
      <c r="BM107" s="354"/>
      <c r="BN107" s="354"/>
      <c r="BO107" s="354"/>
      <c r="BP107" s="354"/>
      <c r="BQ107" s="354"/>
      <c r="BR107" s="354"/>
      <c r="BS107" s="354"/>
    </row>
    <row r="108" spans="1:71" s="149" customFormat="1" ht="15" customHeight="1">
      <c r="A108" s="398" t="s">
        <v>103</v>
      </c>
      <c r="B108" s="405" t="s">
        <v>682</v>
      </c>
      <c r="C108" s="406" t="s">
        <v>920</v>
      </c>
      <c r="D108" s="401">
        <v>1</v>
      </c>
      <c r="E108" s="402" t="s">
        <v>91</v>
      </c>
      <c r="F108" s="886"/>
      <c r="G108" s="403">
        <f t="shared" si="4"/>
        <v>0</v>
      </c>
      <c r="H108" s="408" t="s">
        <v>920</v>
      </c>
      <c r="I108" s="354"/>
      <c r="J108" s="354"/>
      <c r="K108" s="355"/>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354"/>
      <c r="AS108" s="354"/>
      <c r="AT108" s="354"/>
      <c r="AU108" s="354"/>
      <c r="AV108" s="354"/>
      <c r="AW108" s="354"/>
      <c r="AX108" s="354"/>
      <c r="AY108" s="354"/>
      <c r="AZ108" s="354"/>
      <c r="BA108" s="354"/>
      <c r="BB108" s="354"/>
      <c r="BC108" s="354"/>
      <c r="BD108" s="354"/>
      <c r="BE108" s="354"/>
      <c r="BF108" s="354"/>
      <c r="BG108" s="354"/>
      <c r="BH108" s="354"/>
      <c r="BI108" s="354"/>
      <c r="BJ108" s="354"/>
      <c r="BK108" s="354"/>
      <c r="BL108" s="354"/>
      <c r="BM108" s="354"/>
      <c r="BN108" s="354"/>
      <c r="BO108" s="354"/>
      <c r="BP108" s="354"/>
      <c r="BQ108" s="354"/>
      <c r="BR108" s="354"/>
      <c r="BS108" s="354"/>
    </row>
    <row r="109" spans="1:71" s="149" customFormat="1" ht="15" customHeight="1">
      <c r="A109" s="398" t="s">
        <v>104</v>
      </c>
      <c r="B109" s="399" t="s">
        <v>907</v>
      </c>
      <c r="C109" s="400" t="s">
        <v>921</v>
      </c>
      <c r="D109" s="401">
        <v>1</v>
      </c>
      <c r="E109" s="402" t="s">
        <v>91</v>
      </c>
      <c r="F109" s="886"/>
      <c r="G109" s="403">
        <f t="shared" si="4"/>
        <v>0</v>
      </c>
      <c r="H109" s="404" t="s">
        <v>922</v>
      </c>
      <c r="I109" s="354"/>
      <c r="J109" s="354"/>
      <c r="K109" s="355"/>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4"/>
      <c r="AZ109" s="354"/>
      <c r="BA109" s="354"/>
      <c r="BB109" s="354"/>
      <c r="BC109" s="354"/>
      <c r="BD109" s="354"/>
      <c r="BE109" s="354"/>
      <c r="BF109" s="354"/>
      <c r="BG109" s="354"/>
      <c r="BH109" s="354"/>
      <c r="BI109" s="354"/>
      <c r="BJ109" s="354"/>
      <c r="BK109" s="354"/>
      <c r="BL109" s="354"/>
      <c r="BM109" s="354"/>
      <c r="BN109" s="354"/>
      <c r="BO109" s="354"/>
      <c r="BP109" s="354"/>
      <c r="BQ109" s="354"/>
      <c r="BR109" s="354"/>
      <c r="BS109" s="354"/>
    </row>
    <row r="110" spans="1:71" s="149" customFormat="1" ht="15" customHeight="1">
      <c r="A110" s="398" t="s">
        <v>107</v>
      </c>
      <c r="B110" s="405" t="s">
        <v>682</v>
      </c>
      <c r="C110" s="406" t="s">
        <v>923</v>
      </c>
      <c r="D110" s="401">
        <v>1</v>
      </c>
      <c r="E110" s="402" t="s">
        <v>91</v>
      </c>
      <c r="F110" s="886"/>
      <c r="G110" s="403">
        <f t="shared" si="4"/>
        <v>0</v>
      </c>
      <c r="H110" s="408" t="s">
        <v>924</v>
      </c>
      <c r="I110" s="354"/>
      <c r="J110" s="354"/>
      <c r="K110" s="355"/>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354"/>
      <c r="AP110" s="354"/>
      <c r="AQ110" s="354"/>
      <c r="AR110" s="354"/>
      <c r="AS110" s="354"/>
      <c r="AT110" s="354"/>
      <c r="AU110" s="354"/>
      <c r="AV110" s="354"/>
      <c r="AW110" s="354"/>
      <c r="AX110" s="354"/>
      <c r="AY110" s="354"/>
      <c r="AZ110" s="354"/>
      <c r="BA110" s="354"/>
      <c r="BB110" s="354"/>
      <c r="BC110" s="354"/>
      <c r="BD110" s="354"/>
      <c r="BE110" s="354"/>
      <c r="BF110" s="354"/>
      <c r="BG110" s="354"/>
      <c r="BH110" s="354"/>
      <c r="BI110" s="354"/>
      <c r="BJ110" s="354"/>
      <c r="BK110" s="354"/>
      <c r="BL110" s="354"/>
      <c r="BM110" s="354"/>
      <c r="BN110" s="354"/>
      <c r="BO110" s="354"/>
      <c r="BP110" s="354"/>
      <c r="BQ110" s="354"/>
      <c r="BR110" s="354"/>
      <c r="BS110" s="354"/>
    </row>
    <row r="111" spans="1:71" s="149" customFormat="1" ht="15" customHeight="1">
      <c r="A111" s="398" t="s">
        <v>110</v>
      </c>
      <c r="B111" s="399" t="s">
        <v>907</v>
      </c>
      <c r="C111" s="400" t="s">
        <v>921</v>
      </c>
      <c r="D111" s="401">
        <v>1</v>
      </c>
      <c r="E111" s="402" t="s">
        <v>91</v>
      </c>
      <c r="F111" s="886"/>
      <c r="G111" s="403">
        <f t="shared" si="4"/>
        <v>0</v>
      </c>
      <c r="H111" s="404" t="s">
        <v>922</v>
      </c>
      <c r="I111" s="354"/>
      <c r="J111" s="354"/>
      <c r="K111" s="355"/>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4"/>
      <c r="AK111" s="354"/>
      <c r="AL111" s="354"/>
      <c r="AM111" s="354"/>
      <c r="AN111" s="354"/>
      <c r="AO111" s="354"/>
      <c r="AP111" s="354"/>
      <c r="AQ111" s="354"/>
      <c r="AR111" s="354"/>
      <c r="AS111" s="354"/>
      <c r="AT111" s="354"/>
      <c r="AU111" s="354"/>
      <c r="AV111" s="354"/>
      <c r="AW111" s="354"/>
      <c r="AX111" s="354"/>
      <c r="AY111" s="354"/>
      <c r="AZ111" s="354"/>
      <c r="BA111" s="354"/>
      <c r="BB111" s="354"/>
      <c r="BC111" s="354"/>
      <c r="BD111" s="354"/>
      <c r="BE111" s="354"/>
      <c r="BF111" s="354"/>
      <c r="BG111" s="354"/>
      <c r="BH111" s="354"/>
      <c r="BI111" s="354"/>
      <c r="BJ111" s="354"/>
      <c r="BK111" s="354"/>
      <c r="BL111" s="354"/>
      <c r="BM111" s="354"/>
      <c r="BN111" s="354"/>
      <c r="BO111" s="354"/>
      <c r="BP111" s="354"/>
      <c r="BQ111" s="354"/>
      <c r="BR111" s="354"/>
      <c r="BS111" s="354"/>
    </row>
    <row r="112" spans="1:71" s="149" customFormat="1" ht="112.5">
      <c r="A112" s="398" t="s">
        <v>111</v>
      </c>
      <c r="B112" s="405" t="s">
        <v>1061</v>
      </c>
      <c r="C112" s="409" t="s">
        <v>1062</v>
      </c>
      <c r="D112" s="401">
        <v>1</v>
      </c>
      <c r="E112" s="402" t="s">
        <v>91</v>
      </c>
      <c r="F112" s="886"/>
      <c r="G112" s="403">
        <f t="shared" si="4"/>
        <v>0</v>
      </c>
      <c r="H112" s="410" t="s">
        <v>1063</v>
      </c>
      <c r="I112" s="354"/>
      <c r="J112" s="354"/>
      <c r="K112" s="355"/>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4"/>
      <c r="AK112" s="354"/>
      <c r="AL112" s="354"/>
      <c r="AM112" s="354"/>
      <c r="AN112" s="354"/>
      <c r="AO112" s="354"/>
      <c r="AP112" s="354"/>
      <c r="AQ112" s="354"/>
      <c r="AR112" s="354"/>
      <c r="AS112" s="354"/>
      <c r="AT112" s="354"/>
      <c r="AU112" s="354"/>
      <c r="AV112" s="354"/>
      <c r="AW112" s="354"/>
      <c r="AX112" s="354"/>
      <c r="AY112" s="354"/>
      <c r="AZ112" s="354"/>
      <c r="BA112" s="354"/>
      <c r="BB112" s="354"/>
      <c r="BC112" s="354"/>
      <c r="BD112" s="354"/>
      <c r="BE112" s="354"/>
      <c r="BF112" s="354"/>
      <c r="BG112" s="354"/>
      <c r="BH112" s="354"/>
      <c r="BI112" s="354"/>
      <c r="BJ112" s="354"/>
      <c r="BK112" s="354"/>
      <c r="BL112" s="354"/>
      <c r="BM112" s="354"/>
      <c r="BN112" s="354"/>
      <c r="BO112" s="354"/>
      <c r="BP112" s="354"/>
      <c r="BQ112" s="354"/>
      <c r="BR112" s="354"/>
      <c r="BS112" s="354"/>
    </row>
    <row r="113" spans="1:71" s="149" customFormat="1" ht="15" customHeight="1">
      <c r="A113" s="398" t="s">
        <v>112</v>
      </c>
      <c r="B113" s="405" t="s">
        <v>928</v>
      </c>
      <c r="C113" s="409" t="s">
        <v>929</v>
      </c>
      <c r="D113" s="401">
        <v>1</v>
      </c>
      <c r="E113" s="402" t="s">
        <v>91</v>
      </c>
      <c r="F113" s="886"/>
      <c r="G113" s="403">
        <f t="shared" si="4"/>
        <v>0</v>
      </c>
      <c r="H113" s="411" t="s">
        <v>929</v>
      </c>
      <c r="I113" s="354"/>
      <c r="J113" s="354"/>
      <c r="K113" s="355"/>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4"/>
      <c r="AK113" s="354"/>
      <c r="AL113" s="354"/>
      <c r="AM113" s="354"/>
      <c r="AN113" s="354"/>
      <c r="AO113" s="354"/>
      <c r="AP113" s="354"/>
      <c r="AQ113" s="354"/>
      <c r="AR113" s="354"/>
      <c r="AS113" s="354"/>
      <c r="AT113" s="354"/>
      <c r="AU113" s="354"/>
      <c r="AV113" s="354"/>
      <c r="AW113" s="354"/>
      <c r="AX113" s="354"/>
      <c r="AY113" s="354"/>
      <c r="AZ113" s="354"/>
      <c r="BA113" s="354"/>
      <c r="BB113" s="354"/>
      <c r="BC113" s="354"/>
      <c r="BD113" s="354"/>
      <c r="BE113" s="354"/>
      <c r="BF113" s="354"/>
      <c r="BG113" s="354"/>
      <c r="BH113" s="354"/>
      <c r="BI113" s="354"/>
      <c r="BJ113" s="354"/>
      <c r="BK113" s="354"/>
      <c r="BL113" s="354"/>
      <c r="BM113" s="354"/>
      <c r="BN113" s="354"/>
      <c r="BO113" s="354"/>
      <c r="BP113" s="354"/>
      <c r="BQ113" s="354"/>
      <c r="BR113" s="354"/>
      <c r="BS113" s="354"/>
    </row>
    <row r="114" spans="1:71" s="149" customFormat="1" ht="15" customHeight="1">
      <c r="A114" s="398" t="s">
        <v>113</v>
      </c>
      <c r="B114" s="405" t="s">
        <v>1061</v>
      </c>
      <c r="C114" s="409" t="s">
        <v>931</v>
      </c>
      <c r="D114" s="401">
        <v>18</v>
      </c>
      <c r="E114" s="402" t="s">
        <v>116</v>
      </c>
      <c r="F114" s="886"/>
      <c r="G114" s="403">
        <f t="shared" si="4"/>
        <v>0</v>
      </c>
      <c r="H114" s="409" t="s">
        <v>931</v>
      </c>
      <c r="I114" s="354"/>
      <c r="J114" s="354"/>
      <c r="K114" s="355"/>
      <c r="L114" s="354"/>
      <c r="M114" s="354"/>
      <c r="N114" s="354"/>
      <c r="O114" s="354"/>
      <c r="P114" s="354"/>
      <c r="Q114" s="354"/>
      <c r="R114" s="354"/>
      <c r="S114" s="354"/>
      <c r="T114" s="354"/>
      <c r="U114" s="354"/>
      <c r="V114" s="354"/>
      <c r="W114" s="354"/>
      <c r="X114" s="354"/>
      <c r="Y114" s="354"/>
      <c r="Z114" s="354"/>
      <c r="AA114" s="354"/>
      <c r="AB114" s="354"/>
      <c r="AC114" s="354"/>
      <c r="AD114" s="354"/>
      <c r="AE114" s="354"/>
      <c r="AF114" s="354"/>
      <c r="AG114" s="354"/>
      <c r="AH114" s="354"/>
      <c r="AI114" s="354"/>
      <c r="AJ114" s="354"/>
      <c r="AK114" s="354"/>
      <c r="AL114" s="354"/>
      <c r="AM114" s="354"/>
      <c r="AN114" s="354"/>
      <c r="AO114" s="354"/>
      <c r="AP114" s="354"/>
      <c r="AQ114" s="354"/>
      <c r="AR114" s="354"/>
      <c r="AS114" s="354"/>
      <c r="AT114" s="354"/>
      <c r="AU114" s="354"/>
      <c r="AV114" s="354"/>
      <c r="AW114" s="354"/>
      <c r="AX114" s="354"/>
      <c r="AY114" s="354"/>
      <c r="AZ114" s="354"/>
      <c r="BA114" s="354"/>
      <c r="BB114" s="354"/>
      <c r="BC114" s="354"/>
      <c r="BD114" s="354"/>
      <c r="BE114" s="354"/>
      <c r="BF114" s="354"/>
      <c r="BG114" s="354"/>
      <c r="BH114" s="354"/>
      <c r="BI114" s="354"/>
      <c r="BJ114" s="354"/>
      <c r="BK114" s="354"/>
      <c r="BL114" s="354"/>
      <c r="BM114" s="354"/>
      <c r="BN114" s="354"/>
      <c r="BO114" s="354"/>
      <c r="BP114" s="354"/>
      <c r="BQ114" s="354"/>
      <c r="BR114" s="354"/>
      <c r="BS114" s="354"/>
    </row>
    <row r="115" spans="1:71" s="149" customFormat="1" ht="15" customHeight="1">
      <c r="A115" s="398" t="s">
        <v>114</v>
      </c>
      <c r="B115" s="405" t="s">
        <v>1064</v>
      </c>
      <c r="C115" s="409" t="s">
        <v>1065</v>
      </c>
      <c r="D115" s="401">
        <v>10</v>
      </c>
      <c r="E115" s="402" t="s">
        <v>116</v>
      </c>
      <c r="F115" s="886"/>
      <c r="G115" s="403">
        <f t="shared" si="4"/>
        <v>0</v>
      </c>
      <c r="H115" s="409" t="s">
        <v>1065</v>
      </c>
      <c r="I115" s="354"/>
      <c r="J115" s="354"/>
      <c r="K115" s="355"/>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354"/>
      <c r="AS115" s="354"/>
      <c r="AT115" s="354"/>
      <c r="AU115" s="354"/>
      <c r="AV115" s="354"/>
      <c r="AW115" s="354"/>
      <c r="AX115" s="354"/>
      <c r="AY115" s="354"/>
      <c r="AZ115" s="354"/>
      <c r="BA115" s="354"/>
      <c r="BB115" s="354"/>
      <c r="BC115" s="354"/>
      <c r="BD115" s="354"/>
      <c r="BE115" s="354"/>
      <c r="BF115" s="354"/>
      <c r="BG115" s="354"/>
      <c r="BH115" s="354"/>
      <c r="BI115" s="354"/>
      <c r="BJ115" s="354"/>
      <c r="BK115" s="354"/>
      <c r="BL115" s="354"/>
      <c r="BM115" s="354"/>
      <c r="BN115" s="354"/>
      <c r="BO115" s="354"/>
      <c r="BP115" s="354"/>
      <c r="BQ115" s="354"/>
      <c r="BR115" s="354"/>
      <c r="BS115" s="354"/>
    </row>
    <row r="116" spans="1:71" s="149" customFormat="1" ht="15" customHeight="1">
      <c r="A116" s="398" t="s">
        <v>115</v>
      </c>
      <c r="B116" s="405" t="s">
        <v>935</v>
      </c>
      <c r="C116" s="409" t="s">
        <v>936</v>
      </c>
      <c r="D116" s="401">
        <v>1</v>
      </c>
      <c r="E116" s="402" t="s">
        <v>91</v>
      </c>
      <c r="F116" s="886"/>
      <c r="G116" s="403">
        <f t="shared" si="4"/>
        <v>0</v>
      </c>
      <c r="H116" s="409" t="s">
        <v>936</v>
      </c>
      <c r="I116" s="354"/>
      <c r="J116" s="354"/>
      <c r="K116" s="355"/>
      <c r="L116" s="354"/>
      <c r="M116" s="354"/>
      <c r="N116" s="354"/>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354"/>
      <c r="AL116" s="354"/>
      <c r="AM116" s="354"/>
      <c r="AN116" s="354"/>
      <c r="AO116" s="354"/>
      <c r="AP116" s="354"/>
      <c r="AQ116" s="354"/>
      <c r="AR116" s="354"/>
      <c r="AS116" s="354"/>
      <c r="AT116" s="354"/>
      <c r="AU116" s="354"/>
      <c r="AV116" s="354"/>
      <c r="AW116" s="354"/>
      <c r="AX116" s="354"/>
      <c r="AY116" s="354"/>
      <c r="AZ116" s="354"/>
      <c r="BA116" s="354"/>
      <c r="BB116" s="354"/>
      <c r="BC116" s="354"/>
      <c r="BD116" s="354"/>
      <c r="BE116" s="354"/>
      <c r="BF116" s="354"/>
      <c r="BG116" s="354"/>
      <c r="BH116" s="354"/>
      <c r="BI116" s="354"/>
      <c r="BJ116" s="354"/>
      <c r="BK116" s="354"/>
      <c r="BL116" s="354"/>
      <c r="BM116" s="354"/>
      <c r="BN116" s="354"/>
      <c r="BO116" s="354"/>
      <c r="BP116" s="354"/>
      <c r="BQ116" s="354"/>
      <c r="BR116" s="354"/>
      <c r="BS116" s="354"/>
    </row>
    <row r="117" spans="1:71" s="149" customFormat="1" ht="15" customHeight="1">
      <c r="A117" s="398" t="s">
        <v>15</v>
      </c>
      <c r="B117" s="399" t="s">
        <v>907</v>
      </c>
      <c r="C117" s="400" t="s">
        <v>921</v>
      </c>
      <c r="D117" s="401">
        <v>1</v>
      </c>
      <c r="E117" s="402" t="s">
        <v>91</v>
      </c>
      <c r="F117" s="886"/>
      <c r="G117" s="403">
        <f t="shared" si="4"/>
        <v>0</v>
      </c>
      <c r="H117" s="404" t="s">
        <v>922</v>
      </c>
      <c r="I117" s="354"/>
      <c r="J117" s="354"/>
      <c r="K117" s="355"/>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354"/>
      <c r="AL117" s="354"/>
      <c r="AM117" s="354"/>
      <c r="AN117" s="354"/>
      <c r="AO117" s="354"/>
      <c r="AP117" s="354"/>
      <c r="AQ117" s="354"/>
      <c r="AR117" s="354"/>
      <c r="AS117" s="354"/>
      <c r="AT117" s="354"/>
      <c r="AU117" s="354"/>
      <c r="AV117" s="354"/>
      <c r="AW117" s="354"/>
      <c r="AX117" s="354"/>
      <c r="AY117" s="354"/>
      <c r="AZ117" s="354"/>
      <c r="BA117" s="354"/>
      <c r="BB117" s="354"/>
      <c r="BC117" s="354"/>
      <c r="BD117" s="354"/>
      <c r="BE117" s="354"/>
      <c r="BF117" s="354"/>
      <c r="BG117" s="354"/>
      <c r="BH117" s="354"/>
      <c r="BI117" s="354"/>
      <c r="BJ117" s="354"/>
      <c r="BK117" s="354"/>
      <c r="BL117" s="354"/>
      <c r="BM117" s="354"/>
      <c r="BN117" s="354"/>
      <c r="BO117" s="354"/>
      <c r="BP117" s="354"/>
      <c r="BQ117" s="354"/>
      <c r="BR117" s="354"/>
      <c r="BS117" s="354"/>
    </row>
    <row r="118" spans="1:71" s="149" customFormat="1" ht="33.75">
      <c r="A118" s="398" t="s">
        <v>16</v>
      </c>
      <c r="B118" s="405" t="s">
        <v>1058</v>
      </c>
      <c r="C118" s="409" t="s">
        <v>937</v>
      </c>
      <c r="D118" s="401">
        <v>26</v>
      </c>
      <c r="E118" s="402" t="s">
        <v>938</v>
      </c>
      <c r="F118" s="886"/>
      <c r="G118" s="403">
        <f t="shared" si="4"/>
        <v>0</v>
      </c>
      <c r="H118" s="411" t="s">
        <v>1066</v>
      </c>
      <c r="I118" s="354"/>
      <c r="J118" s="354"/>
      <c r="K118" s="355"/>
      <c r="L118" s="354"/>
      <c r="M118" s="354"/>
      <c r="N118" s="354"/>
      <c r="O118" s="354"/>
      <c r="P118" s="354"/>
      <c r="Q118" s="354"/>
      <c r="R118" s="354"/>
      <c r="S118" s="354"/>
      <c r="T118" s="354"/>
      <c r="U118" s="354"/>
      <c r="V118" s="354"/>
      <c r="W118" s="354"/>
      <c r="X118" s="354"/>
      <c r="Y118" s="354"/>
      <c r="Z118" s="354"/>
      <c r="AA118" s="354"/>
      <c r="AB118" s="354"/>
      <c r="AC118" s="354"/>
      <c r="AD118" s="354"/>
      <c r="AE118" s="354"/>
      <c r="AF118" s="354"/>
      <c r="AG118" s="354"/>
      <c r="AH118" s="354"/>
      <c r="AI118" s="354"/>
      <c r="AJ118" s="354"/>
      <c r="AK118" s="354"/>
      <c r="AL118" s="354"/>
      <c r="AM118" s="354"/>
      <c r="AN118" s="354"/>
      <c r="AO118" s="354"/>
      <c r="AP118" s="354"/>
      <c r="AQ118" s="354"/>
      <c r="AR118" s="354"/>
      <c r="AS118" s="354"/>
      <c r="AT118" s="354"/>
      <c r="AU118" s="354"/>
      <c r="AV118" s="354"/>
      <c r="AW118" s="354"/>
      <c r="AX118" s="354"/>
      <c r="AY118" s="354"/>
      <c r="AZ118" s="354"/>
      <c r="BA118" s="354"/>
      <c r="BB118" s="354"/>
      <c r="BC118" s="354"/>
      <c r="BD118" s="354"/>
      <c r="BE118" s="354"/>
      <c r="BF118" s="354"/>
      <c r="BG118" s="354"/>
      <c r="BH118" s="354"/>
      <c r="BI118" s="354"/>
      <c r="BJ118" s="354"/>
      <c r="BK118" s="354"/>
      <c r="BL118" s="354"/>
      <c r="BM118" s="354"/>
      <c r="BN118" s="354"/>
      <c r="BO118" s="354"/>
      <c r="BP118" s="354"/>
      <c r="BQ118" s="354"/>
      <c r="BR118" s="354"/>
      <c r="BS118" s="354"/>
    </row>
    <row r="119" spans="1:71" s="149" customFormat="1" ht="22.5">
      <c r="A119" s="398" t="s">
        <v>19</v>
      </c>
      <c r="B119" s="405" t="s">
        <v>1058</v>
      </c>
      <c r="C119" s="409" t="s">
        <v>940</v>
      </c>
      <c r="D119" s="401">
        <v>26</v>
      </c>
      <c r="E119" s="402" t="s">
        <v>938</v>
      </c>
      <c r="F119" s="886"/>
      <c r="G119" s="403">
        <f t="shared" si="4"/>
        <v>0</v>
      </c>
      <c r="H119" s="411" t="s">
        <v>941</v>
      </c>
      <c r="I119" s="354"/>
      <c r="J119" s="354"/>
      <c r="K119" s="355"/>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354"/>
      <c r="AO119" s="354"/>
      <c r="AP119" s="354"/>
      <c r="AQ119" s="354"/>
      <c r="AR119" s="354"/>
      <c r="AS119" s="354"/>
      <c r="AT119" s="354"/>
      <c r="AU119" s="354"/>
      <c r="AV119" s="354"/>
      <c r="AW119" s="354"/>
      <c r="AX119" s="354"/>
      <c r="AY119" s="354"/>
      <c r="AZ119" s="354"/>
      <c r="BA119" s="354"/>
      <c r="BB119" s="354"/>
      <c r="BC119" s="354"/>
      <c r="BD119" s="354"/>
      <c r="BE119" s="354"/>
      <c r="BF119" s="354"/>
      <c r="BG119" s="354"/>
      <c r="BH119" s="354"/>
      <c r="BI119" s="354"/>
      <c r="BJ119" s="354"/>
      <c r="BK119" s="354"/>
      <c r="BL119" s="354"/>
      <c r="BM119" s="354"/>
      <c r="BN119" s="354"/>
      <c r="BO119" s="354"/>
      <c r="BP119" s="354"/>
      <c r="BQ119" s="354"/>
      <c r="BR119" s="354"/>
      <c r="BS119" s="354"/>
    </row>
    <row r="120" spans="1:71" s="149" customFormat="1" ht="24.95" customHeight="1">
      <c r="A120" s="412" t="s">
        <v>102</v>
      </c>
      <c r="B120" s="413"/>
      <c r="C120" s="414" t="s">
        <v>1067</v>
      </c>
      <c r="D120" s="415"/>
      <c r="E120" s="416"/>
      <c r="F120" s="887"/>
      <c r="G120" s="417">
        <f>SUM(G121:G138)</f>
        <v>0</v>
      </c>
      <c r="H120" s="418"/>
      <c r="I120" s="354"/>
      <c r="J120" s="354"/>
      <c r="K120" s="355"/>
      <c r="L120" s="354"/>
      <c r="M120" s="354"/>
      <c r="N120" s="354"/>
      <c r="O120" s="354"/>
      <c r="P120" s="354"/>
      <c r="Q120" s="354"/>
      <c r="R120" s="354"/>
      <c r="S120" s="354"/>
      <c r="T120" s="354"/>
      <c r="U120" s="354"/>
      <c r="V120" s="354"/>
      <c r="W120" s="354"/>
      <c r="X120" s="354"/>
      <c r="Y120" s="354"/>
      <c r="Z120" s="354"/>
      <c r="AA120" s="354"/>
      <c r="AB120" s="354"/>
      <c r="AC120" s="354"/>
      <c r="AD120" s="354"/>
      <c r="AE120" s="354"/>
      <c r="AF120" s="354"/>
      <c r="AG120" s="354"/>
      <c r="AH120" s="354"/>
      <c r="AI120" s="354"/>
      <c r="AJ120" s="354"/>
      <c r="AK120" s="354"/>
      <c r="AL120" s="354"/>
      <c r="AM120" s="354"/>
      <c r="AN120" s="354"/>
      <c r="AO120" s="354"/>
      <c r="AP120" s="354"/>
      <c r="AQ120" s="354"/>
      <c r="AR120" s="354"/>
      <c r="AS120" s="354"/>
      <c r="AT120" s="354"/>
      <c r="AU120" s="354"/>
      <c r="AV120" s="354"/>
      <c r="AW120" s="354"/>
      <c r="AX120" s="354"/>
      <c r="AY120" s="354"/>
      <c r="AZ120" s="354"/>
      <c r="BA120" s="354"/>
      <c r="BB120" s="354"/>
      <c r="BC120" s="354"/>
      <c r="BD120" s="354"/>
      <c r="BE120" s="354"/>
      <c r="BF120" s="354"/>
      <c r="BG120" s="354"/>
      <c r="BH120" s="354"/>
      <c r="BI120" s="354"/>
      <c r="BJ120" s="354"/>
      <c r="BK120" s="354"/>
      <c r="BL120" s="354"/>
      <c r="BM120" s="354"/>
      <c r="BN120" s="354"/>
      <c r="BO120" s="354"/>
      <c r="BP120" s="354"/>
      <c r="BQ120" s="354"/>
      <c r="BR120" s="354"/>
      <c r="BS120" s="354"/>
    </row>
    <row r="121" spans="1:71" s="149" customFormat="1" ht="15" customHeight="1">
      <c r="A121" s="398" t="s">
        <v>97</v>
      </c>
      <c r="B121" s="405" t="s">
        <v>1068</v>
      </c>
      <c r="C121" s="409" t="s">
        <v>944</v>
      </c>
      <c r="D121" s="401">
        <v>1</v>
      </c>
      <c r="E121" s="402" t="s">
        <v>91</v>
      </c>
      <c r="F121" s="888"/>
      <c r="G121" s="403">
        <f>D121*F121</f>
        <v>0</v>
      </c>
      <c r="H121" s="411" t="s">
        <v>945</v>
      </c>
      <c r="I121" s="354"/>
      <c r="J121" s="354"/>
      <c r="K121" s="355"/>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c r="AH121" s="354"/>
      <c r="AI121" s="354"/>
      <c r="AJ121" s="354"/>
      <c r="AK121" s="354"/>
      <c r="AL121" s="354"/>
      <c r="AM121" s="354"/>
      <c r="AN121" s="354"/>
      <c r="AO121" s="354"/>
      <c r="AP121" s="354"/>
      <c r="AQ121" s="354"/>
      <c r="AR121" s="354"/>
      <c r="AS121" s="354"/>
      <c r="AT121" s="354"/>
      <c r="AU121" s="354"/>
      <c r="AV121" s="354"/>
      <c r="AW121" s="354"/>
      <c r="AX121" s="354"/>
      <c r="AY121" s="354"/>
      <c r="AZ121" s="354"/>
      <c r="BA121" s="354"/>
      <c r="BB121" s="354"/>
      <c r="BC121" s="354"/>
      <c r="BD121" s="354"/>
      <c r="BE121" s="354"/>
      <c r="BF121" s="354"/>
      <c r="BG121" s="354"/>
      <c r="BH121" s="354"/>
      <c r="BI121" s="354"/>
      <c r="BJ121" s="354"/>
      <c r="BK121" s="354"/>
      <c r="BL121" s="354"/>
      <c r="BM121" s="354"/>
      <c r="BN121" s="354"/>
      <c r="BO121" s="354"/>
      <c r="BP121" s="354"/>
      <c r="BQ121" s="354"/>
      <c r="BR121" s="354"/>
      <c r="BS121" s="354"/>
    </row>
    <row r="122" spans="1:71" s="149" customFormat="1" ht="15" customHeight="1">
      <c r="A122" s="398" t="s">
        <v>98</v>
      </c>
      <c r="B122" s="399" t="s">
        <v>946</v>
      </c>
      <c r="C122" s="400" t="s">
        <v>947</v>
      </c>
      <c r="D122" s="401">
        <v>1</v>
      </c>
      <c r="E122" s="402" t="s">
        <v>91</v>
      </c>
      <c r="F122" s="890"/>
      <c r="G122" s="403">
        <f>D122*F122</f>
        <v>0</v>
      </c>
      <c r="H122" s="404" t="s">
        <v>947</v>
      </c>
      <c r="I122" s="354"/>
      <c r="J122" s="354"/>
      <c r="K122" s="355"/>
      <c r="L122" s="354"/>
      <c r="M122" s="354"/>
      <c r="N122" s="354"/>
      <c r="O122" s="354"/>
      <c r="P122" s="354"/>
      <c r="Q122" s="354"/>
      <c r="R122" s="354"/>
      <c r="S122" s="354"/>
      <c r="T122" s="354"/>
      <c r="U122" s="354"/>
      <c r="V122" s="354"/>
      <c r="W122" s="354"/>
      <c r="X122" s="354"/>
      <c r="Y122" s="354"/>
      <c r="Z122" s="354"/>
      <c r="AA122" s="354"/>
      <c r="AB122" s="354"/>
      <c r="AC122" s="354"/>
      <c r="AD122" s="354"/>
      <c r="AE122" s="354"/>
      <c r="AF122" s="354"/>
      <c r="AG122" s="354"/>
      <c r="AH122" s="354"/>
      <c r="AI122" s="354"/>
      <c r="AJ122" s="354"/>
      <c r="AK122" s="354"/>
      <c r="AL122" s="354"/>
      <c r="AM122" s="354"/>
      <c r="AN122" s="354"/>
      <c r="AO122" s="354"/>
      <c r="AP122" s="354"/>
      <c r="AQ122" s="354"/>
      <c r="AR122" s="354"/>
      <c r="AS122" s="354"/>
      <c r="AT122" s="354"/>
      <c r="AU122" s="354"/>
      <c r="AV122" s="354"/>
      <c r="AW122" s="354"/>
      <c r="AX122" s="354"/>
      <c r="AY122" s="354"/>
      <c r="AZ122" s="354"/>
      <c r="BA122" s="354"/>
      <c r="BB122" s="354"/>
      <c r="BC122" s="354"/>
      <c r="BD122" s="354"/>
      <c r="BE122" s="354"/>
      <c r="BF122" s="354"/>
      <c r="BG122" s="354"/>
      <c r="BH122" s="354"/>
      <c r="BI122" s="354"/>
      <c r="BJ122" s="354"/>
      <c r="BK122" s="354"/>
      <c r="BL122" s="354"/>
      <c r="BM122" s="354"/>
      <c r="BN122" s="354"/>
      <c r="BO122" s="354"/>
      <c r="BP122" s="354"/>
      <c r="BQ122" s="354"/>
      <c r="BR122" s="354"/>
      <c r="BS122" s="354"/>
    </row>
    <row r="123" spans="1:71" s="149" customFormat="1" ht="21" customHeight="1">
      <c r="A123" s="398" t="s">
        <v>99</v>
      </c>
      <c r="B123" s="405" t="s">
        <v>1069</v>
      </c>
      <c r="C123" s="409" t="s">
        <v>1015</v>
      </c>
      <c r="D123" s="401">
        <v>1</v>
      </c>
      <c r="E123" s="402" t="s">
        <v>91</v>
      </c>
      <c r="F123" s="888"/>
      <c r="G123" s="403">
        <f>D123*F123</f>
        <v>0</v>
      </c>
      <c r="H123" s="411" t="s">
        <v>1016</v>
      </c>
      <c r="I123" s="354"/>
      <c r="J123" s="354"/>
      <c r="K123" s="355"/>
      <c r="L123" s="354"/>
      <c r="M123" s="354"/>
      <c r="N123" s="354"/>
      <c r="O123" s="354"/>
      <c r="P123" s="354"/>
      <c r="Q123" s="354"/>
      <c r="R123" s="354"/>
      <c r="S123" s="354"/>
      <c r="T123" s="354"/>
      <c r="U123" s="354"/>
      <c r="V123" s="354"/>
      <c r="W123" s="354"/>
      <c r="X123" s="354"/>
      <c r="Y123" s="354"/>
      <c r="Z123" s="354"/>
      <c r="AA123" s="354"/>
      <c r="AB123" s="354"/>
      <c r="AC123" s="354"/>
      <c r="AD123" s="354"/>
      <c r="AE123" s="354"/>
      <c r="AF123" s="354"/>
      <c r="AG123" s="354"/>
      <c r="AH123" s="354"/>
      <c r="AI123" s="354"/>
      <c r="AJ123" s="354"/>
      <c r="AK123" s="354"/>
      <c r="AL123" s="354"/>
      <c r="AM123" s="354"/>
      <c r="AN123" s="354"/>
      <c r="AO123" s="354"/>
      <c r="AP123" s="354"/>
      <c r="AQ123" s="354"/>
      <c r="AR123" s="354"/>
      <c r="AS123" s="354"/>
      <c r="AT123" s="354"/>
      <c r="AU123" s="354"/>
      <c r="AV123" s="354"/>
      <c r="AW123" s="354"/>
      <c r="AX123" s="354"/>
      <c r="AY123" s="354"/>
      <c r="AZ123" s="354"/>
      <c r="BA123" s="354"/>
      <c r="BB123" s="354"/>
      <c r="BC123" s="354"/>
      <c r="BD123" s="354"/>
      <c r="BE123" s="354"/>
      <c r="BF123" s="354"/>
      <c r="BG123" s="354"/>
      <c r="BH123" s="354"/>
      <c r="BI123" s="354"/>
      <c r="BJ123" s="354"/>
      <c r="BK123" s="354"/>
      <c r="BL123" s="354"/>
      <c r="BM123" s="354"/>
      <c r="BN123" s="354"/>
      <c r="BO123" s="354"/>
      <c r="BP123" s="354"/>
      <c r="BQ123" s="354"/>
      <c r="BR123" s="354"/>
      <c r="BS123" s="354"/>
    </row>
    <row r="124" spans="1:71" s="149" customFormat="1" ht="15" customHeight="1">
      <c r="A124" s="398" t="s">
        <v>100</v>
      </c>
      <c r="B124" s="405" t="s">
        <v>951</v>
      </c>
      <c r="C124" s="409" t="s">
        <v>1017</v>
      </c>
      <c r="D124" s="401">
        <v>1</v>
      </c>
      <c r="E124" s="402" t="s">
        <v>91</v>
      </c>
      <c r="F124" s="888"/>
      <c r="G124" s="403">
        <f t="shared" ref="G124:G134" si="5">D124*F124</f>
        <v>0</v>
      </c>
      <c r="H124" s="411" t="s">
        <v>1017</v>
      </c>
      <c r="I124" s="354"/>
      <c r="J124" s="354"/>
      <c r="K124" s="355"/>
      <c r="L124" s="354"/>
      <c r="M124" s="354"/>
      <c r="N124" s="354"/>
      <c r="O124" s="354"/>
      <c r="P124" s="354"/>
      <c r="Q124" s="354"/>
      <c r="R124" s="354"/>
      <c r="S124" s="354"/>
      <c r="T124" s="354"/>
      <c r="U124" s="354"/>
      <c r="V124" s="354"/>
      <c r="W124" s="354"/>
      <c r="X124" s="354"/>
      <c r="Y124" s="354"/>
      <c r="Z124" s="354"/>
      <c r="AA124" s="354"/>
      <c r="AB124" s="354"/>
      <c r="AC124" s="354"/>
      <c r="AD124" s="354"/>
      <c r="AE124" s="354"/>
      <c r="AF124" s="354"/>
      <c r="AG124" s="354"/>
      <c r="AH124" s="354"/>
      <c r="AI124" s="354"/>
      <c r="AJ124" s="354"/>
      <c r="AK124" s="354"/>
      <c r="AL124" s="354"/>
      <c r="AM124" s="354"/>
      <c r="AN124" s="354"/>
      <c r="AO124" s="354"/>
      <c r="AP124" s="354"/>
      <c r="AQ124" s="354"/>
      <c r="AR124" s="354"/>
      <c r="AS124" s="354"/>
      <c r="AT124" s="354"/>
      <c r="AU124" s="354"/>
      <c r="AV124" s="354"/>
      <c r="AW124" s="354"/>
      <c r="AX124" s="354"/>
      <c r="AY124" s="354"/>
      <c r="AZ124" s="354"/>
      <c r="BA124" s="354"/>
      <c r="BB124" s="354"/>
      <c r="BC124" s="354"/>
      <c r="BD124" s="354"/>
      <c r="BE124" s="354"/>
      <c r="BF124" s="354"/>
      <c r="BG124" s="354"/>
      <c r="BH124" s="354"/>
      <c r="BI124" s="354"/>
      <c r="BJ124" s="354"/>
      <c r="BK124" s="354"/>
      <c r="BL124" s="354"/>
      <c r="BM124" s="354"/>
      <c r="BN124" s="354"/>
      <c r="BO124" s="354"/>
      <c r="BP124" s="354"/>
      <c r="BQ124" s="354"/>
      <c r="BR124" s="354"/>
      <c r="BS124" s="354"/>
    </row>
    <row r="125" spans="1:71" s="149" customFormat="1" ht="22.5">
      <c r="A125" s="398" t="s">
        <v>101</v>
      </c>
      <c r="B125" s="405" t="s">
        <v>1070</v>
      </c>
      <c r="C125" s="409" t="s">
        <v>1019</v>
      </c>
      <c r="D125" s="401">
        <v>1</v>
      </c>
      <c r="E125" s="402" t="s">
        <v>91</v>
      </c>
      <c r="F125" s="888"/>
      <c r="G125" s="403">
        <f t="shared" si="5"/>
        <v>0</v>
      </c>
      <c r="H125" s="411" t="s">
        <v>1020</v>
      </c>
      <c r="I125" s="354"/>
      <c r="J125" s="354"/>
      <c r="K125" s="355"/>
      <c r="L125" s="354"/>
      <c r="M125" s="354"/>
      <c r="N125" s="354"/>
      <c r="O125" s="354"/>
      <c r="P125" s="354"/>
      <c r="Q125" s="354"/>
      <c r="R125" s="354"/>
      <c r="S125" s="354"/>
      <c r="T125" s="354"/>
      <c r="U125" s="354"/>
      <c r="V125" s="354"/>
      <c r="W125" s="354"/>
      <c r="X125" s="354"/>
      <c r="Y125" s="354"/>
      <c r="Z125" s="354"/>
      <c r="AA125" s="354"/>
      <c r="AB125" s="354"/>
      <c r="AC125" s="354"/>
      <c r="AD125" s="354"/>
      <c r="AE125" s="354"/>
      <c r="AF125" s="354"/>
      <c r="AG125" s="354"/>
      <c r="AH125" s="354"/>
      <c r="AI125" s="354"/>
      <c r="AJ125" s="354"/>
      <c r="AK125" s="354"/>
      <c r="AL125" s="354"/>
      <c r="AM125" s="354"/>
      <c r="AN125" s="354"/>
      <c r="AO125" s="354"/>
      <c r="AP125" s="354"/>
      <c r="AQ125" s="354"/>
      <c r="AR125" s="354"/>
      <c r="AS125" s="354"/>
      <c r="AT125" s="354"/>
      <c r="AU125" s="354"/>
      <c r="AV125" s="354"/>
      <c r="AW125" s="354"/>
      <c r="AX125" s="354"/>
      <c r="AY125" s="354"/>
      <c r="AZ125" s="354"/>
      <c r="BA125" s="354"/>
      <c r="BB125" s="354"/>
      <c r="BC125" s="354"/>
      <c r="BD125" s="354"/>
      <c r="BE125" s="354"/>
      <c r="BF125" s="354"/>
      <c r="BG125" s="354"/>
      <c r="BH125" s="354"/>
      <c r="BI125" s="354"/>
      <c r="BJ125" s="354"/>
      <c r="BK125" s="354"/>
      <c r="BL125" s="354"/>
      <c r="BM125" s="354"/>
      <c r="BN125" s="354"/>
      <c r="BO125" s="354"/>
      <c r="BP125" s="354"/>
      <c r="BQ125" s="354"/>
      <c r="BR125" s="354"/>
      <c r="BS125" s="354"/>
    </row>
    <row r="126" spans="1:71" s="149" customFormat="1" ht="15" customHeight="1">
      <c r="A126" s="398" t="s">
        <v>102</v>
      </c>
      <c r="B126" s="405" t="s">
        <v>946</v>
      </c>
      <c r="C126" s="409" t="s">
        <v>1021</v>
      </c>
      <c r="D126" s="401">
        <v>1</v>
      </c>
      <c r="E126" s="402" t="s">
        <v>91</v>
      </c>
      <c r="F126" s="888"/>
      <c r="G126" s="403">
        <f t="shared" si="5"/>
        <v>0</v>
      </c>
      <c r="H126" s="411" t="s">
        <v>1021</v>
      </c>
      <c r="I126" s="354"/>
      <c r="J126" s="354"/>
      <c r="K126" s="355"/>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354"/>
      <c r="AJ126" s="354"/>
      <c r="AK126" s="354"/>
      <c r="AL126" s="354"/>
      <c r="AM126" s="354"/>
      <c r="AN126" s="354"/>
      <c r="AO126" s="354"/>
      <c r="AP126" s="354"/>
      <c r="AQ126" s="354"/>
      <c r="AR126" s="354"/>
      <c r="AS126" s="354"/>
      <c r="AT126" s="354"/>
      <c r="AU126" s="354"/>
      <c r="AV126" s="354"/>
      <c r="AW126" s="354"/>
      <c r="AX126" s="354"/>
      <c r="AY126" s="354"/>
      <c r="AZ126" s="354"/>
      <c r="BA126" s="354"/>
      <c r="BB126" s="354"/>
      <c r="BC126" s="354"/>
      <c r="BD126" s="354"/>
      <c r="BE126" s="354"/>
      <c r="BF126" s="354"/>
      <c r="BG126" s="354"/>
      <c r="BH126" s="354"/>
      <c r="BI126" s="354"/>
      <c r="BJ126" s="354"/>
      <c r="BK126" s="354"/>
      <c r="BL126" s="354"/>
      <c r="BM126" s="354"/>
      <c r="BN126" s="354"/>
      <c r="BO126" s="354"/>
      <c r="BP126" s="354"/>
      <c r="BQ126" s="354"/>
      <c r="BR126" s="354"/>
      <c r="BS126" s="354"/>
    </row>
    <row r="127" spans="1:71" s="149" customFormat="1" ht="33.75">
      <c r="A127" s="398" t="s">
        <v>103</v>
      </c>
      <c r="B127" s="405" t="s">
        <v>1071</v>
      </c>
      <c r="C127" s="409" t="s">
        <v>1039</v>
      </c>
      <c r="D127" s="401">
        <v>1</v>
      </c>
      <c r="E127" s="402" t="s">
        <v>91</v>
      </c>
      <c r="F127" s="888"/>
      <c r="G127" s="403">
        <f t="shared" si="5"/>
        <v>0</v>
      </c>
      <c r="H127" s="411" t="s">
        <v>1040</v>
      </c>
      <c r="I127" s="354"/>
      <c r="J127" s="354"/>
      <c r="K127" s="355"/>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4"/>
      <c r="AY127" s="354"/>
      <c r="AZ127" s="354"/>
      <c r="BA127" s="354"/>
      <c r="BB127" s="354"/>
      <c r="BC127" s="354"/>
      <c r="BD127" s="354"/>
      <c r="BE127" s="354"/>
      <c r="BF127" s="354"/>
      <c r="BG127" s="354"/>
      <c r="BH127" s="354"/>
      <c r="BI127" s="354"/>
      <c r="BJ127" s="354"/>
      <c r="BK127" s="354"/>
      <c r="BL127" s="354"/>
      <c r="BM127" s="354"/>
      <c r="BN127" s="354"/>
      <c r="BO127" s="354"/>
      <c r="BP127" s="354"/>
      <c r="BQ127" s="354"/>
      <c r="BR127" s="354"/>
      <c r="BS127" s="354"/>
    </row>
    <row r="128" spans="1:71" s="149" customFormat="1" ht="15" customHeight="1">
      <c r="A128" s="398" t="s">
        <v>104</v>
      </c>
      <c r="B128" s="405" t="s">
        <v>1041</v>
      </c>
      <c r="C128" s="409" t="s">
        <v>1042</v>
      </c>
      <c r="D128" s="401">
        <v>1</v>
      </c>
      <c r="E128" s="402" t="s">
        <v>91</v>
      </c>
      <c r="F128" s="888"/>
      <c r="G128" s="403">
        <f t="shared" si="5"/>
        <v>0</v>
      </c>
      <c r="H128" s="411" t="s">
        <v>1042</v>
      </c>
      <c r="I128" s="354"/>
      <c r="J128" s="354"/>
      <c r="K128" s="355"/>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4"/>
      <c r="AY128" s="354"/>
      <c r="AZ128" s="354"/>
      <c r="BA128" s="354"/>
      <c r="BB128" s="354"/>
      <c r="BC128" s="354"/>
      <c r="BD128" s="354"/>
      <c r="BE128" s="354"/>
      <c r="BF128" s="354"/>
      <c r="BG128" s="354"/>
      <c r="BH128" s="354"/>
      <c r="BI128" s="354"/>
      <c r="BJ128" s="354"/>
      <c r="BK128" s="354"/>
      <c r="BL128" s="354"/>
      <c r="BM128" s="354"/>
      <c r="BN128" s="354"/>
      <c r="BO128" s="354"/>
      <c r="BP128" s="354"/>
      <c r="BQ128" s="354"/>
      <c r="BR128" s="354"/>
      <c r="BS128" s="354"/>
    </row>
    <row r="129" spans="1:71" s="149" customFormat="1" ht="15" customHeight="1">
      <c r="A129" s="398" t="s">
        <v>107</v>
      </c>
      <c r="B129" s="405" t="s">
        <v>1043</v>
      </c>
      <c r="C129" s="409" t="s">
        <v>1044</v>
      </c>
      <c r="D129" s="401">
        <v>1</v>
      </c>
      <c r="E129" s="402" t="s">
        <v>91</v>
      </c>
      <c r="F129" s="888"/>
      <c r="G129" s="403">
        <f t="shared" si="5"/>
        <v>0</v>
      </c>
      <c r="H129" s="411" t="s">
        <v>1044</v>
      </c>
      <c r="I129" s="354"/>
      <c r="J129" s="354"/>
      <c r="K129" s="355"/>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354"/>
      <c r="AJ129" s="354"/>
      <c r="AK129" s="354"/>
      <c r="AL129" s="354"/>
      <c r="AM129" s="354"/>
      <c r="AN129" s="354"/>
      <c r="AO129" s="354"/>
      <c r="AP129" s="354"/>
      <c r="AQ129" s="354"/>
      <c r="AR129" s="354"/>
      <c r="AS129" s="354"/>
      <c r="AT129" s="354"/>
      <c r="AU129" s="354"/>
      <c r="AV129" s="354"/>
      <c r="AW129" s="354"/>
      <c r="AX129" s="354"/>
      <c r="AY129" s="354"/>
      <c r="AZ129" s="354"/>
      <c r="BA129" s="354"/>
      <c r="BB129" s="354"/>
      <c r="BC129" s="354"/>
      <c r="BD129" s="354"/>
      <c r="BE129" s="354"/>
      <c r="BF129" s="354"/>
      <c r="BG129" s="354"/>
      <c r="BH129" s="354"/>
      <c r="BI129" s="354"/>
      <c r="BJ129" s="354"/>
      <c r="BK129" s="354"/>
      <c r="BL129" s="354"/>
      <c r="BM129" s="354"/>
      <c r="BN129" s="354"/>
      <c r="BO129" s="354"/>
      <c r="BP129" s="354"/>
      <c r="BQ129" s="354"/>
      <c r="BR129" s="354"/>
      <c r="BS129" s="354"/>
    </row>
    <row r="130" spans="1:71" s="149" customFormat="1" ht="15" customHeight="1">
      <c r="A130" s="398" t="s">
        <v>110</v>
      </c>
      <c r="B130" s="405" t="s">
        <v>1072</v>
      </c>
      <c r="C130" s="409" t="s">
        <v>1046</v>
      </c>
      <c r="D130" s="401">
        <v>1</v>
      </c>
      <c r="E130" s="402" t="s">
        <v>91</v>
      </c>
      <c r="F130" s="888"/>
      <c r="G130" s="403">
        <f t="shared" si="5"/>
        <v>0</v>
      </c>
      <c r="H130" s="411" t="s">
        <v>1046</v>
      </c>
      <c r="I130" s="354"/>
      <c r="J130" s="354"/>
      <c r="K130" s="355"/>
      <c r="L130" s="354"/>
      <c r="M130" s="354"/>
      <c r="N130" s="354"/>
      <c r="O130" s="354"/>
      <c r="P130" s="354"/>
      <c r="Q130" s="354"/>
      <c r="R130" s="354"/>
      <c r="S130" s="354"/>
      <c r="T130" s="354"/>
      <c r="U130" s="354"/>
      <c r="V130" s="354"/>
      <c r="W130" s="354"/>
      <c r="X130" s="354"/>
      <c r="Y130" s="354"/>
      <c r="Z130" s="354"/>
      <c r="AA130" s="354"/>
      <c r="AB130" s="354"/>
      <c r="AC130" s="354"/>
      <c r="AD130" s="354"/>
      <c r="AE130" s="354"/>
      <c r="AF130" s="354"/>
      <c r="AG130" s="354"/>
      <c r="AH130" s="354"/>
      <c r="AI130" s="354"/>
      <c r="AJ130" s="354"/>
      <c r="AK130" s="354"/>
      <c r="AL130" s="354"/>
      <c r="AM130" s="354"/>
      <c r="AN130" s="354"/>
      <c r="AO130" s="354"/>
      <c r="AP130" s="354"/>
      <c r="AQ130" s="354"/>
      <c r="AR130" s="354"/>
      <c r="AS130" s="354"/>
      <c r="AT130" s="354"/>
      <c r="AU130" s="354"/>
      <c r="AV130" s="354"/>
      <c r="AW130" s="354"/>
      <c r="AX130" s="354"/>
      <c r="AY130" s="354"/>
      <c r="AZ130" s="354"/>
      <c r="BA130" s="354"/>
      <c r="BB130" s="354"/>
      <c r="BC130" s="354"/>
      <c r="BD130" s="354"/>
      <c r="BE130" s="354"/>
      <c r="BF130" s="354"/>
      <c r="BG130" s="354"/>
      <c r="BH130" s="354"/>
      <c r="BI130" s="354"/>
      <c r="BJ130" s="354"/>
      <c r="BK130" s="354"/>
      <c r="BL130" s="354"/>
      <c r="BM130" s="354"/>
      <c r="BN130" s="354"/>
      <c r="BO130" s="354"/>
      <c r="BP130" s="354"/>
      <c r="BQ130" s="354"/>
      <c r="BR130" s="354"/>
      <c r="BS130" s="354"/>
    </row>
    <row r="131" spans="1:71" s="149" customFormat="1" ht="15" customHeight="1">
      <c r="A131" s="398" t="s">
        <v>111</v>
      </c>
      <c r="B131" s="405" t="s">
        <v>1047</v>
      </c>
      <c r="C131" s="409" t="s">
        <v>1048</v>
      </c>
      <c r="D131" s="401">
        <v>1</v>
      </c>
      <c r="E131" s="402" t="s">
        <v>91</v>
      </c>
      <c r="F131" s="888"/>
      <c r="G131" s="403">
        <f t="shared" si="5"/>
        <v>0</v>
      </c>
      <c r="H131" s="411" t="s">
        <v>1048</v>
      </c>
      <c r="I131" s="354"/>
      <c r="J131" s="354"/>
      <c r="K131" s="355"/>
      <c r="L131" s="354"/>
      <c r="M131" s="354"/>
      <c r="N131" s="354"/>
      <c r="O131" s="354"/>
      <c r="P131" s="354"/>
      <c r="Q131" s="354"/>
      <c r="R131" s="354"/>
      <c r="S131" s="354"/>
      <c r="T131" s="354"/>
      <c r="U131" s="354"/>
      <c r="V131" s="354"/>
      <c r="W131" s="354"/>
      <c r="X131" s="354"/>
      <c r="Y131" s="354"/>
      <c r="Z131" s="354"/>
      <c r="AA131" s="354"/>
      <c r="AB131" s="354"/>
      <c r="AC131" s="354"/>
      <c r="AD131" s="354"/>
      <c r="AE131" s="354"/>
      <c r="AF131" s="354"/>
      <c r="AG131" s="354"/>
      <c r="AH131" s="354"/>
      <c r="AI131" s="354"/>
      <c r="AJ131" s="354"/>
      <c r="AK131" s="354"/>
      <c r="AL131" s="354"/>
      <c r="AM131" s="354"/>
      <c r="AN131" s="354"/>
      <c r="AO131" s="354"/>
      <c r="AP131" s="354"/>
      <c r="AQ131" s="354"/>
      <c r="AR131" s="354"/>
      <c r="AS131" s="354"/>
      <c r="AT131" s="354"/>
      <c r="AU131" s="354"/>
      <c r="AV131" s="354"/>
      <c r="AW131" s="354"/>
      <c r="AX131" s="354"/>
      <c r="AY131" s="354"/>
      <c r="AZ131" s="354"/>
      <c r="BA131" s="354"/>
      <c r="BB131" s="354"/>
      <c r="BC131" s="354"/>
      <c r="BD131" s="354"/>
      <c r="BE131" s="354"/>
      <c r="BF131" s="354"/>
      <c r="BG131" s="354"/>
      <c r="BH131" s="354"/>
      <c r="BI131" s="354"/>
      <c r="BJ131" s="354"/>
      <c r="BK131" s="354"/>
      <c r="BL131" s="354"/>
      <c r="BM131" s="354"/>
      <c r="BN131" s="354"/>
      <c r="BO131" s="354"/>
      <c r="BP131" s="354"/>
      <c r="BQ131" s="354"/>
      <c r="BR131" s="354"/>
      <c r="BS131" s="354"/>
    </row>
    <row r="132" spans="1:71" s="149" customFormat="1" ht="15" customHeight="1">
      <c r="A132" s="398" t="s">
        <v>112</v>
      </c>
      <c r="B132" s="405" t="s">
        <v>1049</v>
      </c>
      <c r="C132" s="409" t="s">
        <v>1050</v>
      </c>
      <c r="D132" s="401">
        <v>1</v>
      </c>
      <c r="E132" s="402" t="s">
        <v>91</v>
      </c>
      <c r="F132" s="888"/>
      <c r="G132" s="403">
        <f t="shared" si="5"/>
        <v>0</v>
      </c>
      <c r="H132" s="411" t="s">
        <v>1050</v>
      </c>
      <c r="I132" s="354"/>
      <c r="J132" s="354"/>
      <c r="K132" s="355"/>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c r="AH132" s="354"/>
      <c r="AI132" s="354"/>
      <c r="AJ132" s="354"/>
      <c r="AK132" s="354"/>
      <c r="AL132" s="354"/>
      <c r="AM132" s="354"/>
      <c r="AN132" s="354"/>
      <c r="AO132" s="354"/>
      <c r="AP132" s="354"/>
      <c r="AQ132" s="354"/>
      <c r="AR132" s="354"/>
      <c r="AS132" s="354"/>
      <c r="AT132" s="354"/>
      <c r="AU132" s="354"/>
      <c r="AV132" s="354"/>
      <c r="AW132" s="354"/>
      <c r="AX132" s="354"/>
      <c r="AY132" s="354"/>
      <c r="AZ132" s="354"/>
      <c r="BA132" s="354"/>
      <c r="BB132" s="354"/>
      <c r="BC132" s="354"/>
      <c r="BD132" s="354"/>
      <c r="BE132" s="354"/>
      <c r="BF132" s="354"/>
      <c r="BG132" s="354"/>
      <c r="BH132" s="354"/>
      <c r="BI132" s="354"/>
      <c r="BJ132" s="354"/>
      <c r="BK132" s="354"/>
      <c r="BL132" s="354"/>
      <c r="BM132" s="354"/>
      <c r="BN132" s="354"/>
      <c r="BO132" s="354"/>
      <c r="BP132" s="354"/>
      <c r="BQ132" s="354"/>
      <c r="BR132" s="354"/>
      <c r="BS132" s="354"/>
    </row>
    <row r="133" spans="1:71" s="149" customFormat="1" ht="33.75">
      <c r="A133" s="398" t="s">
        <v>113</v>
      </c>
      <c r="B133" s="424" t="s">
        <v>1070</v>
      </c>
      <c r="C133" s="425" t="s">
        <v>1073</v>
      </c>
      <c r="D133" s="401">
        <v>1</v>
      </c>
      <c r="E133" s="402" t="s">
        <v>91</v>
      </c>
      <c r="F133" s="886"/>
      <c r="G133" s="403">
        <f t="shared" si="5"/>
        <v>0</v>
      </c>
      <c r="H133" s="425" t="s">
        <v>1073</v>
      </c>
      <c r="I133" s="354"/>
      <c r="J133" s="354"/>
      <c r="K133" s="355"/>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c r="AN133" s="354"/>
      <c r="AO133" s="354"/>
      <c r="AP133" s="354"/>
      <c r="AQ133" s="354"/>
      <c r="AR133" s="354"/>
      <c r="AS133" s="354"/>
      <c r="AT133" s="354"/>
      <c r="AU133" s="354"/>
      <c r="AV133" s="354"/>
      <c r="AW133" s="354"/>
      <c r="AX133" s="354"/>
      <c r="AY133" s="354"/>
      <c r="AZ133" s="354"/>
      <c r="BA133" s="354"/>
      <c r="BB133" s="354"/>
      <c r="BC133" s="354"/>
      <c r="BD133" s="354"/>
      <c r="BE133" s="354"/>
      <c r="BF133" s="354"/>
      <c r="BG133" s="354"/>
      <c r="BH133" s="354"/>
      <c r="BI133" s="354"/>
      <c r="BJ133" s="354"/>
      <c r="BK133" s="354"/>
      <c r="BL133" s="354"/>
      <c r="BM133" s="354"/>
      <c r="BN133" s="354"/>
      <c r="BO133" s="354"/>
      <c r="BP133" s="354"/>
      <c r="BQ133" s="354"/>
      <c r="BR133" s="354"/>
      <c r="BS133" s="354"/>
    </row>
    <row r="134" spans="1:71" s="149" customFormat="1" ht="15" customHeight="1">
      <c r="A134" s="398" t="s">
        <v>114</v>
      </c>
      <c r="B134" s="424" t="s">
        <v>983</v>
      </c>
      <c r="C134" s="425" t="s">
        <v>984</v>
      </c>
      <c r="D134" s="401">
        <v>1</v>
      </c>
      <c r="E134" s="402" t="s">
        <v>91</v>
      </c>
      <c r="F134" s="888"/>
      <c r="G134" s="403">
        <f t="shared" si="5"/>
        <v>0</v>
      </c>
      <c r="H134" s="426" t="s">
        <v>984</v>
      </c>
      <c r="I134" s="354"/>
      <c r="J134" s="354"/>
      <c r="K134" s="355"/>
      <c r="L134" s="354"/>
      <c r="M134" s="354"/>
      <c r="N134" s="354"/>
      <c r="O134" s="354"/>
      <c r="P134" s="354"/>
      <c r="Q134" s="354"/>
      <c r="R134" s="354"/>
      <c r="S134" s="354"/>
      <c r="T134" s="354"/>
      <c r="U134" s="354"/>
      <c r="V134" s="354"/>
      <c r="W134" s="354"/>
      <c r="X134" s="354"/>
      <c r="Y134" s="354"/>
      <c r="Z134" s="354"/>
      <c r="AA134" s="354"/>
      <c r="AB134" s="354"/>
      <c r="AC134" s="354"/>
      <c r="AD134" s="354"/>
      <c r="AE134" s="354"/>
      <c r="AF134" s="354"/>
      <c r="AG134" s="354"/>
      <c r="AH134" s="354"/>
      <c r="AI134" s="354"/>
      <c r="AJ134" s="354"/>
      <c r="AK134" s="354"/>
      <c r="AL134" s="354"/>
      <c r="AM134" s="354"/>
      <c r="AN134" s="354"/>
      <c r="AO134" s="354"/>
      <c r="AP134" s="354"/>
      <c r="AQ134" s="354"/>
      <c r="AR134" s="354"/>
      <c r="AS134" s="354"/>
      <c r="AT134" s="354"/>
      <c r="AU134" s="354"/>
      <c r="AV134" s="354"/>
      <c r="AW134" s="354"/>
      <c r="AX134" s="354"/>
      <c r="AY134" s="354"/>
      <c r="AZ134" s="354"/>
      <c r="BA134" s="354"/>
      <c r="BB134" s="354"/>
      <c r="BC134" s="354"/>
      <c r="BD134" s="354"/>
      <c r="BE134" s="354"/>
      <c r="BF134" s="354"/>
      <c r="BG134" s="354"/>
      <c r="BH134" s="354"/>
      <c r="BI134" s="354"/>
      <c r="BJ134" s="354"/>
      <c r="BK134" s="354"/>
      <c r="BL134" s="354"/>
      <c r="BM134" s="354"/>
      <c r="BN134" s="354"/>
      <c r="BO134" s="354"/>
      <c r="BP134" s="354"/>
      <c r="BQ134" s="354"/>
      <c r="BR134" s="354"/>
      <c r="BS134" s="354"/>
    </row>
    <row r="135" spans="1:71" s="149" customFormat="1" ht="33.75">
      <c r="A135" s="398" t="s">
        <v>115</v>
      </c>
      <c r="B135" s="405" t="s">
        <v>1051</v>
      </c>
      <c r="C135" s="409" t="s">
        <v>1052</v>
      </c>
      <c r="D135" s="432">
        <v>1</v>
      </c>
      <c r="E135" s="433" t="s">
        <v>91</v>
      </c>
      <c r="F135" s="886"/>
      <c r="G135" s="434">
        <f>D135*F135</f>
        <v>0</v>
      </c>
      <c r="H135" s="411" t="s">
        <v>1053</v>
      </c>
      <c r="I135" s="354"/>
      <c r="J135" s="354"/>
      <c r="K135" s="355"/>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c r="AT135" s="354"/>
      <c r="AU135" s="354"/>
      <c r="AV135" s="354"/>
      <c r="AW135" s="354"/>
      <c r="AX135" s="354"/>
      <c r="AY135" s="354"/>
      <c r="AZ135" s="354"/>
      <c r="BA135" s="354"/>
      <c r="BB135" s="354"/>
      <c r="BC135" s="354"/>
      <c r="BD135" s="354"/>
      <c r="BE135" s="354"/>
      <c r="BF135" s="354"/>
      <c r="BG135" s="354"/>
      <c r="BH135" s="354"/>
      <c r="BI135" s="354"/>
      <c r="BJ135" s="354"/>
      <c r="BK135" s="354"/>
      <c r="BL135" s="354"/>
      <c r="BM135" s="354"/>
      <c r="BN135" s="354"/>
      <c r="BO135" s="354"/>
      <c r="BP135" s="354"/>
      <c r="BQ135" s="354"/>
      <c r="BR135" s="354"/>
      <c r="BS135" s="354"/>
    </row>
    <row r="136" spans="1:71" s="149" customFormat="1" ht="15" customHeight="1">
      <c r="A136" s="398" t="s">
        <v>15</v>
      </c>
      <c r="B136" s="399" t="s">
        <v>1054</v>
      </c>
      <c r="C136" s="409" t="s">
        <v>1055</v>
      </c>
      <c r="D136" s="432">
        <v>1</v>
      </c>
      <c r="E136" s="433" t="s">
        <v>91</v>
      </c>
      <c r="F136" s="888"/>
      <c r="G136" s="434">
        <f>D136*F136</f>
        <v>0</v>
      </c>
      <c r="H136" s="411" t="s">
        <v>1055</v>
      </c>
      <c r="I136" s="354"/>
      <c r="J136" s="354"/>
      <c r="K136" s="355"/>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4"/>
      <c r="AW136" s="354"/>
      <c r="AX136" s="354"/>
      <c r="AY136" s="354"/>
      <c r="AZ136" s="354"/>
      <c r="BA136" s="354"/>
      <c r="BB136" s="354"/>
      <c r="BC136" s="354"/>
      <c r="BD136" s="354"/>
      <c r="BE136" s="354"/>
      <c r="BF136" s="354"/>
      <c r="BG136" s="354"/>
      <c r="BH136" s="354"/>
      <c r="BI136" s="354"/>
      <c r="BJ136" s="354"/>
      <c r="BK136" s="354"/>
      <c r="BL136" s="354"/>
      <c r="BM136" s="354"/>
      <c r="BN136" s="354"/>
      <c r="BO136" s="354"/>
      <c r="BP136" s="354"/>
      <c r="BQ136" s="354"/>
      <c r="BR136" s="354"/>
      <c r="BS136" s="354"/>
    </row>
    <row r="137" spans="1:71" s="149" customFormat="1" ht="22.5">
      <c r="A137" s="398" t="s">
        <v>16</v>
      </c>
      <c r="B137" s="405" t="s">
        <v>1074</v>
      </c>
      <c r="C137" s="409" t="s">
        <v>1075</v>
      </c>
      <c r="D137" s="401">
        <v>1</v>
      </c>
      <c r="E137" s="402" t="s">
        <v>91</v>
      </c>
      <c r="F137" s="891"/>
      <c r="G137" s="403">
        <f>D137*F137</f>
        <v>0</v>
      </c>
      <c r="H137" s="411" t="s">
        <v>1076</v>
      </c>
      <c r="I137" s="354"/>
      <c r="J137" s="354"/>
      <c r="K137" s="355"/>
      <c r="L137" s="354"/>
      <c r="M137" s="354"/>
      <c r="N137" s="354"/>
      <c r="O137" s="354"/>
      <c r="P137" s="354"/>
      <c r="Q137" s="354"/>
      <c r="R137" s="354"/>
      <c r="S137" s="354"/>
      <c r="T137" s="354"/>
      <c r="U137" s="354"/>
      <c r="V137" s="354"/>
      <c r="W137" s="354"/>
      <c r="X137" s="354"/>
      <c r="Y137" s="354"/>
      <c r="Z137" s="354"/>
      <c r="AA137" s="354"/>
      <c r="AB137" s="354"/>
      <c r="AC137" s="354"/>
      <c r="AD137" s="354"/>
      <c r="AE137" s="354"/>
      <c r="AF137" s="354"/>
      <c r="AG137" s="354"/>
      <c r="AH137" s="354"/>
      <c r="AI137" s="354"/>
      <c r="AJ137" s="354"/>
      <c r="AK137" s="354"/>
      <c r="AL137" s="354"/>
      <c r="AM137" s="354"/>
      <c r="AN137" s="354"/>
      <c r="AO137" s="354"/>
      <c r="AP137" s="354"/>
      <c r="AQ137" s="354"/>
      <c r="AR137" s="354"/>
      <c r="AS137" s="354"/>
      <c r="AT137" s="354"/>
      <c r="AU137" s="354"/>
      <c r="AV137" s="354"/>
      <c r="AW137" s="354"/>
      <c r="AX137" s="354"/>
      <c r="AY137" s="354"/>
      <c r="AZ137" s="354"/>
      <c r="BA137" s="354"/>
      <c r="BB137" s="354"/>
      <c r="BC137" s="354"/>
      <c r="BD137" s="354"/>
      <c r="BE137" s="354"/>
      <c r="BF137" s="354"/>
      <c r="BG137" s="354"/>
      <c r="BH137" s="354"/>
      <c r="BI137" s="354"/>
      <c r="BJ137" s="354"/>
      <c r="BK137" s="354"/>
      <c r="BL137" s="354"/>
      <c r="BM137" s="354"/>
      <c r="BN137" s="354"/>
      <c r="BO137" s="354"/>
      <c r="BP137" s="354"/>
      <c r="BQ137" s="354"/>
      <c r="BR137" s="354"/>
      <c r="BS137" s="354"/>
    </row>
    <row r="138" spans="1:71" s="149" customFormat="1" ht="15" customHeight="1">
      <c r="A138" s="398" t="s">
        <v>22</v>
      </c>
      <c r="B138" s="424" t="s">
        <v>1036</v>
      </c>
      <c r="C138" s="409" t="s">
        <v>1037</v>
      </c>
      <c r="D138" s="401">
        <v>1</v>
      </c>
      <c r="E138" s="402" t="s">
        <v>91</v>
      </c>
      <c r="F138" s="888"/>
      <c r="G138" s="403">
        <f>D138*F138</f>
        <v>0</v>
      </c>
      <c r="H138" s="411" t="s">
        <v>1037</v>
      </c>
      <c r="I138" s="354"/>
      <c r="J138" s="354"/>
      <c r="K138" s="355"/>
      <c r="L138" s="354"/>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4"/>
      <c r="AK138" s="354"/>
      <c r="AL138" s="354"/>
      <c r="AM138" s="354"/>
      <c r="AN138" s="354"/>
      <c r="AO138" s="354"/>
      <c r="AP138" s="354"/>
      <c r="AQ138" s="354"/>
      <c r="AR138" s="354"/>
      <c r="AS138" s="354"/>
      <c r="AT138" s="354"/>
      <c r="AU138" s="354"/>
      <c r="AV138" s="354"/>
      <c r="AW138" s="354"/>
      <c r="AX138" s="354"/>
      <c r="AY138" s="354"/>
      <c r="AZ138" s="354"/>
      <c r="BA138" s="354"/>
      <c r="BB138" s="354"/>
      <c r="BC138" s="354"/>
      <c r="BD138" s="354"/>
      <c r="BE138" s="354"/>
      <c r="BF138" s="354"/>
      <c r="BG138" s="354"/>
      <c r="BH138" s="354"/>
      <c r="BI138" s="354"/>
      <c r="BJ138" s="354"/>
      <c r="BK138" s="354"/>
      <c r="BL138" s="354"/>
      <c r="BM138" s="354"/>
      <c r="BN138" s="354"/>
      <c r="BO138" s="354"/>
      <c r="BP138" s="354"/>
      <c r="BQ138" s="354"/>
      <c r="BR138" s="354"/>
      <c r="BS138" s="354"/>
    </row>
    <row r="139" spans="1:71" s="149" customFormat="1" ht="24.95" customHeight="1">
      <c r="A139" s="412" t="s">
        <v>103</v>
      </c>
      <c r="B139" s="413"/>
      <c r="C139" s="414" t="s">
        <v>1077</v>
      </c>
      <c r="D139" s="415"/>
      <c r="E139" s="416"/>
      <c r="F139" s="887"/>
      <c r="G139" s="417">
        <f>SUM(G140:G142)</f>
        <v>0</v>
      </c>
      <c r="H139" s="418"/>
      <c r="I139" s="354"/>
      <c r="J139" s="354"/>
      <c r="K139" s="355"/>
      <c r="L139" s="354"/>
      <c r="M139" s="354"/>
      <c r="N139" s="354"/>
      <c r="O139" s="354"/>
      <c r="P139" s="354"/>
      <c r="Q139" s="354"/>
      <c r="R139" s="354"/>
      <c r="S139" s="354"/>
      <c r="T139" s="354"/>
      <c r="U139" s="354"/>
      <c r="V139" s="354"/>
      <c r="W139" s="354"/>
      <c r="X139" s="354"/>
      <c r="Y139" s="354"/>
      <c r="Z139" s="354"/>
      <c r="AA139" s="354"/>
      <c r="AB139" s="354"/>
      <c r="AC139" s="354"/>
      <c r="AD139" s="354"/>
      <c r="AE139" s="354"/>
      <c r="AF139" s="354"/>
      <c r="AG139" s="354"/>
      <c r="AH139" s="354"/>
      <c r="AI139" s="354"/>
      <c r="AJ139" s="354"/>
      <c r="AK139" s="354"/>
      <c r="AL139" s="354"/>
      <c r="AM139" s="354"/>
      <c r="AN139" s="354"/>
      <c r="AO139" s="354"/>
      <c r="AP139" s="354"/>
      <c r="AQ139" s="354"/>
      <c r="AR139" s="354"/>
      <c r="AS139" s="354"/>
      <c r="AT139" s="354"/>
      <c r="AU139" s="354"/>
      <c r="AV139" s="354"/>
      <c r="AW139" s="354"/>
      <c r="AX139" s="354"/>
      <c r="AY139" s="354"/>
      <c r="AZ139" s="354"/>
      <c r="BA139" s="354"/>
      <c r="BB139" s="354"/>
      <c r="BC139" s="354"/>
      <c r="BD139" s="354"/>
      <c r="BE139" s="354"/>
      <c r="BF139" s="354"/>
      <c r="BG139" s="354"/>
      <c r="BH139" s="354"/>
      <c r="BI139" s="354"/>
      <c r="BJ139" s="354"/>
      <c r="BK139" s="354"/>
      <c r="BL139" s="354"/>
      <c r="BM139" s="354"/>
      <c r="BN139" s="354"/>
      <c r="BO139" s="354"/>
      <c r="BP139" s="354"/>
      <c r="BQ139" s="354"/>
      <c r="BR139" s="354"/>
      <c r="BS139" s="354"/>
    </row>
    <row r="140" spans="1:71" s="149" customFormat="1" ht="15" customHeight="1">
      <c r="A140" s="398" t="s">
        <v>97</v>
      </c>
      <c r="B140" s="399" t="s">
        <v>1078</v>
      </c>
      <c r="C140" s="435" t="s">
        <v>1079</v>
      </c>
      <c r="D140" s="436">
        <v>1</v>
      </c>
      <c r="E140" s="437">
        <v>1</v>
      </c>
      <c r="F140" s="890"/>
      <c r="G140" s="438">
        <f>D140*F140</f>
        <v>0</v>
      </c>
      <c r="H140" s="435" t="s">
        <v>1079</v>
      </c>
      <c r="I140" s="354"/>
      <c r="J140" s="354"/>
      <c r="K140" s="355"/>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4"/>
      <c r="AK140" s="354"/>
      <c r="AL140" s="354"/>
      <c r="AM140" s="354"/>
      <c r="AN140" s="354"/>
      <c r="AO140" s="354"/>
      <c r="AP140" s="354"/>
      <c r="AQ140" s="354"/>
      <c r="AR140" s="354"/>
      <c r="AS140" s="354"/>
      <c r="AT140" s="354"/>
      <c r="AU140" s="354"/>
      <c r="AV140" s="354"/>
      <c r="AW140" s="354"/>
      <c r="AX140" s="354"/>
      <c r="AY140" s="354"/>
      <c r="AZ140" s="354"/>
      <c r="BA140" s="354"/>
      <c r="BB140" s="354"/>
      <c r="BC140" s="354"/>
      <c r="BD140" s="354"/>
      <c r="BE140" s="354"/>
      <c r="BF140" s="354"/>
      <c r="BG140" s="354"/>
      <c r="BH140" s="354"/>
      <c r="BI140" s="354"/>
      <c r="BJ140" s="354"/>
      <c r="BK140" s="354"/>
      <c r="BL140" s="354"/>
      <c r="BM140" s="354"/>
      <c r="BN140" s="354"/>
      <c r="BO140" s="354"/>
      <c r="BP140" s="354"/>
      <c r="BQ140" s="354"/>
      <c r="BR140" s="354"/>
      <c r="BS140" s="354"/>
    </row>
    <row r="141" spans="1:71" s="149" customFormat="1" ht="15" customHeight="1">
      <c r="A141" s="398" t="s">
        <v>98</v>
      </c>
      <c r="B141" s="405" t="s">
        <v>1080</v>
      </c>
      <c r="C141" s="435" t="s">
        <v>1081</v>
      </c>
      <c r="D141" s="436">
        <v>20</v>
      </c>
      <c r="E141" s="437" t="s">
        <v>116</v>
      </c>
      <c r="F141" s="890"/>
      <c r="G141" s="438">
        <f>D141*F141</f>
        <v>0</v>
      </c>
      <c r="H141" s="435" t="s">
        <v>1081</v>
      </c>
      <c r="I141" s="354"/>
      <c r="J141" s="354"/>
      <c r="K141" s="355"/>
      <c r="L141" s="354"/>
      <c r="M141" s="354"/>
      <c r="N141" s="354"/>
      <c r="O141" s="354"/>
      <c r="P141" s="354"/>
      <c r="Q141" s="354"/>
      <c r="R141" s="354"/>
      <c r="S141" s="354"/>
      <c r="T141" s="354"/>
      <c r="U141" s="354"/>
      <c r="V141" s="354"/>
      <c r="W141" s="354"/>
      <c r="X141" s="354"/>
      <c r="Y141" s="354"/>
      <c r="Z141" s="354"/>
      <c r="AA141" s="354"/>
      <c r="AB141" s="354"/>
      <c r="AC141" s="354"/>
      <c r="AD141" s="354"/>
      <c r="AE141" s="354"/>
      <c r="AF141" s="354"/>
      <c r="AG141" s="354"/>
      <c r="AH141" s="354"/>
      <c r="AI141" s="354"/>
      <c r="AJ141" s="354"/>
      <c r="AK141" s="354"/>
      <c r="AL141" s="354"/>
      <c r="AM141" s="354"/>
      <c r="AN141" s="354"/>
      <c r="AO141" s="354"/>
      <c r="AP141" s="354"/>
      <c r="AQ141" s="354"/>
      <c r="AR141" s="354"/>
      <c r="AS141" s="354"/>
      <c r="AT141" s="354"/>
      <c r="AU141" s="354"/>
      <c r="AV141" s="354"/>
      <c r="AW141" s="354"/>
      <c r="AX141" s="354"/>
      <c r="AY141" s="354"/>
      <c r="AZ141" s="354"/>
      <c r="BA141" s="354"/>
      <c r="BB141" s="354"/>
      <c r="BC141" s="354"/>
      <c r="BD141" s="354"/>
      <c r="BE141" s="354"/>
      <c r="BF141" s="354"/>
      <c r="BG141" s="354"/>
      <c r="BH141" s="354"/>
      <c r="BI141" s="354"/>
      <c r="BJ141" s="354"/>
      <c r="BK141" s="354"/>
      <c r="BL141" s="354"/>
      <c r="BM141" s="354"/>
      <c r="BN141" s="354"/>
      <c r="BO141" s="354"/>
      <c r="BP141" s="354"/>
      <c r="BQ141" s="354"/>
      <c r="BR141" s="354"/>
      <c r="BS141" s="354"/>
    </row>
    <row r="142" spans="1:71" s="149" customFormat="1" ht="26.25" customHeight="1">
      <c r="A142" s="398" t="s">
        <v>99</v>
      </c>
      <c r="B142" s="405" t="s">
        <v>1082</v>
      </c>
      <c r="C142" s="435" t="s">
        <v>1083</v>
      </c>
      <c r="D142" s="436">
        <v>2</v>
      </c>
      <c r="E142" s="437" t="s">
        <v>116</v>
      </c>
      <c r="F142" s="890"/>
      <c r="G142" s="438">
        <f>D142*F142</f>
        <v>0</v>
      </c>
      <c r="H142" s="435" t="s">
        <v>1083</v>
      </c>
      <c r="I142" s="354"/>
      <c r="J142" s="354"/>
      <c r="K142" s="355"/>
      <c r="L142" s="354"/>
      <c r="M142" s="354"/>
      <c r="N142" s="354"/>
      <c r="O142" s="354"/>
      <c r="P142" s="354"/>
      <c r="Q142" s="354"/>
      <c r="R142" s="354"/>
      <c r="S142" s="354"/>
      <c r="T142" s="354"/>
      <c r="U142" s="354"/>
      <c r="V142" s="354"/>
      <c r="W142" s="354"/>
      <c r="X142" s="354"/>
      <c r="Y142" s="354"/>
      <c r="Z142" s="354"/>
      <c r="AA142" s="354"/>
      <c r="AB142" s="354"/>
      <c r="AC142" s="354"/>
      <c r="AD142" s="354"/>
      <c r="AE142" s="354"/>
      <c r="AF142" s="354"/>
      <c r="AG142" s="354"/>
      <c r="AH142" s="354"/>
      <c r="AI142" s="354"/>
      <c r="AJ142" s="354"/>
      <c r="AK142" s="354"/>
      <c r="AL142" s="354"/>
      <c r="AM142" s="354"/>
      <c r="AN142" s="354"/>
      <c r="AO142" s="354"/>
      <c r="AP142" s="354"/>
      <c r="AQ142" s="354"/>
      <c r="AR142" s="354"/>
      <c r="AS142" s="354"/>
      <c r="AT142" s="354"/>
      <c r="AU142" s="354"/>
      <c r="AV142" s="354"/>
      <c r="AW142" s="354"/>
      <c r="AX142" s="354"/>
      <c r="AY142" s="354"/>
      <c r="AZ142" s="354"/>
      <c r="BA142" s="354"/>
      <c r="BB142" s="354"/>
      <c r="BC142" s="354"/>
      <c r="BD142" s="354"/>
      <c r="BE142" s="354"/>
      <c r="BF142" s="354"/>
      <c r="BG142" s="354"/>
      <c r="BH142" s="354"/>
      <c r="BI142" s="354"/>
      <c r="BJ142" s="354"/>
      <c r="BK142" s="354"/>
      <c r="BL142" s="354"/>
      <c r="BM142" s="354"/>
      <c r="BN142" s="354"/>
      <c r="BO142" s="354"/>
      <c r="BP142" s="354"/>
      <c r="BQ142" s="354"/>
      <c r="BR142" s="354"/>
      <c r="BS142" s="354"/>
    </row>
    <row r="143" spans="1:71" s="149" customFormat="1" ht="21" customHeight="1">
      <c r="A143" s="412" t="s">
        <v>104</v>
      </c>
      <c r="B143" s="413"/>
      <c r="C143" s="414" t="s">
        <v>1084</v>
      </c>
      <c r="D143" s="415"/>
      <c r="E143" s="416"/>
      <c r="F143" s="887"/>
      <c r="G143" s="417">
        <f>SUM(G144:G151)</f>
        <v>0</v>
      </c>
      <c r="H143" s="418"/>
      <c r="I143" s="354"/>
      <c r="J143" s="354"/>
      <c r="K143" s="355"/>
      <c r="L143" s="354"/>
      <c r="M143" s="354"/>
      <c r="N143" s="354"/>
      <c r="O143" s="354"/>
      <c r="P143" s="354"/>
      <c r="Q143" s="354"/>
      <c r="R143" s="354"/>
      <c r="S143" s="354"/>
      <c r="T143" s="354"/>
      <c r="U143" s="354"/>
      <c r="V143" s="354"/>
      <c r="W143" s="354"/>
      <c r="X143" s="354"/>
      <c r="Y143" s="354"/>
      <c r="Z143" s="354"/>
      <c r="AA143" s="354"/>
      <c r="AB143" s="354"/>
      <c r="AC143" s="354"/>
      <c r="AD143" s="354"/>
      <c r="AE143" s="354"/>
      <c r="AF143" s="354"/>
      <c r="AG143" s="354"/>
      <c r="AH143" s="354"/>
      <c r="AI143" s="354"/>
      <c r="AJ143" s="354"/>
      <c r="AK143" s="354"/>
      <c r="AL143" s="354"/>
      <c r="AM143" s="354"/>
      <c r="AN143" s="354"/>
      <c r="AO143" s="354"/>
      <c r="AP143" s="354"/>
      <c r="AQ143" s="354"/>
      <c r="AR143" s="354"/>
      <c r="AS143" s="354"/>
      <c r="AT143" s="354"/>
      <c r="AU143" s="354"/>
      <c r="AV143" s="354"/>
      <c r="AW143" s="354"/>
      <c r="AX143" s="354"/>
      <c r="AY143" s="354"/>
      <c r="AZ143" s="354"/>
      <c r="BA143" s="354"/>
      <c r="BB143" s="354"/>
      <c r="BC143" s="354"/>
      <c r="BD143" s="354"/>
      <c r="BE143" s="354"/>
      <c r="BF143" s="354"/>
      <c r="BG143" s="354"/>
      <c r="BH143" s="354"/>
      <c r="BI143" s="354"/>
      <c r="BJ143" s="354"/>
      <c r="BK143" s="354"/>
      <c r="BL143" s="354"/>
      <c r="BM143" s="354"/>
      <c r="BN143" s="354"/>
      <c r="BO143" s="354"/>
      <c r="BP143" s="354"/>
      <c r="BQ143" s="354"/>
      <c r="BR143" s="354"/>
      <c r="BS143" s="354"/>
    </row>
    <row r="144" spans="1:71" s="149" customFormat="1" ht="33.75">
      <c r="A144" s="398" t="s">
        <v>97</v>
      </c>
      <c r="B144" s="405" t="s">
        <v>1085</v>
      </c>
      <c r="C144" s="409" t="s">
        <v>1086</v>
      </c>
      <c r="D144" s="401">
        <v>1</v>
      </c>
      <c r="E144" s="402" t="s">
        <v>91</v>
      </c>
      <c r="F144" s="890"/>
      <c r="G144" s="403">
        <f t="shared" ref="G144:G151" si="6">D144*F144</f>
        <v>0</v>
      </c>
      <c r="H144" s="411" t="s">
        <v>1087</v>
      </c>
      <c r="I144" s="354"/>
      <c r="J144" s="354"/>
      <c r="K144" s="355"/>
      <c r="L144" s="354"/>
      <c r="M144" s="354"/>
      <c r="N144" s="354"/>
      <c r="O144" s="354"/>
      <c r="P144" s="354"/>
      <c r="Q144" s="354"/>
      <c r="R144" s="354"/>
      <c r="S144" s="354"/>
      <c r="T144" s="354"/>
      <c r="U144" s="354"/>
      <c r="V144" s="354"/>
      <c r="W144" s="354"/>
      <c r="X144" s="354"/>
      <c r="Y144" s="354"/>
      <c r="Z144" s="354"/>
      <c r="AA144" s="354"/>
      <c r="AB144" s="354"/>
      <c r="AC144" s="354"/>
      <c r="AD144" s="354"/>
      <c r="AE144" s="354"/>
      <c r="AF144" s="354"/>
      <c r="AG144" s="354"/>
      <c r="AH144" s="354"/>
      <c r="AI144" s="354"/>
      <c r="AJ144" s="354"/>
      <c r="AK144" s="354"/>
      <c r="AL144" s="354"/>
      <c r="AM144" s="354"/>
      <c r="AN144" s="354"/>
      <c r="AO144" s="354"/>
      <c r="AP144" s="354"/>
      <c r="AQ144" s="354"/>
      <c r="AR144" s="354"/>
      <c r="AS144" s="354"/>
      <c r="AT144" s="354"/>
      <c r="AU144" s="354"/>
      <c r="AV144" s="354"/>
      <c r="AW144" s="354"/>
      <c r="AX144" s="354"/>
      <c r="AY144" s="354"/>
      <c r="AZ144" s="354"/>
      <c r="BA144" s="354"/>
      <c r="BB144" s="354"/>
      <c r="BC144" s="354"/>
      <c r="BD144" s="354"/>
      <c r="BE144" s="354"/>
      <c r="BF144" s="354"/>
      <c r="BG144" s="354"/>
      <c r="BH144" s="354"/>
      <c r="BI144" s="354"/>
      <c r="BJ144" s="354"/>
      <c r="BK144" s="354"/>
      <c r="BL144" s="354"/>
      <c r="BM144" s="354"/>
      <c r="BN144" s="354"/>
      <c r="BO144" s="354"/>
      <c r="BP144" s="354"/>
      <c r="BQ144" s="354"/>
      <c r="BR144" s="354"/>
      <c r="BS144" s="354"/>
    </row>
    <row r="145" spans="1:71" s="149" customFormat="1" ht="45">
      <c r="A145" s="398" t="s">
        <v>98</v>
      </c>
      <c r="B145" s="405" t="s">
        <v>1088</v>
      </c>
      <c r="C145" s="409" t="s">
        <v>1089</v>
      </c>
      <c r="D145" s="401">
        <v>1</v>
      </c>
      <c r="E145" s="402" t="s">
        <v>91</v>
      </c>
      <c r="F145" s="890"/>
      <c r="G145" s="403">
        <f>D145*F145</f>
        <v>0</v>
      </c>
      <c r="H145" s="411" t="s">
        <v>1089</v>
      </c>
      <c r="I145" s="354"/>
      <c r="J145" s="354"/>
      <c r="K145" s="355"/>
      <c r="L145" s="354"/>
      <c r="M145" s="354"/>
      <c r="N145" s="354"/>
      <c r="O145" s="354"/>
      <c r="P145" s="354"/>
      <c r="Q145" s="354"/>
      <c r="R145" s="354"/>
      <c r="S145" s="354"/>
      <c r="T145" s="354"/>
      <c r="U145" s="354"/>
      <c r="V145" s="354"/>
      <c r="W145" s="354"/>
      <c r="X145" s="354"/>
      <c r="Y145" s="354"/>
      <c r="Z145" s="354"/>
      <c r="AA145" s="354"/>
      <c r="AB145" s="354"/>
      <c r="AC145" s="354"/>
      <c r="AD145" s="354"/>
      <c r="AE145" s="354"/>
      <c r="AF145" s="354"/>
      <c r="AG145" s="354"/>
      <c r="AH145" s="354"/>
      <c r="AI145" s="354"/>
      <c r="AJ145" s="354"/>
      <c r="AK145" s="354"/>
      <c r="AL145" s="354"/>
      <c r="AM145" s="354"/>
      <c r="AN145" s="354"/>
      <c r="AO145" s="354"/>
      <c r="AP145" s="354"/>
      <c r="AQ145" s="354"/>
      <c r="AR145" s="354"/>
      <c r="AS145" s="354"/>
      <c r="AT145" s="354"/>
      <c r="AU145" s="354"/>
      <c r="AV145" s="354"/>
      <c r="AW145" s="354"/>
      <c r="AX145" s="354"/>
      <c r="AY145" s="354"/>
      <c r="AZ145" s="354"/>
      <c r="BA145" s="354"/>
      <c r="BB145" s="354"/>
      <c r="BC145" s="354"/>
      <c r="BD145" s="354"/>
      <c r="BE145" s="354"/>
      <c r="BF145" s="354"/>
      <c r="BG145" s="354"/>
      <c r="BH145" s="354"/>
      <c r="BI145" s="354"/>
      <c r="BJ145" s="354"/>
      <c r="BK145" s="354"/>
      <c r="BL145" s="354"/>
      <c r="BM145" s="354"/>
      <c r="BN145" s="354"/>
      <c r="BO145" s="354"/>
      <c r="BP145" s="354"/>
      <c r="BQ145" s="354"/>
      <c r="BR145" s="354"/>
      <c r="BS145" s="354"/>
    </row>
    <row r="146" spans="1:71" s="149" customFormat="1" ht="36" customHeight="1">
      <c r="A146" s="398" t="s">
        <v>99</v>
      </c>
      <c r="B146" s="424" t="s">
        <v>1090</v>
      </c>
      <c r="C146" s="409" t="s">
        <v>1091</v>
      </c>
      <c r="D146" s="401">
        <v>20</v>
      </c>
      <c r="E146" s="402" t="s">
        <v>116</v>
      </c>
      <c r="F146" s="886"/>
      <c r="G146" s="403">
        <f t="shared" si="6"/>
        <v>0</v>
      </c>
      <c r="H146" s="411" t="s">
        <v>1092</v>
      </c>
      <c r="I146" s="354"/>
      <c r="J146" s="354"/>
      <c r="K146" s="355"/>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4"/>
      <c r="AL146" s="354"/>
      <c r="AM146" s="354"/>
      <c r="AN146" s="354"/>
      <c r="AO146" s="354"/>
      <c r="AP146" s="354"/>
      <c r="AQ146" s="354"/>
      <c r="AR146" s="354"/>
      <c r="AS146" s="354"/>
      <c r="AT146" s="354"/>
      <c r="AU146" s="354"/>
      <c r="AV146" s="354"/>
      <c r="AW146" s="354"/>
      <c r="AX146" s="354"/>
      <c r="AY146" s="354"/>
      <c r="AZ146" s="354"/>
      <c r="BA146" s="354"/>
      <c r="BB146" s="354"/>
      <c r="BC146" s="354"/>
      <c r="BD146" s="354"/>
      <c r="BE146" s="354"/>
      <c r="BF146" s="354"/>
      <c r="BG146" s="354"/>
      <c r="BH146" s="354"/>
      <c r="BI146" s="354"/>
      <c r="BJ146" s="354"/>
      <c r="BK146" s="354"/>
      <c r="BL146" s="354"/>
      <c r="BM146" s="354"/>
      <c r="BN146" s="354"/>
      <c r="BO146" s="354"/>
      <c r="BP146" s="354"/>
      <c r="BQ146" s="354"/>
      <c r="BR146" s="354"/>
      <c r="BS146" s="354"/>
    </row>
    <row r="147" spans="1:71" s="149" customFormat="1" ht="15" customHeight="1">
      <c r="A147" s="398" t="s">
        <v>100</v>
      </c>
      <c r="B147" s="424" t="s">
        <v>1093</v>
      </c>
      <c r="C147" s="409" t="s">
        <v>1094</v>
      </c>
      <c r="D147" s="401">
        <v>10</v>
      </c>
      <c r="E147" s="402" t="s">
        <v>116</v>
      </c>
      <c r="F147" s="886"/>
      <c r="G147" s="403">
        <f>D147*F147</f>
        <v>0</v>
      </c>
      <c r="H147" s="411" t="s">
        <v>1094</v>
      </c>
      <c r="I147" s="354"/>
      <c r="J147" s="354"/>
      <c r="K147" s="355"/>
      <c r="L147" s="354"/>
      <c r="M147" s="354"/>
      <c r="N147" s="354"/>
      <c r="O147" s="354"/>
      <c r="P147" s="354"/>
      <c r="Q147" s="354"/>
      <c r="R147" s="354"/>
      <c r="S147" s="354"/>
      <c r="T147" s="354"/>
      <c r="U147" s="354"/>
      <c r="V147" s="354"/>
      <c r="W147" s="354"/>
      <c r="X147" s="354"/>
      <c r="Y147" s="354"/>
      <c r="Z147" s="354"/>
      <c r="AA147" s="354"/>
      <c r="AB147" s="354"/>
      <c r="AC147" s="354"/>
      <c r="AD147" s="354"/>
      <c r="AE147" s="354"/>
      <c r="AF147" s="354"/>
      <c r="AG147" s="354"/>
      <c r="AH147" s="354"/>
      <c r="AI147" s="354"/>
      <c r="AJ147" s="354"/>
      <c r="AK147" s="354"/>
      <c r="AL147" s="354"/>
      <c r="AM147" s="354"/>
      <c r="AN147" s="354"/>
      <c r="AO147" s="354"/>
      <c r="AP147" s="354"/>
      <c r="AQ147" s="354"/>
      <c r="AR147" s="354"/>
      <c r="AS147" s="354"/>
      <c r="AT147" s="354"/>
      <c r="AU147" s="354"/>
      <c r="AV147" s="354"/>
      <c r="AW147" s="354"/>
      <c r="AX147" s="354"/>
      <c r="AY147" s="354"/>
      <c r="AZ147" s="354"/>
      <c r="BA147" s="354"/>
      <c r="BB147" s="354"/>
      <c r="BC147" s="354"/>
      <c r="BD147" s="354"/>
      <c r="BE147" s="354"/>
      <c r="BF147" s="354"/>
      <c r="BG147" s="354"/>
      <c r="BH147" s="354"/>
      <c r="BI147" s="354"/>
      <c r="BJ147" s="354"/>
      <c r="BK147" s="354"/>
      <c r="BL147" s="354"/>
      <c r="BM147" s="354"/>
      <c r="BN147" s="354"/>
      <c r="BO147" s="354"/>
      <c r="BP147" s="354"/>
      <c r="BQ147" s="354"/>
      <c r="BR147" s="354"/>
      <c r="BS147" s="354"/>
    </row>
    <row r="148" spans="1:71" s="149" customFormat="1" ht="15" customHeight="1">
      <c r="A148" s="398" t="s">
        <v>101</v>
      </c>
      <c r="B148" s="405" t="s">
        <v>1095</v>
      </c>
      <c r="C148" s="409" t="s">
        <v>1096</v>
      </c>
      <c r="D148" s="401">
        <v>12</v>
      </c>
      <c r="E148" s="402" t="s">
        <v>116</v>
      </c>
      <c r="F148" s="886"/>
      <c r="G148" s="403">
        <f t="shared" si="6"/>
        <v>0</v>
      </c>
      <c r="H148" s="411" t="s">
        <v>1096</v>
      </c>
      <c r="I148" s="354"/>
      <c r="J148" s="354"/>
      <c r="K148" s="355"/>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4"/>
      <c r="AL148" s="354"/>
      <c r="AM148" s="354"/>
      <c r="AN148" s="354"/>
      <c r="AO148" s="354"/>
      <c r="AP148" s="354"/>
      <c r="AQ148" s="354"/>
      <c r="AR148" s="354"/>
      <c r="AS148" s="354"/>
      <c r="AT148" s="354"/>
      <c r="AU148" s="354"/>
      <c r="AV148" s="354"/>
      <c r="AW148" s="354"/>
      <c r="AX148" s="354"/>
      <c r="AY148" s="354"/>
      <c r="AZ148" s="354"/>
      <c r="BA148" s="354"/>
      <c r="BB148" s="354"/>
      <c r="BC148" s="354"/>
      <c r="BD148" s="354"/>
      <c r="BE148" s="354"/>
      <c r="BF148" s="354"/>
      <c r="BG148" s="354"/>
      <c r="BH148" s="354"/>
      <c r="BI148" s="354"/>
      <c r="BJ148" s="354"/>
      <c r="BK148" s="354"/>
      <c r="BL148" s="354"/>
      <c r="BM148" s="354"/>
      <c r="BN148" s="354"/>
      <c r="BO148" s="354"/>
      <c r="BP148" s="354"/>
      <c r="BQ148" s="354"/>
      <c r="BR148" s="354"/>
      <c r="BS148" s="354"/>
    </row>
    <row r="149" spans="1:71" s="149" customFormat="1" ht="15" customHeight="1">
      <c r="A149" s="398" t="s">
        <v>102</v>
      </c>
      <c r="B149" s="405" t="s">
        <v>1097</v>
      </c>
      <c r="C149" s="409" t="s">
        <v>1098</v>
      </c>
      <c r="D149" s="401">
        <v>15</v>
      </c>
      <c r="E149" s="402" t="s">
        <v>116</v>
      </c>
      <c r="F149" s="886"/>
      <c r="G149" s="403">
        <f t="shared" si="6"/>
        <v>0</v>
      </c>
      <c r="H149" s="411" t="s">
        <v>1099</v>
      </c>
      <c r="I149" s="354"/>
      <c r="J149" s="354"/>
      <c r="K149" s="355"/>
      <c r="L149" s="354"/>
      <c r="M149" s="354"/>
      <c r="N149" s="354"/>
      <c r="O149" s="354"/>
      <c r="P149" s="354"/>
      <c r="Q149" s="354"/>
      <c r="R149" s="354"/>
      <c r="S149" s="354"/>
      <c r="T149" s="354"/>
      <c r="U149" s="354"/>
      <c r="V149" s="354"/>
      <c r="W149" s="354"/>
      <c r="X149" s="354"/>
      <c r="Y149" s="354"/>
      <c r="Z149" s="354"/>
      <c r="AA149" s="354"/>
      <c r="AB149" s="354"/>
      <c r="AC149" s="354"/>
      <c r="AD149" s="354"/>
      <c r="AE149" s="354"/>
      <c r="AF149" s="354"/>
      <c r="AG149" s="354"/>
      <c r="AH149" s="354"/>
      <c r="AI149" s="354"/>
      <c r="AJ149" s="354"/>
      <c r="AK149" s="354"/>
      <c r="AL149" s="354"/>
      <c r="AM149" s="354"/>
      <c r="AN149" s="354"/>
      <c r="AO149" s="354"/>
      <c r="AP149" s="354"/>
      <c r="AQ149" s="354"/>
      <c r="AR149" s="354"/>
      <c r="AS149" s="354"/>
      <c r="AT149" s="354"/>
      <c r="AU149" s="354"/>
      <c r="AV149" s="354"/>
      <c r="AW149" s="354"/>
      <c r="AX149" s="354"/>
      <c r="AY149" s="354"/>
      <c r="AZ149" s="354"/>
      <c r="BA149" s="354"/>
      <c r="BB149" s="354"/>
      <c r="BC149" s="354"/>
      <c r="BD149" s="354"/>
      <c r="BE149" s="354"/>
      <c r="BF149" s="354"/>
      <c r="BG149" s="354"/>
      <c r="BH149" s="354"/>
      <c r="BI149" s="354"/>
      <c r="BJ149" s="354"/>
      <c r="BK149" s="354"/>
      <c r="BL149" s="354"/>
      <c r="BM149" s="354"/>
      <c r="BN149" s="354"/>
      <c r="BO149" s="354"/>
      <c r="BP149" s="354"/>
      <c r="BQ149" s="354"/>
      <c r="BR149" s="354"/>
      <c r="BS149" s="354"/>
    </row>
    <row r="150" spans="1:71" s="149" customFormat="1" ht="15" customHeight="1">
      <c r="A150" s="398" t="s">
        <v>103</v>
      </c>
      <c r="B150" s="405" t="s">
        <v>1100</v>
      </c>
      <c r="C150" s="409" t="s">
        <v>1101</v>
      </c>
      <c r="D150" s="401">
        <v>8</v>
      </c>
      <c r="E150" s="402" t="s">
        <v>116</v>
      </c>
      <c r="F150" s="886"/>
      <c r="G150" s="403">
        <f t="shared" si="6"/>
        <v>0</v>
      </c>
      <c r="H150" s="411" t="s">
        <v>1101</v>
      </c>
      <c r="I150" s="354"/>
      <c r="J150" s="354"/>
      <c r="K150" s="355"/>
      <c r="L150" s="354"/>
      <c r="M150" s="354"/>
      <c r="N150" s="354"/>
      <c r="O150" s="354"/>
      <c r="P150" s="354"/>
      <c r="Q150" s="354"/>
      <c r="R150" s="354"/>
      <c r="S150" s="354"/>
      <c r="T150" s="354"/>
      <c r="U150" s="354"/>
      <c r="V150" s="354"/>
      <c r="W150" s="354"/>
      <c r="X150" s="354"/>
      <c r="Y150" s="354"/>
      <c r="Z150" s="354"/>
      <c r="AA150" s="354"/>
      <c r="AB150" s="354"/>
      <c r="AC150" s="354"/>
      <c r="AD150" s="354"/>
      <c r="AE150" s="354"/>
      <c r="AF150" s="354"/>
      <c r="AG150" s="354"/>
      <c r="AH150" s="354"/>
      <c r="AI150" s="354"/>
      <c r="AJ150" s="354"/>
      <c r="AK150" s="354"/>
      <c r="AL150" s="354"/>
      <c r="AM150" s="354"/>
      <c r="AN150" s="354"/>
      <c r="AO150" s="354"/>
      <c r="AP150" s="354"/>
      <c r="AQ150" s="354"/>
      <c r="AR150" s="354"/>
      <c r="AS150" s="354"/>
      <c r="AT150" s="354"/>
      <c r="AU150" s="354"/>
      <c r="AV150" s="354"/>
      <c r="AW150" s="354"/>
      <c r="AX150" s="354"/>
      <c r="AY150" s="354"/>
      <c r="AZ150" s="354"/>
      <c r="BA150" s="354"/>
      <c r="BB150" s="354"/>
      <c r="BC150" s="354"/>
      <c r="BD150" s="354"/>
      <c r="BE150" s="354"/>
      <c r="BF150" s="354"/>
      <c r="BG150" s="354"/>
      <c r="BH150" s="354"/>
      <c r="BI150" s="354"/>
      <c r="BJ150" s="354"/>
      <c r="BK150" s="354"/>
      <c r="BL150" s="354"/>
      <c r="BM150" s="354"/>
      <c r="BN150" s="354"/>
      <c r="BO150" s="354"/>
      <c r="BP150" s="354"/>
      <c r="BQ150" s="354"/>
      <c r="BR150" s="354"/>
      <c r="BS150" s="354"/>
    </row>
    <row r="151" spans="1:71" s="149" customFormat="1" ht="15" customHeight="1">
      <c r="A151" s="439" t="s">
        <v>104</v>
      </c>
      <c r="B151" s="440" t="s">
        <v>1102</v>
      </c>
      <c r="C151" s="441" t="s">
        <v>1103</v>
      </c>
      <c r="D151" s="442">
        <v>16</v>
      </c>
      <c r="E151" s="443" t="s">
        <v>116</v>
      </c>
      <c r="F151" s="892"/>
      <c r="G151" s="444">
        <f t="shared" si="6"/>
        <v>0</v>
      </c>
      <c r="H151" s="445" t="s">
        <v>1103</v>
      </c>
      <c r="I151" s="354"/>
      <c r="J151" s="354"/>
      <c r="K151" s="355"/>
      <c r="L151" s="354"/>
      <c r="M151" s="354"/>
      <c r="N151" s="354"/>
      <c r="O151" s="354"/>
      <c r="P151" s="354"/>
      <c r="Q151" s="354"/>
      <c r="R151" s="354"/>
      <c r="S151" s="354"/>
      <c r="T151" s="354"/>
      <c r="U151" s="354"/>
      <c r="V151" s="354"/>
      <c r="W151" s="354"/>
      <c r="X151" s="354"/>
      <c r="Y151" s="354"/>
      <c r="Z151" s="354"/>
      <c r="AA151" s="354"/>
      <c r="AB151" s="354"/>
      <c r="AC151" s="354"/>
      <c r="AD151" s="354"/>
      <c r="AE151" s="354"/>
      <c r="AF151" s="354"/>
      <c r="AG151" s="354"/>
      <c r="AH151" s="354"/>
      <c r="AI151" s="354"/>
      <c r="AJ151" s="354"/>
      <c r="AK151" s="354"/>
      <c r="AL151" s="354"/>
      <c r="AM151" s="354"/>
      <c r="AN151" s="354"/>
      <c r="AO151" s="354"/>
      <c r="AP151" s="354"/>
      <c r="AQ151" s="354"/>
      <c r="AR151" s="354"/>
      <c r="AS151" s="354"/>
      <c r="AT151" s="354"/>
      <c r="AU151" s="354"/>
      <c r="AV151" s="354"/>
      <c r="AW151" s="354"/>
      <c r="AX151" s="354"/>
      <c r="AY151" s="354"/>
      <c r="AZ151" s="354"/>
      <c r="BA151" s="354"/>
      <c r="BB151" s="354"/>
      <c r="BC151" s="354"/>
      <c r="BD151" s="354"/>
      <c r="BE151" s="354"/>
      <c r="BF151" s="354"/>
      <c r="BG151" s="354"/>
      <c r="BH151" s="354"/>
      <c r="BI151" s="354"/>
      <c r="BJ151" s="354"/>
      <c r="BK151" s="354"/>
      <c r="BL151" s="354"/>
      <c r="BM151" s="354"/>
      <c r="BN151" s="354"/>
      <c r="BO151" s="354"/>
      <c r="BP151" s="354"/>
      <c r="BQ151" s="354"/>
      <c r="BR151" s="354"/>
      <c r="BS151" s="354"/>
    </row>
    <row r="152" spans="1:71" s="152" customFormat="1" ht="21.75" customHeight="1">
      <c r="A152" s="446" t="s">
        <v>107</v>
      </c>
      <c r="B152" s="447"/>
      <c r="C152" s="448" t="s">
        <v>1104</v>
      </c>
      <c r="D152" s="449"/>
      <c r="E152" s="450" t="s">
        <v>96</v>
      </c>
      <c r="F152" s="893"/>
      <c r="G152" s="451">
        <f>SUM(G153:G171)</f>
        <v>0</v>
      </c>
      <c r="H152" s="452"/>
      <c r="I152" s="389"/>
      <c r="J152" s="389"/>
      <c r="K152" s="355"/>
      <c r="L152" s="389"/>
      <c r="M152" s="389"/>
      <c r="N152" s="389"/>
      <c r="O152" s="389"/>
      <c r="P152" s="389"/>
      <c r="Q152" s="389"/>
      <c r="R152" s="389"/>
      <c r="S152" s="389"/>
      <c r="T152" s="389"/>
      <c r="U152" s="389"/>
      <c r="V152" s="389"/>
      <c r="W152" s="389"/>
      <c r="X152" s="389"/>
      <c r="Y152" s="389"/>
      <c r="Z152" s="389"/>
      <c r="AA152" s="389"/>
      <c r="AB152" s="389"/>
      <c r="AC152" s="389"/>
      <c r="AD152" s="389"/>
      <c r="AE152" s="389"/>
      <c r="AF152" s="389"/>
      <c r="AG152" s="389"/>
      <c r="AH152" s="389"/>
      <c r="AI152" s="389"/>
      <c r="AJ152" s="389"/>
      <c r="AK152" s="389"/>
      <c r="AL152" s="389"/>
      <c r="AM152" s="389"/>
      <c r="AN152" s="389"/>
      <c r="AO152" s="389"/>
      <c r="AP152" s="389"/>
      <c r="AQ152" s="389"/>
      <c r="AR152" s="389"/>
      <c r="AS152" s="389"/>
      <c r="AT152" s="389"/>
      <c r="AU152" s="389"/>
      <c r="AV152" s="389"/>
      <c r="AW152" s="389"/>
      <c r="AX152" s="389"/>
      <c r="AY152" s="389"/>
      <c r="AZ152" s="389"/>
      <c r="BA152" s="389"/>
      <c r="BB152" s="389"/>
      <c r="BC152" s="389"/>
      <c r="BD152" s="389"/>
      <c r="BE152" s="389"/>
      <c r="BF152" s="389"/>
      <c r="BG152" s="389"/>
      <c r="BH152" s="389"/>
      <c r="BI152" s="389"/>
      <c r="BJ152" s="389"/>
      <c r="BK152" s="389"/>
      <c r="BL152" s="389"/>
      <c r="BM152" s="389"/>
      <c r="BN152" s="389"/>
      <c r="BO152" s="389"/>
      <c r="BP152" s="389"/>
      <c r="BQ152" s="389"/>
      <c r="BR152" s="389"/>
      <c r="BS152" s="389"/>
    </row>
    <row r="153" spans="1:71" s="153" customFormat="1" ht="15" customHeight="1">
      <c r="A153" s="453" t="s">
        <v>97</v>
      </c>
      <c r="B153" s="454"/>
      <c r="C153" s="455" t="s">
        <v>1105</v>
      </c>
      <c r="D153" s="456">
        <v>36</v>
      </c>
      <c r="E153" s="457" t="s">
        <v>94</v>
      </c>
      <c r="F153" s="894"/>
      <c r="G153" s="458">
        <f t="shared" ref="G153:G164" si="7">D153*F153</f>
        <v>0</v>
      </c>
      <c r="H153" s="459" t="s">
        <v>1106</v>
      </c>
      <c r="I153" s="419"/>
      <c r="J153" s="419"/>
      <c r="K153" s="355"/>
      <c r="L153" s="419"/>
      <c r="M153" s="419"/>
      <c r="N153" s="419"/>
      <c r="O153" s="419"/>
      <c r="P153" s="419"/>
      <c r="Q153" s="419"/>
      <c r="R153" s="419"/>
      <c r="S153" s="419"/>
      <c r="T153" s="419"/>
      <c r="U153" s="419"/>
      <c r="V153" s="419"/>
      <c r="W153" s="419"/>
      <c r="X153" s="419"/>
      <c r="Y153" s="419"/>
      <c r="Z153" s="419"/>
      <c r="AA153" s="419"/>
      <c r="AB153" s="419"/>
      <c r="AC153" s="419"/>
      <c r="AD153" s="419"/>
      <c r="AE153" s="419"/>
      <c r="AF153" s="419"/>
      <c r="AG153" s="419"/>
      <c r="AH153" s="419"/>
      <c r="AI153" s="419"/>
      <c r="AJ153" s="419"/>
      <c r="AK153" s="419"/>
      <c r="AL153" s="419"/>
      <c r="AM153" s="419"/>
      <c r="AN153" s="419"/>
      <c r="AO153" s="419"/>
      <c r="AP153" s="419"/>
      <c r="AQ153" s="419"/>
      <c r="AR153" s="419"/>
      <c r="AS153" s="419"/>
      <c r="AT153" s="419"/>
      <c r="AU153" s="419"/>
      <c r="AV153" s="419"/>
      <c r="AW153" s="419"/>
      <c r="AX153" s="419"/>
      <c r="AY153" s="419"/>
      <c r="AZ153" s="419"/>
      <c r="BA153" s="419"/>
      <c r="BB153" s="419"/>
      <c r="BC153" s="419"/>
      <c r="BD153" s="419"/>
      <c r="BE153" s="419"/>
      <c r="BF153" s="419"/>
      <c r="BG153" s="419"/>
      <c r="BH153" s="419"/>
      <c r="BI153" s="419"/>
      <c r="BJ153" s="419"/>
      <c r="BK153" s="419"/>
      <c r="BL153" s="419"/>
      <c r="BM153" s="419"/>
      <c r="BN153" s="419"/>
      <c r="BO153" s="419"/>
      <c r="BP153" s="419"/>
      <c r="BQ153" s="419"/>
      <c r="BR153" s="419"/>
      <c r="BS153" s="419"/>
    </row>
    <row r="154" spans="1:71" s="153" customFormat="1" ht="15" customHeight="1">
      <c r="A154" s="398" t="s">
        <v>98</v>
      </c>
      <c r="B154" s="405"/>
      <c r="C154" s="460" t="s">
        <v>1107</v>
      </c>
      <c r="D154" s="401">
        <v>61</v>
      </c>
      <c r="E154" s="402" t="s">
        <v>94</v>
      </c>
      <c r="F154" s="886"/>
      <c r="G154" s="403">
        <f t="shared" si="7"/>
        <v>0</v>
      </c>
      <c r="H154" s="461"/>
      <c r="I154" s="419"/>
      <c r="J154" s="419"/>
      <c r="K154" s="355"/>
      <c r="L154" s="419"/>
      <c r="M154" s="419"/>
      <c r="N154" s="419"/>
      <c r="O154" s="419"/>
      <c r="P154" s="419"/>
      <c r="Q154" s="419"/>
      <c r="R154" s="419"/>
      <c r="S154" s="419"/>
      <c r="T154" s="419"/>
      <c r="U154" s="419"/>
      <c r="V154" s="419"/>
      <c r="W154" s="419"/>
      <c r="X154" s="419"/>
      <c r="Y154" s="419"/>
      <c r="Z154" s="419"/>
      <c r="AA154" s="419"/>
      <c r="AB154" s="419"/>
      <c r="AC154" s="419"/>
      <c r="AD154" s="419"/>
      <c r="AE154" s="419"/>
      <c r="AF154" s="419"/>
      <c r="AG154" s="419"/>
      <c r="AH154" s="419"/>
      <c r="AI154" s="419"/>
      <c r="AJ154" s="419"/>
      <c r="AK154" s="419"/>
      <c r="AL154" s="419"/>
      <c r="AM154" s="419"/>
      <c r="AN154" s="419"/>
      <c r="AO154" s="419"/>
      <c r="AP154" s="419"/>
      <c r="AQ154" s="419"/>
      <c r="AR154" s="419"/>
      <c r="AS154" s="419"/>
      <c r="AT154" s="419"/>
      <c r="AU154" s="419"/>
      <c r="AV154" s="419"/>
      <c r="AW154" s="419"/>
      <c r="AX154" s="419"/>
      <c r="AY154" s="419"/>
      <c r="AZ154" s="419"/>
      <c r="BA154" s="419"/>
      <c r="BB154" s="419"/>
      <c r="BC154" s="419"/>
      <c r="BD154" s="419"/>
      <c r="BE154" s="419"/>
      <c r="BF154" s="419"/>
      <c r="BG154" s="419"/>
      <c r="BH154" s="419"/>
      <c r="BI154" s="419"/>
      <c r="BJ154" s="419"/>
      <c r="BK154" s="419"/>
      <c r="BL154" s="419"/>
      <c r="BM154" s="419"/>
      <c r="BN154" s="419"/>
      <c r="BO154" s="419"/>
      <c r="BP154" s="419"/>
      <c r="BQ154" s="419"/>
      <c r="BR154" s="419"/>
      <c r="BS154" s="419"/>
    </row>
    <row r="155" spans="1:71" s="153" customFormat="1" ht="15" customHeight="1">
      <c r="A155" s="398" t="s">
        <v>99</v>
      </c>
      <c r="B155" s="405"/>
      <c r="C155" s="460" t="s">
        <v>1108</v>
      </c>
      <c r="D155" s="401">
        <v>120</v>
      </c>
      <c r="E155" s="402" t="s">
        <v>94</v>
      </c>
      <c r="F155" s="886"/>
      <c r="G155" s="403">
        <f t="shared" si="7"/>
        <v>0</v>
      </c>
      <c r="H155" s="461" t="s">
        <v>1108</v>
      </c>
      <c r="I155" s="419"/>
      <c r="J155" s="419"/>
      <c r="K155" s="355"/>
      <c r="L155" s="419"/>
      <c r="M155" s="419"/>
      <c r="N155" s="419"/>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19"/>
      <c r="AL155" s="419"/>
      <c r="AM155" s="419"/>
      <c r="AN155" s="419"/>
      <c r="AO155" s="419"/>
      <c r="AP155" s="419"/>
      <c r="AQ155" s="419"/>
      <c r="AR155" s="419"/>
      <c r="AS155" s="419"/>
      <c r="AT155" s="419"/>
      <c r="AU155" s="419"/>
      <c r="AV155" s="419"/>
      <c r="AW155" s="419"/>
      <c r="AX155" s="419"/>
      <c r="AY155" s="419"/>
      <c r="AZ155" s="419"/>
      <c r="BA155" s="419"/>
      <c r="BB155" s="419"/>
      <c r="BC155" s="419"/>
      <c r="BD155" s="419"/>
      <c r="BE155" s="419"/>
      <c r="BF155" s="419"/>
      <c r="BG155" s="419"/>
      <c r="BH155" s="419"/>
      <c r="BI155" s="419"/>
      <c r="BJ155" s="419"/>
      <c r="BK155" s="419"/>
      <c r="BL155" s="419"/>
      <c r="BM155" s="419"/>
      <c r="BN155" s="419"/>
      <c r="BO155" s="419"/>
      <c r="BP155" s="419"/>
      <c r="BQ155" s="419"/>
      <c r="BR155" s="419"/>
      <c r="BS155" s="419"/>
    </row>
    <row r="156" spans="1:71" s="153" customFormat="1" ht="15" customHeight="1">
      <c r="A156" s="398" t="s">
        <v>100</v>
      </c>
      <c r="B156" s="405"/>
      <c r="C156" s="460" t="s">
        <v>1109</v>
      </c>
      <c r="D156" s="401">
        <v>564</v>
      </c>
      <c r="E156" s="402" t="s">
        <v>94</v>
      </c>
      <c r="F156" s="886"/>
      <c r="G156" s="403">
        <f t="shared" si="7"/>
        <v>0</v>
      </c>
      <c r="H156" s="461" t="s">
        <v>1110</v>
      </c>
      <c r="I156" s="419"/>
      <c r="J156" s="419"/>
      <c r="K156" s="355"/>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19"/>
      <c r="AL156" s="419"/>
      <c r="AM156" s="419"/>
      <c r="AN156" s="419"/>
      <c r="AO156" s="419"/>
      <c r="AP156" s="419"/>
      <c r="AQ156" s="419"/>
      <c r="AR156" s="419"/>
      <c r="AS156" s="419"/>
      <c r="AT156" s="419"/>
      <c r="AU156" s="419"/>
      <c r="AV156" s="419"/>
      <c r="AW156" s="419"/>
      <c r="AX156" s="419"/>
      <c r="AY156" s="419"/>
      <c r="AZ156" s="419"/>
      <c r="BA156" s="419"/>
      <c r="BB156" s="419"/>
      <c r="BC156" s="419"/>
      <c r="BD156" s="419"/>
      <c r="BE156" s="419"/>
      <c r="BF156" s="419"/>
      <c r="BG156" s="419"/>
      <c r="BH156" s="419"/>
      <c r="BI156" s="419"/>
      <c r="BJ156" s="419"/>
      <c r="BK156" s="419"/>
      <c r="BL156" s="419"/>
      <c r="BM156" s="419"/>
      <c r="BN156" s="419"/>
      <c r="BO156" s="419"/>
      <c r="BP156" s="419"/>
      <c r="BQ156" s="419"/>
      <c r="BR156" s="419"/>
      <c r="BS156" s="419"/>
    </row>
    <row r="157" spans="1:71" s="153" customFormat="1" ht="15" customHeight="1">
      <c r="A157" s="398" t="s">
        <v>101</v>
      </c>
      <c r="B157" s="405"/>
      <c r="C157" s="460" t="s">
        <v>1111</v>
      </c>
      <c r="D157" s="401">
        <v>316</v>
      </c>
      <c r="E157" s="402" t="s">
        <v>94</v>
      </c>
      <c r="F157" s="886"/>
      <c r="G157" s="403">
        <f t="shared" si="7"/>
        <v>0</v>
      </c>
      <c r="H157" s="461" t="s">
        <v>1112</v>
      </c>
      <c r="I157" s="419"/>
      <c r="J157" s="419"/>
      <c r="K157" s="355"/>
      <c r="L157" s="419"/>
      <c r="M157" s="419"/>
      <c r="N157" s="419"/>
      <c r="O157" s="419"/>
      <c r="P157" s="419"/>
      <c r="Q157" s="419"/>
      <c r="R157" s="419"/>
      <c r="S157" s="419"/>
      <c r="T157" s="419"/>
      <c r="U157" s="419"/>
      <c r="V157" s="419"/>
      <c r="W157" s="419"/>
      <c r="X157" s="419"/>
      <c r="Y157" s="419"/>
      <c r="Z157" s="419"/>
      <c r="AA157" s="419"/>
      <c r="AB157" s="419"/>
      <c r="AC157" s="419"/>
      <c r="AD157" s="419"/>
      <c r="AE157" s="419"/>
      <c r="AF157" s="419"/>
      <c r="AG157" s="419"/>
      <c r="AH157" s="419"/>
      <c r="AI157" s="419"/>
      <c r="AJ157" s="419"/>
      <c r="AK157" s="419"/>
      <c r="AL157" s="419"/>
      <c r="AM157" s="419"/>
      <c r="AN157" s="419"/>
      <c r="AO157" s="419"/>
      <c r="AP157" s="419"/>
      <c r="AQ157" s="419"/>
      <c r="AR157" s="419"/>
      <c r="AS157" s="419"/>
      <c r="AT157" s="419"/>
      <c r="AU157" s="419"/>
      <c r="AV157" s="419"/>
      <c r="AW157" s="419"/>
      <c r="AX157" s="419"/>
      <c r="AY157" s="419"/>
      <c r="AZ157" s="419"/>
      <c r="BA157" s="419"/>
      <c r="BB157" s="419"/>
      <c r="BC157" s="419"/>
      <c r="BD157" s="419"/>
      <c r="BE157" s="419"/>
      <c r="BF157" s="419"/>
      <c r="BG157" s="419"/>
      <c r="BH157" s="419"/>
      <c r="BI157" s="419"/>
      <c r="BJ157" s="419"/>
      <c r="BK157" s="419"/>
      <c r="BL157" s="419"/>
      <c r="BM157" s="419"/>
      <c r="BN157" s="419"/>
      <c r="BO157" s="419"/>
      <c r="BP157" s="419"/>
      <c r="BQ157" s="419"/>
      <c r="BR157" s="419"/>
      <c r="BS157" s="419"/>
    </row>
    <row r="158" spans="1:71" s="153" customFormat="1" ht="15" customHeight="1">
      <c r="A158" s="398" t="s">
        <v>102</v>
      </c>
      <c r="B158" s="405"/>
      <c r="C158" s="460" t="s">
        <v>1113</v>
      </c>
      <c r="D158" s="401">
        <v>146</v>
      </c>
      <c r="E158" s="402" t="s">
        <v>94</v>
      </c>
      <c r="F158" s="886"/>
      <c r="G158" s="403">
        <f>D158*F158</f>
        <v>0</v>
      </c>
      <c r="H158" s="461" t="s">
        <v>1114</v>
      </c>
      <c r="I158" s="419"/>
      <c r="J158" s="419"/>
      <c r="K158" s="355"/>
      <c r="L158" s="419"/>
      <c r="M158" s="419"/>
      <c r="N158" s="419"/>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19"/>
      <c r="AL158" s="419"/>
      <c r="AM158" s="419"/>
      <c r="AN158" s="419"/>
      <c r="AO158" s="419"/>
      <c r="AP158" s="419"/>
      <c r="AQ158" s="419"/>
      <c r="AR158" s="419"/>
      <c r="AS158" s="419"/>
      <c r="AT158" s="419"/>
      <c r="AU158" s="419"/>
      <c r="AV158" s="419"/>
      <c r="AW158" s="419"/>
      <c r="AX158" s="419"/>
      <c r="AY158" s="419"/>
      <c r="AZ158" s="419"/>
      <c r="BA158" s="419"/>
      <c r="BB158" s="419"/>
      <c r="BC158" s="419"/>
      <c r="BD158" s="419"/>
      <c r="BE158" s="419"/>
      <c r="BF158" s="419"/>
      <c r="BG158" s="419"/>
      <c r="BH158" s="419"/>
      <c r="BI158" s="419"/>
      <c r="BJ158" s="419"/>
      <c r="BK158" s="419"/>
      <c r="BL158" s="419"/>
      <c r="BM158" s="419"/>
      <c r="BN158" s="419"/>
      <c r="BO158" s="419"/>
      <c r="BP158" s="419"/>
      <c r="BQ158" s="419"/>
      <c r="BR158" s="419"/>
      <c r="BS158" s="419"/>
    </row>
    <row r="159" spans="1:71" s="153" customFormat="1" ht="15" customHeight="1">
      <c r="A159" s="398" t="s">
        <v>103</v>
      </c>
      <c r="B159" s="405"/>
      <c r="C159" s="460" t="s">
        <v>1115</v>
      </c>
      <c r="D159" s="401">
        <v>57</v>
      </c>
      <c r="E159" s="402" t="s">
        <v>94</v>
      </c>
      <c r="F159" s="886"/>
      <c r="G159" s="403">
        <f t="shared" si="7"/>
        <v>0</v>
      </c>
      <c r="H159" s="461" t="s">
        <v>1116</v>
      </c>
      <c r="I159" s="419"/>
      <c r="J159" s="419"/>
      <c r="K159" s="355"/>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419"/>
      <c r="AP159" s="419"/>
      <c r="AQ159" s="419"/>
      <c r="AR159" s="419"/>
      <c r="AS159" s="419"/>
      <c r="AT159" s="419"/>
      <c r="AU159" s="419"/>
      <c r="AV159" s="419"/>
      <c r="AW159" s="419"/>
      <c r="AX159" s="419"/>
      <c r="AY159" s="419"/>
      <c r="AZ159" s="419"/>
      <c r="BA159" s="419"/>
      <c r="BB159" s="419"/>
      <c r="BC159" s="419"/>
      <c r="BD159" s="419"/>
      <c r="BE159" s="419"/>
      <c r="BF159" s="419"/>
      <c r="BG159" s="419"/>
      <c r="BH159" s="419"/>
      <c r="BI159" s="419"/>
      <c r="BJ159" s="419"/>
      <c r="BK159" s="419"/>
      <c r="BL159" s="419"/>
      <c r="BM159" s="419"/>
      <c r="BN159" s="419"/>
      <c r="BO159" s="419"/>
      <c r="BP159" s="419"/>
      <c r="BQ159" s="419"/>
      <c r="BR159" s="419"/>
      <c r="BS159" s="419"/>
    </row>
    <row r="160" spans="1:71" s="153" customFormat="1" ht="15" customHeight="1">
      <c r="A160" s="398" t="s">
        <v>104</v>
      </c>
      <c r="B160" s="405"/>
      <c r="C160" s="460" t="s">
        <v>1117</v>
      </c>
      <c r="D160" s="401">
        <v>391</v>
      </c>
      <c r="E160" s="402" t="s">
        <v>94</v>
      </c>
      <c r="F160" s="886"/>
      <c r="G160" s="403">
        <f t="shared" si="7"/>
        <v>0</v>
      </c>
      <c r="H160" s="461" t="s">
        <v>1118</v>
      </c>
      <c r="I160" s="419"/>
      <c r="J160" s="419"/>
      <c r="K160" s="355"/>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419"/>
      <c r="AP160" s="419"/>
      <c r="AQ160" s="419"/>
      <c r="AR160" s="419"/>
      <c r="AS160" s="419"/>
      <c r="AT160" s="419"/>
      <c r="AU160" s="419"/>
      <c r="AV160" s="419"/>
      <c r="AW160" s="419"/>
      <c r="AX160" s="419"/>
      <c r="AY160" s="419"/>
      <c r="AZ160" s="419"/>
      <c r="BA160" s="419"/>
      <c r="BB160" s="419"/>
      <c r="BC160" s="419"/>
      <c r="BD160" s="419"/>
      <c r="BE160" s="419"/>
      <c r="BF160" s="419"/>
      <c r="BG160" s="419"/>
      <c r="BH160" s="419"/>
      <c r="BI160" s="419"/>
      <c r="BJ160" s="419"/>
      <c r="BK160" s="419"/>
      <c r="BL160" s="419"/>
      <c r="BM160" s="419"/>
      <c r="BN160" s="419"/>
      <c r="BO160" s="419"/>
      <c r="BP160" s="419"/>
      <c r="BQ160" s="419"/>
      <c r="BR160" s="419"/>
      <c r="BS160" s="419"/>
    </row>
    <row r="161" spans="1:71" s="153" customFormat="1" ht="15" customHeight="1">
      <c r="A161" s="398" t="s">
        <v>107</v>
      </c>
      <c r="B161" s="405"/>
      <c r="C161" s="460" t="s">
        <v>1119</v>
      </c>
      <c r="D161" s="401">
        <v>8</v>
      </c>
      <c r="E161" s="402" t="s">
        <v>94</v>
      </c>
      <c r="F161" s="886"/>
      <c r="G161" s="403">
        <f t="shared" si="7"/>
        <v>0</v>
      </c>
      <c r="H161" s="461" t="s">
        <v>1120</v>
      </c>
      <c r="I161" s="419"/>
      <c r="J161" s="419"/>
      <c r="K161" s="355"/>
      <c r="L161" s="419"/>
      <c r="M161" s="419"/>
      <c r="N161" s="419"/>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c r="AN161" s="419"/>
      <c r="AO161" s="419"/>
      <c r="AP161" s="419"/>
      <c r="AQ161" s="419"/>
      <c r="AR161" s="419"/>
      <c r="AS161" s="419"/>
      <c r="AT161" s="419"/>
      <c r="AU161" s="419"/>
      <c r="AV161" s="419"/>
      <c r="AW161" s="419"/>
      <c r="AX161" s="419"/>
      <c r="AY161" s="419"/>
      <c r="AZ161" s="419"/>
      <c r="BA161" s="419"/>
      <c r="BB161" s="419"/>
      <c r="BC161" s="419"/>
      <c r="BD161" s="419"/>
      <c r="BE161" s="419"/>
      <c r="BF161" s="419"/>
      <c r="BG161" s="419"/>
      <c r="BH161" s="419"/>
      <c r="BI161" s="419"/>
      <c r="BJ161" s="419"/>
      <c r="BK161" s="419"/>
      <c r="BL161" s="419"/>
      <c r="BM161" s="419"/>
      <c r="BN161" s="419"/>
      <c r="BO161" s="419"/>
      <c r="BP161" s="419"/>
      <c r="BQ161" s="419"/>
      <c r="BR161" s="419"/>
      <c r="BS161" s="419"/>
    </row>
    <row r="162" spans="1:71" s="153" customFormat="1" ht="15" customHeight="1">
      <c r="A162" s="398" t="s">
        <v>110</v>
      </c>
      <c r="B162" s="405"/>
      <c r="C162" s="460" t="s">
        <v>1121</v>
      </c>
      <c r="D162" s="401">
        <v>20</v>
      </c>
      <c r="E162" s="402" t="s">
        <v>94</v>
      </c>
      <c r="F162" s="886"/>
      <c r="G162" s="403">
        <f t="shared" si="7"/>
        <v>0</v>
      </c>
      <c r="H162" s="460" t="s">
        <v>1121</v>
      </c>
      <c r="I162" s="419"/>
      <c r="J162" s="419"/>
      <c r="K162" s="355"/>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19"/>
      <c r="BO162" s="419"/>
      <c r="BP162" s="419"/>
      <c r="BQ162" s="419"/>
      <c r="BR162" s="419"/>
      <c r="BS162" s="419"/>
    </row>
    <row r="163" spans="1:71" s="153" customFormat="1" ht="15" customHeight="1">
      <c r="A163" s="398" t="s">
        <v>111</v>
      </c>
      <c r="B163" s="405"/>
      <c r="C163" s="460" t="s">
        <v>1122</v>
      </c>
      <c r="D163" s="401">
        <v>20</v>
      </c>
      <c r="E163" s="402" t="s">
        <v>94</v>
      </c>
      <c r="F163" s="886"/>
      <c r="G163" s="403">
        <f>D163*F163</f>
        <v>0</v>
      </c>
      <c r="H163" s="460" t="s">
        <v>1122</v>
      </c>
      <c r="I163" s="419"/>
      <c r="J163" s="419"/>
      <c r="K163" s="355"/>
      <c r="L163" s="419"/>
      <c r="M163" s="419"/>
      <c r="N163" s="419"/>
      <c r="O163" s="419"/>
      <c r="P163" s="419"/>
      <c r="Q163" s="419"/>
      <c r="R163" s="419"/>
      <c r="S163" s="419"/>
      <c r="T163" s="419"/>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419"/>
      <c r="AP163" s="419"/>
      <c r="AQ163" s="419"/>
      <c r="AR163" s="419"/>
      <c r="AS163" s="419"/>
      <c r="AT163" s="419"/>
      <c r="AU163" s="419"/>
      <c r="AV163" s="419"/>
      <c r="AW163" s="419"/>
      <c r="AX163" s="419"/>
      <c r="AY163" s="419"/>
      <c r="AZ163" s="419"/>
      <c r="BA163" s="419"/>
      <c r="BB163" s="419"/>
      <c r="BC163" s="419"/>
      <c r="BD163" s="419"/>
      <c r="BE163" s="419"/>
      <c r="BF163" s="419"/>
      <c r="BG163" s="419"/>
      <c r="BH163" s="419"/>
      <c r="BI163" s="419"/>
      <c r="BJ163" s="419"/>
      <c r="BK163" s="419"/>
      <c r="BL163" s="419"/>
      <c r="BM163" s="419"/>
      <c r="BN163" s="419"/>
      <c r="BO163" s="419"/>
      <c r="BP163" s="419"/>
      <c r="BQ163" s="419"/>
      <c r="BR163" s="419"/>
      <c r="BS163" s="419"/>
    </row>
    <row r="164" spans="1:71" s="153" customFormat="1" ht="15" customHeight="1">
      <c r="A164" s="398" t="s">
        <v>112</v>
      </c>
      <c r="B164" s="405"/>
      <c r="C164" s="460" t="s">
        <v>1123</v>
      </c>
      <c r="D164" s="401">
        <v>9</v>
      </c>
      <c r="E164" s="402" t="s">
        <v>94</v>
      </c>
      <c r="F164" s="886"/>
      <c r="G164" s="403">
        <f t="shared" si="7"/>
        <v>0</v>
      </c>
      <c r="H164" s="460" t="s">
        <v>1123</v>
      </c>
      <c r="I164" s="419"/>
      <c r="J164" s="419"/>
      <c r="K164" s="355"/>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Q164" s="419"/>
      <c r="AR164" s="419"/>
      <c r="AS164" s="419"/>
      <c r="AT164" s="419"/>
      <c r="AU164" s="419"/>
      <c r="AV164" s="419"/>
      <c r="AW164" s="419"/>
      <c r="AX164" s="419"/>
      <c r="AY164" s="419"/>
      <c r="AZ164" s="419"/>
      <c r="BA164" s="419"/>
      <c r="BB164" s="419"/>
      <c r="BC164" s="419"/>
      <c r="BD164" s="419"/>
      <c r="BE164" s="419"/>
      <c r="BF164" s="419"/>
      <c r="BG164" s="419"/>
      <c r="BH164" s="419"/>
      <c r="BI164" s="419"/>
      <c r="BJ164" s="419"/>
      <c r="BK164" s="419"/>
      <c r="BL164" s="419"/>
      <c r="BM164" s="419"/>
      <c r="BN164" s="419"/>
      <c r="BO164" s="419"/>
      <c r="BP164" s="419"/>
      <c r="BQ164" s="419"/>
      <c r="BR164" s="419"/>
      <c r="BS164" s="419"/>
    </row>
    <row r="165" spans="1:71" s="153" customFormat="1" ht="15" customHeight="1">
      <c r="A165" s="398" t="s">
        <v>113</v>
      </c>
      <c r="B165" s="405"/>
      <c r="C165" s="460" t="s">
        <v>1124</v>
      </c>
      <c r="D165" s="401">
        <v>50</v>
      </c>
      <c r="E165" s="402" t="s">
        <v>94</v>
      </c>
      <c r="F165" s="886"/>
      <c r="G165" s="403">
        <f>D165*F165</f>
        <v>0</v>
      </c>
      <c r="H165" s="461" t="s">
        <v>1125</v>
      </c>
      <c r="I165" s="419"/>
      <c r="J165" s="419"/>
      <c r="K165" s="355"/>
      <c r="L165" s="419"/>
      <c r="M165" s="419"/>
      <c r="N165" s="419"/>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419"/>
      <c r="AP165" s="419"/>
      <c r="AQ165" s="419"/>
      <c r="AR165" s="419"/>
      <c r="AS165" s="419"/>
      <c r="AT165" s="419"/>
      <c r="AU165" s="419"/>
      <c r="AV165" s="419"/>
      <c r="AW165" s="419"/>
      <c r="AX165" s="419"/>
      <c r="AY165" s="419"/>
      <c r="AZ165" s="419"/>
      <c r="BA165" s="419"/>
      <c r="BB165" s="419"/>
      <c r="BC165" s="419"/>
      <c r="BD165" s="419"/>
      <c r="BE165" s="419"/>
      <c r="BF165" s="419"/>
      <c r="BG165" s="419"/>
      <c r="BH165" s="419"/>
      <c r="BI165" s="419"/>
      <c r="BJ165" s="419"/>
      <c r="BK165" s="419"/>
      <c r="BL165" s="419"/>
      <c r="BM165" s="419"/>
      <c r="BN165" s="419"/>
      <c r="BO165" s="419"/>
      <c r="BP165" s="419"/>
      <c r="BQ165" s="419"/>
      <c r="BR165" s="419"/>
      <c r="BS165" s="419"/>
    </row>
    <row r="166" spans="1:71" s="153" customFormat="1" ht="15" customHeight="1">
      <c r="A166" s="398" t="s">
        <v>114</v>
      </c>
      <c r="B166" s="405"/>
      <c r="C166" s="460" t="s">
        <v>1126</v>
      </c>
      <c r="D166" s="401">
        <v>250</v>
      </c>
      <c r="E166" s="402" t="s">
        <v>94</v>
      </c>
      <c r="F166" s="886"/>
      <c r="G166" s="403">
        <f t="shared" ref="G166:G171" si="8">D166*F166</f>
        <v>0</v>
      </c>
      <c r="H166" s="461" t="s">
        <v>1126</v>
      </c>
      <c r="I166" s="419"/>
      <c r="J166" s="419"/>
      <c r="K166" s="355"/>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419"/>
      <c r="AS166" s="419"/>
      <c r="AT166" s="419"/>
      <c r="AU166" s="419"/>
      <c r="AV166" s="419"/>
      <c r="AW166" s="419"/>
      <c r="AX166" s="419"/>
      <c r="AY166" s="419"/>
      <c r="AZ166" s="419"/>
      <c r="BA166" s="419"/>
      <c r="BB166" s="419"/>
      <c r="BC166" s="419"/>
      <c r="BD166" s="419"/>
      <c r="BE166" s="419"/>
      <c r="BF166" s="419"/>
      <c r="BG166" s="419"/>
      <c r="BH166" s="419"/>
      <c r="BI166" s="419"/>
      <c r="BJ166" s="419"/>
      <c r="BK166" s="419"/>
      <c r="BL166" s="419"/>
      <c r="BM166" s="419"/>
      <c r="BN166" s="419"/>
      <c r="BO166" s="419"/>
      <c r="BP166" s="419"/>
      <c r="BQ166" s="419"/>
      <c r="BR166" s="419"/>
      <c r="BS166" s="419"/>
    </row>
    <row r="167" spans="1:71" s="153" customFormat="1" ht="15" customHeight="1">
      <c r="A167" s="398" t="s">
        <v>115</v>
      </c>
      <c r="B167" s="405"/>
      <c r="C167" s="460" t="s">
        <v>1127</v>
      </c>
      <c r="D167" s="401">
        <v>1</v>
      </c>
      <c r="E167" s="402" t="s">
        <v>91</v>
      </c>
      <c r="F167" s="886"/>
      <c r="G167" s="403">
        <f t="shared" si="8"/>
        <v>0</v>
      </c>
      <c r="H167" s="461" t="s">
        <v>1127</v>
      </c>
      <c r="I167" s="419"/>
      <c r="J167" s="419"/>
      <c r="K167" s="355"/>
      <c r="L167" s="419"/>
      <c r="M167" s="419"/>
      <c r="N167" s="419"/>
      <c r="O167" s="419"/>
      <c r="P167" s="419"/>
      <c r="Q167" s="419"/>
      <c r="R167" s="419"/>
      <c r="S167" s="419"/>
      <c r="T167" s="419"/>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419"/>
      <c r="AP167" s="419"/>
      <c r="AQ167" s="419"/>
      <c r="AR167" s="419"/>
      <c r="AS167" s="419"/>
      <c r="AT167" s="419"/>
      <c r="AU167" s="419"/>
      <c r="AV167" s="419"/>
      <c r="AW167" s="419"/>
      <c r="AX167" s="419"/>
      <c r="AY167" s="419"/>
      <c r="AZ167" s="419"/>
      <c r="BA167" s="419"/>
      <c r="BB167" s="419"/>
      <c r="BC167" s="419"/>
      <c r="BD167" s="419"/>
      <c r="BE167" s="419"/>
      <c r="BF167" s="419"/>
      <c r="BG167" s="419"/>
      <c r="BH167" s="419"/>
      <c r="BI167" s="419"/>
      <c r="BJ167" s="419"/>
      <c r="BK167" s="419"/>
      <c r="BL167" s="419"/>
      <c r="BM167" s="419"/>
      <c r="BN167" s="419"/>
      <c r="BO167" s="419"/>
      <c r="BP167" s="419"/>
      <c r="BQ167" s="419"/>
      <c r="BR167" s="419"/>
      <c r="BS167" s="419"/>
    </row>
    <row r="168" spans="1:71" s="153" customFormat="1" ht="21.75" customHeight="1">
      <c r="A168" s="398" t="s">
        <v>15</v>
      </c>
      <c r="B168" s="405"/>
      <c r="C168" s="460" t="s">
        <v>1128</v>
      </c>
      <c r="D168" s="401">
        <v>160</v>
      </c>
      <c r="E168" s="402" t="s">
        <v>116</v>
      </c>
      <c r="F168" s="886"/>
      <c r="G168" s="403">
        <f t="shared" si="8"/>
        <v>0</v>
      </c>
      <c r="H168" s="461" t="s">
        <v>1128</v>
      </c>
      <c r="I168" s="419"/>
      <c r="J168" s="419"/>
      <c r="K168" s="355"/>
      <c r="L168" s="419"/>
      <c r="M168" s="419"/>
      <c r="N168" s="419"/>
      <c r="O168" s="419"/>
      <c r="P168" s="419"/>
      <c r="Q168" s="419"/>
      <c r="R168" s="419"/>
      <c r="S168" s="419"/>
      <c r="T168" s="419"/>
      <c r="U168" s="419"/>
      <c r="V168" s="419"/>
      <c r="W168" s="419"/>
      <c r="X168" s="419"/>
      <c r="Y168" s="419"/>
      <c r="Z168" s="419"/>
      <c r="AA168" s="419"/>
      <c r="AB168" s="419"/>
      <c r="AC168" s="419"/>
      <c r="AD168" s="419"/>
      <c r="AE168" s="419"/>
      <c r="AF168" s="419"/>
      <c r="AG168" s="419"/>
      <c r="AH168" s="419"/>
      <c r="AI168" s="419"/>
      <c r="AJ168" s="419"/>
      <c r="AK168" s="419"/>
      <c r="AL168" s="419"/>
      <c r="AM168" s="419"/>
      <c r="AN168" s="419"/>
      <c r="AO168" s="419"/>
      <c r="AP168" s="419"/>
      <c r="AQ168" s="419"/>
      <c r="AR168" s="419"/>
      <c r="AS168" s="419"/>
      <c r="AT168" s="419"/>
      <c r="AU168" s="419"/>
      <c r="AV168" s="419"/>
      <c r="AW168" s="419"/>
      <c r="AX168" s="419"/>
      <c r="AY168" s="419"/>
      <c r="AZ168" s="419"/>
      <c r="BA168" s="419"/>
      <c r="BB168" s="419"/>
      <c r="BC168" s="419"/>
      <c r="BD168" s="419"/>
      <c r="BE168" s="419"/>
      <c r="BF168" s="419"/>
      <c r="BG168" s="419"/>
      <c r="BH168" s="419"/>
      <c r="BI168" s="419"/>
      <c r="BJ168" s="419"/>
      <c r="BK168" s="419"/>
      <c r="BL168" s="419"/>
      <c r="BM168" s="419"/>
      <c r="BN168" s="419"/>
      <c r="BO168" s="419"/>
      <c r="BP168" s="419"/>
      <c r="BQ168" s="419"/>
      <c r="BR168" s="419"/>
      <c r="BS168" s="419"/>
    </row>
    <row r="169" spans="1:71" s="153" customFormat="1" ht="15" customHeight="1">
      <c r="A169" s="398" t="s">
        <v>16</v>
      </c>
      <c r="B169" s="405"/>
      <c r="C169" s="460" t="s">
        <v>1129</v>
      </c>
      <c r="D169" s="401">
        <v>35</v>
      </c>
      <c r="E169" s="402" t="s">
        <v>116</v>
      </c>
      <c r="F169" s="886"/>
      <c r="G169" s="403">
        <f>D169*F169</f>
        <v>0</v>
      </c>
      <c r="H169" s="461" t="s">
        <v>1129</v>
      </c>
      <c r="I169" s="419"/>
      <c r="J169" s="419"/>
      <c r="K169" s="355"/>
      <c r="L169" s="419"/>
      <c r="M169" s="419"/>
      <c r="N169" s="419"/>
      <c r="O169" s="419"/>
      <c r="P169" s="419"/>
      <c r="Q169" s="419"/>
      <c r="R169" s="419"/>
      <c r="S169" s="419"/>
      <c r="T169" s="419"/>
      <c r="U169" s="419"/>
      <c r="V169" s="419"/>
      <c r="W169" s="419"/>
      <c r="X169" s="419"/>
      <c r="Y169" s="419"/>
      <c r="Z169" s="419"/>
      <c r="AA169" s="419"/>
      <c r="AB169" s="419"/>
      <c r="AC169" s="419"/>
      <c r="AD169" s="419"/>
      <c r="AE169" s="419"/>
      <c r="AF169" s="419"/>
      <c r="AG169" s="419"/>
      <c r="AH169" s="419"/>
      <c r="AI169" s="419"/>
      <c r="AJ169" s="419"/>
      <c r="AK169" s="419"/>
      <c r="AL169" s="419"/>
      <c r="AM169" s="419"/>
      <c r="AN169" s="419"/>
      <c r="AO169" s="419"/>
      <c r="AP169" s="419"/>
      <c r="AQ169" s="419"/>
      <c r="AR169" s="419"/>
      <c r="AS169" s="419"/>
      <c r="AT169" s="419"/>
      <c r="AU169" s="419"/>
      <c r="AV169" s="419"/>
      <c r="AW169" s="419"/>
      <c r="AX169" s="419"/>
      <c r="AY169" s="419"/>
      <c r="AZ169" s="419"/>
      <c r="BA169" s="419"/>
      <c r="BB169" s="419"/>
      <c r="BC169" s="419"/>
      <c r="BD169" s="419"/>
      <c r="BE169" s="419"/>
      <c r="BF169" s="419"/>
      <c r="BG169" s="419"/>
      <c r="BH169" s="419"/>
      <c r="BI169" s="419"/>
      <c r="BJ169" s="419"/>
      <c r="BK169" s="419"/>
      <c r="BL169" s="419"/>
      <c r="BM169" s="419"/>
      <c r="BN169" s="419"/>
      <c r="BO169" s="419"/>
      <c r="BP169" s="419"/>
      <c r="BQ169" s="419"/>
      <c r="BR169" s="419"/>
      <c r="BS169" s="419"/>
    </row>
    <row r="170" spans="1:71" s="153" customFormat="1" ht="15" customHeight="1">
      <c r="A170" s="398" t="s">
        <v>19</v>
      </c>
      <c r="B170" s="405"/>
      <c r="C170" s="460" t="s">
        <v>1130</v>
      </c>
      <c r="D170" s="401">
        <v>25</v>
      </c>
      <c r="E170" s="402" t="s">
        <v>116</v>
      </c>
      <c r="F170" s="886"/>
      <c r="G170" s="403">
        <f t="shared" si="8"/>
        <v>0</v>
      </c>
      <c r="H170" s="461" t="s">
        <v>1130</v>
      </c>
      <c r="I170" s="419"/>
      <c r="J170" s="419"/>
      <c r="K170" s="355"/>
      <c r="L170" s="419"/>
      <c r="M170" s="419"/>
      <c r="N170" s="419"/>
      <c r="O170" s="419"/>
      <c r="P170" s="419"/>
      <c r="Q170" s="419"/>
      <c r="R170" s="419"/>
      <c r="S170" s="419"/>
      <c r="T170" s="419"/>
      <c r="U170" s="419"/>
      <c r="V170" s="419"/>
      <c r="W170" s="419"/>
      <c r="X170" s="419"/>
      <c r="Y170" s="419"/>
      <c r="Z170" s="419"/>
      <c r="AA170" s="419"/>
      <c r="AB170" s="419"/>
      <c r="AC170" s="419"/>
      <c r="AD170" s="419"/>
      <c r="AE170" s="419"/>
      <c r="AF170" s="419"/>
      <c r="AG170" s="419"/>
      <c r="AH170" s="419"/>
      <c r="AI170" s="419"/>
      <c r="AJ170" s="419"/>
      <c r="AK170" s="419"/>
      <c r="AL170" s="419"/>
      <c r="AM170" s="419"/>
      <c r="AN170" s="419"/>
      <c r="AO170" s="419"/>
      <c r="AP170" s="419"/>
      <c r="AQ170" s="419"/>
      <c r="AR170" s="419"/>
      <c r="AS170" s="419"/>
      <c r="AT170" s="419"/>
      <c r="AU170" s="419"/>
      <c r="AV170" s="419"/>
      <c r="AW170" s="419"/>
      <c r="AX170" s="419"/>
      <c r="AY170" s="419"/>
      <c r="AZ170" s="419"/>
      <c r="BA170" s="419"/>
      <c r="BB170" s="419"/>
      <c r="BC170" s="419"/>
      <c r="BD170" s="419"/>
      <c r="BE170" s="419"/>
      <c r="BF170" s="419"/>
      <c r="BG170" s="419"/>
      <c r="BH170" s="419"/>
      <c r="BI170" s="419"/>
      <c r="BJ170" s="419"/>
      <c r="BK170" s="419"/>
      <c r="BL170" s="419"/>
      <c r="BM170" s="419"/>
      <c r="BN170" s="419"/>
      <c r="BO170" s="419"/>
      <c r="BP170" s="419"/>
      <c r="BQ170" s="419"/>
      <c r="BR170" s="419"/>
      <c r="BS170" s="419"/>
    </row>
    <row r="171" spans="1:71" s="153" customFormat="1" ht="15" customHeight="1">
      <c r="A171" s="398" t="s">
        <v>20</v>
      </c>
      <c r="B171" s="405"/>
      <c r="C171" s="409" t="s">
        <v>1131</v>
      </c>
      <c r="D171" s="401">
        <v>30</v>
      </c>
      <c r="E171" s="402" t="s">
        <v>116</v>
      </c>
      <c r="F171" s="886"/>
      <c r="G171" s="403">
        <f t="shared" si="8"/>
        <v>0</v>
      </c>
      <c r="H171" s="411" t="s">
        <v>1131</v>
      </c>
      <c r="I171" s="419"/>
      <c r="J171" s="419"/>
      <c r="K171" s="355"/>
      <c r="L171" s="419"/>
      <c r="M171" s="419"/>
      <c r="N171" s="419"/>
      <c r="O171" s="419"/>
      <c r="P171" s="419"/>
      <c r="Q171" s="419"/>
      <c r="R171" s="419"/>
      <c r="S171" s="419"/>
      <c r="T171" s="419"/>
      <c r="U171" s="419"/>
      <c r="V171" s="419"/>
      <c r="W171" s="419"/>
      <c r="X171" s="419"/>
      <c r="Y171" s="419"/>
      <c r="Z171" s="419"/>
      <c r="AA171" s="419"/>
      <c r="AB171" s="419"/>
      <c r="AC171" s="419"/>
      <c r="AD171" s="419"/>
      <c r="AE171" s="419"/>
      <c r="AF171" s="419"/>
      <c r="AG171" s="419"/>
      <c r="AH171" s="419"/>
      <c r="AI171" s="419"/>
      <c r="AJ171" s="419"/>
      <c r="AK171" s="419"/>
      <c r="AL171" s="419"/>
      <c r="AM171" s="419"/>
      <c r="AN171" s="419"/>
      <c r="AO171" s="419"/>
      <c r="AP171" s="419"/>
      <c r="AQ171" s="419"/>
      <c r="AR171" s="419"/>
      <c r="AS171" s="419"/>
      <c r="AT171" s="419"/>
      <c r="AU171" s="419"/>
      <c r="AV171" s="419"/>
      <c r="AW171" s="419"/>
      <c r="AX171" s="419"/>
      <c r="AY171" s="419"/>
      <c r="AZ171" s="419"/>
      <c r="BA171" s="419"/>
      <c r="BB171" s="419"/>
      <c r="BC171" s="419"/>
      <c r="BD171" s="419"/>
      <c r="BE171" s="419"/>
      <c r="BF171" s="419"/>
      <c r="BG171" s="419"/>
      <c r="BH171" s="419"/>
      <c r="BI171" s="419"/>
      <c r="BJ171" s="419"/>
      <c r="BK171" s="419"/>
      <c r="BL171" s="419"/>
      <c r="BM171" s="419"/>
      <c r="BN171" s="419"/>
      <c r="BO171" s="419"/>
      <c r="BP171" s="419"/>
      <c r="BQ171" s="419"/>
      <c r="BR171" s="419"/>
      <c r="BS171" s="419"/>
    </row>
    <row r="172" spans="1:71" s="151" customFormat="1" ht="18.75" customHeight="1">
      <c r="A172" s="462"/>
      <c r="B172" s="463"/>
      <c r="C172" s="464"/>
      <c r="D172" s="465"/>
      <c r="E172" s="466"/>
      <c r="F172" s="895"/>
      <c r="G172" s="467"/>
      <c r="H172" s="468"/>
      <c r="I172" s="379"/>
      <c r="J172" s="379"/>
      <c r="K172" s="355"/>
      <c r="L172" s="379"/>
      <c r="M172" s="379"/>
      <c r="N172" s="379"/>
      <c r="O172" s="379"/>
      <c r="P172" s="379"/>
      <c r="Q172" s="379"/>
      <c r="R172" s="379"/>
      <c r="S172" s="379"/>
      <c r="T172" s="379"/>
      <c r="U172" s="379"/>
      <c r="V172" s="379"/>
      <c r="W172" s="379"/>
      <c r="X172" s="379"/>
      <c r="Y172" s="379"/>
      <c r="Z172" s="379"/>
      <c r="AA172" s="379"/>
      <c r="AB172" s="379"/>
      <c r="AC172" s="379"/>
      <c r="AD172" s="379"/>
      <c r="AE172" s="379"/>
      <c r="AF172" s="379"/>
      <c r="AG172" s="379"/>
      <c r="AH172" s="379"/>
      <c r="AI172" s="379"/>
      <c r="AJ172" s="379"/>
      <c r="AK172" s="379"/>
      <c r="AL172" s="379"/>
      <c r="AM172" s="379"/>
      <c r="AN172" s="379"/>
      <c r="AO172" s="379"/>
      <c r="AP172" s="379"/>
      <c r="AQ172" s="379"/>
      <c r="AR172" s="379"/>
      <c r="AS172" s="379"/>
      <c r="AT172" s="379"/>
      <c r="AU172" s="379"/>
      <c r="AV172" s="379"/>
      <c r="AW172" s="379"/>
      <c r="AX172" s="379"/>
      <c r="AY172" s="379"/>
      <c r="AZ172" s="379"/>
      <c r="BA172" s="379"/>
      <c r="BB172" s="379"/>
      <c r="BC172" s="379"/>
      <c r="BD172" s="379"/>
      <c r="BE172" s="379"/>
      <c r="BF172" s="379"/>
      <c r="BG172" s="379"/>
      <c r="BH172" s="379"/>
      <c r="BI172" s="379"/>
      <c r="BJ172" s="379"/>
      <c r="BK172" s="379"/>
      <c r="BL172" s="379"/>
      <c r="BM172" s="379"/>
      <c r="BN172" s="379"/>
      <c r="BO172" s="379"/>
      <c r="BP172" s="379"/>
      <c r="BQ172" s="379"/>
      <c r="BR172" s="379"/>
      <c r="BS172" s="379"/>
    </row>
    <row r="173" spans="1:71" ht="19.5">
      <c r="K173" s="355"/>
    </row>
    <row r="174" spans="1:71" ht="19.5">
      <c r="K174" s="355"/>
    </row>
    <row r="175" spans="1:71" ht="19.5">
      <c r="K175" s="355"/>
    </row>
    <row r="176" spans="1:71" ht="19.5">
      <c r="K176" s="355"/>
    </row>
  </sheetData>
  <sheetProtection password="8F3A" sheet="1"/>
  <mergeCells count="1">
    <mergeCell ref="A5:H5"/>
  </mergeCells>
  <printOptions horizontalCentered="1"/>
  <pageMargins left="0.70866141732283472" right="0.15748031496062992" top="0.31496062992125984" bottom="0.35433070866141736" header="0.35433070866141736" footer="0"/>
  <pageSetup paperSize="9" scale="61" fitToHeight="0" orientation="portrait" r:id="rId1"/>
  <headerFooter alignWithMargins="0">
    <oddFooter>&amp;LPoznámka: za naprogramování výpočtů jednotlivých buněk a celých sestav odpovídá každý uchazeč sám.&amp;R&amp;P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3"/>
  <sheetViews>
    <sheetView view="pageBreakPreview" zoomScale="90" zoomScaleNormal="85" zoomScaleSheetLayoutView="90" workbookViewId="0">
      <pane ySplit="2" topLeftCell="A3" activePane="bottomLeft" state="frozen"/>
      <selection pane="bottomLeft" activeCell="G4" sqref="G4"/>
    </sheetView>
  </sheetViews>
  <sheetFormatPr defaultRowHeight="12.75"/>
  <cols>
    <col min="1" max="1" width="7" style="1024" customWidth="1"/>
    <col min="2" max="2" width="9.7109375" style="1024" customWidth="1"/>
    <col min="3" max="3" width="12" style="1024" customWidth="1"/>
    <col min="4" max="4" width="23.7109375" style="1027" customWidth="1"/>
    <col min="5" max="5" width="90.140625" style="1026" customWidth="1"/>
    <col min="6" max="6" width="7" style="1024" customWidth="1"/>
    <col min="7" max="7" width="13.85546875" style="1025" customWidth="1"/>
    <col min="8" max="8" width="5.140625" style="1024" customWidth="1"/>
    <col min="9" max="9" width="15.28515625" style="1025" customWidth="1"/>
    <col min="10" max="10" width="12.5703125" style="1024" bestFit="1" customWidth="1"/>
    <col min="11" max="11" width="9.85546875" style="1024" bestFit="1" customWidth="1"/>
    <col min="12" max="16384" width="9.140625" style="1024"/>
  </cols>
  <sheetData>
    <row r="1" spans="1:10" ht="17.649999999999999" customHeight="1">
      <c r="A1" s="1245" t="s">
        <v>1132</v>
      </c>
      <c r="B1" s="1246"/>
      <c r="C1" s="1246"/>
      <c r="D1" s="1246"/>
      <c r="E1" s="1246"/>
      <c r="F1" s="1246"/>
      <c r="G1" s="1246"/>
      <c r="H1" s="1246"/>
      <c r="I1" s="1247"/>
      <c r="J1" s="1029"/>
    </row>
    <row r="2" spans="1:10" ht="56.25" customHeight="1" thickBot="1">
      <c r="A2" s="1072" t="s">
        <v>1133</v>
      </c>
      <c r="B2" s="1072" t="s">
        <v>3244</v>
      </c>
      <c r="C2" s="1072" t="s">
        <v>3243</v>
      </c>
      <c r="D2" s="1072" t="s">
        <v>1134</v>
      </c>
      <c r="E2" s="1072" t="s">
        <v>1135</v>
      </c>
      <c r="F2" s="1072" t="s">
        <v>1136</v>
      </c>
      <c r="G2" s="1072" t="s">
        <v>1137</v>
      </c>
      <c r="H2" s="1072" t="s">
        <v>1138</v>
      </c>
      <c r="I2" s="1071" t="s">
        <v>1139</v>
      </c>
      <c r="J2" s="1029"/>
    </row>
    <row r="3" spans="1:10" ht="15" customHeight="1">
      <c r="A3" s="1248" t="s">
        <v>1140</v>
      </c>
      <c r="B3" s="1249"/>
      <c r="C3" s="1249"/>
      <c r="D3" s="1249"/>
      <c r="E3" s="1249"/>
      <c r="F3" s="1249"/>
      <c r="G3" s="1249"/>
      <c r="H3" s="1249"/>
      <c r="I3" s="1250"/>
      <c r="J3" s="1037">
        <f>SUM(I4:I13)</f>
        <v>0</v>
      </c>
    </row>
    <row r="4" spans="1:10" ht="75" customHeight="1">
      <c r="A4" s="1031" t="s">
        <v>1141</v>
      </c>
      <c r="B4" s="1056"/>
      <c r="C4" s="1056"/>
      <c r="D4" s="1062" t="s">
        <v>1142</v>
      </c>
      <c r="E4" s="1054" t="s">
        <v>1143</v>
      </c>
      <c r="F4" s="1045" t="s">
        <v>91</v>
      </c>
      <c r="G4" s="1053"/>
      <c r="H4" s="1045">
        <v>1</v>
      </c>
      <c r="I4" s="1030">
        <f t="shared" ref="I4:I13" si="0">G4*H4</f>
        <v>0</v>
      </c>
      <c r="J4" s="1029"/>
    </row>
    <row r="5" spans="1:10" s="1038" customFormat="1" ht="242.25">
      <c r="A5" s="1031" t="s">
        <v>1144</v>
      </c>
      <c r="B5" s="1056"/>
      <c r="C5" s="1062"/>
      <c r="D5" s="1062" t="s">
        <v>1145</v>
      </c>
      <c r="E5" s="1069" t="s">
        <v>1146</v>
      </c>
      <c r="F5" s="1045" t="s">
        <v>91</v>
      </c>
      <c r="G5" s="1053"/>
      <c r="H5" s="1045">
        <v>1</v>
      </c>
      <c r="I5" s="1030">
        <f t="shared" si="0"/>
        <v>0</v>
      </c>
      <c r="J5" s="1029"/>
    </row>
    <row r="6" spans="1:10" s="1038" customFormat="1" ht="25.5">
      <c r="A6" s="1031" t="s">
        <v>1147</v>
      </c>
      <c r="B6" s="1056"/>
      <c r="C6" s="1056"/>
      <c r="D6" s="1062" t="s">
        <v>1148</v>
      </c>
      <c r="E6" s="1069" t="s">
        <v>1149</v>
      </c>
      <c r="F6" s="1045" t="s">
        <v>91</v>
      </c>
      <c r="G6" s="1053"/>
      <c r="H6" s="1045">
        <v>1</v>
      </c>
      <c r="I6" s="1030">
        <f t="shared" si="0"/>
        <v>0</v>
      </c>
      <c r="J6" s="1029"/>
    </row>
    <row r="7" spans="1:10" s="1038" customFormat="1" ht="38.25">
      <c r="A7" s="1031" t="s">
        <v>1150</v>
      </c>
      <c r="B7" s="1056"/>
      <c r="C7" s="1062"/>
      <c r="D7" s="1062" t="s">
        <v>1151</v>
      </c>
      <c r="E7" s="1069" t="s">
        <v>1152</v>
      </c>
      <c r="F7" s="1045" t="s">
        <v>91</v>
      </c>
      <c r="G7" s="1053"/>
      <c r="H7" s="1045">
        <v>1</v>
      </c>
      <c r="I7" s="1030">
        <f t="shared" si="0"/>
        <v>0</v>
      </c>
      <c r="J7" s="1029"/>
    </row>
    <row r="8" spans="1:10" s="1038" customFormat="1" ht="38.25">
      <c r="A8" s="1031" t="s">
        <v>1153</v>
      </c>
      <c r="B8" s="1056"/>
      <c r="C8" s="1062"/>
      <c r="D8" s="1062" t="s">
        <v>1154</v>
      </c>
      <c r="E8" s="1069" t="s">
        <v>1155</v>
      </c>
      <c r="F8" s="1045" t="s">
        <v>91</v>
      </c>
      <c r="G8" s="1053"/>
      <c r="H8" s="1045">
        <v>1</v>
      </c>
      <c r="I8" s="1030">
        <f t="shared" si="0"/>
        <v>0</v>
      </c>
      <c r="J8" s="1029"/>
    </row>
    <row r="9" spans="1:10" s="1038" customFormat="1" ht="38.25">
      <c r="A9" s="1031" t="s">
        <v>1156</v>
      </c>
      <c r="B9" s="1056"/>
      <c r="C9" s="1062"/>
      <c r="D9" s="1062" t="s">
        <v>1157</v>
      </c>
      <c r="E9" s="1070" t="s">
        <v>1158</v>
      </c>
      <c r="F9" s="1045" t="s">
        <v>91</v>
      </c>
      <c r="G9" s="1053"/>
      <c r="H9" s="1045">
        <v>1</v>
      </c>
      <c r="I9" s="1030">
        <f t="shared" si="0"/>
        <v>0</v>
      </c>
      <c r="J9" s="1029"/>
    </row>
    <row r="10" spans="1:10" s="1038" customFormat="1">
      <c r="A10" s="1031" t="s">
        <v>1159</v>
      </c>
      <c r="B10" s="1056"/>
      <c r="C10" s="1062"/>
      <c r="D10" s="1062" t="s">
        <v>1160</v>
      </c>
      <c r="E10" s="1069" t="s">
        <v>1161</v>
      </c>
      <c r="F10" s="1045" t="s">
        <v>91</v>
      </c>
      <c r="G10" s="1053"/>
      <c r="H10" s="1045">
        <v>1</v>
      </c>
      <c r="I10" s="1030">
        <f t="shared" si="0"/>
        <v>0</v>
      </c>
      <c r="J10" s="1029"/>
    </row>
    <row r="11" spans="1:10" s="1038" customFormat="1" ht="25.5">
      <c r="A11" s="1031" t="s">
        <v>1162</v>
      </c>
      <c r="B11" s="1056"/>
      <c r="C11" s="1062"/>
      <c r="D11" s="1062" t="s">
        <v>1163</v>
      </c>
      <c r="E11" s="1069" t="s">
        <v>3242</v>
      </c>
      <c r="F11" s="1045" t="s">
        <v>1164</v>
      </c>
      <c r="G11" s="1053"/>
      <c r="H11" s="1045">
        <v>1</v>
      </c>
      <c r="I11" s="1030">
        <f t="shared" si="0"/>
        <v>0</v>
      </c>
      <c r="J11" s="1029"/>
    </row>
    <row r="12" spans="1:10" s="1038" customFormat="1" ht="38.25">
      <c r="A12" s="1031" t="s">
        <v>1165</v>
      </c>
      <c r="B12" s="1056"/>
      <c r="C12" s="1062"/>
      <c r="D12" s="1062" t="s">
        <v>1166</v>
      </c>
      <c r="E12" s="1067" t="s">
        <v>1167</v>
      </c>
      <c r="F12" s="1045" t="s">
        <v>91</v>
      </c>
      <c r="G12" s="1053"/>
      <c r="H12" s="1045">
        <v>1</v>
      </c>
      <c r="I12" s="1030">
        <f t="shared" si="0"/>
        <v>0</v>
      </c>
      <c r="J12" s="1029"/>
    </row>
    <row r="13" spans="1:10" s="1038" customFormat="1" ht="38.25">
      <c r="A13" s="1031" t="s">
        <v>1168</v>
      </c>
      <c r="B13" s="1056"/>
      <c r="C13" s="1062"/>
      <c r="D13" s="1062" t="s">
        <v>1169</v>
      </c>
      <c r="E13" s="1067" t="s">
        <v>1170</v>
      </c>
      <c r="F13" s="1045" t="s">
        <v>91</v>
      </c>
      <c r="G13" s="1053"/>
      <c r="H13" s="1045">
        <v>1</v>
      </c>
      <c r="I13" s="1030">
        <f t="shared" si="0"/>
        <v>0</v>
      </c>
      <c r="J13" s="1029"/>
    </row>
    <row r="14" spans="1:10" ht="15" customHeight="1">
      <c r="A14" s="1251" t="s">
        <v>1171</v>
      </c>
      <c r="B14" s="1252"/>
      <c r="C14" s="1252"/>
      <c r="D14" s="1252"/>
      <c r="E14" s="1252"/>
      <c r="F14" s="1252"/>
      <c r="G14" s="1252"/>
      <c r="H14" s="1252"/>
      <c r="I14" s="1253"/>
      <c r="J14" s="1037">
        <f>SUM(I15:I48)</f>
        <v>0</v>
      </c>
    </row>
    <row r="15" spans="1:10" ht="38.25">
      <c r="A15" s="1031" t="s">
        <v>1172</v>
      </c>
      <c r="B15" s="1056"/>
      <c r="C15" s="1062"/>
      <c r="D15" s="1062" t="s">
        <v>1173</v>
      </c>
      <c r="E15" s="1068" t="s">
        <v>3241</v>
      </c>
      <c r="F15" s="1055" t="s">
        <v>91</v>
      </c>
      <c r="G15" s="1053"/>
      <c r="H15" s="1055">
        <v>3</v>
      </c>
      <c r="I15" s="1030">
        <f t="shared" ref="I15:I48" si="1">G15*H15</f>
        <v>0</v>
      </c>
      <c r="J15" s="1029"/>
    </row>
    <row r="16" spans="1:10" ht="25.5">
      <c r="A16" s="1031" t="s">
        <v>1174</v>
      </c>
      <c r="B16" s="1056"/>
      <c r="C16" s="1062"/>
      <c r="D16" s="1062" t="s">
        <v>1175</v>
      </c>
      <c r="E16" s="1068" t="s">
        <v>3240</v>
      </c>
      <c r="F16" s="1045" t="s">
        <v>91</v>
      </c>
      <c r="G16" s="1053"/>
      <c r="H16" s="1045">
        <v>2</v>
      </c>
      <c r="I16" s="1030">
        <f t="shared" si="1"/>
        <v>0</v>
      </c>
      <c r="J16" s="1029"/>
    </row>
    <row r="17" spans="1:10" ht="25.5">
      <c r="A17" s="1031" t="s">
        <v>1176</v>
      </c>
      <c r="B17" s="1056"/>
      <c r="C17" s="1062"/>
      <c r="D17" s="1062" t="s">
        <v>1177</v>
      </c>
      <c r="E17" s="1068" t="s">
        <v>3239</v>
      </c>
      <c r="F17" s="1045" t="s">
        <v>91</v>
      </c>
      <c r="G17" s="1053"/>
      <c r="H17" s="1045">
        <v>2</v>
      </c>
      <c r="I17" s="1030">
        <f t="shared" si="1"/>
        <v>0</v>
      </c>
      <c r="J17" s="1029"/>
    </row>
    <row r="18" spans="1:10" ht="30.2" customHeight="1">
      <c r="A18" s="1031" t="s">
        <v>1178</v>
      </c>
      <c r="B18" s="1056"/>
      <c r="C18" s="1062"/>
      <c r="D18" s="1062" t="s">
        <v>3238</v>
      </c>
      <c r="E18" s="1068" t="s">
        <v>3233</v>
      </c>
      <c r="F18" s="1045" t="s">
        <v>91</v>
      </c>
      <c r="G18" s="1053"/>
      <c r="H18" s="1045">
        <v>12</v>
      </c>
      <c r="I18" s="1030">
        <f t="shared" si="1"/>
        <v>0</v>
      </c>
      <c r="J18" s="1029"/>
    </row>
    <row r="19" spans="1:10" ht="25.5">
      <c r="A19" s="1031" t="s">
        <v>1179</v>
      </c>
      <c r="B19" s="1056"/>
      <c r="C19" s="1062"/>
      <c r="D19" s="1062" t="s">
        <v>3237</v>
      </c>
      <c r="E19" s="1068" t="s">
        <v>3233</v>
      </c>
      <c r="F19" s="1045" t="s">
        <v>91</v>
      </c>
      <c r="G19" s="1053"/>
      <c r="H19" s="1045">
        <v>6</v>
      </c>
      <c r="I19" s="1030">
        <f t="shared" si="1"/>
        <v>0</v>
      </c>
      <c r="J19" s="1029"/>
    </row>
    <row r="20" spans="1:10" ht="25.5">
      <c r="A20" s="1031" t="s">
        <v>1180</v>
      </c>
      <c r="B20" s="1056"/>
      <c r="C20" s="1062"/>
      <c r="D20" s="1062" t="s">
        <v>3236</v>
      </c>
      <c r="E20" s="1068" t="s">
        <v>3233</v>
      </c>
      <c r="F20" s="1045" t="s">
        <v>91</v>
      </c>
      <c r="G20" s="1053"/>
      <c r="H20" s="1045">
        <v>10</v>
      </c>
      <c r="I20" s="1030">
        <f t="shared" si="1"/>
        <v>0</v>
      </c>
      <c r="J20" s="1029"/>
    </row>
    <row r="21" spans="1:10" ht="25.5">
      <c r="A21" s="1031" t="s">
        <v>1181</v>
      </c>
      <c r="B21" s="1056"/>
      <c r="C21" s="1062"/>
      <c r="D21" s="1062" t="s">
        <v>3121</v>
      </c>
      <c r="E21" s="1068" t="s">
        <v>3233</v>
      </c>
      <c r="F21" s="1045" t="s">
        <v>91</v>
      </c>
      <c r="G21" s="1053"/>
      <c r="H21" s="1045">
        <v>4</v>
      </c>
      <c r="I21" s="1030">
        <f t="shared" si="1"/>
        <v>0</v>
      </c>
      <c r="J21" s="1029"/>
    </row>
    <row r="22" spans="1:10" ht="25.5">
      <c r="A22" s="1031" t="s">
        <v>1182</v>
      </c>
      <c r="B22" s="1056"/>
      <c r="C22" s="1062"/>
      <c r="D22" s="1062" t="s">
        <v>3235</v>
      </c>
      <c r="E22" s="1068" t="s">
        <v>3233</v>
      </c>
      <c r="F22" s="1045" t="s">
        <v>91</v>
      </c>
      <c r="G22" s="1053"/>
      <c r="H22" s="1045">
        <v>2</v>
      </c>
      <c r="I22" s="1030">
        <f t="shared" si="1"/>
        <v>0</v>
      </c>
      <c r="J22" s="1029"/>
    </row>
    <row r="23" spans="1:10" ht="25.5">
      <c r="A23" s="1031" t="s">
        <v>1183</v>
      </c>
      <c r="B23" s="1056"/>
      <c r="C23" s="1062"/>
      <c r="D23" s="1062" t="s">
        <v>3234</v>
      </c>
      <c r="E23" s="1068" t="s">
        <v>3233</v>
      </c>
      <c r="F23" s="1055" t="s">
        <v>91</v>
      </c>
      <c r="G23" s="1053"/>
      <c r="H23" s="1055">
        <v>6</v>
      </c>
      <c r="I23" s="1030">
        <f t="shared" si="1"/>
        <v>0</v>
      </c>
      <c r="J23" s="1029"/>
    </row>
    <row r="24" spans="1:10" ht="68.849999999999994" customHeight="1">
      <c r="A24" s="1031" t="s">
        <v>1185</v>
      </c>
      <c r="B24" s="1056"/>
      <c r="C24" s="1055"/>
      <c r="D24" s="1055" t="s">
        <v>1184</v>
      </c>
      <c r="E24" s="1058" t="s">
        <v>3231</v>
      </c>
      <c r="F24" s="1055" t="s">
        <v>91</v>
      </c>
      <c r="G24" s="1053"/>
      <c r="H24" s="1055">
        <v>1</v>
      </c>
      <c r="I24" s="1030">
        <f t="shared" si="1"/>
        <v>0</v>
      </c>
      <c r="J24" s="1029"/>
    </row>
    <row r="25" spans="1:10" ht="68.099999999999994" customHeight="1">
      <c r="A25" s="1031" t="s">
        <v>1186</v>
      </c>
      <c r="B25" s="1056"/>
      <c r="C25" s="1055"/>
      <c r="D25" s="1055" t="s">
        <v>1184</v>
      </c>
      <c r="E25" s="1058" t="s">
        <v>3232</v>
      </c>
      <c r="F25" s="1055" t="s">
        <v>91</v>
      </c>
      <c r="G25" s="1053"/>
      <c r="H25" s="1055">
        <v>1</v>
      </c>
      <c r="I25" s="1030">
        <f t="shared" si="1"/>
        <v>0</v>
      </c>
      <c r="J25" s="1029"/>
    </row>
    <row r="26" spans="1:10" ht="64.900000000000006" customHeight="1">
      <c r="A26" s="1031" t="s">
        <v>1188</v>
      </c>
      <c r="B26" s="1056"/>
      <c r="C26" s="1055"/>
      <c r="D26" s="1055" t="s">
        <v>1187</v>
      </c>
      <c r="E26" s="1058" t="s">
        <v>3232</v>
      </c>
      <c r="F26" s="1055" t="s">
        <v>91</v>
      </c>
      <c r="G26" s="1053"/>
      <c r="H26" s="1055">
        <v>3</v>
      </c>
      <c r="I26" s="1030">
        <f t="shared" si="1"/>
        <v>0</v>
      </c>
      <c r="J26" s="1029"/>
    </row>
    <row r="27" spans="1:10" ht="64.900000000000006" customHeight="1">
      <c r="A27" s="1031" t="s">
        <v>1190</v>
      </c>
      <c r="B27" s="1056"/>
      <c r="C27" s="1055"/>
      <c r="D27" s="1055" t="s">
        <v>1189</v>
      </c>
      <c r="E27" s="1058" t="s">
        <v>3230</v>
      </c>
      <c r="F27" s="1055" t="s">
        <v>91</v>
      </c>
      <c r="G27" s="1053"/>
      <c r="H27" s="1055">
        <v>1</v>
      </c>
      <c r="I27" s="1030">
        <f t="shared" si="1"/>
        <v>0</v>
      </c>
      <c r="J27" s="1029"/>
    </row>
    <row r="28" spans="1:10" ht="63.6" customHeight="1">
      <c r="A28" s="1031" t="s">
        <v>1192</v>
      </c>
      <c r="B28" s="1056"/>
      <c r="C28" s="1055"/>
      <c r="D28" s="1055" t="s">
        <v>1191</v>
      </c>
      <c r="E28" s="1058" t="s">
        <v>3231</v>
      </c>
      <c r="F28" s="1055" t="s">
        <v>91</v>
      </c>
      <c r="G28" s="1053"/>
      <c r="H28" s="1055">
        <v>1</v>
      </c>
      <c r="I28" s="1030">
        <f t="shared" si="1"/>
        <v>0</v>
      </c>
      <c r="J28" s="1029"/>
    </row>
    <row r="29" spans="1:10" ht="61.5" customHeight="1">
      <c r="A29" s="1031" t="s">
        <v>1194</v>
      </c>
      <c r="B29" s="1056"/>
      <c r="C29" s="1055"/>
      <c r="D29" s="1055" t="s">
        <v>1193</v>
      </c>
      <c r="E29" s="1058" t="s">
        <v>3230</v>
      </c>
      <c r="F29" s="1055" t="s">
        <v>91</v>
      </c>
      <c r="G29" s="1053"/>
      <c r="H29" s="1055">
        <v>1</v>
      </c>
      <c r="I29" s="1030">
        <f t="shared" si="1"/>
        <v>0</v>
      </c>
      <c r="J29" s="1029"/>
    </row>
    <row r="30" spans="1:10" ht="62.85" customHeight="1">
      <c r="A30" s="1031" t="s">
        <v>1196</v>
      </c>
      <c r="B30" s="1056"/>
      <c r="C30" s="1055"/>
      <c r="D30" s="1055" t="s">
        <v>1195</v>
      </c>
      <c r="E30" s="1058" t="s">
        <v>3229</v>
      </c>
      <c r="F30" s="1055" t="s">
        <v>91</v>
      </c>
      <c r="G30" s="1053"/>
      <c r="H30" s="1055">
        <v>1</v>
      </c>
      <c r="I30" s="1030">
        <f t="shared" si="1"/>
        <v>0</v>
      </c>
      <c r="J30" s="1029"/>
    </row>
    <row r="31" spans="1:10" ht="77.25" customHeight="1">
      <c r="A31" s="1031" t="s">
        <v>1199</v>
      </c>
      <c r="B31" s="1056"/>
      <c r="C31" s="1055"/>
      <c r="D31" s="1055" t="s">
        <v>1197</v>
      </c>
      <c r="E31" s="1058" t="s">
        <v>1198</v>
      </c>
      <c r="F31" s="1055" t="s">
        <v>91</v>
      </c>
      <c r="G31" s="1053"/>
      <c r="H31" s="1055">
        <v>1</v>
      </c>
      <c r="I31" s="1030">
        <f t="shared" si="1"/>
        <v>0</v>
      </c>
      <c r="J31" s="1029"/>
    </row>
    <row r="32" spans="1:10" ht="63" customHeight="1">
      <c r="A32" s="1031" t="s">
        <v>1202</v>
      </c>
      <c r="B32" s="1056"/>
      <c r="C32" s="1055"/>
      <c r="D32" s="1055" t="s">
        <v>1200</v>
      </c>
      <c r="E32" s="1067" t="s">
        <v>1201</v>
      </c>
      <c r="F32" s="1055" t="s">
        <v>91</v>
      </c>
      <c r="G32" s="1053"/>
      <c r="H32" s="1055">
        <v>2</v>
      </c>
      <c r="I32" s="1030">
        <f t="shared" si="1"/>
        <v>0</v>
      </c>
      <c r="J32" s="1029"/>
    </row>
    <row r="33" spans="1:10" ht="63" customHeight="1">
      <c r="A33" s="1031" t="s">
        <v>1205</v>
      </c>
      <c r="B33" s="1036"/>
      <c r="C33" s="1035"/>
      <c r="D33" s="1052" t="s">
        <v>1203</v>
      </c>
      <c r="E33" s="1051" t="s">
        <v>1204</v>
      </c>
      <c r="F33" s="1039" t="s">
        <v>91</v>
      </c>
      <c r="G33" s="1030"/>
      <c r="H33" s="1031">
        <v>1</v>
      </c>
      <c r="I33" s="1030">
        <f t="shared" si="1"/>
        <v>0</v>
      </c>
      <c r="J33" s="1029"/>
    </row>
    <row r="34" spans="1:10" ht="63" customHeight="1">
      <c r="A34" s="1031" t="s">
        <v>1208</v>
      </c>
      <c r="B34" s="1066"/>
      <c r="C34" s="1055"/>
      <c r="D34" s="1066" t="s">
        <v>1206</v>
      </c>
      <c r="E34" s="1058" t="s">
        <v>1207</v>
      </c>
      <c r="F34" s="1055" t="s">
        <v>94</v>
      </c>
      <c r="G34" s="1053"/>
      <c r="H34" s="1055">
        <v>200</v>
      </c>
      <c r="I34" s="1030">
        <f t="shared" si="1"/>
        <v>0</v>
      </c>
      <c r="J34" s="1029"/>
    </row>
    <row r="35" spans="1:10" ht="63" customHeight="1">
      <c r="A35" s="1031" t="s">
        <v>1211</v>
      </c>
      <c r="B35" s="1066"/>
      <c r="C35" s="1055"/>
      <c r="D35" s="1066" t="s">
        <v>1209</v>
      </c>
      <c r="E35" s="1058" t="s">
        <v>1210</v>
      </c>
      <c r="F35" s="1055" t="s">
        <v>94</v>
      </c>
      <c r="G35" s="1053"/>
      <c r="H35" s="1055">
        <v>150</v>
      </c>
      <c r="I35" s="1030">
        <f t="shared" si="1"/>
        <v>0</v>
      </c>
      <c r="J35" s="1029"/>
    </row>
    <row r="36" spans="1:10" s="1029" customFormat="1" ht="30" customHeight="1">
      <c r="A36" s="1031" t="s">
        <v>1214</v>
      </c>
      <c r="B36" s="1066"/>
      <c r="C36" s="1055"/>
      <c r="D36" s="1066" t="s">
        <v>1212</v>
      </c>
      <c r="E36" s="1058" t="s">
        <v>1213</v>
      </c>
      <c r="F36" s="1055" t="s">
        <v>94</v>
      </c>
      <c r="G36" s="1053"/>
      <c r="H36" s="1055">
        <v>1500</v>
      </c>
      <c r="I36" s="1030">
        <f t="shared" si="1"/>
        <v>0</v>
      </c>
    </row>
    <row r="37" spans="1:10" ht="63" customHeight="1">
      <c r="A37" s="1031" t="s">
        <v>1217</v>
      </c>
      <c r="B37" s="1043"/>
      <c r="C37" s="1046"/>
      <c r="D37" s="1050" t="s">
        <v>1215</v>
      </c>
      <c r="E37" s="1049" t="s">
        <v>1216</v>
      </c>
      <c r="F37" s="1048" t="s">
        <v>94</v>
      </c>
      <c r="G37" s="1047"/>
      <c r="H37" s="1046">
        <v>200</v>
      </c>
      <c r="I37" s="1030">
        <f t="shared" si="1"/>
        <v>0</v>
      </c>
      <c r="J37" s="1029"/>
    </row>
    <row r="38" spans="1:10" ht="63" customHeight="1">
      <c r="A38" s="1031" t="s">
        <v>1219</v>
      </c>
      <c r="B38" s="1064"/>
      <c r="C38" s="1055"/>
      <c r="D38" s="1055" t="s">
        <v>1218</v>
      </c>
      <c r="E38" s="1058" t="s">
        <v>3228</v>
      </c>
      <c r="F38" s="1055" t="s">
        <v>1164</v>
      </c>
      <c r="G38" s="1053"/>
      <c r="H38" s="1055">
        <v>0</v>
      </c>
      <c r="I38" s="1030">
        <f t="shared" si="1"/>
        <v>0</v>
      </c>
      <c r="J38" s="1029"/>
    </row>
    <row r="39" spans="1:10" ht="63" customHeight="1">
      <c r="A39" s="1031" t="s">
        <v>1220</v>
      </c>
      <c r="B39" s="1055"/>
      <c r="C39" s="1055"/>
      <c r="D39" s="1055" t="s">
        <v>3227</v>
      </c>
      <c r="E39" s="1058" t="s">
        <v>3224</v>
      </c>
      <c r="F39" s="1055" t="s">
        <v>91</v>
      </c>
      <c r="G39" s="1053"/>
      <c r="H39" s="1055">
        <v>10</v>
      </c>
      <c r="I39" s="1030">
        <f t="shared" si="1"/>
        <v>0</v>
      </c>
      <c r="J39" s="1029"/>
    </row>
    <row r="40" spans="1:10" ht="63" customHeight="1">
      <c r="A40" s="1031" t="s">
        <v>1221</v>
      </c>
      <c r="B40" s="1055"/>
      <c r="C40" s="1055"/>
      <c r="D40" s="1055" t="s">
        <v>3226</v>
      </c>
      <c r="E40" s="1058" t="s">
        <v>3224</v>
      </c>
      <c r="F40" s="1055" t="s">
        <v>91</v>
      </c>
      <c r="G40" s="1053"/>
      <c r="H40" s="1055">
        <v>18</v>
      </c>
      <c r="I40" s="1030">
        <f t="shared" si="1"/>
        <v>0</v>
      </c>
      <c r="J40" s="1029"/>
    </row>
    <row r="41" spans="1:10" ht="63" customHeight="1">
      <c r="A41" s="1031" t="s">
        <v>1222</v>
      </c>
      <c r="B41" s="1056"/>
      <c r="C41" s="1055"/>
      <c r="D41" s="1055" t="s">
        <v>3225</v>
      </c>
      <c r="E41" s="1058" t="s">
        <v>3224</v>
      </c>
      <c r="F41" s="1055" t="s">
        <v>91</v>
      </c>
      <c r="G41" s="1053"/>
      <c r="H41" s="1055">
        <v>12</v>
      </c>
      <c r="I41" s="1030">
        <f t="shared" si="1"/>
        <v>0</v>
      </c>
      <c r="J41" s="1029"/>
    </row>
    <row r="42" spans="1:10" ht="63" customHeight="1">
      <c r="A42" s="1031" t="s">
        <v>1225</v>
      </c>
      <c r="B42" s="1056"/>
      <c r="C42" s="1055"/>
      <c r="D42" s="1055" t="s">
        <v>1223</v>
      </c>
      <c r="E42" s="1058" t="s">
        <v>1224</v>
      </c>
      <c r="F42" s="1055" t="s">
        <v>91</v>
      </c>
      <c r="G42" s="1053"/>
      <c r="H42" s="1055">
        <v>10</v>
      </c>
      <c r="I42" s="1030">
        <f t="shared" si="1"/>
        <v>0</v>
      </c>
      <c r="J42" s="1029"/>
    </row>
    <row r="43" spans="1:10" ht="63" customHeight="1">
      <c r="A43" s="1031" t="s">
        <v>1228</v>
      </c>
      <c r="B43" s="1056"/>
      <c r="C43" s="1055"/>
      <c r="D43" s="1055" t="s">
        <v>1226</v>
      </c>
      <c r="E43" s="1058" t="s">
        <v>1227</v>
      </c>
      <c r="F43" s="1055" t="s">
        <v>91</v>
      </c>
      <c r="G43" s="1053"/>
      <c r="H43" s="1055">
        <v>1</v>
      </c>
      <c r="I43" s="1030">
        <f t="shared" si="1"/>
        <v>0</v>
      </c>
      <c r="J43" s="1029"/>
    </row>
    <row r="44" spans="1:10" ht="63" customHeight="1">
      <c r="A44" s="1031" t="s">
        <v>1231</v>
      </c>
      <c r="B44" s="1056"/>
      <c r="C44" s="1055"/>
      <c r="D44" s="1055" t="s">
        <v>1229</v>
      </c>
      <c r="E44" s="1058" t="s">
        <v>1230</v>
      </c>
      <c r="F44" s="1055" t="s">
        <v>91</v>
      </c>
      <c r="G44" s="1053"/>
      <c r="H44" s="1055">
        <v>1</v>
      </c>
      <c r="I44" s="1030">
        <f t="shared" si="1"/>
        <v>0</v>
      </c>
      <c r="J44" s="1029"/>
    </row>
    <row r="45" spans="1:10" ht="63" customHeight="1">
      <c r="A45" s="1031" t="s">
        <v>1234</v>
      </c>
      <c r="B45" s="1056"/>
      <c r="C45" s="1055"/>
      <c r="D45" s="1055" t="s">
        <v>1232</v>
      </c>
      <c r="E45" s="1058" t="s">
        <v>1233</v>
      </c>
      <c r="F45" s="1055" t="s">
        <v>91</v>
      </c>
      <c r="G45" s="1053"/>
      <c r="H45" s="1055">
        <v>1</v>
      </c>
      <c r="I45" s="1030">
        <f t="shared" si="1"/>
        <v>0</v>
      </c>
      <c r="J45" s="1029"/>
    </row>
    <row r="46" spans="1:10" ht="63" customHeight="1">
      <c r="A46" s="1031" t="s">
        <v>1237</v>
      </c>
      <c r="B46" s="1056"/>
      <c r="C46" s="1055"/>
      <c r="D46" s="1055" t="s">
        <v>1235</v>
      </c>
      <c r="E46" s="1058" t="s">
        <v>1236</v>
      </c>
      <c r="F46" s="1055" t="s">
        <v>91</v>
      </c>
      <c r="G46" s="1053"/>
      <c r="H46" s="1055">
        <v>1</v>
      </c>
      <c r="I46" s="1030">
        <f t="shared" si="1"/>
        <v>0</v>
      </c>
      <c r="J46" s="1029"/>
    </row>
    <row r="47" spans="1:10" ht="63" customHeight="1">
      <c r="A47" s="1031" t="s">
        <v>1239</v>
      </c>
      <c r="B47" s="1064"/>
      <c r="C47" s="1055"/>
      <c r="D47" s="1055" t="s">
        <v>1238</v>
      </c>
      <c r="E47" s="1058" t="s">
        <v>1238</v>
      </c>
      <c r="F47" s="1055" t="s">
        <v>91</v>
      </c>
      <c r="G47" s="1065"/>
      <c r="H47" s="1055">
        <v>1</v>
      </c>
      <c r="I47" s="1059">
        <f t="shared" si="1"/>
        <v>0</v>
      </c>
      <c r="J47" s="1029"/>
    </row>
    <row r="48" spans="1:10" ht="15" customHeight="1">
      <c r="A48" s="1031" t="s">
        <v>1242</v>
      </c>
      <c r="B48" s="1064"/>
      <c r="C48" s="1055"/>
      <c r="D48" s="1034" t="s">
        <v>1240</v>
      </c>
      <c r="E48" s="1033" t="s">
        <v>1240</v>
      </c>
      <c r="F48" s="1032" t="s">
        <v>1164</v>
      </c>
      <c r="G48" s="1030"/>
      <c r="H48" s="1055">
        <v>1</v>
      </c>
      <c r="I48" s="1059">
        <f t="shared" si="1"/>
        <v>0</v>
      </c>
      <c r="J48" s="1029"/>
    </row>
    <row r="49" spans="1:10" ht="60.75" customHeight="1">
      <c r="A49" s="1254" t="s">
        <v>1241</v>
      </c>
      <c r="B49" s="1254"/>
      <c r="C49" s="1254"/>
      <c r="D49" s="1254"/>
      <c r="E49" s="1254"/>
      <c r="F49" s="1254"/>
      <c r="G49" s="1254"/>
      <c r="H49" s="1254"/>
      <c r="I49" s="1255"/>
      <c r="J49" s="1037">
        <f>SUM(I50:I86)</f>
        <v>0</v>
      </c>
    </row>
    <row r="50" spans="1:10" ht="60" customHeight="1">
      <c r="A50" s="1031" t="s">
        <v>1245</v>
      </c>
      <c r="B50" s="1056"/>
      <c r="C50" s="1062"/>
      <c r="D50" s="1062" t="s">
        <v>1243</v>
      </c>
      <c r="E50" s="1054" t="s">
        <v>1244</v>
      </c>
      <c r="F50" s="1045" t="s">
        <v>91</v>
      </c>
      <c r="G50" s="1053"/>
      <c r="H50" s="1045">
        <v>2</v>
      </c>
      <c r="I50" s="1030">
        <f t="shared" ref="I50:I76" si="2">G50*H50</f>
        <v>0</v>
      </c>
      <c r="J50" s="1029"/>
    </row>
    <row r="51" spans="1:10" ht="63" customHeight="1">
      <c r="A51" s="1031" t="s">
        <v>1246</v>
      </c>
      <c r="B51" s="1056"/>
      <c r="C51" s="1062"/>
      <c r="D51" s="1062" t="s">
        <v>1243</v>
      </c>
      <c r="E51" s="1063" t="s">
        <v>3223</v>
      </c>
      <c r="F51" s="1055" t="s">
        <v>91</v>
      </c>
      <c r="G51" s="1053"/>
      <c r="H51" s="1055">
        <v>2</v>
      </c>
      <c r="I51" s="1030">
        <f t="shared" si="2"/>
        <v>0</v>
      </c>
      <c r="J51" s="1029"/>
    </row>
    <row r="52" spans="1:10" ht="57" customHeight="1">
      <c r="A52" s="1031" t="s">
        <v>1248</v>
      </c>
      <c r="B52" s="1056"/>
      <c r="C52" s="1055"/>
      <c r="D52" s="1055" t="s">
        <v>1247</v>
      </c>
      <c r="E52" s="1058" t="s">
        <v>3222</v>
      </c>
      <c r="F52" s="1055" t="s">
        <v>91</v>
      </c>
      <c r="G52" s="1053"/>
      <c r="H52" s="1055">
        <v>1</v>
      </c>
      <c r="I52" s="1030">
        <f t="shared" si="2"/>
        <v>0</v>
      </c>
      <c r="J52" s="1029"/>
    </row>
    <row r="53" spans="1:10" ht="63" customHeight="1">
      <c r="A53" s="1031" t="s">
        <v>1249</v>
      </c>
      <c r="B53" s="1056"/>
      <c r="C53" s="1055"/>
      <c r="D53" s="1062" t="s">
        <v>1243</v>
      </c>
      <c r="E53" s="1058" t="s">
        <v>3221</v>
      </c>
      <c r="F53" s="1055" t="s">
        <v>91</v>
      </c>
      <c r="G53" s="1053"/>
      <c r="H53" s="1055">
        <v>2</v>
      </c>
      <c r="I53" s="1030">
        <f t="shared" si="2"/>
        <v>0</v>
      </c>
      <c r="J53" s="1029"/>
    </row>
    <row r="54" spans="1:10" ht="57" customHeight="1">
      <c r="A54" s="1031" t="s">
        <v>1250</v>
      </c>
      <c r="B54" s="1056"/>
      <c r="C54" s="1055"/>
      <c r="D54" s="1055" t="s">
        <v>1247</v>
      </c>
      <c r="E54" s="1058" t="s">
        <v>3220</v>
      </c>
      <c r="F54" s="1055" t="s">
        <v>91</v>
      </c>
      <c r="G54" s="1053"/>
      <c r="H54" s="1055">
        <v>1</v>
      </c>
      <c r="I54" s="1030">
        <f t="shared" si="2"/>
        <v>0</v>
      </c>
      <c r="J54" s="1029"/>
    </row>
    <row r="55" spans="1:10" ht="57" customHeight="1">
      <c r="A55" s="1031" t="s">
        <v>1252</v>
      </c>
      <c r="B55" s="1056"/>
      <c r="C55" s="1055"/>
      <c r="D55" s="1055" t="s">
        <v>1251</v>
      </c>
      <c r="E55" s="1058" t="s">
        <v>3219</v>
      </c>
      <c r="F55" s="1055" t="s">
        <v>91</v>
      </c>
      <c r="G55" s="1053"/>
      <c r="H55" s="1055">
        <v>1</v>
      </c>
      <c r="I55" s="1030">
        <f t="shared" si="2"/>
        <v>0</v>
      </c>
      <c r="J55" s="1029"/>
    </row>
    <row r="56" spans="1:10" ht="57" customHeight="1">
      <c r="A56" s="1031" t="s">
        <v>1254</v>
      </c>
      <c r="B56" s="1056"/>
      <c r="C56" s="1055"/>
      <c r="D56" s="1055" t="s">
        <v>1253</v>
      </c>
      <c r="E56" s="1058" t="s">
        <v>3218</v>
      </c>
      <c r="F56" s="1055" t="s">
        <v>404</v>
      </c>
      <c r="G56" s="1053"/>
      <c r="H56" s="1055">
        <v>1</v>
      </c>
      <c r="I56" s="1030">
        <f t="shared" si="2"/>
        <v>0</v>
      </c>
      <c r="J56" s="1029"/>
    </row>
    <row r="57" spans="1:10" ht="57" customHeight="1">
      <c r="A57" s="1031" t="s">
        <v>1256</v>
      </c>
      <c r="B57" s="1056"/>
      <c r="C57" s="1055"/>
      <c r="D57" s="1055" t="s">
        <v>1253</v>
      </c>
      <c r="E57" s="1058" t="s">
        <v>1255</v>
      </c>
      <c r="F57" s="1055" t="s">
        <v>404</v>
      </c>
      <c r="G57" s="1053"/>
      <c r="H57" s="1055">
        <v>1</v>
      </c>
      <c r="I57" s="1030">
        <f t="shared" si="2"/>
        <v>0</v>
      </c>
      <c r="J57" s="1029"/>
    </row>
    <row r="58" spans="1:10" ht="25.5">
      <c r="A58" s="1031" t="s">
        <v>1259</v>
      </c>
      <c r="B58" s="1056"/>
      <c r="C58" s="1055"/>
      <c r="D58" s="1055" t="s">
        <v>1257</v>
      </c>
      <c r="E58" s="1058" t="s">
        <v>1258</v>
      </c>
      <c r="F58" s="1055" t="s">
        <v>91</v>
      </c>
      <c r="G58" s="1053"/>
      <c r="H58" s="1055">
        <v>1</v>
      </c>
      <c r="I58" s="1030">
        <f t="shared" si="2"/>
        <v>0</v>
      </c>
      <c r="J58" s="1029"/>
    </row>
    <row r="59" spans="1:10" ht="75" customHeight="1">
      <c r="A59" s="1031" t="s">
        <v>1262</v>
      </c>
      <c r="B59" s="1056"/>
      <c r="C59" s="1055"/>
      <c r="D59" s="1031" t="s">
        <v>1260</v>
      </c>
      <c r="E59" s="1061" t="s">
        <v>1261</v>
      </c>
      <c r="F59" s="1060" t="s">
        <v>91</v>
      </c>
      <c r="G59" s="1059"/>
      <c r="H59" s="1055">
        <v>1</v>
      </c>
      <c r="I59" s="1030">
        <f t="shared" si="2"/>
        <v>0</v>
      </c>
      <c r="J59" s="1029"/>
    </row>
    <row r="60" spans="1:10" ht="48" customHeight="1">
      <c r="A60" s="1031" t="s">
        <v>1265</v>
      </c>
      <c r="B60" s="1057"/>
      <c r="C60" s="1055"/>
      <c r="D60" s="1055" t="s">
        <v>1263</v>
      </c>
      <c r="E60" s="1058" t="s">
        <v>1264</v>
      </c>
      <c r="F60" s="1055" t="s">
        <v>91</v>
      </c>
      <c r="G60" s="1053"/>
      <c r="H60" s="1055">
        <v>2</v>
      </c>
      <c r="I60" s="1030">
        <f t="shared" si="2"/>
        <v>0</v>
      </c>
      <c r="J60" s="1029"/>
    </row>
    <row r="61" spans="1:10" ht="48" customHeight="1">
      <c r="A61" s="1031" t="s">
        <v>1267</v>
      </c>
      <c r="B61" s="1057"/>
      <c r="C61" s="1055"/>
      <c r="D61" s="1055" t="s">
        <v>1266</v>
      </c>
      <c r="E61" s="1054" t="s">
        <v>3217</v>
      </c>
      <c r="F61" s="1055" t="s">
        <v>91</v>
      </c>
      <c r="G61" s="1053"/>
      <c r="H61" s="1055">
        <v>1</v>
      </c>
      <c r="I61" s="1030">
        <f t="shared" si="2"/>
        <v>0</v>
      </c>
      <c r="J61" s="1029"/>
    </row>
    <row r="62" spans="1:10" ht="48" customHeight="1">
      <c r="A62" s="1031" t="s">
        <v>1268</v>
      </c>
      <c r="B62" s="1056"/>
      <c r="C62" s="1055"/>
      <c r="D62" s="1055" t="s">
        <v>1266</v>
      </c>
      <c r="E62" s="1054" t="s">
        <v>3216</v>
      </c>
      <c r="F62" s="1055" t="s">
        <v>91</v>
      </c>
      <c r="G62" s="1053"/>
      <c r="H62" s="1055">
        <v>1</v>
      </c>
      <c r="I62" s="1030">
        <f t="shared" si="2"/>
        <v>0</v>
      </c>
      <c r="J62" s="1029"/>
    </row>
    <row r="63" spans="1:10" ht="45.95" customHeight="1">
      <c r="A63" s="1031" t="s">
        <v>1269</v>
      </c>
      <c r="B63" s="1056"/>
      <c r="C63" s="1055"/>
      <c r="D63" s="1055" t="s">
        <v>1266</v>
      </c>
      <c r="E63" s="1054" t="s">
        <v>3215</v>
      </c>
      <c r="F63" s="1055" t="s">
        <v>91</v>
      </c>
      <c r="G63" s="1053"/>
      <c r="H63" s="1055">
        <v>1</v>
      </c>
      <c r="I63" s="1030">
        <f t="shared" si="2"/>
        <v>0</v>
      </c>
      <c r="J63" s="1029"/>
    </row>
    <row r="64" spans="1:10" ht="70.5" customHeight="1">
      <c r="A64" s="1031" t="s">
        <v>1271</v>
      </c>
      <c r="B64" s="1045"/>
      <c r="C64" s="1045"/>
      <c r="D64" s="1031" t="s">
        <v>1270</v>
      </c>
      <c r="E64" s="1054" t="s">
        <v>3214</v>
      </c>
      <c r="F64" s="1045" t="s">
        <v>91</v>
      </c>
      <c r="G64" s="1053"/>
      <c r="H64" s="1045">
        <v>1</v>
      </c>
      <c r="I64" s="1053">
        <f t="shared" si="2"/>
        <v>0</v>
      </c>
      <c r="J64" s="1029"/>
    </row>
    <row r="65" spans="1:10" ht="53.25" customHeight="1">
      <c r="A65" s="1031" t="s">
        <v>1272</v>
      </c>
      <c r="B65" s="1045"/>
      <c r="C65" s="1045"/>
      <c r="D65" s="1031" t="s">
        <v>1270</v>
      </c>
      <c r="E65" s="1054" t="s">
        <v>3213</v>
      </c>
      <c r="F65" s="1045" t="s">
        <v>91</v>
      </c>
      <c r="G65" s="1053"/>
      <c r="H65" s="1045">
        <v>2</v>
      </c>
      <c r="I65" s="1053">
        <f t="shared" si="2"/>
        <v>0</v>
      </c>
      <c r="J65" s="1029"/>
    </row>
    <row r="66" spans="1:10" ht="55.5" customHeight="1">
      <c r="A66" s="1031" t="s">
        <v>1274</v>
      </c>
      <c r="B66" s="1045"/>
      <c r="C66" s="1055"/>
      <c r="D66" s="1031" t="s">
        <v>1273</v>
      </c>
      <c r="E66" s="1054" t="s">
        <v>3212</v>
      </c>
      <c r="F66" s="1045" t="s">
        <v>91</v>
      </c>
      <c r="G66" s="1053"/>
      <c r="H66" s="1045">
        <v>2</v>
      </c>
      <c r="I66" s="1053">
        <f t="shared" si="2"/>
        <v>0</v>
      </c>
      <c r="J66" s="1029"/>
    </row>
    <row r="67" spans="1:10" ht="56.25" customHeight="1">
      <c r="A67" s="1031" t="s">
        <v>1275</v>
      </c>
      <c r="B67" s="1045"/>
      <c r="C67" s="1045"/>
      <c r="D67" s="1031" t="s">
        <v>1270</v>
      </c>
      <c r="E67" s="1054" t="s">
        <v>3211</v>
      </c>
      <c r="F67" s="1045" t="s">
        <v>91</v>
      </c>
      <c r="G67" s="1053"/>
      <c r="H67" s="1045">
        <v>1</v>
      </c>
      <c r="I67" s="1053">
        <f t="shared" si="2"/>
        <v>0</v>
      </c>
      <c r="J67" s="1029"/>
    </row>
    <row r="68" spans="1:10" ht="46.5" customHeight="1">
      <c r="A68" s="1031" t="s">
        <v>1277</v>
      </c>
      <c r="B68" s="1045"/>
      <c r="C68" s="1045"/>
      <c r="D68" s="1031" t="s">
        <v>1270</v>
      </c>
      <c r="E68" s="1054" t="s">
        <v>1276</v>
      </c>
      <c r="F68" s="1045" t="s">
        <v>91</v>
      </c>
      <c r="G68" s="1053"/>
      <c r="H68" s="1045">
        <v>6</v>
      </c>
      <c r="I68" s="1053">
        <f t="shared" si="2"/>
        <v>0</v>
      </c>
      <c r="J68" s="1029"/>
    </row>
    <row r="69" spans="1:10" ht="70.5" customHeight="1">
      <c r="A69" s="1031" t="s">
        <v>1278</v>
      </c>
      <c r="B69" s="1045"/>
      <c r="C69" s="1045"/>
      <c r="D69" s="1031" t="s">
        <v>1270</v>
      </c>
      <c r="E69" s="1054" t="s">
        <v>3210</v>
      </c>
      <c r="F69" s="1045" t="s">
        <v>91</v>
      </c>
      <c r="G69" s="1053"/>
      <c r="H69" s="1045">
        <v>1</v>
      </c>
      <c r="I69" s="1053">
        <f t="shared" si="2"/>
        <v>0</v>
      </c>
      <c r="J69" s="1029"/>
    </row>
    <row r="70" spans="1:10" ht="60" customHeight="1">
      <c r="A70" s="1031" t="s">
        <v>1280</v>
      </c>
      <c r="B70" s="1035"/>
      <c r="C70" s="1045"/>
      <c r="D70" s="1045" t="s">
        <v>1279</v>
      </c>
      <c r="E70" s="1054" t="s">
        <v>3209</v>
      </c>
      <c r="F70" s="1045" t="s">
        <v>91</v>
      </c>
      <c r="G70" s="1053"/>
      <c r="H70" s="1045">
        <v>1</v>
      </c>
      <c r="I70" s="1053">
        <f t="shared" si="2"/>
        <v>0</v>
      </c>
      <c r="J70" s="1029"/>
    </row>
    <row r="71" spans="1:10" ht="60" customHeight="1">
      <c r="A71" s="1031" t="s">
        <v>1283</v>
      </c>
      <c r="B71" s="1035"/>
      <c r="C71" s="1035"/>
      <c r="D71" s="1035" t="s">
        <v>1281</v>
      </c>
      <c r="E71" s="1051" t="s">
        <v>1282</v>
      </c>
      <c r="F71" s="1039" t="s">
        <v>91</v>
      </c>
      <c r="G71" s="1030"/>
      <c r="H71" s="1031">
        <v>1</v>
      </c>
      <c r="I71" s="1030">
        <f t="shared" si="2"/>
        <v>0</v>
      </c>
      <c r="J71" s="1029"/>
    </row>
    <row r="72" spans="1:10" ht="78.75" customHeight="1">
      <c r="A72" s="1031" t="s">
        <v>1285</v>
      </c>
      <c r="B72" s="1035"/>
      <c r="C72" s="1035"/>
      <c r="D72" s="1052" t="s">
        <v>1284</v>
      </c>
      <c r="E72" s="1051" t="s">
        <v>1282</v>
      </c>
      <c r="F72" s="1039" t="s">
        <v>91</v>
      </c>
      <c r="G72" s="1030"/>
      <c r="H72" s="1031">
        <v>1</v>
      </c>
      <c r="I72" s="1030">
        <f t="shared" si="2"/>
        <v>0</v>
      </c>
      <c r="J72" s="1029"/>
    </row>
    <row r="73" spans="1:10" ht="77.25" customHeight="1">
      <c r="A73" s="1031" t="s">
        <v>1288</v>
      </c>
      <c r="B73" s="1052"/>
      <c r="C73" s="1052"/>
      <c r="D73" s="1052" t="s">
        <v>1286</v>
      </c>
      <c r="E73" s="1051" t="s">
        <v>1287</v>
      </c>
      <c r="F73" s="1039" t="s">
        <v>91</v>
      </c>
      <c r="G73" s="1030"/>
      <c r="H73" s="1031">
        <v>1</v>
      </c>
      <c r="I73" s="1030">
        <f t="shared" si="2"/>
        <v>0</v>
      </c>
      <c r="J73" s="1029"/>
    </row>
    <row r="74" spans="1:10" ht="77.25" customHeight="1">
      <c r="A74" s="1031" t="s">
        <v>1291</v>
      </c>
      <c r="B74" s="1052"/>
      <c r="C74" s="1052"/>
      <c r="D74" s="1052" t="s">
        <v>1289</v>
      </c>
      <c r="E74" s="1051" t="s">
        <v>1290</v>
      </c>
      <c r="F74" s="1039" t="s">
        <v>91</v>
      </c>
      <c r="G74" s="1030"/>
      <c r="H74" s="1031">
        <v>1</v>
      </c>
      <c r="I74" s="1030">
        <f t="shared" si="2"/>
        <v>0</v>
      </c>
      <c r="J74" s="1029"/>
    </row>
    <row r="75" spans="1:10" ht="77.25" customHeight="1">
      <c r="A75" s="1031" t="s">
        <v>1292</v>
      </c>
      <c r="B75" s="1052"/>
      <c r="C75" s="1052"/>
      <c r="D75" s="1052" t="s">
        <v>1286</v>
      </c>
      <c r="E75" s="1051" t="s">
        <v>1287</v>
      </c>
      <c r="F75" s="1039" t="s">
        <v>91</v>
      </c>
      <c r="G75" s="1030"/>
      <c r="H75" s="1031">
        <v>1</v>
      </c>
      <c r="I75" s="1030">
        <f t="shared" si="2"/>
        <v>0</v>
      </c>
      <c r="J75" s="1029"/>
    </row>
    <row r="76" spans="1:10" s="1029" customFormat="1" ht="45" customHeight="1">
      <c r="A76" s="1031" t="s">
        <v>1293</v>
      </c>
      <c r="B76" s="1052"/>
      <c r="C76" s="1052"/>
      <c r="D76" s="1052" t="s">
        <v>1289</v>
      </c>
      <c r="E76" s="1051" t="s">
        <v>1290</v>
      </c>
      <c r="F76" s="1039" t="s">
        <v>91</v>
      </c>
      <c r="G76" s="1030"/>
      <c r="H76" s="1031">
        <v>1</v>
      </c>
      <c r="I76" s="1030">
        <f t="shared" si="2"/>
        <v>0</v>
      </c>
    </row>
    <row r="77" spans="1:10" s="1029" customFormat="1" ht="31.7" customHeight="1">
      <c r="A77" s="1031" t="s">
        <v>1296</v>
      </c>
      <c r="B77" s="1046"/>
      <c r="C77" s="1046"/>
      <c r="D77" s="1050" t="s">
        <v>1294</v>
      </c>
      <c r="E77" s="1049" t="s">
        <v>1295</v>
      </c>
      <c r="F77" s="1048" t="s">
        <v>94</v>
      </c>
      <c r="G77" s="1047"/>
      <c r="H77" s="1046">
        <v>50</v>
      </c>
      <c r="I77" s="1047">
        <f>H77*G77</f>
        <v>0</v>
      </c>
    </row>
    <row r="78" spans="1:10" s="1029" customFormat="1" ht="30" customHeight="1">
      <c r="A78" s="1031" t="s">
        <v>1299</v>
      </c>
      <c r="B78" s="1046"/>
      <c r="C78" s="1046"/>
      <c r="D78" s="1050" t="s">
        <v>1297</v>
      </c>
      <c r="E78" s="1049" t="s">
        <v>1298</v>
      </c>
      <c r="F78" s="1048" t="s">
        <v>94</v>
      </c>
      <c r="G78" s="1047"/>
      <c r="H78" s="1046">
        <v>60</v>
      </c>
      <c r="I78" s="1047">
        <f>H78*G78</f>
        <v>0</v>
      </c>
    </row>
    <row r="79" spans="1:10" s="1029" customFormat="1" ht="44.25" customHeight="1">
      <c r="A79" s="1031" t="s">
        <v>1300</v>
      </c>
      <c r="B79" s="1043"/>
      <c r="C79" s="1046"/>
      <c r="D79" s="1050" t="s">
        <v>1215</v>
      </c>
      <c r="E79" s="1049" t="s">
        <v>1216</v>
      </c>
      <c r="F79" s="1048" t="s">
        <v>94</v>
      </c>
      <c r="G79" s="1047"/>
      <c r="H79" s="1046">
        <v>250</v>
      </c>
      <c r="I79" s="1030">
        <f t="shared" ref="I79:I86" si="3">G79*H79</f>
        <v>0</v>
      </c>
    </row>
    <row r="80" spans="1:10" s="1029" customFormat="1" ht="42.75" customHeight="1">
      <c r="A80" s="1031" t="s">
        <v>1303</v>
      </c>
      <c r="B80" s="1043"/>
      <c r="C80" s="1045"/>
      <c r="D80" s="1031" t="s">
        <v>1301</v>
      </c>
      <c r="E80" s="1040" t="s">
        <v>1302</v>
      </c>
      <c r="F80" s="1039" t="s">
        <v>91</v>
      </c>
      <c r="G80" s="1030"/>
      <c r="H80" s="1031">
        <v>1</v>
      </c>
      <c r="I80" s="1030">
        <f t="shared" si="3"/>
        <v>0</v>
      </c>
    </row>
    <row r="81" spans="1:11" s="1029" customFormat="1" ht="42.75" customHeight="1">
      <c r="A81" s="1031" t="s">
        <v>1306</v>
      </c>
      <c r="B81" s="1043"/>
      <c r="C81" s="1045"/>
      <c r="D81" s="1031" t="s">
        <v>1304</v>
      </c>
      <c r="E81" s="1040" t="s">
        <v>1305</v>
      </c>
      <c r="F81" s="1039" t="s">
        <v>91</v>
      </c>
      <c r="G81" s="1030"/>
      <c r="H81" s="1031">
        <v>1</v>
      </c>
      <c r="I81" s="1030">
        <f t="shared" si="3"/>
        <v>0</v>
      </c>
    </row>
    <row r="82" spans="1:11" s="1029" customFormat="1" ht="42.75" customHeight="1">
      <c r="A82" s="1031" t="s">
        <v>1309</v>
      </c>
      <c r="B82" s="1044"/>
      <c r="C82" s="1044"/>
      <c r="D82" s="1031" t="s">
        <v>1307</v>
      </c>
      <c r="E82" s="1040" t="s">
        <v>1308</v>
      </c>
      <c r="F82" s="1039" t="s">
        <v>94</v>
      </c>
      <c r="G82" s="1030"/>
      <c r="H82" s="1043">
        <v>40</v>
      </c>
      <c r="I82" s="1042">
        <f t="shared" si="3"/>
        <v>0</v>
      </c>
    </row>
    <row r="83" spans="1:11" s="1029" customFormat="1" ht="38.450000000000003" customHeight="1">
      <c r="A83" s="1031" t="s">
        <v>1312</v>
      </c>
      <c r="B83" s="1044"/>
      <c r="C83" s="1044"/>
      <c r="D83" s="1031" t="s">
        <v>1310</v>
      </c>
      <c r="E83" s="1040" t="s">
        <v>1311</v>
      </c>
      <c r="F83" s="1039" t="s">
        <v>94</v>
      </c>
      <c r="G83" s="1030"/>
      <c r="H83" s="1043">
        <v>50</v>
      </c>
      <c r="I83" s="1042">
        <f t="shared" si="3"/>
        <v>0</v>
      </c>
    </row>
    <row r="84" spans="1:11" s="1038" customFormat="1" ht="38.450000000000003" customHeight="1">
      <c r="A84" s="1031" t="s">
        <v>1315</v>
      </c>
      <c r="B84" s="1041"/>
      <c r="C84" s="1041"/>
      <c r="D84" s="1031" t="s">
        <v>1313</v>
      </c>
      <c r="E84" s="1040" t="s">
        <v>1314</v>
      </c>
      <c r="F84" s="1039" t="s">
        <v>1164</v>
      </c>
      <c r="G84" s="1030"/>
      <c r="H84" s="1031">
        <v>1</v>
      </c>
      <c r="I84" s="1030">
        <f t="shared" si="3"/>
        <v>0</v>
      </c>
      <c r="J84" s="1029"/>
    </row>
    <row r="85" spans="1:11" s="1038" customFormat="1" ht="38.450000000000003" customHeight="1">
      <c r="A85" s="1031" t="s">
        <v>1316</v>
      </c>
      <c r="B85" s="1036"/>
      <c r="C85" s="1035"/>
      <c r="D85" s="1034" t="s">
        <v>1240</v>
      </c>
      <c r="E85" s="1033" t="s">
        <v>1240</v>
      </c>
      <c r="F85" s="1032" t="s">
        <v>1164</v>
      </c>
      <c r="G85" s="1030"/>
      <c r="H85" s="1031">
        <v>1</v>
      </c>
      <c r="I85" s="1030">
        <f t="shared" si="3"/>
        <v>0</v>
      </c>
      <c r="J85" s="1029"/>
    </row>
    <row r="86" spans="1:11" ht="28.9" customHeight="1">
      <c r="A86" s="1031" t="s">
        <v>1319</v>
      </c>
      <c r="B86" s="1036"/>
      <c r="C86" s="1035"/>
      <c r="D86" s="1034" t="s">
        <v>1240</v>
      </c>
      <c r="E86" s="1033" t="s">
        <v>1317</v>
      </c>
      <c r="F86" s="1032" t="s">
        <v>1164</v>
      </c>
      <c r="G86" s="1030"/>
      <c r="H86" s="1031">
        <v>1</v>
      </c>
      <c r="I86" s="1030">
        <f t="shared" si="3"/>
        <v>0</v>
      </c>
      <c r="J86" s="1029"/>
      <c r="K86" s="1025"/>
    </row>
    <row r="87" spans="1:11" s="1029" customFormat="1" ht="46.5" customHeight="1">
      <c r="A87" s="1251" t="s">
        <v>1318</v>
      </c>
      <c r="B87" s="1252"/>
      <c r="C87" s="1252"/>
      <c r="D87" s="1252"/>
      <c r="E87" s="1252"/>
      <c r="F87" s="1252"/>
      <c r="G87" s="1252"/>
      <c r="H87" s="1252"/>
      <c r="I87" s="1253"/>
      <c r="J87" s="1037">
        <f>SUM(I88:I89)</f>
        <v>0</v>
      </c>
    </row>
    <row r="88" spans="1:11" s="1029" customFormat="1" ht="50.25" customHeight="1">
      <c r="A88" s="1031" t="s">
        <v>1322</v>
      </c>
      <c r="B88" s="1036"/>
      <c r="C88" s="1035"/>
      <c r="D88" s="1034" t="s">
        <v>1320</v>
      </c>
      <c r="E88" s="1033" t="s">
        <v>1321</v>
      </c>
      <c r="F88" s="1032" t="s">
        <v>1164</v>
      </c>
      <c r="G88" s="1030"/>
      <c r="H88" s="1031">
        <v>1</v>
      </c>
      <c r="I88" s="1030">
        <f>G88*H88</f>
        <v>0</v>
      </c>
    </row>
    <row r="89" spans="1:11">
      <c r="A89" s="1031" t="s">
        <v>3122</v>
      </c>
      <c r="B89" s="1036"/>
      <c r="C89" s="1035"/>
      <c r="D89" s="1034" t="s">
        <v>1240</v>
      </c>
      <c r="E89" s="1033" t="s">
        <v>1323</v>
      </c>
      <c r="F89" s="1032" t="s">
        <v>1164</v>
      </c>
      <c r="G89" s="1030"/>
      <c r="H89" s="1031">
        <v>1</v>
      </c>
      <c r="I89" s="1030">
        <f>G89*H89</f>
        <v>0</v>
      </c>
      <c r="J89" s="1029"/>
    </row>
    <row r="90" spans="1:11" ht="27" customHeight="1"/>
    <row r="91" spans="1:11" ht="18">
      <c r="A91" s="1240" t="s">
        <v>1324</v>
      </c>
      <c r="B91" s="1240"/>
      <c r="C91" s="1240"/>
      <c r="D91" s="1240"/>
      <c r="E91" s="1240"/>
      <c r="F91" s="1240"/>
      <c r="G91" s="1240"/>
      <c r="H91" s="1240"/>
      <c r="I91" s="1028">
        <f>SUM(I4:I90)</f>
        <v>0</v>
      </c>
    </row>
    <row r="92" spans="1:11">
      <c r="A92" s="1243"/>
      <c r="B92" s="1243"/>
      <c r="C92" s="1243"/>
      <c r="D92" s="1243"/>
      <c r="E92" s="1243"/>
      <c r="F92" s="1244"/>
      <c r="G92" s="1244"/>
      <c r="H92" s="1244"/>
      <c r="I92" s="1244"/>
    </row>
    <row r="93" spans="1:11">
      <c r="A93" s="1241"/>
      <c r="B93" s="1241"/>
      <c r="C93" s="1241"/>
      <c r="D93" s="1241"/>
      <c r="E93" s="1241"/>
      <c r="F93" s="1242"/>
      <c r="G93" s="1242"/>
      <c r="H93" s="1242"/>
      <c r="I93" s="1242"/>
    </row>
  </sheetData>
  <mergeCells count="8">
    <mergeCell ref="A91:H91"/>
    <mergeCell ref="A93:I93"/>
    <mergeCell ref="A92:I92"/>
    <mergeCell ref="A1:I1"/>
    <mergeCell ref="A3:I3"/>
    <mergeCell ref="A14:I14"/>
    <mergeCell ref="A49:I49"/>
    <mergeCell ref="A87:I87"/>
  </mergeCells>
  <pageMargins left="0.6692913385826772" right="0.6692913385826772" top="0.98425196850393704" bottom="0.98425196850393704" header="0" footer="0"/>
  <pageSetup paperSize="9" scale="49" firstPageNumber="0" fitToHeight="6" orientation="portrait" verticalDpi="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46"/>
  <sheetViews>
    <sheetView showGridLines="0" workbookViewId="0">
      <pane ySplit="1" topLeftCell="A2" activePane="bottomLeft" state="frozenSplit"/>
      <selection activeCell="D47" sqref="D47"/>
      <selection pane="bottomLeft" activeCell="L17" sqref="L17:M17"/>
    </sheetView>
  </sheetViews>
  <sheetFormatPr defaultColWidth="9" defaultRowHeight="14.25" customHeight="1"/>
  <cols>
    <col min="1" max="1" width="0.7109375" style="345" customWidth="1"/>
    <col min="2" max="2" width="1.42578125" style="345" customWidth="1"/>
    <col min="3" max="3" width="3.5703125" style="345" customWidth="1"/>
    <col min="4" max="4" width="3.7109375" style="345" customWidth="1"/>
    <col min="5" max="5" width="9.42578125" style="345" customWidth="1"/>
    <col min="6" max="7" width="9.5703125" style="345" customWidth="1"/>
    <col min="8" max="8" width="20.140625" style="345" customWidth="1"/>
    <col min="9" max="9" width="6" style="345" customWidth="1"/>
    <col min="10" max="10" width="4.42578125" style="345" customWidth="1"/>
    <col min="11" max="11" width="9.85546875" style="345" customWidth="1"/>
    <col min="12" max="12" width="6.28515625" style="345" customWidth="1"/>
    <col min="13" max="14" width="5.140625" style="345" customWidth="1"/>
    <col min="15" max="15" width="1.7109375" style="345" customWidth="1"/>
    <col min="16" max="16" width="6.140625" style="345" customWidth="1"/>
    <col min="17" max="17" width="3.5703125" style="345" customWidth="1"/>
    <col min="18" max="18" width="1.42578125" style="345" customWidth="1"/>
    <col min="19" max="19" width="7" style="345" customWidth="1"/>
    <col min="20" max="20" width="25.42578125" style="345" hidden="1" customWidth="1"/>
    <col min="21" max="21" width="14" style="345" hidden="1" customWidth="1"/>
    <col min="22" max="22" width="10.5703125" style="345" hidden="1" customWidth="1"/>
    <col min="23" max="23" width="14" style="345" hidden="1" customWidth="1"/>
    <col min="24" max="24" width="10.42578125" style="345" hidden="1" customWidth="1"/>
    <col min="25" max="25" width="12.85546875" style="345" hidden="1" customWidth="1"/>
    <col min="26" max="26" width="9.42578125" style="345" hidden="1" customWidth="1"/>
    <col min="27" max="27" width="12.85546875" style="345" hidden="1" customWidth="1"/>
    <col min="28" max="28" width="14" style="345" hidden="1" customWidth="1"/>
    <col min="29" max="29" width="9.42578125" style="345" customWidth="1"/>
    <col min="30" max="30" width="12.85546875" style="345" customWidth="1"/>
    <col min="31" max="31" width="14" style="345" customWidth="1"/>
    <col min="32" max="43" width="9" style="346" customWidth="1"/>
    <col min="44" max="64" width="9" style="345" hidden="1" customWidth="1"/>
    <col min="65" max="71" width="9" style="346"/>
    <col min="72" max="16384" width="9" style="225"/>
  </cols>
  <sheetData>
    <row r="2" spans="1:71" s="222" customFormat="1" ht="7.5" customHeight="1">
      <c r="A2" s="297"/>
      <c r="B2" s="298"/>
      <c r="C2" s="299"/>
      <c r="D2" s="299"/>
      <c r="E2" s="299"/>
      <c r="F2" s="299"/>
      <c r="G2" s="299"/>
      <c r="H2" s="299"/>
      <c r="I2" s="299"/>
      <c r="J2" s="299"/>
      <c r="K2" s="299"/>
      <c r="L2" s="299"/>
      <c r="M2" s="299"/>
      <c r="N2" s="299"/>
      <c r="O2" s="299"/>
      <c r="P2" s="299"/>
      <c r="Q2" s="299"/>
      <c r="R2" s="300"/>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row>
    <row r="3" spans="1:71" s="222" customFormat="1" ht="37.5" customHeight="1">
      <c r="A3" s="297"/>
      <c r="B3" s="301"/>
      <c r="C3" s="1156" t="s">
        <v>1</v>
      </c>
      <c r="D3" s="1151"/>
      <c r="E3" s="1151"/>
      <c r="F3" s="1151"/>
      <c r="G3" s="1151"/>
      <c r="H3" s="1151"/>
      <c r="I3" s="1151"/>
      <c r="J3" s="1151"/>
      <c r="K3" s="1151"/>
      <c r="L3" s="1151"/>
      <c r="M3" s="1151"/>
      <c r="N3" s="1151"/>
      <c r="O3" s="1151"/>
      <c r="P3" s="1151"/>
      <c r="Q3" s="1151"/>
      <c r="R3" s="302"/>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row>
    <row r="4" spans="1:71" s="222" customFormat="1" ht="7.5" customHeight="1">
      <c r="A4" s="297"/>
      <c r="B4" s="301"/>
      <c r="C4" s="297"/>
      <c r="D4" s="297"/>
      <c r="E4" s="297"/>
      <c r="F4" s="297"/>
      <c r="G4" s="297"/>
      <c r="H4" s="297"/>
      <c r="I4" s="297"/>
      <c r="J4" s="297"/>
      <c r="K4" s="297"/>
      <c r="L4" s="297"/>
      <c r="M4" s="297"/>
      <c r="N4" s="297"/>
      <c r="O4" s="297"/>
      <c r="P4" s="297"/>
      <c r="Q4" s="297"/>
      <c r="R4" s="302"/>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row>
    <row r="5" spans="1:71" s="222" customFormat="1" ht="30.75" customHeight="1">
      <c r="A5" s="297"/>
      <c r="B5" s="301"/>
      <c r="C5" s="303" t="s">
        <v>0</v>
      </c>
      <c r="D5" s="297"/>
      <c r="E5" s="297"/>
      <c r="F5" s="1157" t="s">
        <v>1925</v>
      </c>
      <c r="G5" s="1151"/>
      <c r="H5" s="1151"/>
      <c r="I5" s="1151"/>
      <c r="J5" s="1151"/>
      <c r="K5" s="1151"/>
      <c r="L5" s="1151"/>
      <c r="M5" s="1151"/>
      <c r="N5" s="1151"/>
      <c r="O5" s="1151"/>
      <c r="P5" s="1151"/>
      <c r="Q5" s="297"/>
      <c r="R5" s="302"/>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row>
    <row r="6" spans="1:71" s="222" customFormat="1" ht="37.5" customHeight="1">
      <c r="A6" s="297"/>
      <c r="B6" s="301"/>
      <c r="C6" s="304" t="s">
        <v>117</v>
      </c>
      <c r="D6" s="297"/>
      <c r="E6" s="297"/>
      <c r="F6" s="1158" t="s">
        <v>1928</v>
      </c>
      <c r="G6" s="1151"/>
      <c r="H6" s="1151"/>
      <c r="I6" s="1151"/>
      <c r="J6" s="1151"/>
      <c r="K6" s="1151"/>
      <c r="L6" s="1151"/>
      <c r="M6" s="1151"/>
      <c r="N6" s="1151"/>
      <c r="O6" s="1151"/>
      <c r="P6" s="1151"/>
      <c r="Q6" s="297"/>
      <c r="R6" s="302"/>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row>
    <row r="7" spans="1:71" s="222" customFormat="1" ht="7.5" customHeight="1">
      <c r="A7" s="297"/>
      <c r="B7" s="301"/>
      <c r="C7" s="297"/>
      <c r="D7" s="297"/>
      <c r="E7" s="297"/>
      <c r="F7" s="297"/>
      <c r="G7" s="297"/>
      <c r="H7" s="297"/>
      <c r="I7" s="297"/>
      <c r="J7" s="297"/>
      <c r="K7" s="297"/>
      <c r="L7" s="297"/>
      <c r="M7" s="297"/>
      <c r="N7" s="297"/>
      <c r="O7" s="297"/>
      <c r="P7" s="297"/>
      <c r="Q7" s="297"/>
      <c r="R7" s="302"/>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row>
    <row r="8" spans="1:71" s="222" customFormat="1" ht="18.75" customHeight="1">
      <c r="A8" s="297"/>
      <c r="B8" s="301"/>
      <c r="C8" s="303" t="s">
        <v>118</v>
      </c>
      <c r="D8" s="297"/>
      <c r="E8" s="297"/>
      <c r="F8" s="305" t="s">
        <v>119</v>
      </c>
      <c r="G8" s="297"/>
      <c r="H8" s="297"/>
      <c r="I8" s="297"/>
      <c r="J8" s="297"/>
      <c r="K8" s="303" t="s">
        <v>120</v>
      </c>
      <c r="L8" s="297"/>
      <c r="M8" s="1159" t="s">
        <v>1926</v>
      </c>
      <c r="N8" s="1151"/>
      <c r="O8" s="1151"/>
      <c r="P8" s="1151"/>
      <c r="Q8" s="297"/>
      <c r="R8" s="302"/>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c r="BP8" s="297"/>
      <c r="BQ8" s="297"/>
      <c r="BR8" s="297"/>
      <c r="BS8" s="297"/>
    </row>
    <row r="9" spans="1:71" s="222" customFormat="1" ht="7.5" customHeight="1">
      <c r="A9" s="297"/>
      <c r="B9" s="301"/>
      <c r="C9" s="297"/>
      <c r="D9" s="297"/>
      <c r="E9" s="297"/>
      <c r="F9" s="297"/>
      <c r="G9" s="297"/>
      <c r="H9" s="297"/>
      <c r="I9" s="297"/>
      <c r="J9" s="297"/>
      <c r="K9" s="297"/>
      <c r="L9" s="297"/>
      <c r="M9" s="297"/>
      <c r="N9" s="297"/>
      <c r="O9" s="297"/>
      <c r="P9" s="297"/>
      <c r="Q9" s="297"/>
      <c r="R9" s="302"/>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row>
    <row r="10" spans="1:71" s="222" customFormat="1" ht="15.75" customHeight="1">
      <c r="A10" s="297"/>
      <c r="B10" s="301"/>
      <c r="C10" s="303" t="s">
        <v>1824</v>
      </c>
      <c r="D10" s="297"/>
      <c r="E10" s="297"/>
      <c r="F10" s="305" t="s">
        <v>119</v>
      </c>
      <c r="G10" s="297"/>
      <c r="H10" s="297"/>
      <c r="I10" s="297"/>
      <c r="J10" s="297"/>
      <c r="K10" s="303" t="s">
        <v>122</v>
      </c>
      <c r="L10" s="297"/>
      <c r="M10" s="1155" t="s">
        <v>119</v>
      </c>
      <c r="N10" s="1151"/>
      <c r="O10" s="1151"/>
      <c r="P10" s="1151"/>
      <c r="Q10" s="1151"/>
      <c r="R10" s="302"/>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row>
    <row r="11" spans="1:71" s="222" customFormat="1" ht="15" customHeight="1">
      <c r="A11" s="297"/>
      <c r="B11" s="301"/>
      <c r="C11" s="303" t="s">
        <v>121</v>
      </c>
      <c r="D11" s="297"/>
      <c r="E11" s="297"/>
      <c r="F11" s="305" t="s">
        <v>119</v>
      </c>
      <c r="G11" s="297"/>
      <c r="H11" s="297"/>
      <c r="I11" s="297"/>
      <c r="J11" s="297"/>
      <c r="K11" s="303" t="s">
        <v>47</v>
      </c>
      <c r="L11" s="297"/>
      <c r="M11" s="1155" t="s">
        <v>119</v>
      </c>
      <c r="N11" s="1151"/>
      <c r="O11" s="1151"/>
      <c r="P11" s="1151"/>
      <c r="Q11" s="1151"/>
      <c r="R11" s="302"/>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row>
    <row r="12" spans="1:71" s="222" customFormat="1" ht="11.25" customHeight="1">
      <c r="A12" s="297"/>
      <c r="B12" s="301"/>
      <c r="C12" s="297"/>
      <c r="D12" s="297"/>
      <c r="E12" s="297"/>
      <c r="F12" s="297"/>
      <c r="G12" s="297"/>
      <c r="H12" s="297"/>
      <c r="I12" s="297"/>
      <c r="J12" s="297"/>
      <c r="K12" s="297"/>
      <c r="L12" s="297"/>
      <c r="M12" s="297"/>
      <c r="N12" s="297"/>
      <c r="O12" s="297"/>
      <c r="P12" s="297"/>
      <c r="Q12" s="297"/>
      <c r="R12" s="302"/>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row>
    <row r="13" spans="1:71" s="223" customFormat="1" ht="30" customHeight="1">
      <c r="A13" s="306"/>
      <c r="B13" s="307"/>
      <c r="C13" s="308" t="s">
        <v>2</v>
      </c>
      <c r="D13" s="309" t="s">
        <v>3</v>
      </c>
      <c r="E13" s="309" t="s">
        <v>4</v>
      </c>
      <c r="F13" s="1147" t="s">
        <v>5</v>
      </c>
      <c r="G13" s="1148"/>
      <c r="H13" s="1148"/>
      <c r="I13" s="1148"/>
      <c r="J13" s="309" t="s">
        <v>87</v>
      </c>
      <c r="K13" s="309" t="s">
        <v>88</v>
      </c>
      <c r="L13" s="1147" t="s">
        <v>1830</v>
      </c>
      <c r="M13" s="1148"/>
      <c r="N13" s="1147" t="s">
        <v>1831</v>
      </c>
      <c r="O13" s="1148"/>
      <c r="P13" s="1148"/>
      <c r="Q13" s="1149"/>
      <c r="R13" s="310"/>
      <c r="S13" s="306"/>
      <c r="T13" s="311" t="s">
        <v>6</v>
      </c>
      <c r="U13" s="312" t="s">
        <v>95</v>
      </c>
      <c r="V13" s="312" t="s">
        <v>7</v>
      </c>
      <c r="W13" s="312" t="s">
        <v>1832</v>
      </c>
      <c r="X13" s="312" t="s">
        <v>1833</v>
      </c>
      <c r="Y13" s="312" t="s">
        <v>1834</v>
      </c>
      <c r="Z13" s="312" t="s">
        <v>8</v>
      </c>
      <c r="AA13" s="313" t="s">
        <v>9</v>
      </c>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row>
    <row r="14" spans="1:71" s="222" customFormat="1" ht="30" customHeight="1">
      <c r="A14" s="297"/>
      <c r="B14" s="301"/>
      <c r="C14" s="314" t="s">
        <v>48</v>
      </c>
      <c r="D14" s="297"/>
      <c r="E14" s="297"/>
      <c r="F14" s="297"/>
      <c r="G14" s="297"/>
      <c r="H14" s="297"/>
      <c r="I14" s="297"/>
      <c r="J14" s="297"/>
      <c r="K14" s="297"/>
      <c r="L14" s="297"/>
      <c r="M14" s="297"/>
      <c r="N14" s="1150">
        <f>$BK$14</f>
        <v>0</v>
      </c>
      <c r="O14" s="1151"/>
      <c r="P14" s="1151"/>
      <c r="Q14" s="1151"/>
      <c r="R14" s="302"/>
      <c r="S14" s="297"/>
      <c r="T14" s="315"/>
      <c r="U14" s="316"/>
      <c r="V14" s="316"/>
      <c r="W14" s="317">
        <f>$W$15</f>
        <v>467.00225399999999</v>
      </c>
      <c r="X14" s="316"/>
      <c r="Y14" s="317">
        <f>$Y$15</f>
        <v>114.97159064000002</v>
      </c>
      <c r="Z14" s="316"/>
      <c r="AA14" s="318">
        <f>$AA$15</f>
        <v>0</v>
      </c>
      <c r="AB14" s="297"/>
      <c r="AC14" s="297"/>
      <c r="AD14" s="297"/>
      <c r="AE14" s="297"/>
      <c r="AF14" s="297"/>
      <c r="AG14" s="297"/>
      <c r="AH14" s="297"/>
      <c r="AI14" s="297"/>
      <c r="AJ14" s="297"/>
      <c r="AK14" s="297"/>
      <c r="AL14" s="297"/>
      <c r="AM14" s="297"/>
      <c r="AN14" s="297"/>
      <c r="AO14" s="297"/>
      <c r="AP14" s="297"/>
      <c r="AQ14" s="297"/>
      <c r="AR14" s="297"/>
      <c r="AS14" s="297"/>
      <c r="AT14" s="297" t="s">
        <v>10</v>
      </c>
      <c r="AU14" s="297" t="s">
        <v>1457</v>
      </c>
      <c r="AV14" s="297"/>
      <c r="AW14" s="297"/>
      <c r="AX14" s="297"/>
      <c r="AY14" s="297"/>
      <c r="AZ14" s="297"/>
      <c r="BA14" s="297"/>
      <c r="BB14" s="297"/>
      <c r="BC14" s="297"/>
      <c r="BD14" s="297"/>
      <c r="BE14" s="297"/>
      <c r="BF14" s="297"/>
      <c r="BG14" s="297"/>
      <c r="BH14" s="297"/>
      <c r="BI14" s="297"/>
      <c r="BJ14" s="297"/>
      <c r="BK14" s="319">
        <f>$BK$15</f>
        <v>0</v>
      </c>
      <c r="BL14" s="297"/>
      <c r="BM14" s="297"/>
      <c r="BN14" s="297"/>
      <c r="BO14" s="297"/>
      <c r="BP14" s="297"/>
      <c r="BQ14" s="297"/>
      <c r="BR14" s="297"/>
      <c r="BS14" s="297"/>
    </row>
    <row r="15" spans="1:71" s="224" customFormat="1" ht="37.5" customHeight="1">
      <c r="A15" s="320"/>
      <c r="B15" s="321"/>
      <c r="C15" s="320"/>
      <c r="D15" s="322" t="s">
        <v>1825</v>
      </c>
      <c r="E15" s="320"/>
      <c r="F15" s="320"/>
      <c r="G15" s="320"/>
      <c r="H15" s="320"/>
      <c r="I15" s="320"/>
      <c r="J15" s="320"/>
      <c r="K15" s="320"/>
      <c r="L15" s="320"/>
      <c r="M15" s="320"/>
      <c r="N15" s="1152">
        <f>$BK$15</f>
        <v>0</v>
      </c>
      <c r="O15" s="1153"/>
      <c r="P15" s="1153"/>
      <c r="Q15" s="1153"/>
      <c r="R15" s="324"/>
      <c r="S15" s="320"/>
      <c r="T15" s="325"/>
      <c r="U15" s="320"/>
      <c r="V15" s="320"/>
      <c r="W15" s="326">
        <f>$W$16+$W$26+$W$32+$W$37+$W$39+$W$42</f>
        <v>467.00225399999999</v>
      </c>
      <c r="X15" s="320"/>
      <c r="Y15" s="326">
        <f>$Y$16+$Y$26+$Y$32+$Y$37+$Y$39+$Y$42</f>
        <v>114.97159064000002</v>
      </c>
      <c r="Z15" s="320"/>
      <c r="AA15" s="327">
        <f>$AA$16+$AA$26+$AA$32+$AA$37+$AA$39+$AA$42</f>
        <v>0</v>
      </c>
      <c r="AB15" s="320"/>
      <c r="AC15" s="320"/>
      <c r="AD15" s="320"/>
      <c r="AE15" s="320"/>
      <c r="AF15" s="320"/>
      <c r="AG15" s="320"/>
      <c r="AH15" s="320"/>
      <c r="AI15" s="320"/>
      <c r="AJ15" s="320"/>
      <c r="AK15" s="320"/>
      <c r="AL15" s="320"/>
      <c r="AM15" s="320"/>
      <c r="AN15" s="320"/>
      <c r="AO15" s="320"/>
      <c r="AP15" s="320"/>
      <c r="AQ15" s="320"/>
      <c r="AR15" s="323" t="s">
        <v>97</v>
      </c>
      <c r="AS15" s="320"/>
      <c r="AT15" s="323" t="s">
        <v>10</v>
      </c>
      <c r="AU15" s="323" t="s">
        <v>1382</v>
      </c>
      <c r="AV15" s="320"/>
      <c r="AW15" s="320"/>
      <c r="AX15" s="320"/>
      <c r="AY15" s="323" t="s">
        <v>11</v>
      </c>
      <c r="AZ15" s="320"/>
      <c r="BA15" s="320"/>
      <c r="BB15" s="320"/>
      <c r="BC15" s="320"/>
      <c r="BD15" s="320"/>
      <c r="BE15" s="320"/>
      <c r="BF15" s="320"/>
      <c r="BG15" s="320"/>
      <c r="BH15" s="320"/>
      <c r="BI15" s="320"/>
      <c r="BJ15" s="320"/>
      <c r="BK15" s="328">
        <f>$BK$16+$BK$26+$BK$32+$BK$37+$BK$39+$BK$42</f>
        <v>0</v>
      </c>
      <c r="BL15" s="320"/>
      <c r="BM15" s="320"/>
      <c r="BN15" s="320"/>
      <c r="BO15" s="320"/>
      <c r="BP15" s="320"/>
      <c r="BQ15" s="320"/>
      <c r="BR15" s="320"/>
      <c r="BS15" s="320"/>
    </row>
    <row r="16" spans="1:71" s="224" customFormat="1" ht="21" customHeight="1">
      <c r="A16" s="320"/>
      <c r="B16" s="321"/>
      <c r="C16" s="320"/>
      <c r="D16" s="329" t="s">
        <v>1826</v>
      </c>
      <c r="E16" s="320"/>
      <c r="F16" s="320"/>
      <c r="G16" s="320"/>
      <c r="H16" s="320"/>
      <c r="I16" s="320"/>
      <c r="J16" s="320"/>
      <c r="K16" s="320"/>
      <c r="L16" s="320"/>
      <c r="M16" s="320"/>
      <c r="N16" s="1154">
        <f>$BK$16</f>
        <v>0</v>
      </c>
      <c r="O16" s="1153"/>
      <c r="P16" s="1153"/>
      <c r="Q16" s="1153"/>
      <c r="R16" s="324"/>
      <c r="S16" s="320"/>
      <c r="T16" s="325"/>
      <c r="U16" s="320"/>
      <c r="V16" s="320"/>
      <c r="W16" s="326">
        <f>SUM($W$17:$W$25)</f>
        <v>148.64214999999999</v>
      </c>
      <c r="X16" s="320"/>
      <c r="Y16" s="326">
        <f>SUM($Y$17:$Y$25)</f>
        <v>24.5</v>
      </c>
      <c r="Z16" s="320"/>
      <c r="AA16" s="327">
        <f>SUM($AA$17:$AA$25)</f>
        <v>0</v>
      </c>
      <c r="AB16" s="320"/>
      <c r="AC16" s="320"/>
      <c r="AD16" s="320"/>
      <c r="AE16" s="320"/>
      <c r="AF16" s="320"/>
      <c r="AG16" s="320"/>
      <c r="AH16" s="320"/>
      <c r="AI16" s="320"/>
      <c r="AJ16" s="320"/>
      <c r="AK16" s="320"/>
      <c r="AL16" s="320"/>
      <c r="AM16" s="320"/>
      <c r="AN16" s="320"/>
      <c r="AO16" s="320"/>
      <c r="AP16" s="320"/>
      <c r="AQ16" s="320"/>
      <c r="AR16" s="323" t="s">
        <v>97</v>
      </c>
      <c r="AS16" s="320"/>
      <c r="AT16" s="323" t="s">
        <v>10</v>
      </c>
      <c r="AU16" s="323" t="s">
        <v>97</v>
      </c>
      <c r="AV16" s="320"/>
      <c r="AW16" s="320"/>
      <c r="AX16" s="320"/>
      <c r="AY16" s="323" t="s">
        <v>11</v>
      </c>
      <c r="AZ16" s="320"/>
      <c r="BA16" s="320"/>
      <c r="BB16" s="320"/>
      <c r="BC16" s="320"/>
      <c r="BD16" s="320"/>
      <c r="BE16" s="320"/>
      <c r="BF16" s="320"/>
      <c r="BG16" s="320"/>
      <c r="BH16" s="320"/>
      <c r="BI16" s="320"/>
      <c r="BJ16" s="320"/>
      <c r="BK16" s="328">
        <f>SUM($BK$17:$BK$25)</f>
        <v>0</v>
      </c>
      <c r="BL16" s="320"/>
      <c r="BM16" s="320"/>
      <c r="BN16" s="320"/>
      <c r="BO16" s="320"/>
      <c r="BP16" s="320"/>
      <c r="BQ16" s="320"/>
      <c r="BR16" s="320"/>
      <c r="BS16" s="320"/>
    </row>
    <row r="17" spans="1:71" s="222" customFormat="1" ht="27" customHeight="1">
      <c r="A17" s="297"/>
      <c r="B17" s="301"/>
      <c r="C17" s="330" t="s">
        <v>97</v>
      </c>
      <c r="D17" s="330" t="s">
        <v>12</v>
      </c>
      <c r="E17" s="331" t="s">
        <v>1871</v>
      </c>
      <c r="F17" s="1142" t="s">
        <v>1872</v>
      </c>
      <c r="G17" s="1143"/>
      <c r="H17" s="1143"/>
      <c r="I17" s="1143"/>
      <c r="J17" s="332" t="s">
        <v>14</v>
      </c>
      <c r="K17" s="333">
        <v>100</v>
      </c>
      <c r="L17" s="1144"/>
      <c r="M17" s="1145"/>
      <c r="N17" s="1146">
        <f>ROUND($L$17*$K$17,2)</f>
        <v>0</v>
      </c>
      <c r="O17" s="1143"/>
      <c r="P17" s="1143"/>
      <c r="Q17" s="1143"/>
      <c r="R17" s="302"/>
      <c r="S17" s="297"/>
      <c r="T17" s="334"/>
      <c r="U17" s="335" t="s">
        <v>13</v>
      </c>
      <c r="V17" s="336">
        <v>0.871</v>
      </c>
      <c r="W17" s="336">
        <f>$V$17*$K$17</f>
        <v>87.1</v>
      </c>
      <c r="X17" s="336">
        <v>0</v>
      </c>
      <c r="Y17" s="336">
        <f>$X$17*$K$17</f>
        <v>0</v>
      </c>
      <c r="Z17" s="336">
        <v>0</v>
      </c>
      <c r="AA17" s="337">
        <f>$Z$17*$K$17</f>
        <v>0</v>
      </c>
      <c r="AB17" s="297"/>
      <c r="AC17" s="297"/>
      <c r="AD17" s="297"/>
      <c r="AE17" s="297"/>
      <c r="AF17" s="297"/>
      <c r="AG17" s="297"/>
      <c r="AH17" s="297"/>
      <c r="AI17" s="297"/>
      <c r="AJ17" s="297"/>
      <c r="AK17" s="297"/>
      <c r="AL17" s="297"/>
      <c r="AM17" s="297"/>
      <c r="AN17" s="297"/>
      <c r="AO17" s="297"/>
      <c r="AP17" s="297"/>
      <c r="AQ17" s="297"/>
      <c r="AR17" s="297" t="s">
        <v>100</v>
      </c>
      <c r="AS17" s="297"/>
      <c r="AT17" s="297" t="s">
        <v>12</v>
      </c>
      <c r="AU17" s="297" t="s">
        <v>98</v>
      </c>
      <c r="AV17" s="297"/>
      <c r="AW17" s="297"/>
      <c r="AX17" s="297"/>
      <c r="AY17" s="297" t="s">
        <v>11</v>
      </c>
      <c r="AZ17" s="297"/>
      <c r="BA17" s="297"/>
      <c r="BB17" s="297"/>
      <c r="BC17" s="297"/>
      <c r="BD17" s="297"/>
      <c r="BE17" s="338">
        <f>IF($U$17="základní",$N$17,0)</f>
        <v>0</v>
      </c>
      <c r="BF17" s="338">
        <f>IF($U$17="snížená",$N$17,0)</f>
        <v>0</v>
      </c>
      <c r="BG17" s="338">
        <f>IF($U$17="zákl. přenesená",$N$17,0)</f>
        <v>0</v>
      </c>
      <c r="BH17" s="338">
        <f>IF($U$17="sníž. přenesená",$N$17,0)</f>
        <v>0</v>
      </c>
      <c r="BI17" s="338">
        <f>IF($U$17="nulová",$N$17,0)</f>
        <v>0</v>
      </c>
      <c r="BJ17" s="297" t="s">
        <v>97</v>
      </c>
      <c r="BK17" s="338">
        <f>ROUND($L$17*$K$17,2)</f>
        <v>0</v>
      </c>
      <c r="BL17" s="297" t="s">
        <v>100</v>
      </c>
      <c r="BM17" s="297"/>
      <c r="BN17" s="297"/>
      <c r="BO17" s="297"/>
      <c r="BP17" s="297"/>
      <c r="BQ17" s="297"/>
      <c r="BR17" s="297"/>
      <c r="BS17" s="297"/>
    </row>
    <row r="18" spans="1:71" s="222" customFormat="1" ht="27" customHeight="1">
      <c r="A18" s="297"/>
      <c r="B18" s="301"/>
      <c r="C18" s="330" t="s">
        <v>98</v>
      </c>
      <c r="D18" s="330" t="s">
        <v>12</v>
      </c>
      <c r="E18" s="331" t="s">
        <v>1873</v>
      </c>
      <c r="F18" s="1142" t="s">
        <v>1874</v>
      </c>
      <c r="G18" s="1143"/>
      <c r="H18" s="1143"/>
      <c r="I18" s="1143"/>
      <c r="J18" s="332" t="s">
        <v>14</v>
      </c>
      <c r="K18" s="333">
        <v>9</v>
      </c>
      <c r="L18" s="1144"/>
      <c r="M18" s="1145"/>
      <c r="N18" s="1146">
        <f>ROUND($L$18*$K$18,2)</f>
        <v>0</v>
      </c>
      <c r="O18" s="1143"/>
      <c r="P18" s="1143"/>
      <c r="Q18" s="1143"/>
      <c r="R18" s="302"/>
      <c r="S18" s="297"/>
      <c r="T18" s="334"/>
      <c r="U18" s="335" t="s">
        <v>13</v>
      </c>
      <c r="V18" s="336">
        <v>2.3199999999999998</v>
      </c>
      <c r="W18" s="336">
        <f>$V$18*$K$18</f>
        <v>20.88</v>
      </c>
      <c r="X18" s="336">
        <v>0</v>
      </c>
      <c r="Y18" s="336">
        <f>$X$18*$K$18</f>
        <v>0</v>
      </c>
      <c r="Z18" s="336">
        <v>0</v>
      </c>
      <c r="AA18" s="337">
        <f>$Z$18*$K$18</f>
        <v>0</v>
      </c>
      <c r="AB18" s="297"/>
      <c r="AC18" s="297"/>
      <c r="AD18" s="297"/>
      <c r="AE18" s="297"/>
      <c r="AF18" s="297"/>
      <c r="AG18" s="297"/>
      <c r="AH18" s="297"/>
      <c r="AI18" s="297"/>
      <c r="AJ18" s="297"/>
      <c r="AK18" s="297"/>
      <c r="AL18" s="297"/>
      <c r="AM18" s="297"/>
      <c r="AN18" s="297"/>
      <c r="AO18" s="297"/>
      <c r="AP18" s="297"/>
      <c r="AQ18" s="297"/>
      <c r="AR18" s="297" t="s">
        <v>100</v>
      </c>
      <c r="AS18" s="297"/>
      <c r="AT18" s="297" t="s">
        <v>12</v>
      </c>
      <c r="AU18" s="297" t="s">
        <v>98</v>
      </c>
      <c r="AV18" s="297"/>
      <c r="AW18" s="297"/>
      <c r="AX18" s="297"/>
      <c r="AY18" s="297" t="s">
        <v>11</v>
      </c>
      <c r="AZ18" s="297"/>
      <c r="BA18" s="297"/>
      <c r="BB18" s="297"/>
      <c r="BC18" s="297"/>
      <c r="BD18" s="297"/>
      <c r="BE18" s="338">
        <f>IF($U$18="základní",$N$18,0)</f>
        <v>0</v>
      </c>
      <c r="BF18" s="338">
        <f>IF($U$18="snížená",$N$18,0)</f>
        <v>0</v>
      </c>
      <c r="BG18" s="338">
        <f>IF($U$18="zákl. přenesená",$N$18,0)</f>
        <v>0</v>
      </c>
      <c r="BH18" s="338">
        <f>IF($U$18="sníž. přenesená",$N$18,0)</f>
        <v>0</v>
      </c>
      <c r="BI18" s="338">
        <f>IF($U$18="nulová",$N$18,0)</f>
        <v>0</v>
      </c>
      <c r="BJ18" s="297" t="s">
        <v>97</v>
      </c>
      <c r="BK18" s="338">
        <f>ROUND($L$18*$K$18,2)</f>
        <v>0</v>
      </c>
      <c r="BL18" s="297" t="s">
        <v>100</v>
      </c>
      <c r="BM18" s="297"/>
      <c r="BN18" s="297"/>
      <c r="BO18" s="297"/>
      <c r="BP18" s="297"/>
      <c r="BQ18" s="297"/>
      <c r="BR18" s="297"/>
      <c r="BS18" s="297"/>
    </row>
    <row r="19" spans="1:71" s="222" customFormat="1" ht="39" customHeight="1">
      <c r="A19" s="297"/>
      <c r="B19" s="301"/>
      <c r="C19" s="330" t="s">
        <v>99</v>
      </c>
      <c r="D19" s="330" t="s">
        <v>12</v>
      </c>
      <c r="E19" s="331" t="s">
        <v>1875</v>
      </c>
      <c r="F19" s="1142" t="s">
        <v>1876</v>
      </c>
      <c r="G19" s="1143"/>
      <c r="H19" s="1143"/>
      <c r="I19" s="1143"/>
      <c r="J19" s="332" t="s">
        <v>14</v>
      </c>
      <c r="K19" s="333">
        <v>36.950000000000003</v>
      </c>
      <c r="L19" s="1144"/>
      <c r="M19" s="1145"/>
      <c r="N19" s="1146">
        <f>ROUND($L$19*$K$19,2)</f>
        <v>0</v>
      </c>
      <c r="O19" s="1143"/>
      <c r="P19" s="1143"/>
      <c r="Q19" s="1143"/>
      <c r="R19" s="302"/>
      <c r="S19" s="297"/>
      <c r="T19" s="334"/>
      <c r="U19" s="335" t="s">
        <v>13</v>
      </c>
      <c r="V19" s="336">
        <v>6.7000000000000004E-2</v>
      </c>
      <c r="W19" s="336">
        <f>$V$19*$K$19</f>
        <v>2.4756500000000004</v>
      </c>
      <c r="X19" s="336">
        <v>0</v>
      </c>
      <c r="Y19" s="336">
        <f>$X$19*$K$19</f>
        <v>0</v>
      </c>
      <c r="Z19" s="336">
        <v>0</v>
      </c>
      <c r="AA19" s="337">
        <f>$Z$19*$K$19</f>
        <v>0</v>
      </c>
      <c r="AB19" s="297"/>
      <c r="AC19" s="297"/>
      <c r="AD19" s="297"/>
      <c r="AE19" s="297"/>
      <c r="AF19" s="297"/>
      <c r="AG19" s="297"/>
      <c r="AH19" s="297"/>
      <c r="AI19" s="297"/>
      <c r="AJ19" s="297"/>
      <c r="AK19" s="297"/>
      <c r="AL19" s="297"/>
      <c r="AM19" s="297"/>
      <c r="AN19" s="297"/>
      <c r="AO19" s="297"/>
      <c r="AP19" s="297"/>
      <c r="AQ19" s="297"/>
      <c r="AR19" s="297" t="s">
        <v>100</v>
      </c>
      <c r="AS19" s="297"/>
      <c r="AT19" s="297" t="s">
        <v>12</v>
      </c>
      <c r="AU19" s="297" t="s">
        <v>98</v>
      </c>
      <c r="AV19" s="297"/>
      <c r="AW19" s="297"/>
      <c r="AX19" s="297"/>
      <c r="AY19" s="297" t="s">
        <v>11</v>
      </c>
      <c r="AZ19" s="297"/>
      <c r="BA19" s="297"/>
      <c r="BB19" s="297"/>
      <c r="BC19" s="297"/>
      <c r="BD19" s="297"/>
      <c r="BE19" s="338">
        <f>IF($U$19="základní",$N$19,0)</f>
        <v>0</v>
      </c>
      <c r="BF19" s="338">
        <f>IF($U$19="snížená",$N$19,0)</f>
        <v>0</v>
      </c>
      <c r="BG19" s="338">
        <f>IF($U$19="zákl. přenesená",$N$19,0)</f>
        <v>0</v>
      </c>
      <c r="BH19" s="338">
        <f>IF($U$19="sníž. přenesená",$N$19,0)</f>
        <v>0</v>
      </c>
      <c r="BI19" s="338">
        <f>IF($U$19="nulová",$N$19,0)</f>
        <v>0</v>
      </c>
      <c r="BJ19" s="297" t="s">
        <v>97</v>
      </c>
      <c r="BK19" s="338">
        <f>ROUND($L$19*$K$19,2)</f>
        <v>0</v>
      </c>
      <c r="BL19" s="297" t="s">
        <v>100</v>
      </c>
      <c r="BM19" s="297"/>
      <c r="BN19" s="297"/>
      <c r="BO19" s="297"/>
      <c r="BP19" s="297"/>
      <c r="BQ19" s="297"/>
      <c r="BR19" s="297"/>
      <c r="BS19" s="297"/>
    </row>
    <row r="20" spans="1:71" s="222" customFormat="1" ht="39" customHeight="1">
      <c r="A20" s="297"/>
      <c r="B20" s="301"/>
      <c r="C20" s="330" t="s">
        <v>100</v>
      </c>
      <c r="D20" s="330" t="s">
        <v>12</v>
      </c>
      <c r="E20" s="331" t="s">
        <v>1877</v>
      </c>
      <c r="F20" s="1142" t="s">
        <v>1878</v>
      </c>
      <c r="G20" s="1143"/>
      <c r="H20" s="1143"/>
      <c r="I20" s="1143"/>
      <c r="J20" s="332" t="s">
        <v>14</v>
      </c>
      <c r="K20" s="333">
        <v>144.1</v>
      </c>
      <c r="L20" s="1144"/>
      <c r="M20" s="1145"/>
      <c r="N20" s="1146">
        <f>ROUND($L$20*$K$20,2)</f>
        <v>0</v>
      </c>
      <c r="O20" s="1143"/>
      <c r="P20" s="1143"/>
      <c r="Q20" s="1143"/>
      <c r="R20" s="302"/>
      <c r="S20" s="297"/>
      <c r="T20" s="334"/>
      <c r="U20" s="335" t="s">
        <v>13</v>
      </c>
      <c r="V20" s="336">
        <v>6.7000000000000004E-2</v>
      </c>
      <c r="W20" s="336">
        <f>$V$20*$K$20</f>
        <v>9.6547000000000001</v>
      </c>
      <c r="X20" s="336">
        <v>0</v>
      </c>
      <c r="Y20" s="336">
        <f>$X$20*$K$20</f>
        <v>0</v>
      </c>
      <c r="Z20" s="336">
        <v>0</v>
      </c>
      <c r="AA20" s="337">
        <f>$Z$20*$K$20</f>
        <v>0</v>
      </c>
      <c r="AB20" s="297"/>
      <c r="AC20" s="297"/>
      <c r="AD20" s="297"/>
      <c r="AE20" s="297"/>
      <c r="AF20" s="297"/>
      <c r="AG20" s="297"/>
      <c r="AH20" s="297"/>
      <c r="AI20" s="297"/>
      <c r="AJ20" s="297"/>
      <c r="AK20" s="297"/>
      <c r="AL20" s="297"/>
      <c r="AM20" s="297"/>
      <c r="AN20" s="297"/>
      <c r="AO20" s="297"/>
      <c r="AP20" s="297"/>
      <c r="AQ20" s="297"/>
      <c r="AR20" s="297" t="s">
        <v>100</v>
      </c>
      <c r="AS20" s="297"/>
      <c r="AT20" s="297" t="s">
        <v>12</v>
      </c>
      <c r="AU20" s="297" t="s">
        <v>98</v>
      </c>
      <c r="AV20" s="297"/>
      <c r="AW20" s="297"/>
      <c r="AX20" s="297"/>
      <c r="AY20" s="297" t="s">
        <v>11</v>
      </c>
      <c r="AZ20" s="297"/>
      <c r="BA20" s="297"/>
      <c r="BB20" s="297"/>
      <c r="BC20" s="297"/>
      <c r="BD20" s="297"/>
      <c r="BE20" s="338">
        <f>IF($U$20="základní",$N$20,0)</f>
        <v>0</v>
      </c>
      <c r="BF20" s="338">
        <f>IF($U$20="snížená",$N$20,0)</f>
        <v>0</v>
      </c>
      <c r="BG20" s="338">
        <f>IF($U$20="zákl. přenesená",$N$20,0)</f>
        <v>0</v>
      </c>
      <c r="BH20" s="338">
        <f>IF($U$20="sníž. přenesená",$N$20,0)</f>
        <v>0</v>
      </c>
      <c r="BI20" s="338">
        <f>IF($U$20="nulová",$N$20,0)</f>
        <v>0</v>
      </c>
      <c r="BJ20" s="297" t="s">
        <v>97</v>
      </c>
      <c r="BK20" s="338">
        <f>ROUND($L$20*$K$20,2)</f>
        <v>0</v>
      </c>
      <c r="BL20" s="297" t="s">
        <v>100</v>
      </c>
      <c r="BM20" s="297"/>
      <c r="BN20" s="297"/>
      <c r="BO20" s="297"/>
      <c r="BP20" s="297"/>
      <c r="BQ20" s="297"/>
      <c r="BR20" s="297"/>
      <c r="BS20" s="297"/>
    </row>
    <row r="21" spans="1:71" s="222" customFormat="1" ht="27" customHeight="1">
      <c r="A21" s="297"/>
      <c r="B21" s="301"/>
      <c r="C21" s="330" t="s">
        <v>101</v>
      </c>
      <c r="D21" s="330" t="s">
        <v>12</v>
      </c>
      <c r="E21" s="331" t="s">
        <v>1879</v>
      </c>
      <c r="F21" s="1142" t="s">
        <v>1880</v>
      </c>
      <c r="G21" s="1143"/>
      <c r="H21" s="1143"/>
      <c r="I21" s="1143"/>
      <c r="J21" s="332" t="s">
        <v>14</v>
      </c>
      <c r="K21" s="333">
        <v>72.05</v>
      </c>
      <c r="L21" s="1144"/>
      <c r="M21" s="1145"/>
      <c r="N21" s="1146">
        <f>ROUND($L$21*$K$21,2)</f>
        <v>0</v>
      </c>
      <c r="O21" s="1143"/>
      <c r="P21" s="1143"/>
      <c r="Q21" s="1143"/>
      <c r="R21" s="302"/>
      <c r="S21" s="297"/>
      <c r="T21" s="334"/>
      <c r="U21" s="335" t="s">
        <v>13</v>
      </c>
      <c r="V21" s="336">
        <v>9.7000000000000003E-2</v>
      </c>
      <c r="W21" s="336">
        <f>$V$21*$K$21</f>
        <v>6.9888500000000002</v>
      </c>
      <c r="X21" s="336">
        <v>0</v>
      </c>
      <c r="Y21" s="336">
        <f>$X$21*$K$21</f>
        <v>0</v>
      </c>
      <c r="Z21" s="336">
        <v>0</v>
      </c>
      <c r="AA21" s="337">
        <f>$Z$21*$K$21</f>
        <v>0</v>
      </c>
      <c r="AB21" s="297"/>
      <c r="AC21" s="297"/>
      <c r="AD21" s="297"/>
      <c r="AE21" s="297"/>
      <c r="AF21" s="297"/>
      <c r="AG21" s="297"/>
      <c r="AH21" s="297"/>
      <c r="AI21" s="297"/>
      <c r="AJ21" s="297"/>
      <c r="AK21" s="297"/>
      <c r="AL21" s="297"/>
      <c r="AM21" s="297"/>
      <c r="AN21" s="297"/>
      <c r="AO21" s="297"/>
      <c r="AP21" s="297"/>
      <c r="AQ21" s="297"/>
      <c r="AR21" s="297" t="s">
        <v>100</v>
      </c>
      <c r="AS21" s="297"/>
      <c r="AT21" s="297" t="s">
        <v>12</v>
      </c>
      <c r="AU21" s="297" t="s">
        <v>98</v>
      </c>
      <c r="AV21" s="297"/>
      <c r="AW21" s="297"/>
      <c r="AX21" s="297"/>
      <c r="AY21" s="297" t="s">
        <v>11</v>
      </c>
      <c r="AZ21" s="297"/>
      <c r="BA21" s="297"/>
      <c r="BB21" s="297"/>
      <c r="BC21" s="297"/>
      <c r="BD21" s="297"/>
      <c r="BE21" s="338">
        <f>IF($U$21="základní",$N$21,0)</f>
        <v>0</v>
      </c>
      <c r="BF21" s="338">
        <f>IF($U$21="snížená",$N$21,0)</f>
        <v>0</v>
      </c>
      <c r="BG21" s="338">
        <f>IF($U$21="zákl. přenesená",$N$21,0)</f>
        <v>0</v>
      </c>
      <c r="BH21" s="338">
        <f>IF($U$21="sníž. přenesená",$N$21,0)</f>
        <v>0</v>
      </c>
      <c r="BI21" s="338">
        <f>IF($U$21="nulová",$N$21,0)</f>
        <v>0</v>
      </c>
      <c r="BJ21" s="297" t="s">
        <v>97</v>
      </c>
      <c r="BK21" s="338">
        <f>ROUND($L$21*$K$21,2)</f>
        <v>0</v>
      </c>
      <c r="BL21" s="297" t="s">
        <v>100</v>
      </c>
      <c r="BM21" s="297"/>
      <c r="BN21" s="297"/>
      <c r="BO21" s="297"/>
      <c r="BP21" s="297"/>
      <c r="BQ21" s="297"/>
      <c r="BR21" s="297"/>
      <c r="BS21" s="297"/>
    </row>
    <row r="22" spans="1:71" s="222" customFormat="1" ht="27" customHeight="1">
      <c r="A22" s="297"/>
      <c r="B22" s="301"/>
      <c r="C22" s="330" t="s">
        <v>102</v>
      </c>
      <c r="D22" s="330" t="s">
        <v>12</v>
      </c>
      <c r="E22" s="331" t="s">
        <v>1881</v>
      </c>
      <c r="F22" s="1142" t="s">
        <v>1882</v>
      </c>
      <c r="G22" s="1143"/>
      <c r="H22" s="1143"/>
      <c r="I22" s="1143"/>
      <c r="J22" s="332" t="s">
        <v>18</v>
      </c>
      <c r="K22" s="333">
        <v>66.510000000000005</v>
      </c>
      <c r="L22" s="1144"/>
      <c r="M22" s="1145"/>
      <c r="N22" s="1146">
        <f>ROUND($L$22*$K$22,2)</f>
        <v>0</v>
      </c>
      <c r="O22" s="1143"/>
      <c r="P22" s="1143"/>
      <c r="Q22" s="1143"/>
      <c r="R22" s="302"/>
      <c r="S22" s="297"/>
      <c r="T22" s="334"/>
      <c r="U22" s="335" t="s">
        <v>13</v>
      </c>
      <c r="V22" s="336">
        <v>0</v>
      </c>
      <c r="W22" s="336">
        <f>$V$22*$K$22</f>
        <v>0</v>
      </c>
      <c r="X22" s="336">
        <v>0</v>
      </c>
      <c r="Y22" s="336">
        <f>$X$22*$K$22</f>
        <v>0</v>
      </c>
      <c r="Z22" s="336">
        <v>0</v>
      </c>
      <c r="AA22" s="337">
        <f>$Z$22*$K$22</f>
        <v>0</v>
      </c>
      <c r="AB22" s="297"/>
      <c r="AC22" s="297"/>
      <c r="AD22" s="297"/>
      <c r="AE22" s="297"/>
      <c r="AF22" s="297"/>
      <c r="AG22" s="297"/>
      <c r="AH22" s="297"/>
      <c r="AI22" s="297"/>
      <c r="AJ22" s="297"/>
      <c r="AK22" s="297"/>
      <c r="AL22" s="297"/>
      <c r="AM22" s="297"/>
      <c r="AN22" s="297"/>
      <c r="AO22" s="297"/>
      <c r="AP22" s="297"/>
      <c r="AQ22" s="297"/>
      <c r="AR22" s="297" t="s">
        <v>100</v>
      </c>
      <c r="AS22" s="297"/>
      <c r="AT22" s="297" t="s">
        <v>12</v>
      </c>
      <c r="AU22" s="297" t="s">
        <v>98</v>
      </c>
      <c r="AV22" s="297"/>
      <c r="AW22" s="297"/>
      <c r="AX22" s="297"/>
      <c r="AY22" s="297" t="s">
        <v>11</v>
      </c>
      <c r="AZ22" s="297"/>
      <c r="BA22" s="297"/>
      <c r="BB22" s="297"/>
      <c r="BC22" s="297"/>
      <c r="BD22" s="297"/>
      <c r="BE22" s="338">
        <f>IF($U$22="základní",$N$22,0)</f>
        <v>0</v>
      </c>
      <c r="BF22" s="338">
        <f>IF($U$22="snížená",$N$22,0)</f>
        <v>0</v>
      </c>
      <c r="BG22" s="338">
        <f>IF($U$22="zákl. přenesená",$N$22,0)</f>
        <v>0</v>
      </c>
      <c r="BH22" s="338">
        <f>IF($U$22="sníž. přenesená",$N$22,0)</f>
        <v>0</v>
      </c>
      <c r="BI22" s="338">
        <f>IF($U$22="nulová",$N$22,0)</f>
        <v>0</v>
      </c>
      <c r="BJ22" s="297" t="s">
        <v>97</v>
      </c>
      <c r="BK22" s="338">
        <f>ROUND($L$22*$K$22,2)</f>
        <v>0</v>
      </c>
      <c r="BL22" s="297" t="s">
        <v>100</v>
      </c>
      <c r="BM22" s="297"/>
      <c r="BN22" s="297"/>
      <c r="BO22" s="297"/>
      <c r="BP22" s="297"/>
      <c r="BQ22" s="297"/>
      <c r="BR22" s="297"/>
      <c r="BS22" s="297"/>
    </row>
    <row r="23" spans="1:71" s="222" customFormat="1" ht="27" customHeight="1">
      <c r="A23" s="297"/>
      <c r="B23" s="301"/>
      <c r="C23" s="330" t="s">
        <v>103</v>
      </c>
      <c r="D23" s="330" t="s">
        <v>12</v>
      </c>
      <c r="E23" s="331" t="s">
        <v>1883</v>
      </c>
      <c r="F23" s="1142" t="s">
        <v>1884</v>
      </c>
      <c r="G23" s="1143"/>
      <c r="H23" s="1143"/>
      <c r="I23" s="1143"/>
      <c r="J23" s="332" t="s">
        <v>14</v>
      </c>
      <c r="K23" s="333">
        <v>72.05</v>
      </c>
      <c r="L23" s="1144"/>
      <c r="M23" s="1145"/>
      <c r="N23" s="1146">
        <f>ROUND($L$23*$K$23,2)</f>
        <v>0</v>
      </c>
      <c r="O23" s="1143"/>
      <c r="P23" s="1143"/>
      <c r="Q23" s="1143"/>
      <c r="R23" s="302"/>
      <c r="S23" s="297"/>
      <c r="T23" s="334"/>
      <c r="U23" s="335" t="s">
        <v>13</v>
      </c>
      <c r="V23" s="336">
        <v>0.29899999999999999</v>
      </c>
      <c r="W23" s="336">
        <f>$V$23*$K$23</f>
        <v>21.542949999999998</v>
      </c>
      <c r="X23" s="336">
        <v>0</v>
      </c>
      <c r="Y23" s="336">
        <f>$X$23*$K$23</f>
        <v>0</v>
      </c>
      <c r="Z23" s="336">
        <v>0</v>
      </c>
      <c r="AA23" s="337">
        <f>$Z$23*$K$23</f>
        <v>0</v>
      </c>
      <c r="AB23" s="297"/>
      <c r="AC23" s="297"/>
      <c r="AD23" s="297"/>
      <c r="AE23" s="297"/>
      <c r="AF23" s="297"/>
      <c r="AG23" s="297"/>
      <c r="AH23" s="297"/>
      <c r="AI23" s="297"/>
      <c r="AJ23" s="297"/>
      <c r="AK23" s="297"/>
      <c r="AL23" s="297"/>
      <c r="AM23" s="297"/>
      <c r="AN23" s="297"/>
      <c r="AO23" s="297"/>
      <c r="AP23" s="297"/>
      <c r="AQ23" s="297"/>
      <c r="AR23" s="297" t="s">
        <v>100</v>
      </c>
      <c r="AS23" s="297"/>
      <c r="AT23" s="297" t="s">
        <v>12</v>
      </c>
      <c r="AU23" s="297" t="s">
        <v>98</v>
      </c>
      <c r="AV23" s="297"/>
      <c r="AW23" s="297"/>
      <c r="AX23" s="297"/>
      <c r="AY23" s="297" t="s">
        <v>11</v>
      </c>
      <c r="AZ23" s="297"/>
      <c r="BA23" s="297"/>
      <c r="BB23" s="297"/>
      <c r="BC23" s="297"/>
      <c r="BD23" s="297"/>
      <c r="BE23" s="338">
        <f>IF($U$23="základní",$N$23,0)</f>
        <v>0</v>
      </c>
      <c r="BF23" s="338">
        <f>IF($U$23="snížená",$N$23,0)</f>
        <v>0</v>
      </c>
      <c r="BG23" s="338">
        <f>IF($U$23="zákl. přenesená",$N$23,0)</f>
        <v>0</v>
      </c>
      <c r="BH23" s="338">
        <f>IF($U$23="sníž. přenesená",$N$23,0)</f>
        <v>0</v>
      </c>
      <c r="BI23" s="338">
        <f>IF($U$23="nulová",$N$23,0)</f>
        <v>0</v>
      </c>
      <c r="BJ23" s="297" t="s">
        <v>97</v>
      </c>
      <c r="BK23" s="338">
        <f>ROUND($L$23*$K$23,2)</f>
        <v>0</v>
      </c>
      <c r="BL23" s="297" t="s">
        <v>100</v>
      </c>
      <c r="BM23" s="297"/>
      <c r="BN23" s="297"/>
      <c r="BO23" s="297"/>
      <c r="BP23" s="297"/>
      <c r="BQ23" s="297"/>
      <c r="BR23" s="297"/>
      <c r="BS23" s="297"/>
    </row>
    <row r="24" spans="1:71" s="222" customFormat="1" ht="27" customHeight="1">
      <c r="A24" s="297"/>
      <c r="B24" s="301"/>
      <c r="C24" s="330" t="s">
        <v>104</v>
      </c>
      <c r="D24" s="330" t="s">
        <v>12</v>
      </c>
      <c r="E24" s="331" t="s">
        <v>1885</v>
      </c>
      <c r="F24" s="1142" t="s">
        <v>1886</v>
      </c>
      <c r="G24" s="1143"/>
      <c r="H24" s="1143"/>
      <c r="I24" s="1143"/>
      <c r="J24" s="332" t="s">
        <v>14</v>
      </c>
      <c r="K24" s="333">
        <v>12.25</v>
      </c>
      <c r="L24" s="1144"/>
      <c r="M24" s="1145"/>
      <c r="N24" s="1146">
        <f>ROUND($L$24*$K$24,2)</f>
        <v>0</v>
      </c>
      <c r="O24" s="1143"/>
      <c r="P24" s="1143"/>
      <c r="Q24" s="1143"/>
      <c r="R24" s="302"/>
      <c r="S24" s="297"/>
      <c r="T24" s="334"/>
      <c r="U24" s="335" t="s">
        <v>13</v>
      </c>
      <c r="V24" s="336">
        <v>0</v>
      </c>
      <c r="W24" s="336">
        <f>$V$24*$K$24</f>
        <v>0</v>
      </c>
      <c r="X24" s="336">
        <v>2</v>
      </c>
      <c r="Y24" s="336">
        <f>$X$24*$K$24</f>
        <v>24.5</v>
      </c>
      <c r="Z24" s="336">
        <v>0</v>
      </c>
      <c r="AA24" s="337">
        <f>$Z$24*$K$24</f>
        <v>0</v>
      </c>
      <c r="AB24" s="297"/>
      <c r="AC24" s="297"/>
      <c r="AD24" s="297"/>
      <c r="AE24" s="297"/>
      <c r="AF24" s="297"/>
      <c r="AG24" s="297"/>
      <c r="AH24" s="297"/>
      <c r="AI24" s="297"/>
      <c r="AJ24" s="297"/>
      <c r="AK24" s="297"/>
      <c r="AL24" s="297"/>
      <c r="AM24" s="297"/>
      <c r="AN24" s="297"/>
      <c r="AO24" s="297"/>
      <c r="AP24" s="297"/>
      <c r="AQ24" s="297"/>
      <c r="AR24" s="297" t="s">
        <v>100</v>
      </c>
      <c r="AS24" s="297"/>
      <c r="AT24" s="297" t="s">
        <v>12</v>
      </c>
      <c r="AU24" s="297" t="s">
        <v>98</v>
      </c>
      <c r="AV24" s="297"/>
      <c r="AW24" s="297"/>
      <c r="AX24" s="297"/>
      <c r="AY24" s="297" t="s">
        <v>11</v>
      </c>
      <c r="AZ24" s="297"/>
      <c r="BA24" s="297"/>
      <c r="BB24" s="297"/>
      <c r="BC24" s="297"/>
      <c r="BD24" s="297"/>
      <c r="BE24" s="338">
        <f>IF($U$24="základní",$N$24,0)</f>
        <v>0</v>
      </c>
      <c r="BF24" s="338">
        <f>IF($U$24="snížená",$N$24,0)</f>
        <v>0</v>
      </c>
      <c r="BG24" s="338">
        <f>IF($U$24="zákl. přenesená",$N$24,0)</f>
        <v>0</v>
      </c>
      <c r="BH24" s="338">
        <f>IF($U$24="sníž. přenesená",$N$24,0)</f>
        <v>0</v>
      </c>
      <c r="BI24" s="338">
        <f>IF($U$24="nulová",$N$24,0)</f>
        <v>0</v>
      </c>
      <c r="BJ24" s="297" t="s">
        <v>97</v>
      </c>
      <c r="BK24" s="338">
        <f>ROUND($L$24*$K$24,2)</f>
        <v>0</v>
      </c>
      <c r="BL24" s="297" t="s">
        <v>100</v>
      </c>
      <c r="BM24" s="297"/>
      <c r="BN24" s="297"/>
      <c r="BO24" s="297"/>
      <c r="BP24" s="297"/>
      <c r="BQ24" s="297"/>
      <c r="BR24" s="297"/>
      <c r="BS24" s="297"/>
    </row>
    <row r="25" spans="1:71" s="222" customFormat="1" ht="39" customHeight="1">
      <c r="A25" s="297"/>
      <c r="B25" s="301"/>
      <c r="C25" s="330" t="s">
        <v>107</v>
      </c>
      <c r="D25" s="330" t="s">
        <v>12</v>
      </c>
      <c r="E25" s="331" t="s">
        <v>1887</v>
      </c>
      <c r="F25" s="1142" t="s">
        <v>1888</v>
      </c>
      <c r="G25" s="1143"/>
      <c r="H25" s="1143"/>
      <c r="I25" s="1143"/>
      <c r="J25" s="332" t="s">
        <v>14</v>
      </c>
      <c r="K25" s="333">
        <v>4</v>
      </c>
      <c r="L25" s="1144"/>
      <c r="M25" s="1145"/>
      <c r="N25" s="1146">
        <f>ROUND($L$25*$K$25,2)</f>
        <v>0</v>
      </c>
      <c r="O25" s="1143"/>
      <c r="P25" s="1143"/>
      <c r="Q25" s="1143"/>
      <c r="R25" s="302"/>
      <c r="S25" s="297"/>
      <c r="T25" s="334"/>
      <c r="U25" s="335" t="s">
        <v>13</v>
      </c>
      <c r="V25" s="336">
        <v>0</v>
      </c>
      <c r="W25" s="336">
        <f>$V$25*$K$25</f>
        <v>0</v>
      </c>
      <c r="X25" s="336">
        <v>0</v>
      </c>
      <c r="Y25" s="336">
        <f>$X$25*$K$25</f>
        <v>0</v>
      </c>
      <c r="Z25" s="336">
        <v>0</v>
      </c>
      <c r="AA25" s="337">
        <f>$Z$25*$K$25</f>
        <v>0</v>
      </c>
      <c r="AB25" s="297"/>
      <c r="AC25" s="297"/>
      <c r="AD25" s="297"/>
      <c r="AE25" s="297"/>
      <c r="AF25" s="297"/>
      <c r="AG25" s="297"/>
      <c r="AH25" s="297"/>
      <c r="AI25" s="297"/>
      <c r="AJ25" s="297"/>
      <c r="AK25" s="297"/>
      <c r="AL25" s="297"/>
      <c r="AM25" s="297"/>
      <c r="AN25" s="297"/>
      <c r="AO25" s="297"/>
      <c r="AP25" s="297"/>
      <c r="AQ25" s="297"/>
      <c r="AR25" s="297" t="s">
        <v>100</v>
      </c>
      <c r="AS25" s="297"/>
      <c r="AT25" s="297" t="s">
        <v>12</v>
      </c>
      <c r="AU25" s="297" t="s">
        <v>98</v>
      </c>
      <c r="AV25" s="297"/>
      <c r="AW25" s="297"/>
      <c r="AX25" s="297"/>
      <c r="AY25" s="297" t="s">
        <v>11</v>
      </c>
      <c r="AZ25" s="297"/>
      <c r="BA25" s="297"/>
      <c r="BB25" s="297"/>
      <c r="BC25" s="297"/>
      <c r="BD25" s="297"/>
      <c r="BE25" s="338">
        <f>IF($U$25="základní",$N$25,0)</f>
        <v>0</v>
      </c>
      <c r="BF25" s="338">
        <f>IF($U$25="snížená",$N$25,0)</f>
        <v>0</v>
      </c>
      <c r="BG25" s="338">
        <f>IF($U$25="zákl. přenesená",$N$25,0)</f>
        <v>0</v>
      </c>
      <c r="BH25" s="338">
        <f>IF($U$25="sníž. přenesená",$N$25,0)</f>
        <v>0</v>
      </c>
      <c r="BI25" s="338">
        <f>IF($U$25="nulová",$N$25,0)</f>
        <v>0</v>
      </c>
      <c r="BJ25" s="297" t="s">
        <v>97</v>
      </c>
      <c r="BK25" s="338">
        <f>ROUND($L$25*$K$25,2)</f>
        <v>0</v>
      </c>
      <c r="BL25" s="297" t="s">
        <v>100</v>
      </c>
      <c r="BM25" s="297"/>
      <c r="BN25" s="297"/>
      <c r="BO25" s="297"/>
      <c r="BP25" s="297"/>
      <c r="BQ25" s="297"/>
      <c r="BR25" s="297"/>
      <c r="BS25" s="297"/>
    </row>
    <row r="26" spans="1:71" s="224" customFormat="1" ht="30.75" customHeight="1">
      <c r="A26" s="320"/>
      <c r="B26" s="321"/>
      <c r="C26" s="320"/>
      <c r="D26" s="329" t="s">
        <v>1867</v>
      </c>
      <c r="E26" s="320"/>
      <c r="F26" s="320"/>
      <c r="G26" s="320"/>
      <c r="H26" s="320"/>
      <c r="I26" s="320"/>
      <c r="J26" s="320"/>
      <c r="K26" s="320"/>
      <c r="L26" s="847"/>
      <c r="M26" s="847"/>
      <c r="N26" s="1154">
        <f>$BK$26</f>
        <v>0</v>
      </c>
      <c r="O26" s="1153"/>
      <c r="P26" s="1153"/>
      <c r="Q26" s="1153"/>
      <c r="R26" s="324"/>
      <c r="S26" s="320"/>
      <c r="T26" s="325"/>
      <c r="U26" s="320"/>
      <c r="V26" s="320"/>
      <c r="W26" s="326">
        <f>SUM($W$27:$W$31)</f>
        <v>41.952079999999995</v>
      </c>
      <c r="X26" s="320"/>
      <c r="Y26" s="326">
        <f>SUM($Y$27:$Y$31)</f>
        <v>37.898911600000005</v>
      </c>
      <c r="Z26" s="320"/>
      <c r="AA26" s="327">
        <f>SUM($AA$27:$AA$31)</f>
        <v>0</v>
      </c>
      <c r="AB26" s="320"/>
      <c r="AC26" s="320"/>
      <c r="AD26" s="320"/>
      <c r="AE26" s="320"/>
      <c r="AF26" s="320"/>
      <c r="AG26" s="320"/>
      <c r="AH26" s="320"/>
      <c r="AI26" s="320"/>
      <c r="AJ26" s="320"/>
      <c r="AK26" s="320"/>
      <c r="AL26" s="320"/>
      <c r="AM26" s="320"/>
      <c r="AN26" s="320"/>
      <c r="AO26" s="320"/>
      <c r="AP26" s="320"/>
      <c r="AQ26" s="320"/>
      <c r="AR26" s="323" t="s">
        <v>97</v>
      </c>
      <c r="AS26" s="320"/>
      <c r="AT26" s="323" t="s">
        <v>10</v>
      </c>
      <c r="AU26" s="323" t="s">
        <v>97</v>
      </c>
      <c r="AV26" s="320"/>
      <c r="AW26" s="320"/>
      <c r="AX26" s="320"/>
      <c r="AY26" s="323" t="s">
        <v>11</v>
      </c>
      <c r="AZ26" s="320"/>
      <c r="BA26" s="320"/>
      <c r="BB26" s="320"/>
      <c r="BC26" s="320"/>
      <c r="BD26" s="320"/>
      <c r="BE26" s="320"/>
      <c r="BF26" s="320"/>
      <c r="BG26" s="320"/>
      <c r="BH26" s="320"/>
      <c r="BI26" s="320"/>
      <c r="BJ26" s="320"/>
      <c r="BK26" s="328">
        <f>SUM($BK$27:$BK$31)</f>
        <v>0</v>
      </c>
      <c r="BL26" s="320"/>
      <c r="BM26" s="320"/>
      <c r="BN26" s="320"/>
      <c r="BO26" s="320"/>
      <c r="BP26" s="320"/>
      <c r="BQ26" s="320"/>
      <c r="BR26" s="320"/>
      <c r="BS26" s="320"/>
    </row>
    <row r="27" spans="1:71" s="222" customFormat="1" ht="27" customHeight="1">
      <c r="A27" s="297"/>
      <c r="B27" s="301"/>
      <c r="C27" s="330" t="s">
        <v>110</v>
      </c>
      <c r="D27" s="330" t="s">
        <v>12</v>
      </c>
      <c r="E27" s="331" t="s">
        <v>1889</v>
      </c>
      <c r="F27" s="1142" t="s">
        <v>1890</v>
      </c>
      <c r="G27" s="1143"/>
      <c r="H27" s="1143"/>
      <c r="I27" s="1143"/>
      <c r="J27" s="332" t="s">
        <v>94</v>
      </c>
      <c r="K27" s="333">
        <v>35</v>
      </c>
      <c r="L27" s="1144"/>
      <c r="M27" s="1145"/>
      <c r="N27" s="1146">
        <f>ROUND($L$27*$K$27,2)</f>
        <v>0</v>
      </c>
      <c r="O27" s="1143"/>
      <c r="P27" s="1143"/>
      <c r="Q27" s="1143"/>
      <c r="R27" s="302"/>
      <c r="S27" s="297"/>
      <c r="T27" s="334"/>
      <c r="U27" s="335" t="s">
        <v>13</v>
      </c>
      <c r="V27" s="336">
        <v>0.21</v>
      </c>
      <c r="W27" s="336">
        <f>$V$27*$K$27</f>
        <v>7.35</v>
      </c>
      <c r="X27" s="336">
        <v>0.22656999999999999</v>
      </c>
      <c r="Y27" s="336">
        <f>$X$27*$K$27</f>
        <v>7.9299499999999998</v>
      </c>
      <c r="Z27" s="336">
        <v>0</v>
      </c>
      <c r="AA27" s="337">
        <f>$Z$27*$K$27</f>
        <v>0</v>
      </c>
      <c r="AB27" s="297"/>
      <c r="AC27" s="297"/>
      <c r="AD27" s="297"/>
      <c r="AE27" s="297"/>
      <c r="AF27" s="297"/>
      <c r="AG27" s="297"/>
      <c r="AH27" s="297"/>
      <c r="AI27" s="297"/>
      <c r="AJ27" s="297"/>
      <c r="AK27" s="297"/>
      <c r="AL27" s="297"/>
      <c r="AM27" s="297"/>
      <c r="AN27" s="297"/>
      <c r="AO27" s="297"/>
      <c r="AP27" s="297"/>
      <c r="AQ27" s="297"/>
      <c r="AR27" s="297" t="s">
        <v>100</v>
      </c>
      <c r="AS27" s="297"/>
      <c r="AT27" s="297" t="s">
        <v>12</v>
      </c>
      <c r="AU27" s="297" t="s">
        <v>98</v>
      </c>
      <c r="AV27" s="297"/>
      <c r="AW27" s="297"/>
      <c r="AX27" s="297"/>
      <c r="AY27" s="297" t="s">
        <v>11</v>
      </c>
      <c r="AZ27" s="297"/>
      <c r="BA27" s="297"/>
      <c r="BB27" s="297"/>
      <c r="BC27" s="297"/>
      <c r="BD27" s="297"/>
      <c r="BE27" s="338">
        <f>IF($U$27="základní",$N$27,0)</f>
        <v>0</v>
      </c>
      <c r="BF27" s="338">
        <f>IF($U$27="snížená",$N$27,0)</f>
        <v>0</v>
      </c>
      <c r="BG27" s="338">
        <f>IF($U$27="zákl. přenesená",$N$27,0)</f>
        <v>0</v>
      </c>
      <c r="BH27" s="338">
        <f>IF($U$27="sníž. přenesená",$N$27,0)</f>
        <v>0</v>
      </c>
      <c r="BI27" s="338">
        <f>IF($U$27="nulová",$N$27,0)</f>
        <v>0</v>
      </c>
      <c r="BJ27" s="297" t="s">
        <v>97</v>
      </c>
      <c r="BK27" s="338">
        <f>ROUND($L$27*$K$27,2)</f>
        <v>0</v>
      </c>
      <c r="BL27" s="297" t="s">
        <v>100</v>
      </c>
      <c r="BM27" s="297"/>
      <c r="BN27" s="297"/>
      <c r="BO27" s="297"/>
      <c r="BP27" s="297"/>
      <c r="BQ27" s="297"/>
      <c r="BR27" s="297"/>
      <c r="BS27" s="297"/>
    </row>
    <row r="28" spans="1:71" s="222" customFormat="1" ht="15.75" customHeight="1">
      <c r="A28" s="297"/>
      <c r="B28" s="301"/>
      <c r="C28" s="330" t="s">
        <v>111</v>
      </c>
      <c r="D28" s="330" t="s">
        <v>12</v>
      </c>
      <c r="E28" s="331" t="s">
        <v>1891</v>
      </c>
      <c r="F28" s="1142" t="s">
        <v>1892</v>
      </c>
      <c r="G28" s="1143"/>
      <c r="H28" s="1143"/>
      <c r="I28" s="1143"/>
      <c r="J28" s="332" t="s">
        <v>14</v>
      </c>
      <c r="K28" s="333">
        <v>12</v>
      </c>
      <c r="L28" s="1144"/>
      <c r="M28" s="1145"/>
      <c r="N28" s="1146">
        <f>ROUND($L$28*$K$28,2)</f>
        <v>0</v>
      </c>
      <c r="O28" s="1143"/>
      <c r="P28" s="1143"/>
      <c r="Q28" s="1143"/>
      <c r="R28" s="302"/>
      <c r="S28" s="297"/>
      <c r="T28" s="334"/>
      <c r="U28" s="335" t="s">
        <v>13</v>
      </c>
      <c r="V28" s="336">
        <v>0.629</v>
      </c>
      <c r="W28" s="336">
        <f>$V$28*$K$28</f>
        <v>7.548</v>
      </c>
      <c r="X28" s="336">
        <v>2.45329</v>
      </c>
      <c r="Y28" s="336">
        <f>$X$28*$K$28</f>
        <v>29.43948</v>
      </c>
      <c r="Z28" s="336">
        <v>0</v>
      </c>
      <c r="AA28" s="337">
        <f>$Z$28*$K$28</f>
        <v>0</v>
      </c>
      <c r="AB28" s="297"/>
      <c r="AC28" s="297"/>
      <c r="AD28" s="297"/>
      <c r="AE28" s="297"/>
      <c r="AF28" s="297"/>
      <c r="AG28" s="297"/>
      <c r="AH28" s="297"/>
      <c r="AI28" s="297"/>
      <c r="AJ28" s="297"/>
      <c r="AK28" s="297"/>
      <c r="AL28" s="297"/>
      <c r="AM28" s="297"/>
      <c r="AN28" s="297"/>
      <c r="AO28" s="297"/>
      <c r="AP28" s="297"/>
      <c r="AQ28" s="297"/>
      <c r="AR28" s="297" t="s">
        <v>100</v>
      </c>
      <c r="AS28" s="297"/>
      <c r="AT28" s="297" t="s">
        <v>12</v>
      </c>
      <c r="AU28" s="297" t="s">
        <v>98</v>
      </c>
      <c r="AV28" s="297"/>
      <c r="AW28" s="297"/>
      <c r="AX28" s="297"/>
      <c r="AY28" s="297" t="s">
        <v>11</v>
      </c>
      <c r="AZ28" s="297"/>
      <c r="BA28" s="297"/>
      <c r="BB28" s="297"/>
      <c r="BC28" s="297"/>
      <c r="BD28" s="297"/>
      <c r="BE28" s="338">
        <f>IF($U$28="základní",$N$28,0)</f>
        <v>0</v>
      </c>
      <c r="BF28" s="338">
        <f>IF($U$28="snížená",$N$28,0)</f>
        <v>0</v>
      </c>
      <c r="BG28" s="338">
        <f>IF($U$28="zákl. přenesená",$N$28,0)</f>
        <v>0</v>
      </c>
      <c r="BH28" s="338">
        <f>IF($U$28="sníž. přenesená",$N$28,0)</f>
        <v>0</v>
      </c>
      <c r="BI28" s="338">
        <f>IF($U$28="nulová",$N$28,0)</f>
        <v>0</v>
      </c>
      <c r="BJ28" s="297" t="s">
        <v>97</v>
      </c>
      <c r="BK28" s="338">
        <f>ROUND($L$28*$K$28,2)</f>
        <v>0</v>
      </c>
      <c r="BL28" s="297" t="s">
        <v>100</v>
      </c>
      <c r="BM28" s="297"/>
      <c r="BN28" s="297"/>
      <c r="BO28" s="297"/>
      <c r="BP28" s="297"/>
      <c r="BQ28" s="297"/>
      <c r="BR28" s="297"/>
      <c r="BS28" s="297"/>
    </row>
    <row r="29" spans="1:71" s="222" customFormat="1" ht="15.75" customHeight="1">
      <c r="A29" s="297"/>
      <c r="B29" s="301"/>
      <c r="C29" s="330" t="s">
        <v>112</v>
      </c>
      <c r="D29" s="330" t="s">
        <v>12</v>
      </c>
      <c r="E29" s="331" t="s">
        <v>1893</v>
      </c>
      <c r="F29" s="1142" t="s">
        <v>1894</v>
      </c>
      <c r="G29" s="1143"/>
      <c r="H29" s="1143"/>
      <c r="I29" s="1143"/>
      <c r="J29" s="332" t="s">
        <v>109</v>
      </c>
      <c r="K29" s="333">
        <v>20</v>
      </c>
      <c r="L29" s="1144"/>
      <c r="M29" s="1145"/>
      <c r="N29" s="1146">
        <f>ROUND($L$29*$K$29,2)</f>
        <v>0</v>
      </c>
      <c r="O29" s="1143"/>
      <c r="P29" s="1143"/>
      <c r="Q29" s="1143"/>
      <c r="R29" s="302"/>
      <c r="S29" s="297"/>
      <c r="T29" s="334"/>
      <c r="U29" s="335" t="s">
        <v>13</v>
      </c>
      <c r="V29" s="336">
        <v>0.36399999999999999</v>
      </c>
      <c r="W29" s="336">
        <f>$V$29*$K$29</f>
        <v>7.2799999999999994</v>
      </c>
      <c r="X29" s="336">
        <v>1.0300000000000001E-3</v>
      </c>
      <c r="Y29" s="336">
        <f>$X$29*$K$29</f>
        <v>2.06E-2</v>
      </c>
      <c r="Z29" s="336">
        <v>0</v>
      </c>
      <c r="AA29" s="337">
        <f>$Z$29*$K$29</f>
        <v>0</v>
      </c>
      <c r="AB29" s="297"/>
      <c r="AC29" s="297"/>
      <c r="AD29" s="297"/>
      <c r="AE29" s="297"/>
      <c r="AF29" s="297"/>
      <c r="AG29" s="297"/>
      <c r="AH29" s="297"/>
      <c r="AI29" s="297"/>
      <c r="AJ29" s="297"/>
      <c r="AK29" s="297"/>
      <c r="AL29" s="297"/>
      <c r="AM29" s="297"/>
      <c r="AN29" s="297"/>
      <c r="AO29" s="297"/>
      <c r="AP29" s="297"/>
      <c r="AQ29" s="297"/>
      <c r="AR29" s="297" t="s">
        <v>100</v>
      </c>
      <c r="AS29" s="297"/>
      <c r="AT29" s="297" t="s">
        <v>12</v>
      </c>
      <c r="AU29" s="297" t="s">
        <v>98</v>
      </c>
      <c r="AV29" s="297"/>
      <c r="AW29" s="297"/>
      <c r="AX29" s="297"/>
      <c r="AY29" s="297" t="s">
        <v>11</v>
      </c>
      <c r="AZ29" s="297"/>
      <c r="BA29" s="297"/>
      <c r="BB29" s="297"/>
      <c r="BC29" s="297"/>
      <c r="BD29" s="297"/>
      <c r="BE29" s="338">
        <f>IF($U$29="základní",$N$29,0)</f>
        <v>0</v>
      </c>
      <c r="BF29" s="338">
        <f>IF($U$29="snížená",$N$29,0)</f>
        <v>0</v>
      </c>
      <c r="BG29" s="338">
        <f>IF($U$29="zákl. přenesená",$N$29,0)</f>
        <v>0</v>
      </c>
      <c r="BH29" s="338">
        <f>IF($U$29="sníž. přenesená",$N$29,0)</f>
        <v>0</v>
      </c>
      <c r="BI29" s="338">
        <f>IF($U$29="nulová",$N$29,0)</f>
        <v>0</v>
      </c>
      <c r="BJ29" s="297" t="s">
        <v>97</v>
      </c>
      <c r="BK29" s="338">
        <f>ROUND($L$29*$K$29,2)</f>
        <v>0</v>
      </c>
      <c r="BL29" s="297" t="s">
        <v>100</v>
      </c>
      <c r="BM29" s="297"/>
      <c r="BN29" s="297"/>
      <c r="BO29" s="297"/>
      <c r="BP29" s="297"/>
      <c r="BQ29" s="297"/>
      <c r="BR29" s="297"/>
      <c r="BS29" s="297"/>
    </row>
    <row r="30" spans="1:71" s="222" customFormat="1" ht="15.75" customHeight="1">
      <c r="A30" s="297"/>
      <c r="B30" s="301"/>
      <c r="C30" s="330" t="s">
        <v>113</v>
      </c>
      <c r="D30" s="330" t="s">
        <v>12</v>
      </c>
      <c r="E30" s="331" t="s">
        <v>1895</v>
      </c>
      <c r="F30" s="1142" t="s">
        <v>1896</v>
      </c>
      <c r="G30" s="1143"/>
      <c r="H30" s="1143"/>
      <c r="I30" s="1143"/>
      <c r="J30" s="332" t="s">
        <v>109</v>
      </c>
      <c r="K30" s="333">
        <v>20</v>
      </c>
      <c r="L30" s="1144"/>
      <c r="M30" s="1145"/>
      <c r="N30" s="1146">
        <f>ROUND($L$30*$K$30,2)</f>
        <v>0</v>
      </c>
      <c r="O30" s="1143"/>
      <c r="P30" s="1143"/>
      <c r="Q30" s="1143"/>
      <c r="R30" s="302"/>
      <c r="S30" s="297"/>
      <c r="T30" s="334"/>
      <c r="U30" s="335" t="s">
        <v>13</v>
      </c>
      <c r="V30" s="336">
        <v>0.20100000000000001</v>
      </c>
      <c r="W30" s="336">
        <f>$V$30*$K$30</f>
        <v>4.0200000000000005</v>
      </c>
      <c r="X30" s="336">
        <v>0</v>
      </c>
      <c r="Y30" s="336">
        <f>$X$30*$K$30</f>
        <v>0</v>
      </c>
      <c r="Z30" s="336">
        <v>0</v>
      </c>
      <c r="AA30" s="337">
        <f>$Z$30*$K$30</f>
        <v>0</v>
      </c>
      <c r="AB30" s="297"/>
      <c r="AC30" s="297"/>
      <c r="AD30" s="297"/>
      <c r="AE30" s="297"/>
      <c r="AF30" s="297"/>
      <c r="AG30" s="297"/>
      <c r="AH30" s="297"/>
      <c r="AI30" s="297"/>
      <c r="AJ30" s="297"/>
      <c r="AK30" s="297"/>
      <c r="AL30" s="297"/>
      <c r="AM30" s="297"/>
      <c r="AN30" s="297"/>
      <c r="AO30" s="297"/>
      <c r="AP30" s="297"/>
      <c r="AQ30" s="297"/>
      <c r="AR30" s="297" t="s">
        <v>100</v>
      </c>
      <c r="AS30" s="297"/>
      <c r="AT30" s="297" t="s">
        <v>12</v>
      </c>
      <c r="AU30" s="297" t="s">
        <v>98</v>
      </c>
      <c r="AV30" s="297"/>
      <c r="AW30" s="297"/>
      <c r="AX30" s="297"/>
      <c r="AY30" s="297" t="s">
        <v>11</v>
      </c>
      <c r="AZ30" s="297"/>
      <c r="BA30" s="297"/>
      <c r="BB30" s="297"/>
      <c r="BC30" s="297"/>
      <c r="BD30" s="297"/>
      <c r="BE30" s="338">
        <f>IF($U$30="základní",$N$30,0)</f>
        <v>0</v>
      </c>
      <c r="BF30" s="338">
        <f>IF($U$30="snížená",$N$30,0)</f>
        <v>0</v>
      </c>
      <c r="BG30" s="338">
        <f>IF($U$30="zákl. přenesená",$N$30,0)</f>
        <v>0</v>
      </c>
      <c r="BH30" s="338">
        <f>IF($U$30="sníž. přenesená",$N$30,0)</f>
        <v>0</v>
      </c>
      <c r="BI30" s="338">
        <f>IF($U$30="nulová",$N$30,0)</f>
        <v>0</v>
      </c>
      <c r="BJ30" s="297" t="s">
        <v>97</v>
      </c>
      <c r="BK30" s="338">
        <f>ROUND($L$30*$K$30,2)</f>
        <v>0</v>
      </c>
      <c r="BL30" s="297" t="s">
        <v>100</v>
      </c>
      <c r="BM30" s="297"/>
      <c r="BN30" s="297"/>
      <c r="BO30" s="297"/>
      <c r="BP30" s="297"/>
      <c r="BQ30" s="297"/>
      <c r="BR30" s="297"/>
      <c r="BS30" s="297"/>
    </row>
    <row r="31" spans="1:71" s="222" customFormat="1" ht="27" customHeight="1">
      <c r="A31" s="297"/>
      <c r="B31" s="301"/>
      <c r="C31" s="330" t="s">
        <v>114</v>
      </c>
      <c r="D31" s="330" t="s">
        <v>12</v>
      </c>
      <c r="E31" s="331" t="s">
        <v>1897</v>
      </c>
      <c r="F31" s="1142" t="s">
        <v>1898</v>
      </c>
      <c r="G31" s="1143"/>
      <c r="H31" s="1143"/>
      <c r="I31" s="1143"/>
      <c r="J31" s="332" t="s">
        <v>18</v>
      </c>
      <c r="K31" s="333">
        <v>0.48</v>
      </c>
      <c r="L31" s="1144"/>
      <c r="M31" s="1145"/>
      <c r="N31" s="1146">
        <f>ROUND($L$31*$K$31,2)</f>
        <v>0</v>
      </c>
      <c r="O31" s="1143"/>
      <c r="P31" s="1143"/>
      <c r="Q31" s="1143"/>
      <c r="R31" s="302"/>
      <c r="S31" s="297"/>
      <c r="T31" s="334"/>
      <c r="U31" s="335" t="s">
        <v>13</v>
      </c>
      <c r="V31" s="336">
        <v>32.820999999999998</v>
      </c>
      <c r="W31" s="336">
        <f>$V$31*$K$31</f>
        <v>15.754079999999998</v>
      </c>
      <c r="X31" s="336">
        <v>1.0601700000000001</v>
      </c>
      <c r="Y31" s="336">
        <f>$X$31*$K$31</f>
        <v>0.50888160000000005</v>
      </c>
      <c r="Z31" s="336">
        <v>0</v>
      </c>
      <c r="AA31" s="337">
        <f>$Z$31*$K$31</f>
        <v>0</v>
      </c>
      <c r="AB31" s="297"/>
      <c r="AC31" s="297"/>
      <c r="AD31" s="297"/>
      <c r="AE31" s="297"/>
      <c r="AF31" s="297"/>
      <c r="AG31" s="297"/>
      <c r="AH31" s="297"/>
      <c r="AI31" s="297"/>
      <c r="AJ31" s="297"/>
      <c r="AK31" s="297"/>
      <c r="AL31" s="297"/>
      <c r="AM31" s="297"/>
      <c r="AN31" s="297"/>
      <c r="AO31" s="297"/>
      <c r="AP31" s="297"/>
      <c r="AQ31" s="297"/>
      <c r="AR31" s="297" t="s">
        <v>100</v>
      </c>
      <c r="AS31" s="297"/>
      <c r="AT31" s="297" t="s">
        <v>12</v>
      </c>
      <c r="AU31" s="297" t="s">
        <v>98</v>
      </c>
      <c r="AV31" s="297"/>
      <c r="AW31" s="297"/>
      <c r="AX31" s="297"/>
      <c r="AY31" s="297" t="s">
        <v>11</v>
      </c>
      <c r="AZ31" s="297"/>
      <c r="BA31" s="297"/>
      <c r="BB31" s="297"/>
      <c r="BC31" s="297"/>
      <c r="BD31" s="297"/>
      <c r="BE31" s="338">
        <f>IF($U$31="základní",$N$31,0)</f>
        <v>0</v>
      </c>
      <c r="BF31" s="338">
        <f>IF($U$31="snížená",$N$31,0)</f>
        <v>0</v>
      </c>
      <c r="BG31" s="338">
        <f>IF($U$31="zákl. přenesená",$N$31,0)</f>
        <v>0</v>
      </c>
      <c r="BH31" s="338">
        <f>IF($U$31="sníž. přenesená",$N$31,0)</f>
        <v>0</v>
      </c>
      <c r="BI31" s="338">
        <f>IF($U$31="nulová",$N$31,0)</f>
        <v>0</v>
      </c>
      <c r="BJ31" s="297" t="s">
        <v>97</v>
      </c>
      <c r="BK31" s="338">
        <f>ROUND($L$31*$K$31,2)</f>
        <v>0</v>
      </c>
      <c r="BL31" s="297" t="s">
        <v>100</v>
      </c>
      <c r="BM31" s="297"/>
      <c r="BN31" s="297"/>
      <c r="BO31" s="297"/>
      <c r="BP31" s="297"/>
      <c r="BQ31" s="297"/>
      <c r="BR31" s="297"/>
      <c r="BS31" s="297"/>
    </row>
    <row r="32" spans="1:71" s="224" customFormat="1" ht="30.75" customHeight="1">
      <c r="A32" s="320"/>
      <c r="B32" s="321"/>
      <c r="C32" s="320"/>
      <c r="D32" s="329" t="s">
        <v>1868</v>
      </c>
      <c r="E32" s="320"/>
      <c r="F32" s="320"/>
      <c r="G32" s="320"/>
      <c r="H32" s="320"/>
      <c r="I32" s="320"/>
      <c r="J32" s="320"/>
      <c r="K32" s="320"/>
      <c r="L32" s="847"/>
      <c r="M32" s="847"/>
      <c r="N32" s="1154">
        <f>$BK$32</f>
        <v>0</v>
      </c>
      <c r="O32" s="1153"/>
      <c r="P32" s="1153"/>
      <c r="Q32" s="1153"/>
      <c r="R32" s="324"/>
      <c r="S32" s="320"/>
      <c r="T32" s="325"/>
      <c r="U32" s="320"/>
      <c r="V32" s="320"/>
      <c r="W32" s="326">
        <f>SUM($W$33:$W$36)</f>
        <v>171.67259200000001</v>
      </c>
      <c r="X32" s="320"/>
      <c r="Y32" s="326">
        <f>SUM($Y$33:$Y$36)</f>
        <v>49.163409540000004</v>
      </c>
      <c r="Z32" s="320"/>
      <c r="AA32" s="327">
        <f>SUM($AA$33:$AA$36)</f>
        <v>0</v>
      </c>
      <c r="AB32" s="320"/>
      <c r="AC32" s="320"/>
      <c r="AD32" s="320"/>
      <c r="AE32" s="320"/>
      <c r="AF32" s="320"/>
      <c r="AG32" s="320"/>
      <c r="AH32" s="320"/>
      <c r="AI32" s="320"/>
      <c r="AJ32" s="320"/>
      <c r="AK32" s="320"/>
      <c r="AL32" s="320"/>
      <c r="AM32" s="320"/>
      <c r="AN32" s="320"/>
      <c r="AO32" s="320"/>
      <c r="AP32" s="320"/>
      <c r="AQ32" s="320"/>
      <c r="AR32" s="323" t="s">
        <v>97</v>
      </c>
      <c r="AS32" s="320"/>
      <c r="AT32" s="323" t="s">
        <v>10</v>
      </c>
      <c r="AU32" s="323" t="s">
        <v>97</v>
      </c>
      <c r="AV32" s="320"/>
      <c r="AW32" s="320"/>
      <c r="AX32" s="320"/>
      <c r="AY32" s="323" t="s">
        <v>11</v>
      </c>
      <c r="AZ32" s="320"/>
      <c r="BA32" s="320"/>
      <c r="BB32" s="320"/>
      <c r="BC32" s="320"/>
      <c r="BD32" s="320"/>
      <c r="BE32" s="320"/>
      <c r="BF32" s="320"/>
      <c r="BG32" s="320"/>
      <c r="BH32" s="320"/>
      <c r="BI32" s="320"/>
      <c r="BJ32" s="320"/>
      <c r="BK32" s="328">
        <f>SUM($BK$33:$BK$36)</f>
        <v>0</v>
      </c>
      <c r="BL32" s="320"/>
      <c r="BM32" s="320"/>
      <c r="BN32" s="320"/>
      <c r="BO32" s="320"/>
      <c r="BP32" s="320"/>
      <c r="BQ32" s="320"/>
      <c r="BR32" s="320"/>
      <c r="BS32" s="320"/>
    </row>
    <row r="33" spans="1:71" s="222" customFormat="1" ht="27" customHeight="1">
      <c r="A33" s="297"/>
      <c r="B33" s="301"/>
      <c r="C33" s="330" t="s">
        <v>115</v>
      </c>
      <c r="D33" s="330" t="s">
        <v>12</v>
      </c>
      <c r="E33" s="331" t="s">
        <v>1899</v>
      </c>
      <c r="F33" s="1142" t="s">
        <v>1900</v>
      </c>
      <c r="G33" s="1143"/>
      <c r="H33" s="1143"/>
      <c r="I33" s="1143"/>
      <c r="J33" s="332" t="s">
        <v>14</v>
      </c>
      <c r="K33" s="333">
        <v>19.5</v>
      </c>
      <c r="L33" s="1144"/>
      <c r="M33" s="1145"/>
      <c r="N33" s="1146">
        <f>ROUND($L$33*$K$33,2)</f>
        <v>0</v>
      </c>
      <c r="O33" s="1143"/>
      <c r="P33" s="1143"/>
      <c r="Q33" s="1143"/>
      <c r="R33" s="302"/>
      <c r="S33" s="297"/>
      <c r="T33" s="334"/>
      <c r="U33" s="335" t="s">
        <v>13</v>
      </c>
      <c r="V33" s="336">
        <v>1.4490000000000001</v>
      </c>
      <c r="W33" s="336">
        <f>$V$33*$K$33</f>
        <v>28.255500000000001</v>
      </c>
      <c r="X33" s="336">
        <v>2.4583200000000001</v>
      </c>
      <c r="Y33" s="336">
        <f>$X$33*$K$33</f>
        <v>47.937240000000003</v>
      </c>
      <c r="Z33" s="336">
        <v>0</v>
      </c>
      <c r="AA33" s="337">
        <f>$Z$33*$K$33</f>
        <v>0</v>
      </c>
      <c r="AB33" s="297"/>
      <c r="AC33" s="297"/>
      <c r="AD33" s="297"/>
      <c r="AE33" s="297"/>
      <c r="AF33" s="297"/>
      <c r="AG33" s="297"/>
      <c r="AH33" s="297"/>
      <c r="AI33" s="297"/>
      <c r="AJ33" s="297"/>
      <c r="AK33" s="297"/>
      <c r="AL33" s="297"/>
      <c r="AM33" s="297"/>
      <c r="AN33" s="297"/>
      <c r="AO33" s="297"/>
      <c r="AP33" s="297"/>
      <c r="AQ33" s="297"/>
      <c r="AR33" s="297" t="s">
        <v>100</v>
      </c>
      <c r="AS33" s="297"/>
      <c r="AT33" s="297" t="s">
        <v>12</v>
      </c>
      <c r="AU33" s="297" t="s">
        <v>98</v>
      </c>
      <c r="AV33" s="297"/>
      <c r="AW33" s="297"/>
      <c r="AX33" s="297"/>
      <c r="AY33" s="297" t="s">
        <v>11</v>
      </c>
      <c r="AZ33" s="297"/>
      <c r="BA33" s="297"/>
      <c r="BB33" s="297"/>
      <c r="BC33" s="297"/>
      <c r="BD33" s="297"/>
      <c r="BE33" s="338">
        <f>IF($U$33="základní",$N$33,0)</f>
        <v>0</v>
      </c>
      <c r="BF33" s="338">
        <f>IF($U$33="snížená",$N$33,0)</f>
        <v>0</v>
      </c>
      <c r="BG33" s="338">
        <f>IF($U$33="zákl. přenesená",$N$33,0)</f>
        <v>0</v>
      </c>
      <c r="BH33" s="338">
        <f>IF($U$33="sníž. přenesená",$N$33,0)</f>
        <v>0</v>
      </c>
      <c r="BI33" s="338">
        <f>IF($U$33="nulová",$N$33,0)</f>
        <v>0</v>
      </c>
      <c r="BJ33" s="297" t="s">
        <v>97</v>
      </c>
      <c r="BK33" s="338">
        <f>ROUND($L$33*$K$33,2)</f>
        <v>0</v>
      </c>
      <c r="BL33" s="297" t="s">
        <v>100</v>
      </c>
      <c r="BM33" s="297"/>
      <c r="BN33" s="297"/>
      <c r="BO33" s="297"/>
      <c r="BP33" s="297"/>
      <c r="BQ33" s="297"/>
      <c r="BR33" s="297"/>
      <c r="BS33" s="297"/>
    </row>
    <row r="34" spans="1:71" s="222" customFormat="1" ht="15.75" customHeight="1">
      <c r="A34" s="297"/>
      <c r="B34" s="301"/>
      <c r="C34" s="330" t="s">
        <v>15</v>
      </c>
      <c r="D34" s="330" t="s">
        <v>12</v>
      </c>
      <c r="E34" s="331" t="s">
        <v>1901</v>
      </c>
      <c r="F34" s="1142" t="s">
        <v>1902</v>
      </c>
      <c r="G34" s="1143"/>
      <c r="H34" s="1143"/>
      <c r="I34" s="1143"/>
      <c r="J34" s="332" t="s">
        <v>109</v>
      </c>
      <c r="K34" s="333">
        <v>130</v>
      </c>
      <c r="L34" s="1144"/>
      <c r="M34" s="1145"/>
      <c r="N34" s="1146">
        <f>ROUND($L$34*$K$34,2)</f>
        <v>0</v>
      </c>
      <c r="O34" s="1143"/>
      <c r="P34" s="1143"/>
      <c r="Q34" s="1143"/>
      <c r="R34" s="302"/>
      <c r="S34" s="297"/>
      <c r="T34" s="334"/>
      <c r="U34" s="335" t="s">
        <v>13</v>
      </c>
      <c r="V34" s="336">
        <v>0.51</v>
      </c>
      <c r="W34" s="336">
        <f>$V$34*$K$34</f>
        <v>66.3</v>
      </c>
      <c r="X34" s="336">
        <v>1.09E-3</v>
      </c>
      <c r="Y34" s="336">
        <f>$X$34*$K$34</f>
        <v>0.14169999999999999</v>
      </c>
      <c r="Z34" s="336">
        <v>0</v>
      </c>
      <c r="AA34" s="337">
        <f>$Z$34*$K$34</f>
        <v>0</v>
      </c>
      <c r="AB34" s="297"/>
      <c r="AC34" s="297"/>
      <c r="AD34" s="297"/>
      <c r="AE34" s="297"/>
      <c r="AF34" s="297"/>
      <c r="AG34" s="297"/>
      <c r="AH34" s="297"/>
      <c r="AI34" s="297"/>
      <c r="AJ34" s="297"/>
      <c r="AK34" s="297"/>
      <c r="AL34" s="297"/>
      <c r="AM34" s="297"/>
      <c r="AN34" s="297"/>
      <c r="AO34" s="297"/>
      <c r="AP34" s="297"/>
      <c r="AQ34" s="297"/>
      <c r="AR34" s="297" t="s">
        <v>100</v>
      </c>
      <c r="AS34" s="297"/>
      <c r="AT34" s="297" t="s">
        <v>12</v>
      </c>
      <c r="AU34" s="297" t="s">
        <v>98</v>
      </c>
      <c r="AV34" s="297"/>
      <c r="AW34" s="297"/>
      <c r="AX34" s="297"/>
      <c r="AY34" s="297" t="s">
        <v>11</v>
      </c>
      <c r="AZ34" s="297"/>
      <c r="BA34" s="297"/>
      <c r="BB34" s="297"/>
      <c r="BC34" s="297"/>
      <c r="BD34" s="297"/>
      <c r="BE34" s="338">
        <f>IF($U$34="základní",$N$34,0)</f>
        <v>0</v>
      </c>
      <c r="BF34" s="338">
        <f>IF($U$34="snížená",$N$34,0)</f>
        <v>0</v>
      </c>
      <c r="BG34" s="338">
        <f>IF($U$34="zákl. přenesená",$N$34,0)</f>
        <v>0</v>
      </c>
      <c r="BH34" s="338">
        <f>IF($U$34="sníž. přenesená",$N$34,0)</f>
        <v>0</v>
      </c>
      <c r="BI34" s="338">
        <f>IF($U$34="nulová",$N$34,0)</f>
        <v>0</v>
      </c>
      <c r="BJ34" s="297" t="s">
        <v>97</v>
      </c>
      <c r="BK34" s="338">
        <f>ROUND($L$34*$K$34,2)</f>
        <v>0</v>
      </c>
      <c r="BL34" s="297" t="s">
        <v>100</v>
      </c>
      <c r="BM34" s="297"/>
      <c r="BN34" s="297"/>
      <c r="BO34" s="297"/>
      <c r="BP34" s="297"/>
      <c r="BQ34" s="297"/>
      <c r="BR34" s="297"/>
      <c r="BS34" s="297"/>
    </row>
    <row r="35" spans="1:71" s="222" customFormat="1" ht="15.75" customHeight="1">
      <c r="A35" s="297"/>
      <c r="B35" s="301"/>
      <c r="C35" s="330" t="s">
        <v>16</v>
      </c>
      <c r="D35" s="330" t="s">
        <v>12</v>
      </c>
      <c r="E35" s="331" t="s">
        <v>1903</v>
      </c>
      <c r="F35" s="1142" t="s">
        <v>1904</v>
      </c>
      <c r="G35" s="1143"/>
      <c r="H35" s="1143"/>
      <c r="I35" s="1143"/>
      <c r="J35" s="332" t="s">
        <v>109</v>
      </c>
      <c r="K35" s="333">
        <v>130</v>
      </c>
      <c r="L35" s="1144"/>
      <c r="M35" s="1145"/>
      <c r="N35" s="1146">
        <f>ROUND($L$35*$K$35,2)</f>
        <v>0</v>
      </c>
      <c r="O35" s="1143"/>
      <c r="P35" s="1143"/>
      <c r="Q35" s="1143"/>
      <c r="R35" s="302"/>
      <c r="S35" s="297"/>
      <c r="T35" s="334"/>
      <c r="U35" s="335" t="s">
        <v>13</v>
      </c>
      <c r="V35" s="336">
        <v>0.30099999999999999</v>
      </c>
      <c r="W35" s="336">
        <f>$V$35*$K$35</f>
        <v>39.129999999999995</v>
      </c>
      <c r="X35" s="336">
        <v>0</v>
      </c>
      <c r="Y35" s="336">
        <f>$X$35*$K$35</f>
        <v>0</v>
      </c>
      <c r="Z35" s="336">
        <v>0</v>
      </c>
      <c r="AA35" s="337">
        <f>$Z$35*$K$35</f>
        <v>0</v>
      </c>
      <c r="AB35" s="297"/>
      <c r="AC35" s="297"/>
      <c r="AD35" s="297"/>
      <c r="AE35" s="297"/>
      <c r="AF35" s="297"/>
      <c r="AG35" s="297"/>
      <c r="AH35" s="297"/>
      <c r="AI35" s="297"/>
      <c r="AJ35" s="297"/>
      <c r="AK35" s="297"/>
      <c r="AL35" s="297"/>
      <c r="AM35" s="297"/>
      <c r="AN35" s="297"/>
      <c r="AO35" s="297"/>
      <c r="AP35" s="297"/>
      <c r="AQ35" s="297"/>
      <c r="AR35" s="297" t="s">
        <v>100</v>
      </c>
      <c r="AS35" s="297"/>
      <c r="AT35" s="297" t="s">
        <v>12</v>
      </c>
      <c r="AU35" s="297" t="s">
        <v>98</v>
      </c>
      <c r="AV35" s="297"/>
      <c r="AW35" s="297"/>
      <c r="AX35" s="297"/>
      <c r="AY35" s="297" t="s">
        <v>11</v>
      </c>
      <c r="AZ35" s="297"/>
      <c r="BA35" s="297"/>
      <c r="BB35" s="297"/>
      <c r="BC35" s="297"/>
      <c r="BD35" s="297"/>
      <c r="BE35" s="338">
        <f>IF($U$35="základní",$N$35,0)</f>
        <v>0</v>
      </c>
      <c r="BF35" s="338">
        <f>IF($U$35="snížená",$N$35,0)</f>
        <v>0</v>
      </c>
      <c r="BG35" s="338">
        <f>IF($U$35="zákl. přenesená",$N$35,0)</f>
        <v>0</v>
      </c>
      <c r="BH35" s="338">
        <f>IF($U$35="sníž. přenesená",$N$35,0)</f>
        <v>0</v>
      </c>
      <c r="BI35" s="338">
        <f>IF($U$35="nulová",$N$35,0)</f>
        <v>0</v>
      </c>
      <c r="BJ35" s="297" t="s">
        <v>97</v>
      </c>
      <c r="BK35" s="338">
        <f>ROUND($L$35*$K$35,2)</f>
        <v>0</v>
      </c>
      <c r="BL35" s="297" t="s">
        <v>100</v>
      </c>
      <c r="BM35" s="297"/>
      <c r="BN35" s="297"/>
      <c r="BO35" s="297"/>
      <c r="BP35" s="297"/>
      <c r="BQ35" s="297"/>
      <c r="BR35" s="297"/>
      <c r="BS35" s="297"/>
    </row>
    <row r="36" spans="1:71" s="222" customFormat="1" ht="15.75" customHeight="1">
      <c r="A36" s="297"/>
      <c r="B36" s="301"/>
      <c r="C36" s="330" t="s">
        <v>19</v>
      </c>
      <c r="D36" s="330" t="s">
        <v>12</v>
      </c>
      <c r="E36" s="331" t="s">
        <v>1905</v>
      </c>
      <c r="F36" s="1142" t="s">
        <v>1906</v>
      </c>
      <c r="G36" s="1143"/>
      <c r="H36" s="1143"/>
      <c r="I36" s="1143"/>
      <c r="J36" s="332" t="s">
        <v>18</v>
      </c>
      <c r="K36" s="333">
        <v>1.034</v>
      </c>
      <c r="L36" s="1144"/>
      <c r="M36" s="1145"/>
      <c r="N36" s="1146">
        <f>ROUND($L$36*$K$36,2)</f>
        <v>0</v>
      </c>
      <c r="O36" s="1143"/>
      <c r="P36" s="1143"/>
      <c r="Q36" s="1143"/>
      <c r="R36" s="302"/>
      <c r="S36" s="297"/>
      <c r="T36" s="334"/>
      <c r="U36" s="335" t="s">
        <v>13</v>
      </c>
      <c r="V36" s="336">
        <v>36.738</v>
      </c>
      <c r="W36" s="336">
        <f>$V$36*$K$36</f>
        <v>37.987092000000004</v>
      </c>
      <c r="X36" s="336">
        <v>1.04881</v>
      </c>
      <c r="Y36" s="336">
        <f>$X$36*$K$36</f>
        <v>1.08446954</v>
      </c>
      <c r="Z36" s="336">
        <v>0</v>
      </c>
      <c r="AA36" s="337">
        <f>$Z$36*$K$36</f>
        <v>0</v>
      </c>
      <c r="AB36" s="297"/>
      <c r="AC36" s="297"/>
      <c r="AD36" s="297"/>
      <c r="AE36" s="297"/>
      <c r="AF36" s="297"/>
      <c r="AG36" s="297"/>
      <c r="AH36" s="297"/>
      <c r="AI36" s="297"/>
      <c r="AJ36" s="297"/>
      <c r="AK36" s="297"/>
      <c r="AL36" s="297"/>
      <c r="AM36" s="297"/>
      <c r="AN36" s="297"/>
      <c r="AO36" s="297"/>
      <c r="AP36" s="297"/>
      <c r="AQ36" s="297"/>
      <c r="AR36" s="297" t="s">
        <v>100</v>
      </c>
      <c r="AS36" s="297"/>
      <c r="AT36" s="297" t="s">
        <v>12</v>
      </c>
      <c r="AU36" s="297" t="s">
        <v>98</v>
      </c>
      <c r="AV36" s="297"/>
      <c r="AW36" s="297"/>
      <c r="AX36" s="297"/>
      <c r="AY36" s="297" t="s">
        <v>11</v>
      </c>
      <c r="AZ36" s="297"/>
      <c r="BA36" s="297"/>
      <c r="BB36" s="297"/>
      <c r="BC36" s="297"/>
      <c r="BD36" s="297"/>
      <c r="BE36" s="338">
        <f>IF($U$36="základní",$N$36,0)</f>
        <v>0</v>
      </c>
      <c r="BF36" s="338">
        <f>IF($U$36="snížená",$N$36,0)</f>
        <v>0</v>
      </c>
      <c r="BG36" s="338">
        <f>IF($U$36="zákl. přenesená",$N$36,0)</f>
        <v>0</v>
      </c>
      <c r="BH36" s="338">
        <f>IF($U$36="sníž. přenesená",$N$36,0)</f>
        <v>0</v>
      </c>
      <c r="BI36" s="338">
        <f>IF($U$36="nulová",$N$36,0)</f>
        <v>0</v>
      </c>
      <c r="BJ36" s="297" t="s">
        <v>97</v>
      </c>
      <c r="BK36" s="338">
        <f>ROUND($L$36*$K$36,2)</f>
        <v>0</v>
      </c>
      <c r="BL36" s="297" t="s">
        <v>100</v>
      </c>
      <c r="BM36" s="297"/>
      <c r="BN36" s="297"/>
      <c r="BO36" s="297"/>
      <c r="BP36" s="297"/>
      <c r="BQ36" s="297"/>
      <c r="BR36" s="297"/>
      <c r="BS36" s="297"/>
    </row>
    <row r="37" spans="1:71" s="224" customFormat="1" ht="30.75" customHeight="1">
      <c r="A37" s="320"/>
      <c r="B37" s="321"/>
      <c r="C37" s="320"/>
      <c r="D37" s="329" t="s">
        <v>1828</v>
      </c>
      <c r="E37" s="320"/>
      <c r="F37" s="320"/>
      <c r="G37" s="320"/>
      <c r="H37" s="320"/>
      <c r="I37" s="320"/>
      <c r="J37" s="320"/>
      <c r="K37" s="320"/>
      <c r="L37" s="847"/>
      <c r="M37" s="847"/>
      <c r="N37" s="1154">
        <f>$BK$37</f>
        <v>0</v>
      </c>
      <c r="O37" s="1153"/>
      <c r="P37" s="1153"/>
      <c r="Q37" s="1153"/>
      <c r="R37" s="324"/>
      <c r="S37" s="320"/>
      <c r="T37" s="325"/>
      <c r="U37" s="320"/>
      <c r="V37" s="320"/>
      <c r="W37" s="326">
        <f>$W$38</f>
        <v>4.8194999999999997</v>
      </c>
      <c r="X37" s="320"/>
      <c r="Y37" s="326">
        <f>$Y$38</f>
        <v>3.3845099999999997</v>
      </c>
      <c r="Z37" s="320"/>
      <c r="AA37" s="327">
        <f>$AA$38</f>
        <v>0</v>
      </c>
      <c r="AB37" s="320"/>
      <c r="AC37" s="320"/>
      <c r="AD37" s="320"/>
      <c r="AE37" s="320"/>
      <c r="AF37" s="320"/>
      <c r="AG37" s="320"/>
      <c r="AH37" s="320"/>
      <c r="AI37" s="320"/>
      <c r="AJ37" s="320"/>
      <c r="AK37" s="320"/>
      <c r="AL37" s="320"/>
      <c r="AM37" s="320"/>
      <c r="AN37" s="320"/>
      <c r="AO37" s="320"/>
      <c r="AP37" s="320"/>
      <c r="AQ37" s="320"/>
      <c r="AR37" s="323" t="s">
        <v>97</v>
      </c>
      <c r="AS37" s="320"/>
      <c r="AT37" s="323" t="s">
        <v>10</v>
      </c>
      <c r="AU37" s="323" t="s">
        <v>97</v>
      </c>
      <c r="AV37" s="320"/>
      <c r="AW37" s="320"/>
      <c r="AX37" s="320"/>
      <c r="AY37" s="323" t="s">
        <v>11</v>
      </c>
      <c r="AZ37" s="320"/>
      <c r="BA37" s="320"/>
      <c r="BB37" s="320"/>
      <c r="BC37" s="320"/>
      <c r="BD37" s="320"/>
      <c r="BE37" s="320"/>
      <c r="BF37" s="320"/>
      <c r="BG37" s="320"/>
      <c r="BH37" s="320"/>
      <c r="BI37" s="320"/>
      <c r="BJ37" s="320"/>
      <c r="BK37" s="328">
        <f>$BK$38</f>
        <v>0</v>
      </c>
      <c r="BL37" s="320"/>
      <c r="BM37" s="320"/>
      <c r="BN37" s="320"/>
      <c r="BO37" s="320"/>
      <c r="BP37" s="320"/>
      <c r="BQ37" s="320"/>
      <c r="BR37" s="320"/>
      <c r="BS37" s="320"/>
    </row>
    <row r="38" spans="1:71" s="222" customFormat="1" ht="15.75" customHeight="1">
      <c r="A38" s="297"/>
      <c r="B38" s="301"/>
      <c r="C38" s="330" t="s">
        <v>20</v>
      </c>
      <c r="D38" s="330" t="s">
        <v>12</v>
      </c>
      <c r="E38" s="331" t="s">
        <v>1907</v>
      </c>
      <c r="F38" s="1142" t="s">
        <v>1908</v>
      </c>
      <c r="G38" s="1143"/>
      <c r="H38" s="1143"/>
      <c r="I38" s="1143"/>
      <c r="J38" s="332" t="s">
        <v>14</v>
      </c>
      <c r="K38" s="333">
        <v>1.5</v>
      </c>
      <c r="L38" s="1144"/>
      <c r="M38" s="1145"/>
      <c r="N38" s="1146">
        <f>ROUND($L$38*$K$38,2)</f>
        <v>0</v>
      </c>
      <c r="O38" s="1143"/>
      <c r="P38" s="1143"/>
      <c r="Q38" s="1143"/>
      <c r="R38" s="302"/>
      <c r="S38" s="297"/>
      <c r="T38" s="334"/>
      <c r="U38" s="335" t="s">
        <v>13</v>
      </c>
      <c r="V38" s="336">
        <v>3.2130000000000001</v>
      </c>
      <c r="W38" s="336">
        <f>$V$38*$K$38</f>
        <v>4.8194999999999997</v>
      </c>
      <c r="X38" s="336">
        <v>2.2563399999999998</v>
      </c>
      <c r="Y38" s="336">
        <f>$X$38*$K$38</f>
        <v>3.3845099999999997</v>
      </c>
      <c r="Z38" s="336">
        <v>0</v>
      </c>
      <c r="AA38" s="337">
        <f>$Z$38*$K$38</f>
        <v>0</v>
      </c>
      <c r="AB38" s="297"/>
      <c r="AC38" s="297"/>
      <c r="AD38" s="297"/>
      <c r="AE38" s="297"/>
      <c r="AF38" s="297"/>
      <c r="AG38" s="297"/>
      <c r="AH38" s="297"/>
      <c r="AI38" s="297"/>
      <c r="AJ38" s="297"/>
      <c r="AK38" s="297"/>
      <c r="AL38" s="297"/>
      <c r="AM38" s="297"/>
      <c r="AN38" s="297"/>
      <c r="AO38" s="297"/>
      <c r="AP38" s="297"/>
      <c r="AQ38" s="297"/>
      <c r="AR38" s="297" t="s">
        <v>100</v>
      </c>
      <c r="AS38" s="297"/>
      <c r="AT38" s="297" t="s">
        <v>12</v>
      </c>
      <c r="AU38" s="297" t="s">
        <v>98</v>
      </c>
      <c r="AV38" s="297"/>
      <c r="AW38" s="297"/>
      <c r="AX38" s="297"/>
      <c r="AY38" s="297" t="s">
        <v>11</v>
      </c>
      <c r="AZ38" s="297"/>
      <c r="BA38" s="297"/>
      <c r="BB38" s="297"/>
      <c r="BC38" s="297"/>
      <c r="BD38" s="297"/>
      <c r="BE38" s="338">
        <f>IF($U$38="základní",$N$38,0)</f>
        <v>0</v>
      </c>
      <c r="BF38" s="338">
        <f>IF($U$38="snížená",$N$38,0)</f>
        <v>0</v>
      </c>
      <c r="BG38" s="338">
        <f>IF($U$38="zákl. přenesená",$N$38,0)</f>
        <v>0</v>
      </c>
      <c r="BH38" s="338">
        <f>IF($U$38="sníž. přenesená",$N$38,0)</f>
        <v>0</v>
      </c>
      <c r="BI38" s="338">
        <f>IF($U$38="nulová",$N$38,0)</f>
        <v>0</v>
      </c>
      <c r="BJ38" s="297" t="s">
        <v>97</v>
      </c>
      <c r="BK38" s="338">
        <f>ROUND($L$38*$K$38,2)</f>
        <v>0</v>
      </c>
      <c r="BL38" s="297" t="s">
        <v>100</v>
      </c>
      <c r="BM38" s="297"/>
      <c r="BN38" s="297"/>
      <c r="BO38" s="297"/>
      <c r="BP38" s="297"/>
      <c r="BQ38" s="297"/>
      <c r="BR38" s="297"/>
      <c r="BS38" s="297"/>
    </row>
    <row r="39" spans="1:71" s="224" customFormat="1" ht="30.75" customHeight="1">
      <c r="A39" s="320"/>
      <c r="B39" s="321"/>
      <c r="C39" s="320"/>
      <c r="D39" s="329" t="s">
        <v>1869</v>
      </c>
      <c r="E39" s="320"/>
      <c r="F39" s="320"/>
      <c r="G39" s="320"/>
      <c r="H39" s="320"/>
      <c r="I39" s="320"/>
      <c r="J39" s="320"/>
      <c r="K39" s="320"/>
      <c r="L39" s="847"/>
      <c r="M39" s="847"/>
      <c r="N39" s="1154">
        <f>$BK$39</f>
        <v>0</v>
      </c>
      <c r="O39" s="1153"/>
      <c r="P39" s="1153"/>
      <c r="Q39" s="1153"/>
      <c r="R39" s="324"/>
      <c r="S39" s="320"/>
      <c r="T39" s="325"/>
      <c r="U39" s="320"/>
      <c r="V39" s="320"/>
      <c r="W39" s="326">
        <f>SUM($W$40:$W$41)</f>
        <v>4.3742000000000001</v>
      </c>
      <c r="X39" s="320"/>
      <c r="Y39" s="326">
        <f>SUM($Y$40:$Y$41)</f>
        <v>2.47595E-2</v>
      </c>
      <c r="Z39" s="320"/>
      <c r="AA39" s="327">
        <f>SUM($AA$40:$AA$41)</f>
        <v>0</v>
      </c>
      <c r="AB39" s="320"/>
      <c r="AC39" s="320"/>
      <c r="AD39" s="320"/>
      <c r="AE39" s="320"/>
      <c r="AF39" s="320"/>
      <c r="AG39" s="320"/>
      <c r="AH39" s="320"/>
      <c r="AI39" s="320"/>
      <c r="AJ39" s="320"/>
      <c r="AK39" s="320"/>
      <c r="AL39" s="320"/>
      <c r="AM39" s="320"/>
      <c r="AN39" s="320"/>
      <c r="AO39" s="320"/>
      <c r="AP39" s="320"/>
      <c r="AQ39" s="320"/>
      <c r="AR39" s="323" t="s">
        <v>97</v>
      </c>
      <c r="AS39" s="320"/>
      <c r="AT39" s="323" t="s">
        <v>10</v>
      </c>
      <c r="AU39" s="323" t="s">
        <v>97</v>
      </c>
      <c r="AV39" s="320"/>
      <c r="AW39" s="320"/>
      <c r="AX39" s="320"/>
      <c r="AY39" s="323" t="s">
        <v>11</v>
      </c>
      <c r="AZ39" s="320"/>
      <c r="BA39" s="320"/>
      <c r="BB39" s="320"/>
      <c r="BC39" s="320"/>
      <c r="BD39" s="320"/>
      <c r="BE39" s="320"/>
      <c r="BF39" s="320"/>
      <c r="BG39" s="320"/>
      <c r="BH39" s="320"/>
      <c r="BI39" s="320"/>
      <c r="BJ39" s="320"/>
      <c r="BK39" s="328">
        <f>SUM($BK$40:$BK$41)</f>
        <v>0</v>
      </c>
      <c r="BL39" s="320"/>
      <c r="BM39" s="320"/>
      <c r="BN39" s="320"/>
      <c r="BO39" s="320"/>
      <c r="BP39" s="320"/>
      <c r="BQ39" s="320"/>
      <c r="BR39" s="320"/>
      <c r="BS39" s="320"/>
    </row>
    <row r="40" spans="1:71" s="222" customFormat="1" ht="27" customHeight="1">
      <c r="A40" s="297"/>
      <c r="B40" s="301"/>
      <c r="C40" s="330" t="s">
        <v>21</v>
      </c>
      <c r="D40" s="330" t="s">
        <v>12</v>
      </c>
      <c r="E40" s="331" t="s">
        <v>1909</v>
      </c>
      <c r="F40" s="1142" t="s">
        <v>1910</v>
      </c>
      <c r="G40" s="1143"/>
      <c r="H40" s="1143"/>
      <c r="I40" s="1143"/>
      <c r="J40" s="332" t="s">
        <v>109</v>
      </c>
      <c r="K40" s="333">
        <v>47.95</v>
      </c>
      <c r="L40" s="1144"/>
      <c r="M40" s="1145"/>
      <c r="N40" s="1146">
        <f>ROUND($L$40*$K$40,2)</f>
        <v>0</v>
      </c>
      <c r="O40" s="1143"/>
      <c r="P40" s="1143"/>
      <c r="Q40" s="1143"/>
      <c r="R40" s="302"/>
      <c r="S40" s="297"/>
      <c r="T40" s="334"/>
      <c r="U40" s="335" t="s">
        <v>13</v>
      </c>
      <c r="V40" s="336">
        <v>0.08</v>
      </c>
      <c r="W40" s="336">
        <f>$V$40*$K$40</f>
        <v>3.8360000000000003</v>
      </c>
      <c r="X40" s="336">
        <v>4.6999999999999999E-4</v>
      </c>
      <c r="Y40" s="336">
        <f>$X$40*$K$40</f>
        <v>2.2536500000000001E-2</v>
      </c>
      <c r="Z40" s="336">
        <v>0</v>
      </c>
      <c r="AA40" s="337">
        <f>$Z$40*$K$40</f>
        <v>0</v>
      </c>
      <c r="AB40" s="297"/>
      <c r="AC40" s="297"/>
      <c r="AD40" s="297"/>
      <c r="AE40" s="297"/>
      <c r="AF40" s="297"/>
      <c r="AG40" s="297"/>
      <c r="AH40" s="297"/>
      <c r="AI40" s="297"/>
      <c r="AJ40" s="297"/>
      <c r="AK40" s="297"/>
      <c r="AL40" s="297"/>
      <c r="AM40" s="297"/>
      <c r="AN40" s="297"/>
      <c r="AO40" s="297"/>
      <c r="AP40" s="297"/>
      <c r="AQ40" s="297"/>
      <c r="AR40" s="297" t="s">
        <v>100</v>
      </c>
      <c r="AS40" s="297"/>
      <c r="AT40" s="297" t="s">
        <v>12</v>
      </c>
      <c r="AU40" s="297" t="s">
        <v>98</v>
      </c>
      <c r="AV40" s="297"/>
      <c r="AW40" s="297"/>
      <c r="AX40" s="297"/>
      <c r="AY40" s="297" t="s">
        <v>11</v>
      </c>
      <c r="AZ40" s="297"/>
      <c r="BA40" s="297"/>
      <c r="BB40" s="297"/>
      <c r="BC40" s="297"/>
      <c r="BD40" s="297"/>
      <c r="BE40" s="338">
        <f>IF($U$40="základní",$N$40,0)</f>
        <v>0</v>
      </c>
      <c r="BF40" s="338">
        <f>IF($U$40="snížená",$N$40,0)</f>
        <v>0</v>
      </c>
      <c r="BG40" s="338">
        <f>IF($U$40="zákl. přenesená",$N$40,0)</f>
        <v>0</v>
      </c>
      <c r="BH40" s="338">
        <f>IF($U$40="sníž. přenesená",$N$40,0)</f>
        <v>0</v>
      </c>
      <c r="BI40" s="338">
        <f>IF($U$40="nulová",$N$40,0)</f>
        <v>0</v>
      </c>
      <c r="BJ40" s="297" t="s">
        <v>97</v>
      </c>
      <c r="BK40" s="338">
        <f>ROUND($L$40*$K$40,2)</f>
        <v>0</v>
      </c>
      <c r="BL40" s="297" t="s">
        <v>100</v>
      </c>
      <c r="BM40" s="297"/>
      <c r="BN40" s="297"/>
      <c r="BO40" s="297"/>
      <c r="BP40" s="297"/>
      <c r="BQ40" s="297"/>
      <c r="BR40" s="297"/>
      <c r="BS40" s="297"/>
    </row>
    <row r="41" spans="1:71" s="222" customFormat="1" ht="27" customHeight="1">
      <c r="A41" s="297"/>
      <c r="B41" s="301"/>
      <c r="C41" s="330" t="s">
        <v>22</v>
      </c>
      <c r="D41" s="330" t="s">
        <v>12</v>
      </c>
      <c r="E41" s="331" t="s">
        <v>1911</v>
      </c>
      <c r="F41" s="1142" t="s">
        <v>1912</v>
      </c>
      <c r="G41" s="1143"/>
      <c r="H41" s="1143"/>
      <c r="I41" s="1143"/>
      <c r="J41" s="332" t="s">
        <v>109</v>
      </c>
      <c r="K41" s="333">
        <v>2.34</v>
      </c>
      <c r="L41" s="1144"/>
      <c r="M41" s="1145"/>
      <c r="N41" s="1146">
        <f>ROUND($L$41*$K$41,2)</f>
        <v>0</v>
      </c>
      <c r="O41" s="1143"/>
      <c r="P41" s="1143"/>
      <c r="Q41" s="1143"/>
      <c r="R41" s="302"/>
      <c r="S41" s="297"/>
      <c r="T41" s="334"/>
      <c r="U41" s="335" t="s">
        <v>13</v>
      </c>
      <c r="V41" s="336">
        <v>0.23</v>
      </c>
      <c r="W41" s="336">
        <f>$V$41*$K$41</f>
        <v>0.53820000000000001</v>
      </c>
      <c r="X41" s="336">
        <v>9.5E-4</v>
      </c>
      <c r="Y41" s="336">
        <f>$X$41*$K$41</f>
        <v>2.2229999999999997E-3</v>
      </c>
      <c r="Z41" s="336">
        <v>0</v>
      </c>
      <c r="AA41" s="337">
        <f>$Z$41*$K$41</f>
        <v>0</v>
      </c>
      <c r="AB41" s="297"/>
      <c r="AC41" s="297"/>
      <c r="AD41" s="297"/>
      <c r="AE41" s="297"/>
      <c r="AF41" s="297"/>
      <c r="AG41" s="297"/>
      <c r="AH41" s="297"/>
      <c r="AI41" s="297"/>
      <c r="AJ41" s="297"/>
      <c r="AK41" s="297"/>
      <c r="AL41" s="297"/>
      <c r="AM41" s="297"/>
      <c r="AN41" s="297"/>
      <c r="AO41" s="297"/>
      <c r="AP41" s="297"/>
      <c r="AQ41" s="297"/>
      <c r="AR41" s="297" t="s">
        <v>100</v>
      </c>
      <c r="AS41" s="297"/>
      <c r="AT41" s="297" t="s">
        <v>12</v>
      </c>
      <c r="AU41" s="297" t="s">
        <v>98</v>
      </c>
      <c r="AV41" s="297"/>
      <c r="AW41" s="297"/>
      <c r="AX41" s="297"/>
      <c r="AY41" s="297" t="s">
        <v>11</v>
      </c>
      <c r="AZ41" s="297"/>
      <c r="BA41" s="297"/>
      <c r="BB41" s="297"/>
      <c r="BC41" s="297"/>
      <c r="BD41" s="297"/>
      <c r="BE41" s="338">
        <f>IF($U$41="základní",$N$41,0)</f>
        <v>0</v>
      </c>
      <c r="BF41" s="338">
        <f>IF($U$41="snížená",$N$41,0)</f>
        <v>0</v>
      </c>
      <c r="BG41" s="338">
        <f>IF($U$41="zákl. přenesená",$N$41,0)</f>
        <v>0</v>
      </c>
      <c r="BH41" s="338">
        <f>IF($U$41="sníž. přenesená",$N$41,0)</f>
        <v>0</v>
      </c>
      <c r="BI41" s="338">
        <f>IF($U$41="nulová",$N$41,0)</f>
        <v>0</v>
      </c>
      <c r="BJ41" s="297" t="s">
        <v>97</v>
      </c>
      <c r="BK41" s="338">
        <f>ROUND($L$41*$K$41,2)</f>
        <v>0</v>
      </c>
      <c r="BL41" s="297" t="s">
        <v>100</v>
      </c>
      <c r="BM41" s="297"/>
      <c r="BN41" s="297"/>
      <c r="BO41" s="297"/>
      <c r="BP41" s="297"/>
      <c r="BQ41" s="297"/>
      <c r="BR41" s="297"/>
      <c r="BS41" s="297"/>
    </row>
    <row r="42" spans="1:71" s="224" customFormat="1" ht="30.75" customHeight="1">
      <c r="A42" s="320"/>
      <c r="B42" s="321"/>
      <c r="C42" s="320"/>
      <c r="D42" s="329" t="s">
        <v>1870</v>
      </c>
      <c r="E42" s="320"/>
      <c r="F42" s="320"/>
      <c r="G42" s="320"/>
      <c r="H42" s="320"/>
      <c r="I42" s="320"/>
      <c r="J42" s="320"/>
      <c r="K42" s="320"/>
      <c r="L42" s="847"/>
      <c r="M42" s="847"/>
      <c r="N42" s="1154">
        <f>$BK$42</f>
        <v>0</v>
      </c>
      <c r="O42" s="1153"/>
      <c r="P42" s="1153"/>
      <c r="Q42" s="1153"/>
      <c r="R42" s="324"/>
      <c r="S42" s="320"/>
      <c r="T42" s="325"/>
      <c r="U42" s="320"/>
      <c r="V42" s="320"/>
      <c r="W42" s="326">
        <f>$W$43</f>
        <v>95.541731999999996</v>
      </c>
      <c r="X42" s="320"/>
      <c r="Y42" s="326">
        <f>$Y$43</f>
        <v>0</v>
      </c>
      <c r="Z42" s="320"/>
      <c r="AA42" s="327">
        <f>$AA$43</f>
        <v>0</v>
      </c>
      <c r="AB42" s="320"/>
      <c r="AC42" s="320"/>
      <c r="AD42" s="320"/>
      <c r="AE42" s="320"/>
      <c r="AF42" s="320"/>
      <c r="AG42" s="320"/>
      <c r="AH42" s="320"/>
      <c r="AI42" s="320"/>
      <c r="AJ42" s="320"/>
      <c r="AK42" s="320"/>
      <c r="AL42" s="320"/>
      <c r="AM42" s="320"/>
      <c r="AN42" s="320"/>
      <c r="AO42" s="320"/>
      <c r="AP42" s="320"/>
      <c r="AQ42" s="320"/>
      <c r="AR42" s="323" t="s">
        <v>97</v>
      </c>
      <c r="AS42" s="320"/>
      <c r="AT42" s="323" t="s">
        <v>10</v>
      </c>
      <c r="AU42" s="323" t="s">
        <v>97</v>
      </c>
      <c r="AV42" s="320"/>
      <c r="AW42" s="320"/>
      <c r="AX42" s="320"/>
      <c r="AY42" s="323" t="s">
        <v>11</v>
      </c>
      <c r="AZ42" s="320"/>
      <c r="BA42" s="320"/>
      <c r="BB42" s="320"/>
      <c r="BC42" s="320"/>
      <c r="BD42" s="320"/>
      <c r="BE42" s="320"/>
      <c r="BF42" s="320"/>
      <c r="BG42" s="320"/>
      <c r="BH42" s="320"/>
      <c r="BI42" s="320"/>
      <c r="BJ42" s="320"/>
      <c r="BK42" s="328">
        <f>$BK$43</f>
        <v>0</v>
      </c>
      <c r="BL42" s="320"/>
      <c r="BM42" s="320"/>
      <c r="BN42" s="320"/>
      <c r="BO42" s="320"/>
      <c r="BP42" s="320"/>
      <c r="BQ42" s="320"/>
      <c r="BR42" s="320"/>
      <c r="BS42" s="320"/>
    </row>
    <row r="43" spans="1:71" s="222" customFormat="1" ht="15.75" customHeight="1">
      <c r="A43" s="297"/>
      <c r="B43" s="301"/>
      <c r="C43" s="330" t="s">
        <v>23</v>
      </c>
      <c r="D43" s="330" t="s">
        <v>12</v>
      </c>
      <c r="E43" s="331" t="s">
        <v>1913</v>
      </c>
      <c r="F43" s="1142" t="s">
        <v>1914</v>
      </c>
      <c r="G43" s="1143"/>
      <c r="H43" s="1143"/>
      <c r="I43" s="1143"/>
      <c r="J43" s="332" t="s">
        <v>18</v>
      </c>
      <c r="K43" s="333">
        <v>114.97199999999999</v>
      </c>
      <c r="L43" s="1144"/>
      <c r="M43" s="1145"/>
      <c r="N43" s="1146">
        <f>ROUND($L$43*$K$43,2)</f>
        <v>0</v>
      </c>
      <c r="O43" s="1143"/>
      <c r="P43" s="1143"/>
      <c r="Q43" s="1143"/>
      <c r="R43" s="302"/>
      <c r="S43" s="297"/>
      <c r="T43" s="334"/>
      <c r="U43" s="339" t="s">
        <v>13</v>
      </c>
      <c r="V43" s="340">
        <v>0.83099999999999996</v>
      </c>
      <c r="W43" s="340">
        <f>$V$43*$K$43</f>
        <v>95.541731999999996</v>
      </c>
      <c r="X43" s="340">
        <v>0</v>
      </c>
      <c r="Y43" s="340">
        <f>$X$43*$K$43</f>
        <v>0</v>
      </c>
      <c r="Z43" s="340">
        <v>0</v>
      </c>
      <c r="AA43" s="341">
        <f>$Z$43*$K$43</f>
        <v>0</v>
      </c>
      <c r="AB43" s="297"/>
      <c r="AC43" s="297"/>
      <c r="AD43" s="297"/>
      <c r="AE43" s="297"/>
      <c r="AF43" s="297"/>
      <c r="AG43" s="297"/>
      <c r="AH43" s="297"/>
      <c r="AI43" s="297"/>
      <c r="AJ43" s="297"/>
      <c r="AK43" s="297"/>
      <c r="AL43" s="297"/>
      <c r="AM43" s="297"/>
      <c r="AN43" s="297"/>
      <c r="AO43" s="297"/>
      <c r="AP43" s="297"/>
      <c r="AQ43" s="297"/>
      <c r="AR43" s="297" t="s">
        <v>100</v>
      </c>
      <c r="AS43" s="297"/>
      <c r="AT43" s="297" t="s">
        <v>12</v>
      </c>
      <c r="AU43" s="297" t="s">
        <v>98</v>
      </c>
      <c r="AV43" s="297"/>
      <c r="AW43" s="297"/>
      <c r="AX43" s="297"/>
      <c r="AY43" s="297" t="s">
        <v>11</v>
      </c>
      <c r="AZ43" s="297"/>
      <c r="BA43" s="297"/>
      <c r="BB43" s="297"/>
      <c r="BC43" s="297"/>
      <c r="BD43" s="297"/>
      <c r="BE43" s="338">
        <f>IF($U$43="základní",$N$43,0)</f>
        <v>0</v>
      </c>
      <c r="BF43" s="338">
        <f>IF($U$43="snížená",$N$43,0)</f>
        <v>0</v>
      </c>
      <c r="BG43" s="338">
        <f>IF($U$43="zákl. přenesená",$N$43,0)</f>
        <v>0</v>
      </c>
      <c r="BH43" s="338">
        <f>IF($U$43="sníž. přenesená",$N$43,0)</f>
        <v>0</v>
      </c>
      <c r="BI43" s="338">
        <f>IF($U$43="nulová",$N$43,0)</f>
        <v>0</v>
      </c>
      <c r="BJ43" s="297" t="s">
        <v>97</v>
      </c>
      <c r="BK43" s="338">
        <f>ROUND($L$43*$K$43,2)</f>
        <v>0</v>
      </c>
      <c r="BL43" s="297" t="s">
        <v>100</v>
      </c>
      <c r="BM43" s="297"/>
      <c r="BN43" s="297"/>
      <c r="BO43" s="297"/>
      <c r="BP43" s="297"/>
      <c r="BQ43" s="297"/>
      <c r="BR43" s="297"/>
      <c r="BS43" s="297"/>
    </row>
    <row r="44" spans="1:71" s="222" customFormat="1" ht="7.5" customHeight="1">
      <c r="A44" s="297"/>
      <c r="B44" s="342"/>
      <c r="C44" s="343"/>
      <c r="D44" s="343"/>
      <c r="E44" s="343"/>
      <c r="F44" s="343"/>
      <c r="G44" s="343"/>
      <c r="H44" s="343"/>
      <c r="I44" s="343"/>
      <c r="J44" s="343"/>
      <c r="K44" s="343"/>
      <c r="L44" s="896"/>
      <c r="M44" s="896"/>
      <c r="N44" s="343"/>
      <c r="O44" s="343"/>
      <c r="P44" s="343"/>
      <c r="Q44" s="343"/>
      <c r="R44" s="344"/>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7"/>
      <c r="BR44" s="297"/>
      <c r="BS44" s="297"/>
    </row>
    <row r="45" spans="1:71" s="221" customFormat="1" ht="14.25" customHeight="1">
      <c r="A45" s="345"/>
      <c r="B45" s="345"/>
      <c r="C45" s="345"/>
      <c r="D45" s="345"/>
      <c r="E45" s="345"/>
      <c r="F45" s="345"/>
      <c r="G45" s="345"/>
      <c r="H45" s="345"/>
      <c r="I45" s="345"/>
      <c r="J45" s="345"/>
      <c r="K45" s="345"/>
      <c r="L45" s="897"/>
      <c r="M45" s="897"/>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345"/>
      <c r="BR45" s="345"/>
      <c r="BS45" s="345"/>
    </row>
    <row r="46" spans="1:71" ht="14.25" customHeight="1">
      <c r="L46" s="897"/>
      <c r="M46" s="897"/>
    </row>
  </sheetData>
  <sheetProtection password="8F3A" sheet="1"/>
  <mergeCells count="83">
    <mergeCell ref="N16:Q16"/>
    <mergeCell ref="C3:Q3"/>
    <mergeCell ref="F5:P5"/>
    <mergeCell ref="F6:P6"/>
    <mergeCell ref="M8:P8"/>
    <mergeCell ref="M10:Q10"/>
    <mergeCell ref="M11:Q11"/>
    <mergeCell ref="F13:I13"/>
    <mergeCell ref="L13:M13"/>
    <mergeCell ref="N13:Q13"/>
    <mergeCell ref="N14:Q14"/>
    <mergeCell ref="N15:Q15"/>
    <mergeCell ref="F17:I17"/>
    <mergeCell ref="L17:M17"/>
    <mergeCell ref="N17:Q17"/>
    <mergeCell ref="F18:I18"/>
    <mergeCell ref="L18:M18"/>
    <mergeCell ref="N18:Q18"/>
    <mergeCell ref="F19:I19"/>
    <mergeCell ref="L19:M19"/>
    <mergeCell ref="N19:Q19"/>
    <mergeCell ref="F20:I20"/>
    <mergeCell ref="L20:M20"/>
    <mergeCell ref="N20:Q20"/>
    <mergeCell ref="F21:I21"/>
    <mergeCell ref="L21:M21"/>
    <mergeCell ref="N21:Q21"/>
    <mergeCell ref="F22:I22"/>
    <mergeCell ref="L22:M22"/>
    <mergeCell ref="N22:Q22"/>
    <mergeCell ref="F23:I23"/>
    <mergeCell ref="L23:M23"/>
    <mergeCell ref="N23:Q23"/>
    <mergeCell ref="F24:I24"/>
    <mergeCell ref="L24:M24"/>
    <mergeCell ref="N24:Q24"/>
    <mergeCell ref="F25:I25"/>
    <mergeCell ref="L25:M25"/>
    <mergeCell ref="N25:Q25"/>
    <mergeCell ref="N26:Q26"/>
    <mergeCell ref="F27:I27"/>
    <mergeCell ref="L27:M27"/>
    <mergeCell ref="N27:Q27"/>
    <mergeCell ref="F28:I28"/>
    <mergeCell ref="L28:M28"/>
    <mergeCell ref="N28:Q28"/>
    <mergeCell ref="F29:I29"/>
    <mergeCell ref="L29:M29"/>
    <mergeCell ref="N29:Q29"/>
    <mergeCell ref="F30:I30"/>
    <mergeCell ref="L30:M30"/>
    <mergeCell ref="N30:Q30"/>
    <mergeCell ref="F31:I31"/>
    <mergeCell ref="L31:M31"/>
    <mergeCell ref="N31:Q31"/>
    <mergeCell ref="N32:Q32"/>
    <mergeCell ref="F33:I33"/>
    <mergeCell ref="L33:M33"/>
    <mergeCell ref="N33:Q33"/>
    <mergeCell ref="F34:I34"/>
    <mergeCell ref="L34:M34"/>
    <mergeCell ref="N34:Q34"/>
    <mergeCell ref="F35:I35"/>
    <mergeCell ref="L35:M35"/>
    <mergeCell ref="N35:Q35"/>
    <mergeCell ref="N41:Q41"/>
    <mergeCell ref="F36:I36"/>
    <mergeCell ref="L36:M36"/>
    <mergeCell ref="N36:Q36"/>
    <mergeCell ref="N37:Q37"/>
    <mergeCell ref="F38:I38"/>
    <mergeCell ref="L38:M38"/>
    <mergeCell ref="L41:M41"/>
    <mergeCell ref="N38:Q38"/>
    <mergeCell ref="N42:Q42"/>
    <mergeCell ref="F43:I43"/>
    <mergeCell ref="L43:M43"/>
    <mergeCell ref="N43:Q43"/>
    <mergeCell ref="N39:Q39"/>
    <mergeCell ref="F40:I40"/>
    <mergeCell ref="L40:M40"/>
    <mergeCell ref="N40:Q40"/>
    <mergeCell ref="F41:I41"/>
  </mergeCells>
  <pageMargins left="0.70866141732283472" right="0.15748031496062992" top="0.59055118110236227" bottom="0.59055118110236227" header="0" footer="0"/>
  <pageSetup paperSize="9" scale="87" fitToHeight="100" orientation="portrait" blackAndWhite="1" r:id="rId1"/>
  <headerFooter alignWithMargins="0">
    <oddFooter>&amp;CStrana &amp;P z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189"/>
  <sheetViews>
    <sheetView showGridLines="0" workbookViewId="0">
      <pane ySplit="1" topLeftCell="A2" activePane="bottomLeft" state="frozenSplit"/>
      <selection activeCell="F8" sqref="F8"/>
      <selection pane="bottomLeft" activeCell="L16" sqref="L16"/>
    </sheetView>
  </sheetViews>
  <sheetFormatPr defaultColWidth="9" defaultRowHeight="14.25" customHeight="1"/>
  <cols>
    <col min="1" max="1" width="1.28515625" style="939" customWidth="1"/>
    <col min="2" max="2" width="1.42578125" style="939" customWidth="1"/>
    <col min="3" max="3" width="3.5703125" style="939" customWidth="1"/>
    <col min="4" max="4" width="3.7109375" style="939" customWidth="1"/>
    <col min="5" max="5" width="9.85546875" style="939" customWidth="1"/>
    <col min="6" max="7" width="9.5703125" style="939" customWidth="1"/>
    <col min="8" max="8" width="14.28515625" style="939" customWidth="1"/>
    <col min="9" max="9" width="6" style="939" customWidth="1"/>
    <col min="10" max="10" width="4.42578125" style="939" customWidth="1"/>
    <col min="11" max="11" width="9.85546875" style="939" customWidth="1"/>
    <col min="12" max="12" width="6.140625" style="939" customWidth="1"/>
    <col min="13" max="13" width="5.140625" style="939" customWidth="1"/>
    <col min="14" max="14" width="3.28515625" style="939" customWidth="1"/>
    <col min="15" max="15" width="1.7109375" style="939" customWidth="1"/>
    <col min="16" max="16" width="10.7109375" style="939" customWidth="1"/>
    <col min="17" max="17" width="3.5703125" style="939" customWidth="1"/>
    <col min="18" max="18" width="1.42578125" style="939" customWidth="1"/>
    <col min="19" max="19" width="7" style="939" customWidth="1"/>
    <col min="20" max="20" width="25.42578125" style="939" hidden="1" customWidth="1"/>
    <col min="21" max="21" width="14" style="939" hidden="1" customWidth="1"/>
    <col min="22" max="22" width="10.5703125" style="939" hidden="1" customWidth="1"/>
    <col min="23" max="23" width="14" style="939" hidden="1" customWidth="1"/>
    <col min="24" max="24" width="10.42578125" style="939" hidden="1" customWidth="1"/>
    <col min="25" max="25" width="12.85546875" style="939" hidden="1" customWidth="1"/>
    <col min="26" max="26" width="9.42578125" style="939" hidden="1" customWidth="1"/>
    <col min="27" max="27" width="12.85546875" style="939" hidden="1" customWidth="1"/>
    <col min="28" max="28" width="14" style="939" hidden="1" customWidth="1"/>
    <col min="29" max="29" width="9.42578125" style="939" customWidth="1"/>
    <col min="30" max="30" width="12.85546875" style="939" customWidth="1"/>
    <col min="31" max="31" width="14" style="939" customWidth="1"/>
    <col min="32" max="34" width="9" style="940" customWidth="1"/>
    <col min="35" max="43" width="9" style="938" customWidth="1"/>
    <col min="44" max="64" width="9" style="930" hidden="1" customWidth="1"/>
    <col min="65" max="16384" width="9" style="938"/>
  </cols>
  <sheetData>
    <row r="2" spans="1:63" s="931" customFormat="1" ht="7.5" customHeight="1">
      <c r="A2" s="941"/>
      <c r="B2" s="942"/>
      <c r="C2" s="943"/>
      <c r="D2" s="943"/>
      <c r="E2" s="943"/>
      <c r="F2" s="943"/>
      <c r="G2" s="943"/>
      <c r="H2" s="943"/>
      <c r="I2" s="943"/>
      <c r="J2" s="943"/>
      <c r="K2" s="943"/>
      <c r="L2" s="943"/>
      <c r="M2" s="943"/>
      <c r="N2" s="943"/>
      <c r="O2" s="943"/>
      <c r="P2" s="943"/>
      <c r="Q2" s="943"/>
      <c r="R2" s="944"/>
      <c r="S2" s="941"/>
      <c r="T2" s="941"/>
      <c r="U2" s="941"/>
      <c r="V2" s="941"/>
      <c r="W2" s="941"/>
      <c r="X2" s="941"/>
      <c r="Y2" s="941"/>
      <c r="Z2" s="941"/>
      <c r="AA2" s="941"/>
      <c r="AB2" s="941"/>
      <c r="AC2" s="941"/>
      <c r="AD2" s="941"/>
      <c r="AE2" s="941"/>
      <c r="AF2" s="941"/>
      <c r="AG2" s="941"/>
      <c r="AH2" s="941"/>
    </row>
    <row r="3" spans="1:63" s="931" customFormat="1" ht="37.5" customHeight="1">
      <c r="A3" s="941"/>
      <c r="B3" s="945"/>
      <c r="C3" s="1124" t="s">
        <v>1</v>
      </c>
      <c r="D3" s="1125"/>
      <c r="E3" s="1125"/>
      <c r="F3" s="1125"/>
      <c r="G3" s="1125"/>
      <c r="H3" s="1125"/>
      <c r="I3" s="1125"/>
      <c r="J3" s="1125"/>
      <c r="K3" s="1125"/>
      <c r="L3" s="1125"/>
      <c r="M3" s="1125"/>
      <c r="N3" s="1125"/>
      <c r="O3" s="1125"/>
      <c r="P3" s="1125"/>
      <c r="Q3" s="1125"/>
      <c r="R3" s="946"/>
      <c r="S3" s="941"/>
      <c r="T3" s="941"/>
      <c r="U3" s="941"/>
      <c r="V3" s="941"/>
      <c r="W3" s="941"/>
      <c r="X3" s="941"/>
      <c r="Y3" s="941"/>
      <c r="Z3" s="941"/>
      <c r="AA3" s="941"/>
      <c r="AB3" s="941"/>
      <c r="AC3" s="941"/>
      <c r="AD3" s="941"/>
      <c r="AE3" s="941"/>
      <c r="AF3" s="941"/>
      <c r="AG3" s="941"/>
      <c r="AH3" s="941"/>
    </row>
    <row r="4" spans="1:63" s="931" customFormat="1" ht="7.5" customHeight="1">
      <c r="A4" s="941"/>
      <c r="B4" s="945"/>
      <c r="C4" s="941"/>
      <c r="D4" s="941"/>
      <c r="E4" s="941"/>
      <c r="F4" s="941"/>
      <c r="G4" s="941"/>
      <c r="H4" s="941"/>
      <c r="I4" s="941"/>
      <c r="J4" s="941"/>
      <c r="K4" s="941"/>
      <c r="L4" s="941"/>
      <c r="M4" s="941"/>
      <c r="N4" s="941"/>
      <c r="O4" s="941"/>
      <c r="P4" s="941"/>
      <c r="Q4" s="941"/>
      <c r="R4" s="946"/>
      <c r="S4" s="941"/>
      <c r="T4" s="941"/>
      <c r="U4" s="941"/>
      <c r="V4" s="941"/>
      <c r="W4" s="941"/>
      <c r="X4" s="941"/>
      <c r="Y4" s="941"/>
      <c r="Z4" s="941"/>
      <c r="AA4" s="941"/>
      <c r="AB4" s="941"/>
      <c r="AC4" s="941"/>
      <c r="AD4" s="941"/>
      <c r="AE4" s="941"/>
      <c r="AF4" s="941"/>
      <c r="AG4" s="941"/>
      <c r="AH4" s="941"/>
    </row>
    <row r="5" spans="1:63" s="931" customFormat="1" ht="30.75" customHeight="1">
      <c r="A5" s="941"/>
      <c r="B5" s="945"/>
      <c r="C5" s="947" t="s">
        <v>0</v>
      </c>
      <c r="D5" s="941"/>
      <c r="E5" s="941"/>
      <c r="F5" s="1126" t="s">
        <v>1925</v>
      </c>
      <c r="G5" s="1125"/>
      <c r="H5" s="1125"/>
      <c r="I5" s="1125"/>
      <c r="J5" s="1125"/>
      <c r="K5" s="1125"/>
      <c r="L5" s="1125"/>
      <c r="M5" s="1125"/>
      <c r="N5" s="1125"/>
      <c r="O5" s="1125"/>
      <c r="P5" s="1125"/>
      <c r="Q5" s="941"/>
      <c r="R5" s="946"/>
      <c r="S5" s="941"/>
      <c r="T5" s="941"/>
      <c r="U5" s="941"/>
      <c r="V5" s="941"/>
      <c r="W5" s="941"/>
      <c r="X5" s="941"/>
      <c r="Y5" s="941"/>
      <c r="Z5" s="941"/>
      <c r="AA5" s="941"/>
      <c r="AB5" s="941"/>
      <c r="AC5" s="941"/>
      <c r="AD5" s="941"/>
      <c r="AE5" s="941"/>
      <c r="AF5" s="941"/>
      <c r="AG5" s="941"/>
      <c r="AH5" s="941"/>
    </row>
    <row r="6" spans="1:63" s="931" customFormat="1" ht="37.5" customHeight="1">
      <c r="A6" s="941"/>
      <c r="B6" s="945"/>
      <c r="C6" s="948" t="s">
        <v>117</v>
      </c>
      <c r="D6" s="941"/>
      <c r="E6" s="941"/>
      <c r="F6" s="1127" t="s">
        <v>1929</v>
      </c>
      <c r="G6" s="1125"/>
      <c r="H6" s="1125"/>
      <c r="I6" s="1125"/>
      <c r="J6" s="1125"/>
      <c r="K6" s="1125"/>
      <c r="L6" s="1125"/>
      <c r="M6" s="1125"/>
      <c r="N6" s="1125"/>
      <c r="O6" s="1125"/>
      <c r="P6" s="1125"/>
      <c r="Q6" s="941"/>
      <c r="R6" s="946"/>
      <c r="S6" s="941"/>
      <c r="T6" s="941"/>
      <c r="U6" s="941"/>
      <c r="V6" s="941"/>
      <c r="W6" s="941"/>
      <c r="X6" s="941"/>
      <c r="Y6" s="941"/>
      <c r="Z6" s="941"/>
      <c r="AA6" s="941"/>
      <c r="AB6" s="941"/>
      <c r="AC6" s="941"/>
      <c r="AD6" s="941"/>
      <c r="AE6" s="941"/>
      <c r="AF6" s="941"/>
      <c r="AG6" s="941"/>
      <c r="AH6" s="941"/>
    </row>
    <row r="7" spans="1:63" s="931" customFormat="1" ht="7.5" customHeight="1">
      <c r="A7" s="941"/>
      <c r="B7" s="945"/>
      <c r="C7" s="941"/>
      <c r="D7" s="941"/>
      <c r="E7" s="941"/>
      <c r="F7" s="941"/>
      <c r="G7" s="941"/>
      <c r="H7" s="941"/>
      <c r="I7" s="941"/>
      <c r="J7" s="941"/>
      <c r="K7" s="941"/>
      <c r="L7" s="941"/>
      <c r="M7" s="941"/>
      <c r="N7" s="941"/>
      <c r="O7" s="941"/>
      <c r="P7" s="941"/>
      <c r="Q7" s="941"/>
      <c r="R7" s="946"/>
      <c r="S7" s="941"/>
      <c r="T7" s="941"/>
      <c r="U7" s="941"/>
      <c r="V7" s="941"/>
      <c r="W7" s="941"/>
      <c r="X7" s="941"/>
      <c r="Y7" s="941"/>
      <c r="Z7" s="941"/>
      <c r="AA7" s="941"/>
      <c r="AB7" s="941"/>
      <c r="AC7" s="941"/>
      <c r="AD7" s="941"/>
      <c r="AE7" s="941"/>
      <c r="AF7" s="941"/>
      <c r="AG7" s="941"/>
      <c r="AH7" s="941"/>
    </row>
    <row r="8" spans="1:63" s="931" customFormat="1" ht="18.75" customHeight="1">
      <c r="A8" s="941"/>
      <c r="B8" s="945"/>
      <c r="C8" s="947" t="s">
        <v>118</v>
      </c>
      <c r="D8" s="941"/>
      <c r="E8" s="941"/>
      <c r="F8" s="949" t="s">
        <v>119</v>
      </c>
      <c r="G8" s="941"/>
      <c r="H8" s="941"/>
      <c r="I8" s="941"/>
      <c r="J8" s="941"/>
      <c r="K8" s="947" t="s">
        <v>120</v>
      </c>
      <c r="L8" s="941"/>
      <c r="M8" s="1128" t="s">
        <v>1926</v>
      </c>
      <c r="N8" s="1125"/>
      <c r="O8" s="1125"/>
      <c r="P8" s="1125"/>
      <c r="Q8" s="941"/>
      <c r="R8" s="946"/>
      <c r="S8" s="941"/>
      <c r="T8" s="941"/>
      <c r="U8" s="941"/>
      <c r="V8" s="941"/>
      <c r="W8" s="941"/>
      <c r="X8" s="941"/>
      <c r="Y8" s="941"/>
      <c r="Z8" s="941"/>
      <c r="AA8" s="941"/>
      <c r="AB8" s="941"/>
      <c r="AC8" s="941"/>
      <c r="AD8" s="941"/>
      <c r="AE8" s="941"/>
      <c r="AF8" s="941"/>
      <c r="AG8" s="941"/>
      <c r="AH8" s="941"/>
    </row>
    <row r="9" spans="1:63" s="931" customFormat="1" ht="7.5" customHeight="1">
      <c r="A9" s="941"/>
      <c r="B9" s="945"/>
      <c r="C9" s="941"/>
      <c r="D9" s="941"/>
      <c r="E9" s="941"/>
      <c r="F9" s="941"/>
      <c r="G9" s="941"/>
      <c r="H9" s="941"/>
      <c r="I9" s="941"/>
      <c r="J9" s="941"/>
      <c r="K9" s="941"/>
      <c r="L9" s="941"/>
      <c r="M9" s="941"/>
      <c r="N9" s="941"/>
      <c r="O9" s="941"/>
      <c r="P9" s="941"/>
      <c r="Q9" s="941"/>
      <c r="R9" s="946"/>
      <c r="S9" s="941"/>
      <c r="T9" s="941"/>
      <c r="U9" s="941"/>
      <c r="V9" s="941"/>
      <c r="W9" s="941"/>
      <c r="X9" s="941"/>
      <c r="Y9" s="941"/>
      <c r="Z9" s="941"/>
      <c r="AA9" s="941"/>
      <c r="AB9" s="941"/>
      <c r="AC9" s="941"/>
      <c r="AD9" s="941"/>
      <c r="AE9" s="941"/>
      <c r="AF9" s="941"/>
      <c r="AG9" s="941"/>
      <c r="AH9" s="941"/>
    </row>
    <row r="10" spans="1:63" s="931" customFormat="1" ht="15.75" customHeight="1">
      <c r="A10" s="941"/>
      <c r="B10" s="945"/>
      <c r="C10" s="947" t="s">
        <v>1824</v>
      </c>
      <c r="D10" s="941"/>
      <c r="E10" s="941"/>
      <c r="F10" s="949" t="s">
        <v>119</v>
      </c>
      <c r="G10" s="941"/>
      <c r="H10" s="941"/>
      <c r="I10" s="941"/>
      <c r="J10" s="941"/>
      <c r="K10" s="947" t="s">
        <v>122</v>
      </c>
      <c r="L10" s="941"/>
      <c r="M10" s="1129" t="s">
        <v>119</v>
      </c>
      <c r="N10" s="1125"/>
      <c r="O10" s="1125"/>
      <c r="P10" s="1125"/>
      <c r="Q10" s="1125"/>
      <c r="R10" s="946"/>
      <c r="S10" s="941"/>
      <c r="T10" s="941"/>
      <c r="U10" s="941"/>
      <c r="V10" s="941"/>
      <c r="W10" s="941"/>
      <c r="X10" s="941"/>
      <c r="Y10" s="941"/>
      <c r="Z10" s="941"/>
      <c r="AA10" s="941"/>
      <c r="AB10" s="941"/>
      <c r="AC10" s="941"/>
      <c r="AD10" s="941"/>
      <c r="AE10" s="941"/>
      <c r="AF10" s="941"/>
      <c r="AG10" s="941"/>
      <c r="AH10" s="941"/>
    </row>
    <row r="11" spans="1:63" s="931" customFormat="1" ht="15" customHeight="1">
      <c r="A11" s="941"/>
      <c r="B11" s="945"/>
      <c r="C11" s="947" t="s">
        <v>121</v>
      </c>
      <c r="D11" s="941"/>
      <c r="E11" s="941"/>
      <c r="F11" s="949" t="s">
        <v>119</v>
      </c>
      <c r="G11" s="941"/>
      <c r="H11" s="941"/>
      <c r="I11" s="941"/>
      <c r="J11" s="941"/>
      <c r="K11" s="947" t="s">
        <v>47</v>
      </c>
      <c r="L11" s="941"/>
      <c r="M11" s="1129" t="s">
        <v>119</v>
      </c>
      <c r="N11" s="1125"/>
      <c r="O11" s="1125"/>
      <c r="P11" s="1125"/>
      <c r="Q11" s="1125"/>
      <c r="R11" s="946"/>
      <c r="S11" s="941"/>
      <c r="T11" s="941"/>
      <c r="U11" s="941"/>
      <c r="V11" s="941"/>
      <c r="W11" s="941"/>
      <c r="X11" s="941"/>
      <c r="Y11" s="941"/>
      <c r="Z11" s="941"/>
      <c r="AA11" s="941"/>
      <c r="AB11" s="941"/>
      <c r="AC11" s="941"/>
      <c r="AD11" s="941"/>
      <c r="AE11" s="941"/>
      <c r="AF11" s="941"/>
      <c r="AG11" s="941"/>
      <c r="AH11" s="941"/>
    </row>
    <row r="12" spans="1:63" s="931" customFormat="1" ht="11.25" customHeight="1">
      <c r="A12" s="941"/>
      <c r="B12" s="945"/>
      <c r="C12" s="941"/>
      <c r="D12" s="941"/>
      <c r="E12" s="941"/>
      <c r="F12" s="941"/>
      <c r="G12" s="941"/>
      <c r="H12" s="941"/>
      <c r="I12" s="941"/>
      <c r="J12" s="941"/>
      <c r="K12" s="941"/>
      <c r="L12" s="941"/>
      <c r="M12" s="941"/>
      <c r="N12" s="941"/>
      <c r="O12" s="941"/>
      <c r="P12" s="941"/>
      <c r="Q12" s="941"/>
      <c r="R12" s="946"/>
      <c r="S12" s="941"/>
      <c r="T12" s="941"/>
      <c r="U12" s="941"/>
      <c r="V12" s="941"/>
      <c r="W12" s="941"/>
      <c r="X12" s="941"/>
      <c r="Y12" s="941"/>
      <c r="Z12" s="941"/>
      <c r="AA12" s="941"/>
      <c r="AB12" s="941"/>
      <c r="AC12" s="941"/>
      <c r="AD12" s="941"/>
      <c r="AE12" s="941"/>
      <c r="AF12" s="941"/>
      <c r="AG12" s="941"/>
      <c r="AH12" s="941"/>
    </row>
    <row r="13" spans="1:63" s="932" customFormat="1" ht="30" customHeight="1">
      <c r="A13" s="950"/>
      <c r="B13" s="951"/>
      <c r="C13" s="952" t="s">
        <v>2</v>
      </c>
      <c r="D13" s="953" t="s">
        <v>3</v>
      </c>
      <c r="E13" s="953" t="s">
        <v>4</v>
      </c>
      <c r="F13" s="1130" t="s">
        <v>5</v>
      </c>
      <c r="G13" s="1131"/>
      <c r="H13" s="1131"/>
      <c r="I13" s="1131"/>
      <c r="J13" s="953" t="s">
        <v>87</v>
      </c>
      <c r="K13" s="953" t="s">
        <v>88</v>
      </c>
      <c r="L13" s="1130" t="s">
        <v>1830</v>
      </c>
      <c r="M13" s="1131"/>
      <c r="N13" s="1130" t="s">
        <v>1831</v>
      </c>
      <c r="O13" s="1131"/>
      <c r="P13" s="1131"/>
      <c r="Q13" s="1132"/>
      <c r="R13" s="954"/>
      <c r="S13" s="950"/>
      <c r="T13" s="955" t="s">
        <v>6</v>
      </c>
      <c r="U13" s="956" t="s">
        <v>95</v>
      </c>
      <c r="V13" s="956" t="s">
        <v>7</v>
      </c>
      <c r="W13" s="956" t="s">
        <v>1832</v>
      </c>
      <c r="X13" s="956" t="s">
        <v>1833</v>
      </c>
      <c r="Y13" s="956" t="s">
        <v>1834</v>
      </c>
      <c r="Z13" s="956" t="s">
        <v>8</v>
      </c>
      <c r="AA13" s="957" t="s">
        <v>9</v>
      </c>
      <c r="AB13" s="950"/>
      <c r="AC13" s="950"/>
      <c r="AD13" s="950"/>
      <c r="AE13" s="950"/>
      <c r="AF13" s="950"/>
      <c r="AG13" s="950"/>
      <c r="AH13" s="950"/>
    </row>
    <row r="14" spans="1:63" s="931" customFormat="1" ht="30" customHeight="1">
      <c r="A14" s="941"/>
      <c r="B14" s="945"/>
      <c r="C14" s="958" t="s">
        <v>48</v>
      </c>
      <c r="D14" s="941"/>
      <c r="E14" s="941"/>
      <c r="F14" s="941"/>
      <c r="G14" s="941"/>
      <c r="H14" s="941"/>
      <c r="I14" s="941"/>
      <c r="J14" s="941"/>
      <c r="K14" s="941"/>
      <c r="L14" s="941"/>
      <c r="M14" s="941"/>
      <c r="N14" s="1133">
        <f>$BK$14</f>
        <v>0</v>
      </c>
      <c r="O14" s="1125"/>
      <c r="P14" s="1125"/>
      <c r="Q14" s="1125"/>
      <c r="R14" s="946"/>
      <c r="S14" s="941"/>
      <c r="T14" s="959"/>
      <c r="U14" s="960"/>
      <c r="V14" s="960"/>
      <c r="W14" s="961">
        <f>$W$15</f>
        <v>63.630980000000001</v>
      </c>
      <c r="X14" s="960"/>
      <c r="Y14" s="961">
        <f>$Y$15</f>
        <v>0</v>
      </c>
      <c r="Z14" s="960"/>
      <c r="AA14" s="962">
        <f>$AA$15</f>
        <v>0</v>
      </c>
      <c r="AB14" s="941"/>
      <c r="AC14" s="941"/>
      <c r="AD14" s="941"/>
      <c r="AE14" s="941"/>
      <c r="AF14" s="941"/>
      <c r="AG14" s="941"/>
      <c r="AH14" s="941"/>
      <c r="AT14" s="931" t="s">
        <v>10</v>
      </c>
      <c r="AU14" s="931" t="s">
        <v>1457</v>
      </c>
      <c r="BK14" s="933">
        <f>$BK$15</f>
        <v>0</v>
      </c>
    </row>
    <row r="15" spans="1:63" s="934" customFormat="1" ht="37.5" customHeight="1">
      <c r="A15" s="963"/>
      <c r="B15" s="964"/>
      <c r="C15" s="963"/>
      <c r="D15" s="965" t="s">
        <v>1825</v>
      </c>
      <c r="E15" s="963"/>
      <c r="F15" s="963"/>
      <c r="G15" s="963"/>
      <c r="H15" s="963"/>
      <c r="I15" s="963"/>
      <c r="J15" s="963"/>
      <c r="K15" s="963"/>
      <c r="L15" s="963"/>
      <c r="M15" s="963"/>
      <c r="N15" s="1134">
        <f>$BK$15</f>
        <v>0</v>
      </c>
      <c r="O15" s="1135"/>
      <c r="P15" s="1135"/>
      <c r="Q15" s="1135"/>
      <c r="R15" s="966"/>
      <c r="S15" s="963"/>
      <c r="T15" s="967"/>
      <c r="U15" s="963"/>
      <c r="V15" s="963"/>
      <c r="W15" s="968">
        <f>$W$16</f>
        <v>63.630980000000001</v>
      </c>
      <c r="X15" s="963"/>
      <c r="Y15" s="968">
        <f>$Y$16</f>
        <v>0</v>
      </c>
      <c r="Z15" s="963"/>
      <c r="AA15" s="969">
        <f>$AA$16</f>
        <v>0</v>
      </c>
      <c r="AB15" s="963"/>
      <c r="AC15" s="963"/>
      <c r="AD15" s="963"/>
      <c r="AE15" s="963"/>
      <c r="AF15" s="963"/>
      <c r="AG15" s="963"/>
      <c r="AH15" s="963"/>
      <c r="AR15" s="935" t="s">
        <v>97</v>
      </c>
      <c r="AT15" s="935" t="s">
        <v>10</v>
      </c>
      <c r="AU15" s="935" t="s">
        <v>1382</v>
      </c>
      <c r="AY15" s="935" t="s">
        <v>11</v>
      </c>
      <c r="BK15" s="936">
        <f>$BK$16</f>
        <v>0</v>
      </c>
    </row>
    <row r="16" spans="1:63" s="934" customFormat="1" ht="21" customHeight="1">
      <c r="A16" s="963"/>
      <c r="B16" s="964"/>
      <c r="C16" s="963"/>
      <c r="D16" s="970" t="s">
        <v>1826</v>
      </c>
      <c r="E16" s="963"/>
      <c r="F16" s="963"/>
      <c r="G16" s="963"/>
      <c r="H16" s="963"/>
      <c r="I16" s="963"/>
      <c r="J16" s="963"/>
      <c r="K16" s="963"/>
      <c r="L16" s="963"/>
      <c r="M16" s="963"/>
      <c r="N16" s="1136">
        <f>$BK$16</f>
        <v>0</v>
      </c>
      <c r="O16" s="1135"/>
      <c r="P16" s="1135"/>
      <c r="Q16" s="1135"/>
      <c r="R16" s="966"/>
      <c r="S16" s="963"/>
      <c r="T16" s="967"/>
      <c r="U16" s="963"/>
      <c r="V16" s="963"/>
      <c r="W16" s="968">
        <f>SUM($W$17:$W$22)</f>
        <v>63.630980000000001</v>
      </c>
      <c r="X16" s="963"/>
      <c r="Y16" s="968">
        <f>SUM($Y$17:$Y$22)</f>
        <v>0</v>
      </c>
      <c r="Z16" s="963"/>
      <c r="AA16" s="969">
        <f>SUM($AA$17:$AA$22)</f>
        <v>0</v>
      </c>
      <c r="AB16" s="963"/>
      <c r="AC16" s="963"/>
      <c r="AD16" s="963"/>
      <c r="AE16" s="963"/>
      <c r="AF16" s="963"/>
      <c r="AG16" s="963"/>
      <c r="AH16" s="963"/>
      <c r="AR16" s="935" t="s">
        <v>97</v>
      </c>
      <c r="AT16" s="935" t="s">
        <v>10</v>
      </c>
      <c r="AU16" s="935" t="s">
        <v>97</v>
      </c>
      <c r="AY16" s="935" t="s">
        <v>11</v>
      </c>
      <c r="BK16" s="936">
        <f>SUM($BK$17:$BK$22)</f>
        <v>0</v>
      </c>
    </row>
    <row r="17" spans="1:64" s="931" customFormat="1" ht="27" customHeight="1">
      <c r="A17" s="941"/>
      <c r="B17" s="945"/>
      <c r="C17" s="971" t="s">
        <v>97</v>
      </c>
      <c r="D17" s="971" t="s">
        <v>12</v>
      </c>
      <c r="E17" s="972" t="s">
        <v>1921</v>
      </c>
      <c r="F17" s="1137" t="s">
        <v>1922</v>
      </c>
      <c r="G17" s="1138"/>
      <c r="H17" s="1138"/>
      <c r="I17" s="1138"/>
      <c r="J17" s="973" t="s">
        <v>93</v>
      </c>
      <c r="K17" s="974">
        <v>1</v>
      </c>
      <c r="L17" s="1139"/>
      <c r="M17" s="1140"/>
      <c r="N17" s="1141">
        <f>ROUND($L$17*$K$17,2)</f>
        <v>0</v>
      </c>
      <c r="O17" s="1138"/>
      <c r="P17" s="1138"/>
      <c r="Q17" s="1138"/>
      <c r="R17" s="946"/>
      <c r="S17" s="941"/>
      <c r="T17" s="975"/>
      <c r="U17" s="976" t="s">
        <v>13</v>
      </c>
      <c r="V17" s="977">
        <v>0.17199999999999999</v>
      </c>
      <c r="W17" s="977">
        <f>$V$17*$K$17</f>
        <v>0.17199999999999999</v>
      </c>
      <c r="X17" s="977">
        <v>0</v>
      </c>
      <c r="Y17" s="977">
        <f>$X$17*$K$17</f>
        <v>0</v>
      </c>
      <c r="Z17" s="977">
        <v>0</v>
      </c>
      <c r="AA17" s="978">
        <f>$Z$17*$K$17</f>
        <v>0</v>
      </c>
      <c r="AB17" s="941"/>
      <c r="AC17" s="941"/>
      <c r="AD17" s="941"/>
      <c r="AE17" s="941"/>
      <c r="AF17" s="941"/>
      <c r="AG17" s="941"/>
      <c r="AH17" s="941"/>
      <c r="AR17" s="931" t="s">
        <v>100</v>
      </c>
      <c r="AT17" s="931" t="s">
        <v>12</v>
      </c>
      <c r="AU17" s="931" t="s">
        <v>98</v>
      </c>
      <c r="AY17" s="931" t="s">
        <v>11</v>
      </c>
      <c r="BE17" s="937">
        <f>IF($U$17="základní",$N$17,0)</f>
        <v>0</v>
      </c>
      <c r="BF17" s="937">
        <f>IF($U$17="snížená",$N$17,0)</f>
        <v>0</v>
      </c>
      <c r="BG17" s="937">
        <f>IF($U$17="zákl. přenesená",$N$17,0)</f>
        <v>0</v>
      </c>
      <c r="BH17" s="937">
        <f>IF($U$17="sníž. přenesená",$N$17,0)</f>
        <v>0</v>
      </c>
      <c r="BI17" s="937">
        <f>IF($U$17="nulová",$N$17,0)</f>
        <v>0</v>
      </c>
      <c r="BJ17" s="931" t="s">
        <v>97</v>
      </c>
      <c r="BK17" s="937">
        <f>ROUND($L$17*$K$17,2)</f>
        <v>0</v>
      </c>
      <c r="BL17" s="931" t="s">
        <v>100</v>
      </c>
    </row>
    <row r="18" spans="1:64" s="931" customFormat="1" ht="39" customHeight="1">
      <c r="A18" s="941"/>
      <c r="B18" s="945"/>
      <c r="C18" s="971" t="s">
        <v>98</v>
      </c>
      <c r="D18" s="971" t="s">
        <v>12</v>
      </c>
      <c r="E18" s="972" t="s">
        <v>3156</v>
      </c>
      <c r="F18" s="1137" t="s">
        <v>3157</v>
      </c>
      <c r="G18" s="1138"/>
      <c r="H18" s="1138"/>
      <c r="I18" s="1138"/>
      <c r="J18" s="973" t="s">
        <v>14</v>
      </c>
      <c r="K18" s="974">
        <v>28</v>
      </c>
      <c r="L18" s="1139"/>
      <c r="M18" s="1140"/>
      <c r="N18" s="1141">
        <f>ROUND($L$18*$K$18,2)</f>
        <v>0</v>
      </c>
      <c r="O18" s="1138"/>
      <c r="P18" s="1138"/>
      <c r="Q18" s="1138"/>
      <c r="R18" s="946"/>
      <c r="S18" s="941"/>
      <c r="T18" s="975"/>
      <c r="U18" s="976" t="s">
        <v>13</v>
      </c>
      <c r="V18" s="977">
        <v>4.3999999999999997E-2</v>
      </c>
      <c r="W18" s="977">
        <f>$V$18*$K$18</f>
        <v>1.232</v>
      </c>
      <c r="X18" s="977">
        <v>0</v>
      </c>
      <c r="Y18" s="977">
        <f>$X$18*$K$18</f>
        <v>0</v>
      </c>
      <c r="Z18" s="977">
        <v>0</v>
      </c>
      <c r="AA18" s="978">
        <f>$Z$18*$K$18</f>
        <v>0</v>
      </c>
      <c r="AB18" s="941"/>
      <c r="AC18" s="941"/>
      <c r="AD18" s="941"/>
      <c r="AE18" s="941"/>
      <c r="AF18" s="941"/>
      <c r="AG18" s="941"/>
      <c r="AH18" s="941"/>
      <c r="AR18" s="931" t="s">
        <v>100</v>
      </c>
      <c r="AT18" s="931" t="s">
        <v>12</v>
      </c>
      <c r="AU18" s="931" t="s">
        <v>98</v>
      </c>
      <c r="AY18" s="931" t="s">
        <v>11</v>
      </c>
      <c r="BE18" s="937">
        <f>IF($U$18="základní",$N$18,0)</f>
        <v>0</v>
      </c>
      <c r="BF18" s="937">
        <f>IF($U$18="snížená",$N$18,0)</f>
        <v>0</v>
      </c>
      <c r="BG18" s="937">
        <f>IF($U$18="zákl. přenesená",$N$18,0)</f>
        <v>0</v>
      </c>
      <c r="BH18" s="937">
        <f>IF($U$18="sníž. přenesená",$N$18,0)</f>
        <v>0</v>
      </c>
      <c r="BI18" s="937">
        <f>IF($U$18="nulová",$N$18,0)</f>
        <v>0</v>
      </c>
      <c r="BJ18" s="931" t="s">
        <v>97</v>
      </c>
      <c r="BK18" s="937">
        <f>ROUND($L$18*$K$18,2)</f>
        <v>0</v>
      </c>
      <c r="BL18" s="931" t="s">
        <v>100</v>
      </c>
    </row>
    <row r="19" spans="1:64" s="931" customFormat="1" ht="15.75" customHeight="1">
      <c r="A19" s="941"/>
      <c r="B19" s="945"/>
      <c r="C19" s="971" t="s">
        <v>99</v>
      </c>
      <c r="D19" s="971" t="s">
        <v>12</v>
      </c>
      <c r="E19" s="972" t="s">
        <v>3158</v>
      </c>
      <c r="F19" s="1137" t="s">
        <v>3159</v>
      </c>
      <c r="G19" s="1138"/>
      <c r="H19" s="1138"/>
      <c r="I19" s="1138"/>
      <c r="J19" s="973" t="s">
        <v>14</v>
      </c>
      <c r="K19" s="974">
        <v>28</v>
      </c>
      <c r="L19" s="1139"/>
      <c r="M19" s="1140"/>
      <c r="N19" s="1141">
        <f>ROUND($L$19*$K$19,2)</f>
        <v>0</v>
      </c>
      <c r="O19" s="1138"/>
      <c r="P19" s="1138"/>
      <c r="Q19" s="1138"/>
      <c r="R19" s="946"/>
      <c r="S19" s="941"/>
      <c r="T19" s="975"/>
      <c r="U19" s="976" t="s">
        <v>13</v>
      </c>
      <c r="V19" s="977">
        <v>0.65200000000000002</v>
      </c>
      <c r="W19" s="977">
        <f>$V$19*$K$19</f>
        <v>18.256</v>
      </c>
      <c r="X19" s="977">
        <v>0</v>
      </c>
      <c r="Y19" s="977">
        <f>$X$19*$K$19</f>
        <v>0</v>
      </c>
      <c r="Z19" s="977">
        <v>0</v>
      </c>
      <c r="AA19" s="978">
        <f>$Z$19*$K$19</f>
        <v>0</v>
      </c>
      <c r="AB19" s="941"/>
      <c r="AC19" s="941"/>
      <c r="AD19" s="941"/>
      <c r="AE19" s="941"/>
      <c r="AF19" s="941"/>
      <c r="AG19" s="941"/>
      <c r="AH19" s="941"/>
      <c r="AR19" s="931" t="s">
        <v>100</v>
      </c>
      <c r="AT19" s="931" t="s">
        <v>12</v>
      </c>
      <c r="AU19" s="931" t="s">
        <v>98</v>
      </c>
      <c r="AY19" s="931" t="s">
        <v>11</v>
      </c>
      <c r="BE19" s="937">
        <f>IF($U$19="základní",$N$19,0)</f>
        <v>0</v>
      </c>
      <c r="BF19" s="937">
        <f>IF($U$19="snížená",$N$19,0)</f>
        <v>0</v>
      </c>
      <c r="BG19" s="937">
        <f>IF($U$19="zákl. přenesená",$N$19,0)</f>
        <v>0</v>
      </c>
      <c r="BH19" s="937">
        <f>IF($U$19="sníž. přenesená",$N$19,0)</f>
        <v>0</v>
      </c>
      <c r="BI19" s="937">
        <f>IF($U$19="nulová",$N$19,0)</f>
        <v>0</v>
      </c>
      <c r="BJ19" s="931" t="s">
        <v>97</v>
      </c>
      <c r="BK19" s="937">
        <f>ROUND($L$19*$K$19,2)</f>
        <v>0</v>
      </c>
      <c r="BL19" s="931" t="s">
        <v>100</v>
      </c>
    </row>
    <row r="20" spans="1:64" s="931" customFormat="1" ht="27" customHeight="1">
      <c r="A20" s="941"/>
      <c r="B20" s="945"/>
      <c r="C20" s="971" t="s">
        <v>100</v>
      </c>
      <c r="D20" s="971" t="s">
        <v>12</v>
      </c>
      <c r="E20" s="972" t="s">
        <v>3160</v>
      </c>
      <c r="F20" s="1137" t="s">
        <v>3161</v>
      </c>
      <c r="G20" s="1138"/>
      <c r="H20" s="1138"/>
      <c r="I20" s="1138"/>
      <c r="J20" s="973" t="s">
        <v>109</v>
      </c>
      <c r="K20" s="974">
        <v>280</v>
      </c>
      <c r="L20" s="1139"/>
      <c r="M20" s="1140"/>
      <c r="N20" s="1141">
        <f>ROUND($L$20*$K$20,2)</f>
        <v>0</v>
      </c>
      <c r="O20" s="1138"/>
      <c r="P20" s="1138"/>
      <c r="Q20" s="1138"/>
      <c r="R20" s="946"/>
      <c r="S20" s="941"/>
      <c r="T20" s="975"/>
      <c r="U20" s="976" t="s">
        <v>13</v>
      </c>
      <c r="V20" s="977">
        <v>0.13</v>
      </c>
      <c r="W20" s="977">
        <f>$V$20*$K$20</f>
        <v>36.4</v>
      </c>
      <c r="X20" s="977">
        <v>0</v>
      </c>
      <c r="Y20" s="977">
        <f>$X$20*$K$20</f>
        <v>0</v>
      </c>
      <c r="Z20" s="977">
        <v>0</v>
      </c>
      <c r="AA20" s="978">
        <f>$Z$20*$K$20</f>
        <v>0</v>
      </c>
      <c r="AB20" s="941"/>
      <c r="AC20" s="941"/>
      <c r="AD20" s="941"/>
      <c r="AE20" s="941"/>
      <c r="AF20" s="941"/>
      <c r="AG20" s="941"/>
      <c r="AH20" s="941"/>
      <c r="AR20" s="931" t="s">
        <v>100</v>
      </c>
      <c r="AT20" s="931" t="s">
        <v>12</v>
      </c>
      <c r="AU20" s="931" t="s">
        <v>98</v>
      </c>
      <c r="AY20" s="931" t="s">
        <v>11</v>
      </c>
      <c r="BE20" s="937">
        <f>IF($U$20="základní",$N$20,0)</f>
        <v>0</v>
      </c>
      <c r="BF20" s="937">
        <f>IF($U$20="snížená",$N$20,0)</f>
        <v>0</v>
      </c>
      <c r="BG20" s="937">
        <f>IF($U$20="zákl. přenesená",$N$20,0)</f>
        <v>0</v>
      </c>
      <c r="BH20" s="937">
        <f>IF($U$20="sníž. přenesená",$N$20,0)</f>
        <v>0</v>
      </c>
      <c r="BI20" s="937">
        <f>IF($U$20="nulová",$N$20,0)</f>
        <v>0</v>
      </c>
      <c r="BJ20" s="931" t="s">
        <v>97</v>
      </c>
      <c r="BK20" s="937">
        <f>ROUND($L$20*$K$20,2)</f>
        <v>0</v>
      </c>
      <c r="BL20" s="931" t="s">
        <v>100</v>
      </c>
    </row>
    <row r="21" spans="1:64" s="931" customFormat="1" ht="27" customHeight="1">
      <c r="A21" s="941"/>
      <c r="B21" s="945"/>
      <c r="C21" s="971" t="s">
        <v>101</v>
      </c>
      <c r="D21" s="971" t="s">
        <v>12</v>
      </c>
      <c r="E21" s="972" t="s">
        <v>1923</v>
      </c>
      <c r="F21" s="1137" t="s">
        <v>3162</v>
      </c>
      <c r="G21" s="1138"/>
      <c r="H21" s="1138"/>
      <c r="I21" s="1138"/>
      <c r="J21" s="973" t="s">
        <v>109</v>
      </c>
      <c r="K21" s="974">
        <v>420.61</v>
      </c>
      <c r="L21" s="1139"/>
      <c r="M21" s="1140"/>
      <c r="N21" s="1141">
        <f>ROUND($L$21*$K$21,2)</f>
        <v>0</v>
      </c>
      <c r="O21" s="1138"/>
      <c r="P21" s="1138"/>
      <c r="Q21" s="1138"/>
      <c r="R21" s="946"/>
      <c r="S21" s="941"/>
      <c r="T21" s="975"/>
      <c r="U21" s="976" t="s">
        <v>13</v>
      </c>
      <c r="V21" s="977">
        <v>1.7999999999999999E-2</v>
      </c>
      <c r="W21" s="977">
        <f>$V$21*$K$21</f>
        <v>7.5709799999999996</v>
      </c>
      <c r="X21" s="977">
        <v>0</v>
      </c>
      <c r="Y21" s="977">
        <f>$X$21*$K$21</f>
        <v>0</v>
      </c>
      <c r="Z21" s="977">
        <v>0</v>
      </c>
      <c r="AA21" s="978">
        <f>$Z$21*$K$21</f>
        <v>0</v>
      </c>
      <c r="AB21" s="941"/>
      <c r="AC21" s="941"/>
      <c r="AD21" s="941"/>
      <c r="AE21" s="941"/>
      <c r="AF21" s="941"/>
      <c r="AG21" s="941"/>
      <c r="AH21" s="941"/>
      <c r="AR21" s="931" t="s">
        <v>100</v>
      </c>
      <c r="AT21" s="931" t="s">
        <v>12</v>
      </c>
      <c r="AU21" s="931" t="s">
        <v>98</v>
      </c>
      <c r="AY21" s="931" t="s">
        <v>11</v>
      </c>
      <c r="BE21" s="937">
        <f>IF($U$21="základní",$N$21,0)</f>
        <v>0</v>
      </c>
      <c r="BF21" s="937">
        <f>IF($U$21="snížená",$N$21,0)</f>
        <v>0</v>
      </c>
      <c r="BG21" s="937">
        <f>IF($U$21="zákl. přenesená",$N$21,0)</f>
        <v>0</v>
      </c>
      <c r="BH21" s="937">
        <f>IF($U$21="sníž. přenesená",$N$21,0)</f>
        <v>0</v>
      </c>
      <c r="BI21" s="937">
        <f>IF($U$21="nulová",$N$21,0)</f>
        <v>0</v>
      </c>
      <c r="BJ21" s="931" t="s">
        <v>97</v>
      </c>
      <c r="BK21" s="937">
        <f>ROUND($L$21*$K$21,2)</f>
        <v>0</v>
      </c>
      <c r="BL21" s="931" t="s">
        <v>100</v>
      </c>
    </row>
    <row r="22" spans="1:64" s="931" customFormat="1" ht="51" customHeight="1">
      <c r="A22" s="941"/>
      <c r="B22" s="945"/>
      <c r="C22" s="971" t="s">
        <v>102</v>
      </c>
      <c r="D22" s="971" t="s">
        <v>12</v>
      </c>
      <c r="E22" s="972" t="s">
        <v>1924</v>
      </c>
      <c r="F22" s="1137" t="s">
        <v>3163</v>
      </c>
      <c r="G22" s="1138"/>
      <c r="H22" s="1138"/>
      <c r="I22" s="1138"/>
      <c r="J22" s="973" t="s">
        <v>109</v>
      </c>
      <c r="K22" s="974">
        <v>420.61</v>
      </c>
      <c r="L22" s="1139"/>
      <c r="M22" s="1140"/>
      <c r="N22" s="1141">
        <f>ROUND($L$22*$K$22,2)</f>
        <v>0</v>
      </c>
      <c r="O22" s="1138"/>
      <c r="P22" s="1138"/>
      <c r="Q22" s="1138"/>
      <c r="R22" s="946"/>
      <c r="S22" s="941"/>
      <c r="T22" s="975"/>
      <c r="U22" s="979" t="s">
        <v>13</v>
      </c>
      <c r="V22" s="980">
        <v>0</v>
      </c>
      <c r="W22" s="980">
        <f>$V$22*$K$22</f>
        <v>0</v>
      </c>
      <c r="X22" s="980">
        <v>0</v>
      </c>
      <c r="Y22" s="980">
        <f>$X$22*$K$22</f>
        <v>0</v>
      </c>
      <c r="Z22" s="980">
        <v>0</v>
      </c>
      <c r="AA22" s="981">
        <f>$Z$22*$K$22</f>
        <v>0</v>
      </c>
      <c r="AB22" s="941"/>
      <c r="AC22" s="941"/>
      <c r="AD22" s="941"/>
      <c r="AE22" s="941"/>
      <c r="AF22" s="941"/>
      <c r="AG22" s="941"/>
      <c r="AH22" s="941"/>
      <c r="AR22" s="931" t="s">
        <v>100</v>
      </c>
      <c r="AT22" s="931" t="s">
        <v>12</v>
      </c>
      <c r="AU22" s="931" t="s">
        <v>98</v>
      </c>
      <c r="AY22" s="931" t="s">
        <v>11</v>
      </c>
      <c r="BE22" s="937">
        <f>IF($U$22="základní",$N$22,0)</f>
        <v>0</v>
      </c>
      <c r="BF22" s="937">
        <f>IF($U$22="snížená",$N$22,0)</f>
        <v>0</v>
      </c>
      <c r="BG22" s="937">
        <f>IF($U$22="zákl. přenesená",$N$22,0)</f>
        <v>0</v>
      </c>
      <c r="BH22" s="937">
        <f>IF($U$22="sníž. přenesená",$N$22,0)</f>
        <v>0</v>
      </c>
      <c r="BI22" s="937">
        <f>IF($U$22="nulová",$N$22,0)</f>
        <v>0</v>
      </c>
      <c r="BJ22" s="931" t="s">
        <v>97</v>
      </c>
      <c r="BK22" s="937">
        <f>ROUND($L$22*$K$22,2)</f>
        <v>0</v>
      </c>
      <c r="BL22" s="931" t="s">
        <v>100</v>
      </c>
    </row>
    <row r="23" spans="1:64" s="931" customFormat="1" ht="7.5" customHeight="1">
      <c r="A23" s="941"/>
      <c r="B23" s="982"/>
      <c r="C23" s="983"/>
      <c r="D23" s="983"/>
      <c r="E23" s="983"/>
      <c r="F23" s="983"/>
      <c r="G23" s="983"/>
      <c r="H23" s="983"/>
      <c r="I23" s="983"/>
      <c r="J23" s="983"/>
      <c r="K23" s="983"/>
      <c r="L23" s="983"/>
      <c r="M23" s="983"/>
      <c r="N23" s="983"/>
      <c r="O23" s="983"/>
      <c r="P23" s="983"/>
      <c r="Q23" s="983"/>
      <c r="R23" s="984"/>
      <c r="S23" s="941"/>
      <c r="T23" s="941"/>
      <c r="U23" s="941"/>
      <c r="V23" s="941"/>
      <c r="W23" s="941"/>
      <c r="X23" s="941"/>
      <c r="Y23" s="941"/>
      <c r="Z23" s="941"/>
      <c r="AA23" s="941"/>
      <c r="AB23" s="941"/>
      <c r="AC23" s="941"/>
      <c r="AD23" s="941"/>
      <c r="AE23" s="941"/>
      <c r="AF23" s="941"/>
      <c r="AG23" s="941"/>
      <c r="AH23" s="941"/>
    </row>
    <row r="189" spans="1:34" s="930" customFormat="1" ht="14.25" customHeight="1">
      <c r="A189" s="939"/>
      <c r="B189" s="939"/>
      <c r="C189" s="939"/>
      <c r="D189" s="939"/>
      <c r="E189" s="939"/>
      <c r="F189" s="939"/>
      <c r="G189" s="939"/>
      <c r="H189" s="939"/>
      <c r="I189" s="939"/>
      <c r="J189" s="939"/>
      <c r="K189" s="939"/>
      <c r="L189" s="939"/>
      <c r="M189" s="939"/>
      <c r="N189" s="939"/>
      <c r="O189" s="939"/>
      <c r="P189" s="939"/>
      <c r="Q189" s="939"/>
      <c r="R189" s="939"/>
      <c r="S189" s="939"/>
      <c r="T189" s="939"/>
      <c r="U189" s="939"/>
      <c r="V189" s="939"/>
      <c r="W189" s="939"/>
      <c r="X189" s="939"/>
      <c r="Y189" s="939"/>
      <c r="Z189" s="939"/>
      <c r="AA189" s="939"/>
      <c r="AB189" s="939"/>
      <c r="AC189" s="939"/>
      <c r="AD189" s="939"/>
      <c r="AE189" s="939"/>
      <c r="AF189" s="939"/>
      <c r="AG189" s="939"/>
      <c r="AH189" s="939"/>
    </row>
  </sheetData>
  <sheetProtection password="8F3A" sheet="1" objects="1" scenarios="1"/>
  <mergeCells count="30">
    <mergeCell ref="F22:I22"/>
    <mergeCell ref="L22:M22"/>
    <mergeCell ref="N22:Q22"/>
    <mergeCell ref="F20:I20"/>
    <mergeCell ref="L20:M20"/>
    <mergeCell ref="N20:Q20"/>
    <mergeCell ref="F21:I21"/>
    <mergeCell ref="L21:M21"/>
    <mergeCell ref="N21:Q21"/>
    <mergeCell ref="F18:I18"/>
    <mergeCell ref="L18:M18"/>
    <mergeCell ref="N18:Q18"/>
    <mergeCell ref="F19:I19"/>
    <mergeCell ref="L19:M19"/>
    <mergeCell ref="N19:Q19"/>
    <mergeCell ref="N15:Q15"/>
    <mergeCell ref="N16:Q16"/>
    <mergeCell ref="F17:I17"/>
    <mergeCell ref="L17:M17"/>
    <mergeCell ref="N17:Q17"/>
    <mergeCell ref="M11:Q11"/>
    <mergeCell ref="F13:I13"/>
    <mergeCell ref="L13:M13"/>
    <mergeCell ref="N13:Q13"/>
    <mergeCell ref="N14:Q14"/>
    <mergeCell ref="C3:Q3"/>
    <mergeCell ref="F5:P5"/>
    <mergeCell ref="F6:P6"/>
    <mergeCell ref="M8:P8"/>
    <mergeCell ref="M10:Q10"/>
  </mergeCells>
  <printOptions horizontalCentered="1"/>
  <pageMargins left="0.70866141732283472" right="0.15748031496062992" top="0.59055118110236227" bottom="0.59055118110236227" header="0" footer="0"/>
  <pageSetup paperSize="9" scale="88" fitToHeight="100" orientation="portrait" blackAndWhite="1" r:id="rId1"/>
  <headerFooter alignWithMargins="0">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40"/>
  <sheetViews>
    <sheetView showGridLines="0" workbookViewId="0">
      <pane ySplit="1" topLeftCell="A2" activePane="bottomLeft" state="frozenSplit"/>
      <selection activeCell="H10" sqref="H10"/>
      <selection pane="bottomLeft" activeCell="L16" sqref="L16"/>
    </sheetView>
  </sheetViews>
  <sheetFormatPr defaultColWidth="9" defaultRowHeight="14.25" customHeight="1"/>
  <cols>
    <col min="1" max="1" width="1.28515625" style="939" customWidth="1"/>
    <col min="2" max="2" width="1.42578125" style="939" customWidth="1"/>
    <col min="3" max="3" width="3.5703125" style="939" customWidth="1"/>
    <col min="4" max="4" width="3.7109375" style="939" customWidth="1"/>
    <col min="5" max="5" width="9.85546875" style="939" customWidth="1"/>
    <col min="6" max="7" width="9.5703125" style="939" customWidth="1"/>
    <col min="8" max="8" width="14.28515625" style="939" customWidth="1"/>
    <col min="9" max="9" width="6" style="939" customWidth="1"/>
    <col min="10" max="10" width="4.42578125" style="939" customWidth="1"/>
    <col min="11" max="11" width="9.85546875" style="939" customWidth="1"/>
    <col min="12" max="12" width="6.140625" style="939" customWidth="1"/>
    <col min="13" max="13" width="5.140625" style="939" customWidth="1"/>
    <col min="14" max="14" width="3.28515625" style="939" customWidth="1"/>
    <col min="15" max="15" width="1.7109375" style="939" customWidth="1"/>
    <col min="16" max="16" width="10.7109375" style="939" customWidth="1"/>
    <col min="17" max="17" width="3.5703125" style="939" customWidth="1"/>
    <col min="18" max="18" width="1.42578125" style="939" customWidth="1"/>
    <col min="19" max="19" width="7" style="939" customWidth="1"/>
    <col min="20" max="20" width="25.42578125" style="939" hidden="1" customWidth="1"/>
    <col min="21" max="21" width="14" style="939" hidden="1" customWidth="1"/>
    <col min="22" max="22" width="10.5703125" style="939" hidden="1" customWidth="1"/>
    <col min="23" max="23" width="14" style="939" hidden="1" customWidth="1"/>
    <col min="24" max="24" width="10.42578125" style="939" hidden="1" customWidth="1"/>
    <col min="25" max="25" width="12.85546875" style="939" hidden="1" customWidth="1"/>
    <col min="26" max="26" width="9.42578125" style="939" hidden="1" customWidth="1"/>
    <col min="27" max="27" width="12.85546875" style="939" hidden="1" customWidth="1"/>
    <col min="28" max="28" width="14" style="939" hidden="1" customWidth="1"/>
    <col min="29" max="29" width="9.42578125" style="939" customWidth="1"/>
    <col min="30" max="30" width="12.85546875" style="939" customWidth="1"/>
    <col min="31" max="31" width="14" style="939" customWidth="1"/>
    <col min="32" max="34" width="9" style="940" customWidth="1"/>
    <col min="35" max="43" width="9" style="938" customWidth="1"/>
    <col min="44" max="64" width="9" style="930" hidden="1" customWidth="1"/>
    <col min="65" max="16384" width="9" style="938"/>
  </cols>
  <sheetData>
    <row r="2" spans="1:63" s="931" customFormat="1" ht="7.5" customHeight="1">
      <c r="A2" s="941"/>
      <c r="B2" s="942"/>
      <c r="C2" s="943"/>
      <c r="D2" s="943"/>
      <c r="E2" s="943"/>
      <c r="F2" s="943"/>
      <c r="G2" s="943"/>
      <c r="H2" s="943"/>
      <c r="I2" s="943"/>
      <c r="J2" s="943"/>
      <c r="K2" s="943"/>
      <c r="L2" s="943"/>
      <c r="M2" s="943"/>
      <c r="N2" s="943"/>
      <c r="O2" s="943"/>
      <c r="P2" s="943"/>
      <c r="Q2" s="943"/>
      <c r="R2" s="944"/>
      <c r="S2" s="941"/>
      <c r="T2" s="941"/>
      <c r="U2" s="941"/>
      <c r="V2" s="941"/>
      <c r="W2" s="941"/>
      <c r="X2" s="941"/>
      <c r="Y2" s="941"/>
      <c r="Z2" s="941"/>
      <c r="AA2" s="941"/>
      <c r="AB2" s="941"/>
      <c r="AC2" s="941"/>
      <c r="AD2" s="941"/>
      <c r="AE2" s="941"/>
      <c r="AF2" s="941"/>
      <c r="AG2" s="941"/>
      <c r="AH2" s="941"/>
    </row>
    <row r="3" spans="1:63" s="931" customFormat="1" ht="37.5" customHeight="1">
      <c r="A3" s="941"/>
      <c r="B3" s="945"/>
      <c r="C3" s="1124" t="s">
        <v>1</v>
      </c>
      <c r="D3" s="1125"/>
      <c r="E3" s="1125"/>
      <c r="F3" s="1125"/>
      <c r="G3" s="1125"/>
      <c r="H3" s="1125"/>
      <c r="I3" s="1125"/>
      <c r="J3" s="1125"/>
      <c r="K3" s="1125"/>
      <c r="L3" s="1125"/>
      <c r="M3" s="1125"/>
      <c r="N3" s="1125"/>
      <c r="O3" s="1125"/>
      <c r="P3" s="1125"/>
      <c r="Q3" s="1125"/>
      <c r="R3" s="946"/>
      <c r="S3" s="941"/>
      <c r="T3" s="941"/>
      <c r="U3" s="941"/>
      <c r="V3" s="941"/>
      <c r="W3" s="941"/>
      <c r="X3" s="941"/>
      <c r="Y3" s="941"/>
      <c r="Z3" s="941"/>
      <c r="AA3" s="941"/>
      <c r="AB3" s="941"/>
      <c r="AC3" s="941"/>
      <c r="AD3" s="941"/>
      <c r="AE3" s="941"/>
      <c r="AF3" s="941"/>
      <c r="AG3" s="941"/>
      <c r="AH3" s="941"/>
    </row>
    <row r="4" spans="1:63" s="931" customFormat="1" ht="7.5" customHeight="1">
      <c r="A4" s="941"/>
      <c r="B4" s="945"/>
      <c r="C4" s="941"/>
      <c r="D4" s="941"/>
      <c r="E4" s="941"/>
      <c r="F4" s="941"/>
      <c r="G4" s="941"/>
      <c r="H4" s="941"/>
      <c r="I4" s="941"/>
      <c r="J4" s="941"/>
      <c r="K4" s="941"/>
      <c r="L4" s="941"/>
      <c r="M4" s="941"/>
      <c r="N4" s="941"/>
      <c r="O4" s="941"/>
      <c r="P4" s="941"/>
      <c r="Q4" s="941"/>
      <c r="R4" s="946"/>
      <c r="S4" s="941"/>
      <c r="T4" s="941"/>
      <c r="U4" s="941"/>
      <c r="V4" s="941"/>
      <c r="W4" s="941"/>
      <c r="X4" s="941"/>
      <c r="Y4" s="941"/>
      <c r="Z4" s="941"/>
      <c r="AA4" s="941"/>
      <c r="AB4" s="941"/>
      <c r="AC4" s="941"/>
      <c r="AD4" s="941"/>
      <c r="AE4" s="941"/>
      <c r="AF4" s="941"/>
      <c r="AG4" s="941"/>
      <c r="AH4" s="941"/>
    </row>
    <row r="5" spans="1:63" s="931" customFormat="1" ht="30.75" customHeight="1">
      <c r="A5" s="941"/>
      <c r="B5" s="945"/>
      <c r="C5" s="947" t="s">
        <v>0</v>
      </c>
      <c r="D5" s="941"/>
      <c r="E5" s="941"/>
      <c r="F5" s="1126" t="s">
        <v>1925</v>
      </c>
      <c r="G5" s="1125"/>
      <c r="H5" s="1125"/>
      <c r="I5" s="1125"/>
      <c r="J5" s="1125"/>
      <c r="K5" s="1125"/>
      <c r="L5" s="1125"/>
      <c r="M5" s="1125"/>
      <c r="N5" s="1125"/>
      <c r="O5" s="1125"/>
      <c r="P5" s="1125"/>
      <c r="Q5" s="941"/>
      <c r="R5" s="946"/>
      <c r="S5" s="941"/>
      <c r="T5" s="941"/>
      <c r="U5" s="941"/>
      <c r="V5" s="941"/>
      <c r="W5" s="941"/>
      <c r="X5" s="941"/>
      <c r="Y5" s="941"/>
      <c r="Z5" s="941"/>
      <c r="AA5" s="941"/>
      <c r="AB5" s="941"/>
      <c r="AC5" s="941"/>
      <c r="AD5" s="941"/>
      <c r="AE5" s="941"/>
      <c r="AF5" s="941"/>
      <c r="AG5" s="941"/>
      <c r="AH5" s="941"/>
    </row>
    <row r="6" spans="1:63" s="931" customFormat="1" ht="37.5" customHeight="1">
      <c r="A6" s="941"/>
      <c r="B6" s="945"/>
      <c r="C6" s="948" t="s">
        <v>117</v>
      </c>
      <c r="D6" s="941"/>
      <c r="E6" s="941"/>
      <c r="F6" s="1127" t="s">
        <v>1823</v>
      </c>
      <c r="G6" s="1125"/>
      <c r="H6" s="1125"/>
      <c r="I6" s="1125"/>
      <c r="J6" s="1125"/>
      <c r="K6" s="1125"/>
      <c r="L6" s="1125"/>
      <c r="M6" s="1125"/>
      <c r="N6" s="1125"/>
      <c r="O6" s="1125"/>
      <c r="P6" s="1125"/>
      <c r="Q6" s="941"/>
      <c r="R6" s="946"/>
      <c r="S6" s="941"/>
      <c r="T6" s="941"/>
      <c r="U6" s="941"/>
      <c r="V6" s="941"/>
      <c r="W6" s="941"/>
      <c r="X6" s="941"/>
      <c r="Y6" s="941"/>
      <c r="Z6" s="941"/>
      <c r="AA6" s="941"/>
      <c r="AB6" s="941"/>
      <c r="AC6" s="941"/>
      <c r="AD6" s="941"/>
      <c r="AE6" s="941"/>
      <c r="AF6" s="941"/>
      <c r="AG6" s="941"/>
      <c r="AH6" s="941"/>
    </row>
    <row r="7" spans="1:63" s="931" customFormat="1" ht="7.5" customHeight="1">
      <c r="A7" s="941"/>
      <c r="B7" s="945"/>
      <c r="C7" s="941"/>
      <c r="D7" s="941"/>
      <c r="E7" s="941"/>
      <c r="F7" s="941"/>
      <c r="G7" s="941"/>
      <c r="H7" s="941"/>
      <c r="I7" s="941"/>
      <c r="J7" s="941"/>
      <c r="K7" s="941"/>
      <c r="L7" s="941"/>
      <c r="M7" s="941"/>
      <c r="N7" s="941"/>
      <c r="O7" s="941"/>
      <c r="P7" s="941"/>
      <c r="Q7" s="941"/>
      <c r="R7" s="946"/>
      <c r="S7" s="941"/>
      <c r="T7" s="941"/>
      <c r="U7" s="941"/>
      <c r="V7" s="941"/>
      <c r="W7" s="941"/>
      <c r="X7" s="941"/>
      <c r="Y7" s="941"/>
      <c r="Z7" s="941"/>
      <c r="AA7" s="941"/>
      <c r="AB7" s="941"/>
      <c r="AC7" s="941"/>
      <c r="AD7" s="941"/>
      <c r="AE7" s="941"/>
      <c r="AF7" s="941"/>
      <c r="AG7" s="941"/>
      <c r="AH7" s="941"/>
    </row>
    <row r="8" spans="1:63" s="931" customFormat="1" ht="18.75" customHeight="1">
      <c r="A8" s="941"/>
      <c r="B8" s="945"/>
      <c r="C8" s="947" t="s">
        <v>118</v>
      </c>
      <c r="D8" s="941"/>
      <c r="E8" s="941"/>
      <c r="F8" s="949" t="s">
        <v>119</v>
      </c>
      <c r="G8" s="941"/>
      <c r="H8" s="941"/>
      <c r="I8" s="941"/>
      <c r="J8" s="941"/>
      <c r="K8" s="947" t="s">
        <v>120</v>
      </c>
      <c r="L8" s="941"/>
      <c r="M8" s="1128" t="s">
        <v>1926</v>
      </c>
      <c r="N8" s="1125"/>
      <c r="O8" s="1125"/>
      <c r="P8" s="1125"/>
      <c r="Q8" s="941"/>
      <c r="R8" s="946"/>
      <c r="S8" s="941"/>
      <c r="T8" s="941"/>
      <c r="U8" s="941"/>
      <c r="V8" s="941"/>
      <c r="W8" s="941"/>
      <c r="X8" s="941"/>
      <c r="Y8" s="941"/>
      <c r="Z8" s="941"/>
      <c r="AA8" s="941"/>
      <c r="AB8" s="941"/>
      <c r="AC8" s="941"/>
      <c r="AD8" s="941"/>
      <c r="AE8" s="941"/>
      <c r="AF8" s="941"/>
      <c r="AG8" s="941"/>
      <c r="AH8" s="941"/>
    </row>
    <row r="9" spans="1:63" s="931" customFormat="1" ht="7.5" customHeight="1">
      <c r="A9" s="941"/>
      <c r="B9" s="945"/>
      <c r="C9" s="941"/>
      <c r="D9" s="941"/>
      <c r="E9" s="941"/>
      <c r="F9" s="941"/>
      <c r="G9" s="941"/>
      <c r="H9" s="941"/>
      <c r="I9" s="941"/>
      <c r="J9" s="941"/>
      <c r="K9" s="941"/>
      <c r="L9" s="941"/>
      <c r="M9" s="941"/>
      <c r="N9" s="941"/>
      <c r="O9" s="941"/>
      <c r="P9" s="941"/>
      <c r="Q9" s="941"/>
      <c r="R9" s="946"/>
      <c r="S9" s="941"/>
      <c r="T9" s="941"/>
      <c r="U9" s="941"/>
      <c r="V9" s="941"/>
      <c r="W9" s="941"/>
      <c r="X9" s="941"/>
      <c r="Y9" s="941"/>
      <c r="Z9" s="941"/>
      <c r="AA9" s="941"/>
      <c r="AB9" s="941"/>
      <c r="AC9" s="941"/>
      <c r="AD9" s="941"/>
      <c r="AE9" s="941"/>
      <c r="AF9" s="941"/>
      <c r="AG9" s="941"/>
      <c r="AH9" s="941"/>
    </row>
    <row r="10" spans="1:63" s="931" customFormat="1" ht="15.75" customHeight="1">
      <c r="A10" s="941"/>
      <c r="B10" s="945"/>
      <c r="C10" s="947" t="s">
        <v>1824</v>
      </c>
      <c r="D10" s="941"/>
      <c r="E10" s="941"/>
      <c r="F10" s="949" t="s">
        <v>119</v>
      </c>
      <c r="G10" s="941"/>
      <c r="H10" s="941"/>
      <c r="I10" s="941"/>
      <c r="J10" s="941"/>
      <c r="K10" s="947" t="s">
        <v>122</v>
      </c>
      <c r="L10" s="941"/>
      <c r="M10" s="1129" t="s">
        <v>119</v>
      </c>
      <c r="N10" s="1125"/>
      <c r="O10" s="1125"/>
      <c r="P10" s="1125"/>
      <c r="Q10" s="1125"/>
      <c r="R10" s="946"/>
      <c r="S10" s="941"/>
      <c r="T10" s="941"/>
      <c r="U10" s="941"/>
      <c r="V10" s="941"/>
      <c r="W10" s="941"/>
      <c r="X10" s="941"/>
      <c r="Y10" s="941"/>
      <c r="Z10" s="941"/>
      <c r="AA10" s="941"/>
      <c r="AB10" s="941"/>
      <c r="AC10" s="941"/>
      <c r="AD10" s="941"/>
      <c r="AE10" s="941"/>
      <c r="AF10" s="941"/>
      <c r="AG10" s="941"/>
      <c r="AH10" s="941"/>
    </row>
    <row r="11" spans="1:63" s="931" customFormat="1" ht="15" customHeight="1">
      <c r="A11" s="941"/>
      <c r="B11" s="945"/>
      <c r="C11" s="947" t="s">
        <v>121</v>
      </c>
      <c r="D11" s="941"/>
      <c r="E11" s="941"/>
      <c r="F11" s="949" t="s">
        <v>119</v>
      </c>
      <c r="G11" s="941"/>
      <c r="H11" s="941"/>
      <c r="I11" s="941"/>
      <c r="J11" s="941"/>
      <c r="K11" s="947" t="s">
        <v>47</v>
      </c>
      <c r="L11" s="941"/>
      <c r="M11" s="1129" t="s">
        <v>119</v>
      </c>
      <c r="N11" s="1125"/>
      <c r="O11" s="1125"/>
      <c r="P11" s="1125"/>
      <c r="Q11" s="1125"/>
      <c r="R11" s="946"/>
      <c r="S11" s="941"/>
      <c r="T11" s="941"/>
      <c r="U11" s="941"/>
      <c r="V11" s="941"/>
      <c r="W11" s="941"/>
      <c r="X11" s="941"/>
      <c r="Y11" s="941"/>
      <c r="Z11" s="941"/>
      <c r="AA11" s="941"/>
      <c r="AB11" s="941"/>
      <c r="AC11" s="941"/>
      <c r="AD11" s="941"/>
      <c r="AE11" s="941"/>
      <c r="AF11" s="941"/>
      <c r="AG11" s="941"/>
      <c r="AH11" s="941"/>
    </row>
    <row r="12" spans="1:63" s="931" customFormat="1" ht="11.25" customHeight="1">
      <c r="A12" s="941"/>
      <c r="B12" s="945"/>
      <c r="C12" s="941"/>
      <c r="D12" s="941"/>
      <c r="E12" s="941"/>
      <c r="F12" s="941"/>
      <c r="G12" s="941"/>
      <c r="H12" s="941"/>
      <c r="I12" s="941"/>
      <c r="J12" s="941"/>
      <c r="K12" s="941"/>
      <c r="L12" s="941"/>
      <c r="M12" s="941"/>
      <c r="N12" s="941"/>
      <c r="O12" s="941"/>
      <c r="P12" s="941"/>
      <c r="Q12" s="941"/>
      <c r="R12" s="946"/>
      <c r="S12" s="941"/>
      <c r="T12" s="941"/>
      <c r="U12" s="941"/>
      <c r="V12" s="941"/>
      <c r="W12" s="941"/>
      <c r="X12" s="941"/>
      <c r="Y12" s="941"/>
      <c r="Z12" s="941"/>
      <c r="AA12" s="941"/>
      <c r="AB12" s="941"/>
      <c r="AC12" s="941"/>
      <c r="AD12" s="941"/>
      <c r="AE12" s="941"/>
      <c r="AF12" s="941"/>
      <c r="AG12" s="941"/>
      <c r="AH12" s="941"/>
    </row>
    <row r="13" spans="1:63" s="932" customFormat="1" ht="30" customHeight="1">
      <c r="A13" s="950"/>
      <c r="B13" s="951"/>
      <c r="C13" s="952" t="s">
        <v>2</v>
      </c>
      <c r="D13" s="953" t="s">
        <v>3</v>
      </c>
      <c r="E13" s="953" t="s">
        <v>4</v>
      </c>
      <c r="F13" s="1130" t="s">
        <v>5</v>
      </c>
      <c r="G13" s="1131"/>
      <c r="H13" s="1131"/>
      <c r="I13" s="1131"/>
      <c r="J13" s="953" t="s">
        <v>87</v>
      </c>
      <c r="K13" s="953" t="s">
        <v>88</v>
      </c>
      <c r="L13" s="1130" t="s">
        <v>1830</v>
      </c>
      <c r="M13" s="1131"/>
      <c r="N13" s="1130" t="s">
        <v>1831</v>
      </c>
      <c r="O13" s="1131"/>
      <c r="P13" s="1131"/>
      <c r="Q13" s="1132"/>
      <c r="R13" s="954"/>
      <c r="S13" s="950"/>
      <c r="T13" s="955" t="s">
        <v>6</v>
      </c>
      <c r="U13" s="956" t="s">
        <v>95</v>
      </c>
      <c r="V13" s="956" t="s">
        <v>7</v>
      </c>
      <c r="W13" s="956" t="s">
        <v>1832</v>
      </c>
      <c r="X13" s="956" t="s">
        <v>1833</v>
      </c>
      <c r="Y13" s="956" t="s">
        <v>1834</v>
      </c>
      <c r="Z13" s="956" t="s">
        <v>8</v>
      </c>
      <c r="AA13" s="957" t="s">
        <v>9</v>
      </c>
      <c r="AB13" s="950"/>
      <c r="AC13" s="950"/>
      <c r="AD13" s="950"/>
      <c r="AE13" s="950"/>
      <c r="AF13" s="950"/>
      <c r="AG13" s="950"/>
      <c r="AH13" s="950"/>
    </row>
    <row r="14" spans="1:63" s="931" customFormat="1" ht="30" customHeight="1">
      <c r="A14" s="941"/>
      <c r="B14" s="945"/>
      <c r="C14" s="958" t="s">
        <v>48</v>
      </c>
      <c r="D14" s="941"/>
      <c r="E14" s="941"/>
      <c r="F14" s="941"/>
      <c r="G14" s="941"/>
      <c r="H14" s="941"/>
      <c r="I14" s="941"/>
      <c r="J14" s="941"/>
      <c r="K14" s="941"/>
      <c r="L14" s="941"/>
      <c r="M14" s="941"/>
      <c r="N14" s="1133">
        <f>$BK$14</f>
        <v>0</v>
      </c>
      <c r="O14" s="1125"/>
      <c r="P14" s="1125"/>
      <c r="Q14" s="1125"/>
      <c r="R14" s="946"/>
      <c r="S14" s="941"/>
      <c r="T14" s="959"/>
      <c r="U14" s="960"/>
      <c r="V14" s="960"/>
      <c r="W14" s="961">
        <f>$W$15</f>
        <v>89.446573000000001</v>
      </c>
      <c r="X14" s="960"/>
      <c r="Y14" s="961">
        <f>$Y$15</f>
        <v>15.248736179999998</v>
      </c>
      <c r="Z14" s="960"/>
      <c r="AA14" s="962">
        <f>$AA$15</f>
        <v>99.18</v>
      </c>
      <c r="AB14" s="941"/>
      <c r="AC14" s="941"/>
      <c r="AD14" s="941"/>
      <c r="AE14" s="941"/>
      <c r="AF14" s="941"/>
      <c r="AG14" s="941"/>
      <c r="AH14" s="941"/>
      <c r="AT14" s="931" t="s">
        <v>10</v>
      </c>
      <c r="AU14" s="931" t="s">
        <v>1457</v>
      </c>
      <c r="BK14" s="933">
        <f>$BK$15</f>
        <v>0</v>
      </c>
    </row>
    <row r="15" spans="1:63" s="934" customFormat="1" ht="37.5" customHeight="1">
      <c r="A15" s="963"/>
      <c r="B15" s="964"/>
      <c r="C15" s="963"/>
      <c r="D15" s="965" t="s">
        <v>1825</v>
      </c>
      <c r="E15" s="963"/>
      <c r="F15" s="963"/>
      <c r="G15" s="963"/>
      <c r="H15" s="963"/>
      <c r="I15" s="963"/>
      <c r="J15" s="963"/>
      <c r="K15" s="963"/>
      <c r="L15" s="963"/>
      <c r="M15" s="963"/>
      <c r="N15" s="1134">
        <f>$BK$15</f>
        <v>0</v>
      </c>
      <c r="O15" s="1135"/>
      <c r="P15" s="1135"/>
      <c r="Q15" s="1135"/>
      <c r="R15" s="966"/>
      <c r="S15" s="963"/>
      <c r="T15" s="967"/>
      <c r="U15" s="963"/>
      <c r="V15" s="963"/>
      <c r="W15" s="968">
        <f>$W$16+$W$23+$W$31+$W$34</f>
        <v>89.446573000000001</v>
      </c>
      <c r="X15" s="963"/>
      <c r="Y15" s="968">
        <f>$Y$16+$Y$23+$Y$31+$Y$34</f>
        <v>15.248736179999998</v>
      </c>
      <c r="Z15" s="963"/>
      <c r="AA15" s="969">
        <f>$AA$16+$AA$23+$AA$31+$AA$34</f>
        <v>99.18</v>
      </c>
      <c r="AB15" s="963"/>
      <c r="AC15" s="963"/>
      <c r="AD15" s="963"/>
      <c r="AE15" s="963"/>
      <c r="AF15" s="963"/>
      <c r="AG15" s="963"/>
      <c r="AH15" s="963"/>
      <c r="AR15" s="935" t="s">
        <v>97</v>
      </c>
      <c r="AT15" s="935" t="s">
        <v>10</v>
      </c>
      <c r="AU15" s="935" t="s">
        <v>1382</v>
      </c>
      <c r="AY15" s="935" t="s">
        <v>11</v>
      </c>
      <c r="BK15" s="936">
        <f>$BK$16+$BK$23+$BK$31+$BK$34</f>
        <v>0</v>
      </c>
    </row>
    <row r="16" spans="1:63" s="934" customFormat="1" ht="21" customHeight="1">
      <c r="A16" s="963"/>
      <c r="B16" s="964"/>
      <c r="C16" s="963"/>
      <c r="D16" s="970" t="s">
        <v>1826</v>
      </c>
      <c r="E16" s="963"/>
      <c r="F16" s="963"/>
      <c r="G16" s="963"/>
      <c r="H16" s="963"/>
      <c r="I16" s="963"/>
      <c r="J16" s="963"/>
      <c r="K16" s="963"/>
      <c r="L16" s="963"/>
      <c r="M16" s="963"/>
      <c r="N16" s="1136">
        <f>$BK$16</f>
        <v>0</v>
      </c>
      <c r="O16" s="1135"/>
      <c r="P16" s="1135"/>
      <c r="Q16" s="1135"/>
      <c r="R16" s="966"/>
      <c r="S16" s="963"/>
      <c r="T16" s="967"/>
      <c r="U16" s="963"/>
      <c r="V16" s="963"/>
      <c r="W16" s="968">
        <f>SUM($W$17:$W$22)</f>
        <v>72.238</v>
      </c>
      <c r="X16" s="963"/>
      <c r="Y16" s="968">
        <f>SUM($Y$17:$Y$22)</f>
        <v>0</v>
      </c>
      <c r="Z16" s="963"/>
      <c r="AA16" s="969">
        <f>SUM($AA$17:$AA$22)</f>
        <v>99.18</v>
      </c>
      <c r="AB16" s="963"/>
      <c r="AC16" s="963"/>
      <c r="AD16" s="963"/>
      <c r="AE16" s="963"/>
      <c r="AF16" s="963"/>
      <c r="AG16" s="963"/>
      <c r="AH16" s="963"/>
      <c r="AR16" s="935" t="s">
        <v>97</v>
      </c>
      <c r="AT16" s="935" t="s">
        <v>10</v>
      </c>
      <c r="AU16" s="935" t="s">
        <v>97</v>
      </c>
      <c r="AY16" s="935" t="s">
        <v>11</v>
      </c>
      <c r="BK16" s="936">
        <f>SUM($BK$17:$BK$22)</f>
        <v>0</v>
      </c>
    </row>
    <row r="17" spans="1:64" s="931" customFormat="1" ht="39" customHeight="1">
      <c r="A17" s="941"/>
      <c r="B17" s="945"/>
      <c r="C17" s="971" t="s">
        <v>97</v>
      </c>
      <c r="D17" s="971" t="s">
        <v>12</v>
      </c>
      <c r="E17" s="972" t="s">
        <v>1835</v>
      </c>
      <c r="F17" s="1137" t="s">
        <v>1836</v>
      </c>
      <c r="G17" s="1138"/>
      <c r="H17" s="1138"/>
      <c r="I17" s="1138"/>
      <c r="J17" s="973" t="s">
        <v>109</v>
      </c>
      <c r="K17" s="974">
        <v>78</v>
      </c>
      <c r="L17" s="1139"/>
      <c r="M17" s="1140"/>
      <c r="N17" s="1141">
        <f>ROUND($L$17*$K$17,2)</f>
        <v>0</v>
      </c>
      <c r="O17" s="1138"/>
      <c r="P17" s="1138"/>
      <c r="Q17" s="1138"/>
      <c r="R17" s="946"/>
      <c r="S17" s="941"/>
      <c r="T17" s="975"/>
      <c r="U17" s="976" t="s">
        <v>13</v>
      </c>
      <c r="V17" s="977">
        <v>0.16</v>
      </c>
      <c r="W17" s="977">
        <f>$V$17*$K$17</f>
        <v>12.48</v>
      </c>
      <c r="X17" s="977">
        <v>0</v>
      </c>
      <c r="Y17" s="977">
        <f>$X$17*$K$17</f>
        <v>0</v>
      </c>
      <c r="Z17" s="977">
        <v>0.255</v>
      </c>
      <c r="AA17" s="978">
        <f>$Z$17*$K$17</f>
        <v>19.89</v>
      </c>
      <c r="AB17" s="941"/>
      <c r="AC17" s="941"/>
      <c r="AD17" s="941"/>
      <c r="AE17" s="941"/>
      <c r="AF17" s="941"/>
      <c r="AG17" s="941"/>
      <c r="AH17" s="941"/>
      <c r="AR17" s="931" t="s">
        <v>100</v>
      </c>
      <c r="AT17" s="931" t="s">
        <v>12</v>
      </c>
      <c r="AU17" s="931" t="s">
        <v>98</v>
      </c>
      <c r="AY17" s="931" t="s">
        <v>11</v>
      </c>
      <c r="BE17" s="937">
        <f>IF($U$17="základní",$N$17,0)</f>
        <v>0</v>
      </c>
      <c r="BF17" s="937">
        <f>IF($U$17="snížená",$N$17,0)</f>
        <v>0</v>
      </c>
      <c r="BG17" s="937">
        <f>IF($U$17="zákl. přenesená",$N$17,0)</f>
        <v>0</v>
      </c>
      <c r="BH17" s="937">
        <f>IF($U$17="sníž. přenesená",$N$17,0)</f>
        <v>0</v>
      </c>
      <c r="BI17" s="937">
        <f>IF($U$17="nulová",$N$17,0)</f>
        <v>0</v>
      </c>
      <c r="BJ17" s="931" t="s">
        <v>97</v>
      </c>
      <c r="BK17" s="937">
        <f>ROUND($L$17*$K$17,2)</f>
        <v>0</v>
      </c>
      <c r="BL17" s="931" t="s">
        <v>100</v>
      </c>
    </row>
    <row r="18" spans="1:64" s="931" customFormat="1" ht="27" customHeight="1">
      <c r="A18" s="941"/>
      <c r="B18" s="945"/>
      <c r="C18" s="971" t="s">
        <v>20</v>
      </c>
      <c r="D18" s="971" t="s">
        <v>12</v>
      </c>
      <c r="E18" s="972" t="s">
        <v>3146</v>
      </c>
      <c r="F18" s="1137" t="s">
        <v>3147</v>
      </c>
      <c r="G18" s="1138"/>
      <c r="H18" s="1138"/>
      <c r="I18" s="1138"/>
      <c r="J18" s="973" t="s">
        <v>14</v>
      </c>
      <c r="K18" s="974">
        <v>28</v>
      </c>
      <c r="L18" s="1139"/>
      <c r="M18" s="1140"/>
      <c r="N18" s="1141">
        <f>ROUND($L$18*$K$18,2)</f>
        <v>0</v>
      </c>
      <c r="O18" s="1138"/>
      <c r="P18" s="1138"/>
      <c r="Q18" s="1138"/>
      <c r="R18" s="946"/>
      <c r="S18" s="941"/>
      <c r="T18" s="975"/>
      <c r="U18" s="976" t="s">
        <v>13</v>
      </c>
      <c r="V18" s="977">
        <v>2.1000000000000001E-2</v>
      </c>
      <c r="W18" s="977">
        <f>$V$18*$K$18</f>
        <v>0.58800000000000008</v>
      </c>
      <c r="X18" s="977">
        <v>0</v>
      </c>
      <c r="Y18" s="977">
        <f>$X$18*$K$18</f>
        <v>0</v>
      </c>
      <c r="Z18" s="977">
        <v>0</v>
      </c>
      <c r="AA18" s="978">
        <f>$Z$18*$K$18</f>
        <v>0</v>
      </c>
      <c r="AB18" s="941"/>
      <c r="AC18" s="941"/>
      <c r="AD18" s="941"/>
      <c r="AE18" s="941"/>
      <c r="AF18" s="941"/>
      <c r="AG18" s="941"/>
      <c r="AH18" s="941"/>
      <c r="AR18" s="931" t="s">
        <v>100</v>
      </c>
      <c r="AT18" s="931" t="s">
        <v>12</v>
      </c>
      <c r="AU18" s="931" t="s">
        <v>98</v>
      </c>
      <c r="AY18" s="931" t="s">
        <v>11</v>
      </c>
      <c r="BE18" s="937">
        <f>IF($U$18="základní",$N$18,0)</f>
        <v>0</v>
      </c>
      <c r="BF18" s="937">
        <f>IF($U$18="snížená",$N$18,0)</f>
        <v>0</v>
      </c>
      <c r="BG18" s="937">
        <f>IF($U$18="zákl. přenesená",$N$18,0)</f>
        <v>0</v>
      </c>
      <c r="BH18" s="937">
        <f>IF($U$18="sníž. přenesená",$N$18,0)</f>
        <v>0</v>
      </c>
      <c r="BI18" s="937">
        <f>IF($U$18="nulová",$N$18,0)</f>
        <v>0</v>
      </c>
      <c r="BJ18" s="931" t="s">
        <v>97</v>
      </c>
      <c r="BK18" s="937">
        <f>ROUND($L$18*$K$18,2)</f>
        <v>0</v>
      </c>
      <c r="BL18" s="931" t="s">
        <v>100</v>
      </c>
    </row>
    <row r="19" spans="1:64" s="931" customFormat="1" ht="27" customHeight="1">
      <c r="A19" s="941"/>
      <c r="B19" s="945"/>
      <c r="C19" s="971" t="s">
        <v>98</v>
      </c>
      <c r="D19" s="971" t="s">
        <v>12</v>
      </c>
      <c r="E19" s="972" t="s">
        <v>1837</v>
      </c>
      <c r="F19" s="1137" t="s">
        <v>1838</v>
      </c>
      <c r="G19" s="1138"/>
      <c r="H19" s="1138"/>
      <c r="I19" s="1138"/>
      <c r="J19" s="973" t="s">
        <v>109</v>
      </c>
      <c r="K19" s="974">
        <v>4</v>
      </c>
      <c r="L19" s="1139"/>
      <c r="M19" s="1140"/>
      <c r="N19" s="1141">
        <f>ROUND($L$19*$K$19,2)</f>
        <v>0</v>
      </c>
      <c r="O19" s="1138"/>
      <c r="P19" s="1138"/>
      <c r="Q19" s="1138"/>
      <c r="R19" s="946"/>
      <c r="S19" s="941"/>
      <c r="T19" s="975"/>
      <c r="U19" s="976" t="s">
        <v>13</v>
      </c>
      <c r="V19" s="977">
        <v>0</v>
      </c>
      <c r="W19" s="977">
        <f>$V$19*$K$19</f>
        <v>0</v>
      </c>
      <c r="X19" s="977">
        <v>0</v>
      </c>
      <c r="Y19" s="977">
        <f>$X$19*$K$19</f>
        <v>0</v>
      </c>
      <c r="Z19" s="977">
        <v>0</v>
      </c>
      <c r="AA19" s="978">
        <f>$Z$19*$K$19</f>
        <v>0</v>
      </c>
      <c r="AB19" s="941"/>
      <c r="AC19" s="941"/>
      <c r="AD19" s="941"/>
      <c r="AE19" s="941"/>
      <c r="AF19" s="941"/>
      <c r="AG19" s="941"/>
      <c r="AH19" s="941"/>
      <c r="AR19" s="931" t="s">
        <v>100</v>
      </c>
      <c r="AT19" s="931" t="s">
        <v>12</v>
      </c>
      <c r="AU19" s="931" t="s">
        <v>98</v>
      </c>
      <c r="AY19" s="931" t="s">
        <v>11</v>
      </c>
      <c r="BE19" s="937">
        <f>IF($U$19="základní",$N$19,0)</f>
        <v>0</v>
      </c>
      <c r="BF19" s="937">
        <f>IF($U$19="snížená",$N$19,0)</f>
        <v>0</v>
      </c>
      <c r="BG19" s="937">
        <f>IF($U$19="zákl. přenesená",$N$19,0)</f>
        <v>0</v>
      </c>
      <c r="BH19" s="937">
        <f>IF($U$19="sníž. přenesená",$N$19,0)</f>
        <v>0</v>
      </c>
      <c r="BI19" s="937">
        <f>IF($U$19="nulová",$N$19,0)</f>
        <v>0</v>
      </c>
      <c r="BJ19" s="931" t="s">
        <v>97</v>
      </c>
      <c r="BK19" s="937">
        <f>ROUND($L$19*$K$19,2)</f>
        <v>0</v>
      </c>
      <c r="BL19" s="931" t="s">
        <v>100</v>
      </c>
    </row>
    <row r="20" spans="1:64" s="931" customFormat="1" ht="27" customHeight="1">
      <c r="A20" s="941"/>
      <c r="B20" s="945"/>
      <c r="C20" s="971" t="s">
        <v>99</v>
      </c>
      <c r="D20" s="971" t="s">
        <v>12</v>
      </c>
      <c r="E20" s="972" t="s">
        <v>1839</v>
      </c>
      <c r="F20" s="1137" t="s">
        <v>1840</v>
      </c>
      <c r="G20" s="1138"/>
      <c r="H20" s="1138"/>
      <c r="I20" s="1138"/>
      <c r="J20" s="973" t="s">
        <v>109</v>
      </c>
      <c r="K20" s="974">
        <v>106</v>
      </c>
      <c r="L20" s="1139"/>
      <c r="M20" s="1140"/>
      <c r="N20" s="1141">
        <f>ROUND($L$20*$K$20,2)</f>
        <v>0</v>
      </c>
      <c r="O20" s="1138"/>
      <c r="P20" s="1138"/>
      <c r="Q20" s="1138"/>
      <c r="R20" s="946"/>
      <c r="S20" s="941"/>
      <c r="T20" s="975"/>
      <c r="U20" s="976" t="s">
        <v>13</v>
      </c>
      <c r="V20" s="977">
        <v>0.16</v>
      </c>
      <c r="W20" s="977">
        <f>$V$20*$K$20</f>
        <v>16.96</v>
      </c>
      <c r="X20" s="977">
        <v>0</v>
      </c>
      <c r="Y20" s="977">
        <f>$X$20*$K$20</f>
        <v>0</v>
      </c>
      <c r="Z20" s="977">
        <v>0.255</v>
      </c>
      <c r="AA20" s="978">
        <f>$Z$20*$K$20</f>
        <v>27.03</v>
      </c>
      <c r="AB20" s="941"/>
      <c r="AC20" s="941"/>
      <c r="AD20" s="941"/>
      <c r="AE20" s="941"/>
      <c r="AF20" s="941"/>
      <c r="AG20" s="941"/>
      <c r="AH20" s="941"/>
      <c r="AR20" s="931" t="s">
        <v>100</v>
      </c>
      <c r="AT20" s="931" t="s">
        <v>12</v>
      </c>
      <c r="AU20" s="931" t="s">
        <v>98</v>
      </c>
      <c r="AY20" s="931" t="s">
        <v>11</v>
      </c>
      <c r="BE20" s="937">
        <f>IF($U$20="základní",$N$20,0)</f>
        <v>0</v>
      </c>
      <c r="BF20" s="937">
        <f>IF($U$20="snížená",$N$20,0)</f>
        <v>0</v>
      </c>
      <c r="BG20" s="937">
        <f>IF($U$20="zákl. přenesená",$N$20,0)</f>
        <v>0</v>
      </c>
      <c r="BH20" s="937">
        <f>IF($U$20="sníž. přenesená",$N$20,0)</f>
        <v>0</v>
      </c>
      <c r="BI20" s="937">
        <f>IF($U$20="nulová",$N$20,0)</f>
        <v>0</v>
      </c>
      <c r="BJ20" s="931" t="s">
        <v>97</v>
      </c>
      <c r="BK20" s="937">
        <f>ROUND($L$20*$K$20,2)</f>
        <v>0</v>
      </c>
      <c r="BL20" s="931" t="s">
        <v>100</v>
      </c>
    </row>
    <row r="21" spans="1:64" s="931" customFormat="1" ht="39" customHeight="1">
      <c r="A21" s="941"/>
      <c r="B21" s="945"/>
      <c r="C21" s="971" t="s">
        <v>100</v>
      </c>
      <c r="D21" s="971" t="s">
        <v>12</v>
      </c>
      <c r="E21" s="972" t="s">
        <v>1841</v>
      </c>
      <c r="F21" s="1137" t="s">
        <v>1842</v>
      </c>
      <c r="G21" s="1138"/>
      <c r="H21" s="1138"/>
      <c r="I21" s="1138"/>
      <c r="J21" s="973" t="s">
        <v>109</v>
      </c>
      <c r="K21" s="974">
        <v>201</v>
      </c>
      <c r="L21" s="1139"/>
      <c r="M21" s="1140"/>
      <c r="N21" s="1141">
        <f>ROUND($L$21*$K$21,2)</f>
        <v>0</v>
      </c>
      <c r="O21" s="1138"/>
      <c r="P21" s="1138"/>
      <c r="Q21" s="1138"/>
      <c r="R21" s="946"/>
      <c r="S21" s="941"/>
      <c r="T21" s="975"/>
      <c r="U21" s="976" t="s">
        <v>13</v>
      </c>
      <c r="V21" s="977">
        <v>0.21</v>
      </c>
      <c r="W21" s="977">
        <f>$V$21*$K$21</f>
        <v>42.21</v>
      </c>
      <c r="X21" s="977">
        <v>0</v>
      </c>
      <c r="Y21" s="977">
        <f>$X$21*$K$21</f>
        <v>0</v>
      </c>
      <c r="Z21" s="977">
        <v>0.26</v>
      </c>
      <c r="AA21" s="978">
        <f>$Z$21*$K$21</f>
        <v>52.260000000000005</v>
      </c>
      <c r="AB21" s="941"/>
      <c r="AC21" s="941"/>
      <c r="AD21" s="941"/>
      <c r="AE21" s="941"/>
      <c r="AF21" s="941"/>
      <c r="AG21" s="941"/>
      <c r="AH21" s="941"/>
      <c r="AR21" s="931" t="s">
        <v>100</v>
      </c>
      <c r="AT21" s="931" t="s">
        <v>12</v>
      </c>
      <c r="AU21" s="931" t="s">
        <v>98</v>
      </c>
      <c r="AY21" s="931" t="s">
        <v>11</v>
      </c>
      <c r="BE21" s="937">
        <f>IF($U$21="základní",$N$21,0)</f>
        <v>0</v>
      </c>
      <c r="BF21" s="937">
        <f>IF($U$21="snížená",$N$21,0)</f>
        <v>0</v>
      </c>
      <c r="BG21" s="937">
        <f>IF($U$21="zákl. přenesená",$N$21,0)</f>
        <v>0</v>
      </c>
      <c r="BH21" s="937">
        <f>IF($U$21="sníž. přenesená",$N$21,0)</f>
        <v>0</v>
      </c>
      <c r="BI21" s="937">
        <f>IF($U$21="nulová",$N$21,0)</f>
        <v>0</v>
      </c>
      <c r="BJ21" s="931" t="s">
        <v>97</v>
      </c>
      <c r="BK21" s="937">
        <f>ROUND($L$21*$K$21,2)</f>
        <v>0</v>
      </c>
      <c r="BL21" s="931" t="s">
        <v>100</v>
      </c>
    </row>
    <row r="22" spans="1:64" s="931" customFormat="1" ht="39" customHeight="1">
      <c r="A22" s="941"/>
      <c r="B22" s="945"/>
      <c r="C22" s="971" t="s">
        <v>101</v>
      </c>
      <c r="D22" s="971" t="s">
        <v>12</v>
      </c>
      <c r="E22" s="972" t="s">
        <v>1843</v>
      </c>
      <c r="F22" s="1137" t="s">
        <v>1844</v>
      </c>
      <c r="G22" s="1138"/>
      <c r="H22" s="1138"/>
      <c r="I22" s="1138"/>
      <c r="J22" s="973" t="s">
        <v>109</v>
      </c>
      <c r="K22" s="974">
        <v>449.35</v>
      </c>
      <c r="L22" s="1139"/>
      <c r="M22" s="1140"/>
      <c r="N22" s="1141">
        <f>ROUND($L$22*$K$22,2)</f>
        <v>0</v>
      </c>
      <c r="O22" s="1138"/>
      <c r="P22" s="1138"/>
      <c r="Q22" s="1138"/>
      <c r="R22" s="946"/>
      <c r="S22" s="941"/>
      <c r="T22" s="975"/>
      <c r="U22" s="976" t="s">
        <v>13</v>
      </c>
      <c r="V22" s="977">
        <v>0</v>
      </c>
      <c r="W22" s="977">
        <f>$V$22*$K$22</f>
        <v>0</v>
      </c>
      <c r="X22" s="977">
        <v>0</v>
      </c>
      <c r="Y22" s="977">
        <f>$X$22*$K$22</f>
        <v>0</v>
      </c>
      <c r="Z22" s="977">
        <v>0</v>
      </c>
      <c r="AA22" s="978">
        <f>$Z$22*$K$22</f>
        <v>0</v>
      </c>
      <c r="AB22" s="941"/>
      <c r="AC22" s="941"/>
      <c r="AD22" s="941"/>
      <c r="AE22" s="941"/>
      <c r="AF22" s="941"/>
      <c r="AG22" s="941"/>
      <c r="AH22" s="941"/>
      <c r="AR22" s="931" t="s">
        <v>100</v>
      </c>
      <c r="AT22" s="931" t="s">
        <v>12</v>
      </c>
      <c r="AU22" s="931" t="s">
        <v>98</v>
      </c>
      <c r="AY22" s="931" t="s">
        <v>11</v>
      </c>
      <c r="BE22" s="937">
        <f>IF($U$22="základní",$N$22,0)</f>
        <v>0</v>
      </c>
      <c r="BF22" s="937">
        <f>IF($U$22="snížená",$N$22,0)</f>
        <v>0</v>
      </c>
      <c r="BG22" s="937">
        <f>IF($U$22="zákl. přenesená",$N$22,0)</f>
        <v>0</v>
      </c>
      <c r="BH22" s="937">
        <f>IF($U$22="sníž. přenesená",$N$22,0)</f>
        <v>0</v>
      </c>
      <c r="BI22" s="937">
        <f>IF($U$22="nulová",$N$22,0)</f>
        <v>0</v>
      </c>
      <c r="BJ22" s="931" t="s">
        <v>97</v>
      </c>
      <c r="BK22" s="937">
        <f>ROUND($L$22*$K$22,2)</f>
        <v>0</v>
      </c>
      <c r="BL22" s="931" t="s">
        <v>100</v>
      </c>
    </row>
    <row r="23" spans="1:64" s="934" customFormat="1" ht="30.75" customHeight="1">
      <c r="A23" s="963"/>
      <c r="B23" s="964"/>
      <c r="C23" s="963"/>
      <c r="D23" s="970" t="s">
        <v>1827</v>
      </c>
      <c r="E23" s="963"/>
      <c r="F23" s="963"/>
      <c r="G23" s="963"/>
      <c r="H23" s="963"/>
      <c r="I23" s="963"/>
      <c r="J23" s="963"/>
      <c r="K23" s="963"/>
      <c r="L23" s="989"/>
      <c r="M23" s="989"/>
      <c r="N23" s="1136">
        <f>$BK$23</f>
        <v>0</v>
      </c>
      <c r="O23" s="1135"/>
      <c r="P23" s="1135"/>
      <c r="Q23" s="1135"/>
      <c r="R23" s="966"/>
      <c r="S23" s="963"/>
      <c r="T23" s="967"/>
      <c r="U23" s="963"/>
      <c r="V23" s="963"/>
      <c r="W23" s="968">
        <f>SUM($W$24:$W$30)</f>
        <v>0</v>
      </c>
      <c r="X23" s="963"/>
      <c r="Y23" s="968">
        <f>SUM($Y$24:$Y$30)</f>
        <v>0</v>
      </c>
      <c r="Z23" s="963"/>
      <c r="AA23" s="969">
        <f>SUM($AA$24:$AA$30)</f>
        <v>0</v>
      </c>
      <c r="AB23" s="963"/>
      <c r="AC23" s="963"/>
      <c r="AD23" s="963"/>
      <c r="AE23" s="963"/>
      <c r="AF23" s="963"/>
      <c r="AG23" s="963"/>
      <c r="AH23" s="963"/>
      <c r="AR23" s="935" t="s">
        <v>97</v>
      </c>
      <c r="AT23" s="935" t="s">
        <v>10</v>
      </c>
      <c r="AU23" s="935" t="s">
        <v>97</v>
      </c>
      <c r="AY23" s="935" t="s">
        <v>11</v>
      </c>
      <c r="BK23" s="936">
        <f>SUM($BK$24:$BK$30)</f>
        <v>0</v>
      </c>
    </row>
    <row r="24" spans="1:64" s="931" customFormat="1" ht="27" customHeight="1">
      <c r="A24" s="941"/>
      <c r="B24" s="945"/>
      <c r="C24" s="971" t="s">
        <v>102</v>
      </c>
      <c r="D24" s="971" t="s">
        <v>12</v>
      </c>
      <c r="E24" s="972" t="s">
        <v>1845</v>
      </c>
      <c r="F24" s="1137" t="s">
        <v>1846</v>
      </c>
      <c r="G24" s="1138"/>
      <c r="H24" s="1138"/>
      <c r="I24" s="1138"/>
      <c r="J24" s="973" t="s">
        <v>109</v>
      </c>
      <c r="K24" s="974">
        <v>278.3</v>
      </c>
      <c r="L24" s="1139"/>
      <c r="M24" s="1140"/>
      <c r="N24" s="1141">
        <f>ROUND($L$24*$K$24,2)</f>
        <v>0</v>
      </c>
      <c r="O24" s="1138"/>
      <c r="P24" s="1138"/>
      <c r="Q24" s="1138"/>
      <c r="R24" s="946"/>
      <c r="S24" s="941"/>
      <c r="T24" s="975"/>
      <c r="U24" s="976" t="s">
        <v>13</v>
      </c>
      <c r="V24" s="977">
        <v>0</v>
      </c>
      <c r="W24" s="977">
        <f>$V$24*$K$24</f>
        <v>0</v>
      </c>
      <c r="X24" s="977">
        <v>0</v>
      </c>
      <c r="Y24" s="977">
        <f>$X$24*$K$24</f>
        <v>0</v>
      </c>
      <c r="Z24" s="977">
        <v>0</v>
      </c>
      <c r="AA24" s="978">
        <f>$Z$24*$K$24</f>
        <v>0</v>
      </c>
      <c r="AB24" s="941"/>
      <c r="AC24" s="941"/>
      <c r="AD24" s="941"/>
      <c r="AE24" s="941"/>
      <c r="AF24" s="941"/>
      <c r="AG24" s="941"/>
      <c r="AH24" s="941"/>
      <c r="AR24" s="931" t="s">
        <v>100</v>
      </c>
      <c r="AT24" s="931" t="s">
        <v>12</v>
      </c>
      <c r="AU24" s="931" t="s">
        <v>98</v>
      </c>
      <c r="AY24" s="931" t="s">
        <v>11</v>
      </c>
      <c r="BE24" s="937">
        <f>IF($U$24="základní",$N$24,0)</f>
        <v>0</v>
      </c>
      <c r="BF24" s="937">
        <f>IF($U$24="snížená",$N$24,0)</f>
        <v>0</v>
      </c>
      <c r="BG24" s="937">
        <f>IF($U$24="zákl. přenesená",$N$24,0)</f>
        <v>0</v>
      </c>
      <c r="BH24" s="937">
        <f>IF($U$24="sníž. přenesená",$N$24,0)</f>
        <v>0</v>
      </c>
      <c r="BI24" s="937">
        <f>IF($U$24="nulová",$N$24,0)</f>
        <v>0</v>
      </c>
      <c r="BJ24" s="931" t="s">
        <v>97</v>
      </c>
      <c r="BK24" s="937">
        <f>ROUND($L$24*$K$24,2)</f>
        <v>0</v>
      </c>
      <c r="BL24" s="931" t="s">
        <v>100</v>
      </c>
    </row>
    <row r="25" spans="1:64" s="931" customFormat="1" ht="27" customHeight="1">
      <c r="A25" s="941"/>
      <c r="B25" s="945"/>
      <c r="C25" s="971" t="s">
        <v>103</v>
      </c>
      <c r="D25" s="971" t="s">
        <v>12</v>
      </c>
      <c r="E25" s="972" t="s">
        <v>1847</v>
      </c>
      <c r="F25" s="1137" t="s">
        <v>1848</v>
      </c>
      <c r="G25" s="1138"/>
      <c r="H25" s="1138"/>
      <c r="I25" s="1138"/>
      <c r="J25" s="973" t="s">
        <v>109</v>
      </c>
      <c r="K25" s="974">
        <v>306.13</v>
      </c>
      <c r="L25" s="1139"/>
      <c r="M25" s="1140"/>
      <c r="N25" s="1141">
        <f>ROUND($L$25*$K$25,2)</f>
        <v>0</v>
      </c>
      <c r="O25" s="1138"/>
      <c r="P25" s="1138"/>
      <c r="Q25" s="1138"/>
      <c r="R25" s="946"/>
      <c r="S25" s="941"/>
      <c r="T25" s="975"/>
      <c r="U25" s="976" t="s">
        <v>13</v>
      </c>
      <c r="V25" s="977">
        <v>0</v>
      </c>
      <c r="W25" s="977">
        <f>$V$25*$K$25</f>
        <v>0</v>
      </c>
      <c r="X25" s="977">
        <v>0</v>
      </c>
      <c r="Y25" s="977">
        <f>$X$25*$K$25</f>
        <v>0</v>
      </c>
      <c r="Z25" s="977">
        <v>0</v>
      </c>
      <c r="AA25" s="978">
        <f>$Z$25*$K$25</f>
        <v>0</v>
      </c>
      <c r="AB25" s="941"/>
      <c r="AC25" s="941"/>
      <c r="AD25" s="941"/>
      <c r="AE25" s="941"/>
      <c r="AF25" s="941"/>
      <c r="AG25" s="941"/>
      <c r="AH25" s="941"/>
      <c r="AR25" s="931" t="s">
        <v>100</v>
      </c>
      <c r="AT25" s="931" t="s">
        <v>12</v>
      </c>
      <c r="AU25" s="931" t="s">
        <v>98</v>
      </c>
      <c r="AY25" s="931" t="s">
        <v>11</v>
      </c>
      <c r="BE25" s="937">
        <f>IF($U$25="základní",$N$25,0)</f>
        <v>0</v>
      </c>
      <c r="BF25" s="937">
        <f>IF($U$25="snížená",$N$25,0)</f>
        <v>0</v>
      </c>
      <c r="BG25" s="937">
        <f>IF($U$25="zákl. přenesená",$N$25,0)</f>
        <v>0</v>
      </c>
      <c r="BH25" s="937">
        <f>IF($U$25="sníž. přenesená",$N$25,0)</f>
        <v>0</v>
      </c>
      <c r="BI25" s="937">
        <f>IF($U$25="nulová",$N$25,0)</f>
        <v>0</v>
      </c>
      <c r="BJ25" s="931" t="s">
        <v>97</v>
      </c>
      <c r="BK25" s="937">
        <f>ROUND($L$25*$K$25,2)</f>
        <v>0</v>
      </c>
      <c r="BL25" s="931" t="s">
        <v>100</v>
      </c>
    </row>
    <row r="26" spans="1:64" s="931" customFormat="1" ht="27" customHeight="1">
      <c r="A26" s="941"/>
      <c r="B26" s="945"/>
      <c r="C26" s="971" t="s">
        <v>104</v>
      </c>
      <c r="D26" s="971" t="s">
        <v>12</v>
      </c>
      <c r="E26" s="972" t="s">
        <v>1849</v>
      </c>
      <c r="F26" s="1137" t="s">
        <v>1850</v>
      </c>
      <c r="G26" s="1138"/>
      <c r="H26" s="1138"/>
      <c r="I26" s="1138"/>
      <c r="J26" s="973" t="s">
        <v>109</v>
      </c>
      <c r="K26" s="974">
        <v>143.22</v>
      </c>
      <c r="L26" s="1139"/>
      <c r="M26" s="1140"/>
      <c r="N26" s="1141">
        <f>ROUND($L$26*$K$26,2)</f>
        <v>0</v>
      </c>
      <c r="O26" s="1138"/>
      <c r="P26" s="1138"/>
      <c r="Q26" s="1138"/>
      <c r="R26" s="946"/>
      <c r="S26" s="941"/>
      <c r="T26" s="975"/>
      <c r="U26" s="976" t="s">
        <v>13</v>
      </c>
      <c r="V26" s="977">
        <v>0</v>
      </c>
      <c r="W26" s="977">
        <f>$V$26*$K$26</f>
        <v>0</v>
      </c>
      <c r="X26" s="977">
        <v>0</v>
      </c>
      <c r="Y26" s="977">
        <f>$X$26*$K$26</f>
        <v>0</v>
      </c>
      <c r="Z26" s="977">
        <v>0</v>
      </c>
      <c r="AA26" s="978">
        <f>$Z$26*$K$26</f>
        <v>0</v>
      </c>
      <c r="AB26" s="941"/>
      <c r="AC26" s="941"/>
      <c r="AD26" s="941"/>
      <c r="AE26" s="941"/>
      <c r="AF26" s="941"/>
      <c r="AG26" s="941"/>
      <c r="AH26" s="941"/>
      <c r="AR26" s="931" t="s">
        <v>100</v>
      </c>
      <c r="AT26" s="931" t="s">
        <v>12</v>
      </c>
      <c r="AU26" s="931" t="s">
        <v>98</v>
      </c>
      <c r="AY26" s="931" t="s">
        <v>11</v>
      </c>
      <c r="BE26" s="937">
        <f>IF($U$26="základní",$N$26,0)</f>
        <v>0</v>
      </c>
      <c r="BF26" s="937">
        <f>IF($U$26="snížená",$N$26,0)</f>
        <v>0</v>
      </c>
      <c r="BG26" s="937">
        <f>IF($U$26="zákl. přenesená",$N$26,0)</f>
        <v>0</v>
      </c>
      <c r="BH26" s="937">
        <f>IF($U$26="sníž. přenesená",$N$26,0)</f>
        <v>0</v>
      </c>
      <c r="BI26" s="937">
        <f>IF($U$26="nulová",$N$26,0)</f>
        <v>0</v>
      </c>
      <c r="BJ26" s="931" t="s">
        <v>97</v>
      </c>
      <c r="BK26" s="937">
        <f>ROUND($L$26*$K$26,2)</f>
        <v>0</v>
      </c>
      <c r="BL26" s="931" t="s">
        <v>100</v>
      </c>
    </row>
    <row r="27" spans="1:64" s="931" customFormat="1" ht="27" customHeight="1">
      <c r="A27" s="941"/>
      <c r="B27" s="945"/>
      <c r="C27" s="971" t="s">
        <v>107</v>
      </c>
      <c r="D27" s="971" t="s">
        <v>12</v>
      </c>
      <c r="E27" s="972" t="s">
        <v>1851</v>
      </c>
      <c r="F27" s="1137" t="s">
        <v>1852</v>
      </c>
      <c r="G27" s="1138"/>
      <c r="H27" s="1138"/>
      <c r="I27" s="1138"/>
      <c r="J27" s="973" t="s">
        <v>109</v>
      </c>
      <c r="K27" s="974">
        <v>130.19999999999999</v>
      </c>
      <c r="L27" s="1139"/>
      <c r="M27" s="1140"/>
      <c r="N27" s="1141">
        <f>ROUND($L$27*$K$27,2)</f>
        <v>0</v>
      </c>
      <c r="O27" s="1138"/>
      <c r="P27" s="1138"/>
      <c r="Q27" s="1138"/>
      <c r="R27" s="946"/>
      <c r="S27" s="941"/>
      <c r="T27" s="975"/>
      <c r="U27" s="976" t="s">
        <v>13</v>
      </c>
      <c r="V27" s="977">
        <v>0</v>
      </c>
      <c r="W27" s="977">
        <f>$V$27*$K$27</f>
        <v>0</v>
      </c>
      <c r="X27" s="977">
        <v>0</v>
      </c>
      <c r="Y27" s="977">
        <f>$X$27*$K$27</f>
        <v>0</v>
      </c>
      <c r="Z27" s="977">
        <v>0</v>
      </c>
      <c r="AA27" s="978">
        <f>$Z$27*$K$27</f>
        <v>0</v>
      </c>
      <c r="AB27" s="941"/>
      <c r="AC27" s="941"/>
      <c r="AD27" s="941"/>
      <c r="AE27" s="941"/>
      <c r="AF27" s="941"/>
      <c r="AG27" s="941"/>
      <c r="AH27" s="941"/>
      <c r="AR27" s="931" t="s">
        <v>100</v>
      </c>
      <c r="AT27" s="931" t="s">
        <v>12</v>
      </c>
      <c r="AU27" s="931" t="s">
        <v>98</v>
      </c>
      <c r="AY27" s="931" t="s">
        <v>11</v>
      </c>
      <c r="BE27" s="937">
        <f>IF($U$27="základní",$N$27,0)</f>
        <v>0</v>
      </c>
      <c r="BF27" s="937">
        <f>IF($U$27="snížená",$N$27,0)</f>
        <v>0</v>
      </c>
      <c r="BG27" s="937">
        <f>IF($U$27="zákl. přenesená",$N$27,0)</f>
        <v>0</v>
      </c>
      <c r="BH27" s="937">
        <f>IF($U$27="sníž. přenesená",$N$27,0)</f>
        <v>0</v>
      </c>
      <c r="BI27" s="937">
        <f>IF($U$27="nulová",$N$27,0)</f>
        <v>0</v>
      </c>
      <c r="BJ27" s="931" t="s">
        <v>97</v>
      </c>
      <c r="BK27" s="937">
        <f>ROUND($L$27*$K$27,2)</f>
        <v>0</v>
      </c>
      <c r="BL27" s="931" t="s">
        <v>100</v>
      </c>
    </row>
    <row r="28" spans="1:64" s="931" customFormat="1" ht="27" customHeight="1">
      <c r="A28" s="941"/>
      <c r="B28" s="945"/>
      <c r="C28" s="971" t="s">
        <v>110</v>
      </c>
      <c r="D28" s="971" t="s">
        <v>12</v>
      </c>
      <c r="E28" s="972" t="s">
        <v>1853</v>
      </c>
      <c r="F28" s="1137" t="s">
        <v>1854</v>
      </c>
      <c r="G28" s="1138"/>
      <c r="H28" s="1138"/>
      <c r="I28" s="1138"/>
      <c r="J28" s="973" t="s">
        <v>109</v>
      </c>
      <c r="K28" s="974">
        <v>238.15</v>
      </c>
      <c r="L28" s="1139"/>
      <c r="M28" s="1140"/>
      <c r="N28" s="1141">
        <f>ROUND($L$28*$K$28,2)</f>
        <v>0</v>
      </c>
      <c r="O28" s="1138"/>
      <c r="P28" s="1138"/>
      <c r="Q28" s="1138"/>
      <c r="R28" s="946"/>
      <c r="S28" s="941"/>
      <c r="T28" s="975"/>
      <c r="U28" s="976" t="s">
        <v>13</v>
      </c>
      <c r="V28" s="977">
        <v>0</v>
      </c>
      <c r="W28" s="977">
        <f>$V$28*$K$28</f>
        <v>0</v>
      </c>
      <c r="X28" s="977">
        <v>0</v>
      </c>
      <c r="Y28" s="977">
        <f>$X$28*$K$28</f>
        <v>0</v>
      </c>
      <c r="Z28" s="977">
        <v>0</v>
      </c>
      <c r="AA28" s="978">
        <f>$Z$28*$K$28</f>
        <v>0</v>
      </c>
      <c r="AB28" s="941"/>
      <c r="AC28" s="941"/>
      <c r="AD28" s="941"/>
      <c r="AE28" s="941"/>
      <c r="AF28" s="941"/>
      <c r="AG28" s="941"/>
      <c r="AH28" s="941"/>
      <c r="AR28" s="931" t="s">
        <v>100</v>
      </c>
      <c r="AT28" s="931" t="s">
        <v>12</v>
      </c>
      <c r="AU28" s="931" t="s">
        <v>98</v>
      </c>
      <c r="AY28" s="931" t="s">
        <v>11</v>
      </c>
      <c r="BE28" s="937">
        <f>IF($U$28="základní",$N$28,0)</f>
        <v>0</v>
      </c>
      <c r="BF28" s="937">
        <f>IF($U$28="snížená",$N$28,0)</f>
        <v>0</v>
      </c>
      <c r="BG28" s="937">
        <f>IF($U$28="zákl. přenesená",$N$28,0)</f>
        <v>0</v>
      </c>
      <c r="BH28" s="937">
        <f>IF($U$28="sníž. přenesená",$N$28,0)</f>
        <v>0</v>
      </c>
      <c r="BI28" s="937">
        <f>IF($U$28="nulová",$N$28,0)</f>
        <v>0</v>
      </c>
      <c r="BJ28" s="931" t="s">
        <v>97</v>
      </c>
      <c r="BK28" s="937">
        <f>ROUND($L$28*$K$28,2)</f>
        <v>0</v>
      </c>
      <c r="BL28" s="931" t="s">
        <v>100</v>
      </c>
    </row>
    <row r="29" spans="1:64" s="931" customFormat="1" ht="27" customHeight="1">
      <c r="A29" s="941"/>
      <c r="B29" s="945"/>
      <c r="C29" s="971" t="s">
        <v>111</v>
      </c>
      <c r="D29" s="971" t="s">
        <v>12</v>
      </c>
      <c r="E29" s="972" t="s">
        <v>1855</v>
      </c>
      <c r="F29" s="1137" t="s">
        <v>1856</v>
      </c>
      <c r="G29" s="1138"/>
      <c r="H29" s="1138"/>
      <c r="I29" s="1138"/>
      <c r="J29" s="973" t="s">
        <v>109</v>
      </c>
      <c r="K29" s="974">
        <v>143.22</v>
      </c>
      <c r="L29" s="1139"/>
      <c r="M29" s="1140"/>
      <c r="N29" s="1141">
        <f>ROUND($L$29*$K$29,2)</f>
        <v>0</v>
      </c>
      <c r="O29" s="1138"/>
      <c r="P29" s="1138"/>
      <c r="Q29" s="1138"/>
      <c r="R29" s="946"/>
      <c r="S29" s="941"/>
      <c r="T29" s="975"/>
      <c r="U29" s="976" t="s">
        <v>13</v>
      </c>
      <c r="V29" s="977">
        <v>0</v>
      </c>
      <c r="W29" s="977">
        <f>$V$29*$K$29</f>
        <v>0</v>
      </c>
      <c r="X29" s="977">
        <v>0</v>
      </c>
      <c r="Y29" s="977">
        <f>$X$29*$K$29</f>
        <v>0</v>
      </c>
      <c r="Z29" s="977">
        <v>0</v>
      </c>
      <c r="AA29" s="978">
        <f>$Z$29*$K$29</f>
        <v>0</v>
      </c>
      <c r="AB29" s="941"/>
      <c r="AC29" s="941"/>
      <c r="AD29" s="941"/>
      <c r="AE29" s="941"/>
      <c r="AF29" s="941"/>
      <c r="AG29" s="941"/>
      <c r="AH29" s="941"/>
      <c r="AR29" s="931" t="s">
        <v>100</v>
      </c>
      <c r="AT29" s="931" t="s">
        <v>12</v>
      </c>
      <c r="AU29" s="931" t="s">
        <v>98</v>
      </c>
      <c r="AY29" s="931" t="s">
        <v>11</v>
      </c>
      <c r="BE29" s="937">
        <f>IF($U$29="základní",$N$29,0)</f>
        <v>0</v>
      </c>
      <c r="BF29" s="937">
        <f>IF($U$29="snížená",$N$29,0)</f>
        <v>0</v>
      </c>
      <c r="BG29" s="937">
        <f>IF($U$29="zákl. přenesená",$N$29,0)</f>
        <v>0</v>
      </c>
      <c r="BH29" s="937">
        <f>IF($U$29="sníž. přenesená",$N$29,0)</f>
        <v>0</v>
      </c>
      <c r="BI29" s="937">
        <f>IF($U$29="nulová",$N$29,0)</f>
        <v>0</v>
      </c>
      <c r="BJ29" s="931" t="s">
        <v>97</v>
      </c>
      <c r="BK29" s="937">
        <f>ROUND($L$29*$K$29,2)</f>
        <v>0</v>
      </c>
      <c r="BL29" s="931" t="s">
        <v>100</v>
      </c>
    </row>
    <row r="30" spans="1:64" s="931" customFormat="1" ht="27" customHeight="1">
      <c r="A30" s="941"/>
      <c r="B30" s="945"/>
      <c r="C30" s="971" t="s">
        <v>112</v>
      </c>
      <c r="D30" s="971" t="s">
        <v>12</v>
      </c>
      <c r="E30" s="972" t="s">
        <v>1857</v>
      </c>
      <c r="F30" s="1137" t="s">
        <v>1858</v>
      </c>
      <c r="G30" s="1138"/>
      <c r="H30" s="1138"/>
      <c r="I30" s="1138"/>
      <c r="J30" s="973" t="s">
        <v>109</v>
      </c>
      <c r="K30" s="974">
        <v>67.98</v>
      </c>
      <c r="L30" s="1139"/>
      <c r="M30" s="1140"/>
      <c r="N30" s="1141">
        <f>ROUND($L$30*$K$30,2)</f>
        <v>0</v>
      </c>
      <c r="O30" s="1138"/>
      <c r="P30" s="1138"/>
      <c r="Q30" s="1138"/>
      <c r="R30" s="946"/>
      <c r="S30" s="941"/>
      <c r="T30" s="975"/>
      <c r="U30" s="976" t="s">
        <v>13</v>
      </c>
      <c r="V30" s="977">
        <v>0</v>
      </c>
      <c r="W30" s="977">
        <f>$V$30*$K$30</f>
        <v>0</v>
      </c>
      <c r="X30" s="977">
        <v>0</v>
      </c>
      <c r="Y30" s="977">
        <f>$X$30*$K$30</f>
        <v>0</v>
      </c>
      <c r="Z30" s="977">
        <v>0</v>
      </c>
      <c r="AA30" s="978">
        <f>$Z$30*$K$30</f>
        <v>0</v>
      </c>
      <c r="AB30" s="941"/>
      <c r="AC30" s="941"/>
      <c r="AD30" s="941"/>
      <c r="AE30" s="941"/>
      <c r="AF30" s="941"/>
      <c r="AG30" s="941"/>
      <c r="AH30" s="941"/>
      <c r="AR30" s="931" t="s">
        <v>100</v>
      </c>
      <c r="AT30" s="931" t="s">
        <v>12</v>
      </c>
      <c r="AU30" s="931" t="s">
        <v>98</v>
      </c>
      <c r="AY30" s="931" t="s">
        <v>11</v>
      </c>
      <c r="BE30" s="937">
        <f>IF($U$30="základní",$N$30,0)</f>
        <v>0</v>
      </c>
      <c r="BF30" s="937">
        <f>IF($U$30="snížená",$N$30,0)</f>
        <v>0</v>
      </c>
      <c r="BG30" s="937">
        <f>IF($U$30="zákl. přenesená",$N$30,0)</f>
        <v>0</v>
      </c>
      <c r="BH30" s="937">
        <f>IF($U$30="sníž. přenesená",$N$30,0)</f>
        <v>0</v>
      </c>
      <c r="BI30" s="937">
        <f>IF($U$30="nulová",$N$30,0)</f>
        <v>0</v>
      </c>
      <c r="BJ30" s="931" t="s">
        <v>97</v>
      </c>
      <c r="BK30" s="937">
        <f>ROUND($L$30*$K$30,2)</f>
        <v>0</v>
      </c>
      <c r="BL30" s="931" t="s">
        <v>100</v>
      </c>
    </row>
    <row r="31" spans="1:64" s="934" customFormat="1" ht="30.75" customHeight="1">
      <c r="A31" s="963"/>
      <c r="B31" s="964"/>
      <c r="C31" s="963"/>
      <c r="D31" s="970" t="s">
        <v>1828</v>
      </c>
      <c r="E31" s="963"/>
      <c r="F31" s="963"/>
      <c r="G31" s="963"/>
      <c r="H31" s="963"/>
      <c r="I31" s="963"/>
      <c r="J31" s="963"/>
      <c r="K31" s="963"/>
      <c r="L31" s="989"/>
      <c r="M31" s="989"/>
      <c r="N31" s="1136">
        <f>$BK$31</f>
        <v>0</v>
      </c>
      <c r="O31" s="1135"/>
      <c r="P31" s="1135"/>
      <c r="Q31" s="1135"/>
      <c r="R31" s="966"/>
      <c r="S31" s="963"/>
      <c r="T31" s="967"/>
      <c r="U31" s="963"/>
      <c r="V31" s="963"/>
      <c r="W31" s="968">
        <f>SUM($W$32:$W$33)</f>
        <v>17.208573000000001</v>
      </c>
      <c r="X31" s="963"/>
      <c r="Y31" s="968">
        <f>SUM($Y$32:$Y$33)</f>
        <v>15.248736179999998</v>
      </c>
      <c r="Z31" s="963"/>
      <c r="AA31" s="969">
        <f>SUM($AA$32:$AA$33)</f>
        <v>0</v>
      </c>
      <c r="AB31" s="963"/>
      <c r="AC31" s="963"/>
      <c r="AD31" s="963"/>
      <c r="AE31" s="963"/>
      <c r="AF31" s="963"/>
      <c r="AG31" s="963"/>
      <c r="AH31" s="963"/>
      <c r="AR31" s="935" t="s">
        <v>97</v>
      </c>
      <c r="AT31" s="935" t="s">
        <v>10</v>
      </c>
      <c r="AU31" s="935" t="s">
        <v>97</v>
      </c>
      <c r="AY31" s="935" t="s">
        <v>11</v>
      </c>
      <c r="BK31" s="936">
        <f>SUM($BK$32:$BK$33)</f>
        <v>0</v>
      </c>
    </row>
    <row r="32" spans="1:64" s="931" customFormat="1" ht="27" customHeight="1">
      <c r="A32" s="941"/>
      <c r="B32" s="945"/>
      <c r="C32" s="971" t="s">
        <v>113</v>
      </c>
      <c r="D32" s="971" t="s">
        <v>12</v>
      </c>
      <c r="E32" s="972" t="s">
        <v>1859</v>
      </c>
      <c r="F32" s="1137" t="s">
        <v>1860</v>
      </c>
      <c r="G32" s="1138"/>
      <c r="H32" s="1138"/>
      <c r="I32" s="1138"/>
      <c r="J32" s="973" t="s">
        <v>14</v>
      </c>
      <c r="K32" s="974">
        <v>6.18</v>
      </c>
      <c r="L32" s="1139"/>
      <c r="M32" s="1140"/>
      <c r="N32" s="1141">
        <f>ROUND($L$32*$K$32,2)</f>
        <v>0</v>
      </c>
      <c r="O32" s="1138"/>
      <c r="P32" s="1138"/>
      <c r="Q32" s="1138"/>
      <c r="R32" s="946"/>
      <c r="S32" s="941"/>
      <c r="T32" s="975"/>
      <c r="U32" s="976" t="s">
        <v>13</v>
      </c>
      <c r="V32" s="977">
        <v>2.58</v>
      </c>
      <c r="W32" s="977">
        <f>$V$32*$K$32</f>
        <v>15.9444</v>
      </c>
      <c r="X32" s="977">
        <v>2.45329</v>
      </c>
      <c r="Y32" s="977">
        <f>$X$32*$K$32</f>
        <v>15.161332199999999</v>
      </c>
      <c r="Z32" s="977">
        <v>0</v>
      </c>
      <c r="AA32" s="978">
        <f>$Z$32*$K$32</f>
        <v>0</v>
      </c>
      <c r="AB32" s="941"/>
      <c r="AC32" s="941"/>
      <c r="AD32" s="941"/>
      <c r="AE32" s="941"/>
      <c r="AF32" s="941"/>
      <c r="AG32" s="941"/>
      <c r="AH32" s="941"/>
      <c r="AR32" s="931" t="s">
        <v>100</v>
      </c>
      <c r="AT32" s="931" t="s">
        <v>12</v>
      </c>
      <c r="AU32" s="931" t="s">
        <v>98</v>
      </c>
      <c r="AY32" s="931" t="s">
        <v>11</v>
      </c>
      <c r="BE32" s="937">
        <f>IF($U$32="základní",$N$32,0)</f>
        <v>0</v>
      </c>
      <c r="BF32" s="937">
        <f>IF($U$32="snížená",$N$32,0)</f>
        <v>0</v>
      </c>
      <c r="BG32" s="937">
        <f>IF($U$32="zákl. přenesená",$N$32,0)</f>
        <v>0</v>
      </c>
      <c r="BH32" s="937">
        <f>IF($U$32="sníž. přenesená",$N$32,0)</f>
        <v>0</v>
      </c>
      <c r="BI32" s="937">
        <f>IF($U$32="nulová",$N$32,0)</f>
        <v>0</v>
      </c>
      <c r="BJ32" s="931" t="s">
        <v>97</v>
      </c>
      <c r="BK32" s="937">
        <f>ROUND($L$32*$K$32,2)</f>
        <v>0</v>
      </c>
      <c r="BL32" s="931" t="s">
        <v>100</v>
      </c>
    </row>
    <row r="33" spans="1:64" s="931" customFormat="1" ht="15.75" customHeight="1">
      <c r="A33" s="941"/>
      <c r="B33" s="945"/>
      <c r="C33" s="971" t="s">
        <v>114</v>
      </c>
      <c r="D33" s="971" t="s">
        <v>12</v>
      </c>
      <c r="E33" s="972" t="s">
        <v>1861</v>
      </c>
      <c r="F33" s="1137" t="s">
        <v>1862</v>
      </c>
      <c r="G33" s="1138"/>
      <c r="H33" s="1138"/>
      <c r="I33" s="1138"/>
      <c r="J33" s="973" t="s">
        <v>18</v>
      </c>
      <c r="K33" s="974">
        <v>8.3000000000000004E-2</v>
      </c>
      <c r="L33" s="1139"/>
      <c r="M33" s="1140"/>
      <c r="N33" s="1141">
        <f>ROUND($L$33*$K$33,2)</f>
        <v>0</v>
      </c>
      <c r="O33" s="1138"/>
      <c r="P33" s="1138"/>
      <c r="Q33" s="1138"/>
      <c r="R33" s="946"/>
      <c r="S33" s="941"/>
      <c r="T33" s="975"/>
      <c r="U33" s="976" t="s">
        <v>13</v>
      </c>
      <c r="V33" s="977">
        <v>15.231</v>
      </c>
      <c r="W33" s="977">
        <f>$V$33*$K$33</f>
        <v>1.264173</v>
      </c>
      <c r="X33" s="977">
        <v>1.0530600000000001</v>
      </c>
      <c r="Y33" s="977">
        <f>$X$33*$K$33</f>
        <v>8.740398000000002E-2</v>
      </c>
      <c r="Z33" s="977">
        <v>0</v>
      </c>
      <c r="AA33" s="978">
        <f>$Z$33*$K$33</f>
        <v>0</v>
      </c>
      <c r="AB33" s="941"/>
      <c r="AC33" s="941"/>
      <c r="AD33" s="941"/>
      <c r="AE33" s="941"/>
      <c r="AF33" s="941"/>
      <c r="AG33" s="941"/>
      <c r="AH33" s="941"/>
      <c r="AR33" s="931" t="s">
        <v>100</v>
      </c>
      <c r="AT33" s="931" t="s">
        <v>12</v>
      </c>
      <c r="AU33" s="931" t="s">
        <v>98</v>
      </c>
      <c r="AY33" s="931" t="s">
        <v>11</v>
      </c>
      <c r="BE33" s="937">
        <f>IF($U$33="základní",$N$33,0)</f>
        <v>0</v>
      </c>
      <c r="BF33" s="937">
        <f>IF($U$33="snížená",$N$33,0)</f>
        <v>0</v>
      </c>
      <c r="BG33" s="937">
        <f>IF($U$33="zákl. přenesená",$N$33,0)</f>
        <v>0</v>
      </c>
      <c r="BH33" s="937">
        <f>IF($U$33="sníž. přenesená",$N$33,0)</f>
        <v>0</v>
      </c>
      <c r="BI33" s="937">
        <f>IF($U$33="nulová",$N$33,0)</f>
        <v>0</v>
      </c>
      <c r="BJ33" s="931" t="s">
        <v>97</v>
      </c>
      <c r="BK33" s="937">
        <f>ROUND($L$33*$K$33,2)</f>
        <v>0</v>
      </c>
      <c r="BL33" s="931" t="s">
        <v>100</v>
      </c>
    </row>
    <row r="34" spans="1:64" s="934" customFormat="1" ht="30.75" customHeight="1">
      <c r="A34" s="963"/>
      <c r="B34" s="964"/>
      <c r="C34" s="963"/>
      <c r="D34" s="970" t="s">
        <v>1829</v>
      </c>
      <c r="E34" s="963"/>
      <c r="F34" s="963"/>
      <c r="G34" s="963"/>
      <c r="H34" s="963"/>
      <c r="I34" s="963"/>
      <c r="J34" s="963"/>
      <c r="K34" s="963"/>
      <c r="L34" s="989"/>
      <c r="M34" s="989"/>
      <c r="N34" s="1136">
        <f>$BK$34</f>
        <v>0</v>
      </c>
      <c r="O34" s="1135"/>
      <c r="P34" s="1135"/>
      <c r="Q34" s="1135"/>
      <c r="R34" s="966"/>
      <c r="S34" s="963"/>
      <c r="T34" s="967"/>
      <c r="U34" s="963"/>
      <c r="V34" s="963"/>
      <c r="W34" s="968">
        <f>SUM($W$35:$W$38)</f>
        <v>0</v>
      </c>
      <c r="X34" s="963"/>
      <c r="Y34" s="968">
        <f>SUM($Y$35:$Y$38)</f>
        <v>0</v>
      </c>
      <c r="Z34" s="963"/>
      <c r="AA34" s="969">
        <f>SUM($AA$35:$AA$38)</f>
        <v>0</v>
      </c>
      <c r="AB34" s="963"/>
      <c r="AC34" s="963"/>
      <c r="AD34" s="963"/>
      <c r="AE34" s="963"/>
      <c r="AF34" s="963"/>
      <c r="AG34" s="963"/>
      <c r="AH34" s="963"/>
      <c r="AR34" s="935" t="s">
        <v>97</v>
      </c>
      <c r="AT34" s="935" t="s">
        <v>10</v>
      </c>
      <c r="AU34" s="935" t="s">
        <v>97</v>
      </c>
      <c r="AY34" s="935" t="s">
        <v>11</v>
      </c>
      <c r="BK34" s="936">
        <f>SUM($BK$35:$BK$38)</f>
        <v>0</v>
      </c>
    </row>
    <row r="35" spans="1:64" s="931" customFormat="1" ht="27" customHeight="1">
      <c r="A35" s="941"/>
      <c r="B35" s="945"/>
      <c r="C35" s="971" t="s">
        <v>115</v>
      </c>
      <c r="D35" s="971" t="s">
        <v>12</v>
      </c>
      <c r="E35" s="972" t="s">
        <v>1991</v>
      </c>
      <c r="F35" s="1137" t="s">
        <v>1992</v>
      </c>
      <c r="G35" s="1138"/>
      <c r="H35" s="1138"/>
      <c r="I35" s="1138"/>
      <c r="J35" s="973" t="s">
        <v>94</v>
      </c>
      <c r="K35" s="974">
        <v>30</v>
      </c>
      <c r="L35" s="1139"/>
      <c r="M35" s="1140"/>
      <c r="N35" s="1141">
        <f>ROUND($L$35*$K$35,2)</f>
        <v>0</v>
      </c>
      <c r="O35" s="1138"/>
      <c r="P35" s="1138"/>
      <c r="Q35" s="1138"/>
      <c r="R35" s="946"/>
      <c r="S35" s="941"/>
      <c r="T35" s="975"/>
      <c r="U35" s="976" t="s">
        <v>13</v>
      </c>
      <c r="V35" s="977">
        <v>0</v>
      </c>
      <c r="W35" s="977">
        <f>$V$35*$K$35</f>
        <v>0</v>
      </c>
      <c r="X35" s="977">
        <v>0</v>
      </c>
      <c r="Y35" s="977">
        <f>$X$35*$K$35</f>
        <v>0</v>
      </c>
      <c r="Z35" s="977">
        <v>0</v>
      </c>
      <c r="AA35" s="978">
        <f>$Z$35*$K$35</f>
        <v>0</v>
      </c>
      <c r="AB35" s="941"/>
      <c r="AC35" s="941"/>
      <c r="AD35" s="941"/>
      <c r="AE35" s="941"/>
      <c r="AF35" s="941"/>
      <c r="AG35" s="941"/>
      <c r="AH35" s="941"/>
      <c r="AR35" s="931" t="s">
        <v>100</v>
      </c>
      <c r="AT35" s="931" t="s">
        <v>12</v>
      </c>
      <c r="AU35" s="931" t="s">
        <v>98</v>
      </c>
      <c r="AY35" s="931" t="s">
        <v>11</v>
      </c>
      <c r="BE35" s="937">
        <f>IF($U$35="základní",$N$35,0)</f>
        <v>0</v>
      </c>
      <c r="BF35" s="937">
        <f>IF($U$35="snížená",$N$35,0)</f>
        <v>0</v>
      </c>
      <c r="BG35" s="937">
        <f>IF($U$35="zákl. přenesená",$N$35,0)</f>
        <v>0</v>
      </c>
      <c r="BH35" s="937">
        <f>IF($U$35="sníž. přenesená",$N$35,0)</f>
        <v>0</v>
      </c>
      <c r="BI35" s="937">
        <f>IF($U$35="nulová",$N$35,0)</f>
        <v>0</v>
      </c>
      <c r="BJ35" s="931" t="s">
        <v>97</v>
      </c>
      <c r="BK35" s="937">
        <f>ROUND($L$35*$K$35,2)</f>
        <v>0</v>
      </c>
      <c r="BL35" s="931" t="s">
        <v>100</v>
      </c>
    </row>
    <row r="36" spans="1:64" s="931" customFormat="1" ht="27" customHeight="1">
      <c r="A36" s="941"/>
      <c r="B36" s="945"/>
      <c r="C36" s="971" t="s">
        <v>15</v>
      </c>
      <c r="D36" s="971" t="s">
        <v>12</v>
      </c>
      <c r="E36" s="972" t="s">
        <v>1993</v>
      </c>
      <c r="F36" s="1137" t="s">
        <v>3148</v>
      </c>
      <c r="G36" s="1138"/>
      <c r="H36" s="1138"/>
      <c r="I36" s="1138"/>
      <c r="J36" s="973" t="s">
        <v>94</v>
      </c>
      <c r="K36" s="974">
        <v>6</v>
      </c>
      <c r="L36" s="1139"/>
      <c r="M36" s="1140"/>
      <c r="N36" s="1141">
        <f>ROUND($L$36*$K$36,2)</f>
        <v>0</v>
      </c>
      <c r="O36" s="1138"/>
      <c r="P36" s="1138"/>
      <c r="Q36" s="1138"/>
      <c r="R36" s="946"/>
      <c r="S36" s="941"/>
      <c r="T36" s="975"/>
      <c r="U36" s="976" t="s">
        <v>13</v>
      </c>
      <c r="V36" s="977">
        <v>0</v>
      </c>
      <c r="W36" s="977">
        <f>$V$36*$K$36</f>
        <v>0</v>
      </c>
      <c r="X36" s="977">
        <v>0</v>
      </c>
      <c r="Y36" s="977">
        <f>$X$36*$K$36</f>
        <v>0</v>
      </c>
      <c r="Z36" s="977">
        <v>0</v>
      </c>
      <c r="AA36" s="978">
        <f>$Z$36*$K$36</f>
        <v>0</v>
      </c>
      <c r="AB36" s="941"/>
      <c r="AC36" s="941"/>
      <c r="AD36" s="941"/>
      <c r="AE36" s="941"/>
      <c r="AF36" s="941"/>
      <c r="AG36" s="941"/>
      <c r="AH36" s="941"/>
      <c r="AR36" s="931" t="s">
        <v>100</v>
      </c>
      <c r="AT36" s="931" t="s">
        <v>12</v>
      </c>
      <c r="AU36" s="931" t="s">
        <v>98</v>
      </c>
      <c r="AY36" s="931" t="s">
        <v>11</v>
      </c>
      <c r="BE36" s="937">
        <f>IF($U$36="základní",$N$36,0)</f>
        <v>0</v>
      </c>
      <c r="BF36" s="937">
        <f>IF($U$36="snížená",$N$36,0)</f>
        <v>0</v>
      </c>
      <c r="BG36" s="937">
        <f>IF($U$36="zákl. přenesená",$N$36,0)</f>
        <v>0</v>
      </c>
      <c r="BH36" s="937">
        <f>IF($U$36="sníž. přenesená",$N$36,0)</f>
        <v>0</v>
      </c>
      <c r="BI36" s="937">
        <f>IF($U$36="nulová",$N$36,0)</f>
        <v>0</v>
      </c>
      <c r="BJ36" s="931" t="s">
        <v>97</v>
      </c>
      <c r="BK36" s="937">
        <f>ROUND($L$36*$K$36,2)</f>
        <v>0</v>
      </c>
      <c r="BL36" s="931" t="s">
        <v>100</v>
      </c>
    </row>
    <row r="37" spans="1:64" s="931" customFormat="1" ht="27" customHeight="1">
      <c r="A37" s="941"/>
      <c r="B37" s="945"/>
      <c r="C37" s="971" t="s">
        <v>16</v>
      </c>
      <c r="D37" s="971" t="s">
        <v>12</v>
      </c>
      <c r="E37" s="972" t="s">
        <v>1863</v>
      </c>
      <c r="F37" s="1137" t="s">
        <v>1864</v>
      </c>
      <c r="G37" s="1138"/>
      <c r="H37" s="1138"/>
      <c r="I37" s="1138"/>
      <c r="J37" s="973" t="s">
        <v>94</v>
      </c>
      <c r="K37" s="974">
        <v>46</v>
      </c>
      <c r="L37" s="1139"/>
      <c r="M37" s="1140"/>
      <c r="N37" s="1141">
        <f>ROUND($L$37*$K$37,2)</f>
        <v>0</v>
      </c>
      <c r="O37" s="1138"/>
      <c r="P37" s="1138"/>
      <c r="Q37" s="1138"/>
      <c r="R37" s="946"/>
      <c r="S37" s="941"/>
      <c r="T37" s="975"/>
      <c r="U37" s="976" t="s">
        <v>13</v>
      </c>
      <c r="V37" s="977">
        <v>0</v>
      </c>
      <c r="W37" s="977">
        <f>$V$37*$K$37</f>
        <v>0</v>
      </c>
      <c r="X37" s="977">
        <v>0</v>
      </c>
      <c r="Y37" s="977">
        <f>$X$37*$K$37</f>
        <v>0</v>
      </c>
      <c r="Z37" s="977">
        <v>0</v>
      </c>
      <c r="AA37" s="978">
        <f>$Z$37*$K$37</f>
        <v>0</v>
      </c>
      <c r="AB37" s="941"/>
      <c r="AC37" s="941"/>
      <c r="AD37" s="941"/>
      <c r="AE37" s="941"/>
      <c r="AF37" s="941"/>
      <c r="AG37" s="941"/>
      <c r="AH37" s="941"/>
      <c r="AR37" s="931" t="s">
        <v>100</v>
      </c>
      <c r="AT37" s="931" t="s">
        <v>12</v>
      </c>
      <c r="AU37" s="931" t="s">
        <v>98</v>
      </c>
      <c r="AY37" s="931" t="s">
        <v>11</v>
      </c>
      <c r="BE37" s="937">
        <f>IF($U$37="základní",$N$37,0)</f>
        <v>0</v>
      </c>
      <c r="BF37" s="937">
        <f>IF($U$37="snížená",$N$37,0)</f>
        <v>0</v>
      </c>
      <c r="BG37" s="937">
        <f>IF($U$37="zákl. přenesená",$N$37,0)</f>
        <v>0</v>
      </c>
      <c r="BH37" s="937">
        <f>IF($U$37="sníž. přenesená",$N$37,0)</f>
        <v>0</v>
      </c>
      <c r="BI37" s="937">
        <f>IF($U$37="nulová",$N$37,0)</f>
        <v>0</v>
      </c>
      <c r="BJ37" s="931" t="s">
        <v>97</v>
      </c>
      <c r="BK37" s="937">
        <f>ROUND($L$37*$K$37,2)</f>
        <v>0</v>
      </c>
      <c r="BL37" s="931" t="s">
        <v>100</v>
      </c>
    </row>
    <row r="38" spans="1:64" s="931" customFormat="1" ht="27" customHeight="1">
      <c r="A38" s="941"/>
      <c r="B38" s="945"/>
      <c r="C38" s="971" t="s">
        <v>19</v>
      </c>
      <c r="D38" s="971" t="s">
        <v>12</v>
      </c>
      <c r="E38" s="972" t="s">
        <v>1865</v>
      </c>
      <c r="F38" s="1137" t="s">
        <v>1866</v>
      </c>
      <c r="G38" s="1138"/>
      <c r="H38" s="1138"/>
      <c r="I38" s="1138"/>
      <c r="J38" s="973" t="s">
        <v>93</v>
      </c>
      <c r="K38" s="974">
        <v>1</v>
      </c>
      <c r="L38" s="1139"/>
      <c r="M38" s="1140"/>
      <c r="N38" s="1141">
        <f>ROUND($L$38*$K$38,2)</f>
        <v>0</v>
      </c>
      <c r="O38" s="1138"/>
      <c r="P38" s="1138"/>
      <c r="Q38" s="1138"/>
      <c r="R38" s="946"/>
      <c r="S38" s="941"/>
      <c r="T38" s="975"/>
      <c r="U38" s="979" t="s">
        <v>13</v>
      </c>
      <c r="V38" s="980">
        <v>0</v>
      </c>
      <c r="W38" s="980">
        <f>$V$38*$K$38</f>
        <v>0</v>
      </c>
      <c r="X38" s="980">
        <v>0</v>
      </c>
      <c r="Y38" s="980">
        <f>$X$38*$K$38</f>
        <v>0</v>
      </c>
      <c r="Z38" s="980">
        <v>0</v>
      </c>
      <c r="AA38" s="981">
        <f>$Z$38*$K$38</f>
        <v>0</v>
      </c>
      <c r="AB38" s="941"/>
      <c r="AC38" s="941"/>
      <c r="AD38" s="941"/>
      <c r="AE38" s="941"/>
      <c r="AF38" s="941"/>
      <c r="AG38" s="941"/>
      <c r="AH38" s="941"/>
      <c r="AR38" s="931" t="s">
        <v>100</v>
      </c>
      <c r="AT38" s="931" t="s">
        <v>12</v>
      </c>
      <c r="AU38" s="931" t="s">
        <v>98</v>
      </c>
      <c r="AY38" s="931" t="s">
        <v>11</v>
      </c>
      <c r="BE38" s="937">
        <f>IF($U$38="základní",$N$38,0)</f>
        <v>0</v>
      </c>
      <c r="BF38" s="937">
        <f>IF($U$38="snížená",$N$38,0)</f>
        <v>0</v>
      </c>
      <c r="BG38" s="937">
        <f>IF($U$38="zákl. přenesená",$N$38,0)</f>
        <v>0</v>
      </c>
      <c r="BH38" s="937">
        <f>IF($U$38="sníž. přenesená",$N$38,0)</f>
        <v>0</v>
      </c>
      <c r="BI38" s="937">
        <f>IF($U$38="nulová",$N$38,0)</f>
        <v>0</v>
      </c>
      <c r="BJ38" s="931" t="s">
        <v>97</v>
      </c>
      <c r="BK38" s="937">
        <f>ROUND($L$38*$K$38,2)</f>
        <v>0</v>
      </c>
      <c r="BL38" s="931" t="s">
        <v>100</v>
      </c>
    </row>
    <row r="39" spans="1:64" s="931" customFormat="1" ht="7.5" customHeight="1">
      <c r="A39" s="941"/>
      <c r="B39" s="982"/>
      <c r="C39" s="983"/>
      <c r="D39" s="983"/>
      <c r="E39" s="983"/>
      <c r="F39" s="983"/>
      <c r="G39" s="983"/>
      <c r="H39" s="983"/>
      <c r="I39" s="983"/>
      <c r="J39" s="983"/>
      <c r="K39" s="983"/>
      <c r="L39" s="983"/>
      <c r="M39" s="983"/>
      <c r="N39" s="983"/>
      <c r="O39" s="983"/>
      <c r="P39" s="983"/>
      <c r="Q39" s="983"/>
      <c r="R39" s="984"/>
      <c r="S39" s="941"/>
      <c r="T39" s="941"/>
      <c r="U39" s="941"/>
      <c r="V39" s="941"/>
      <c r="W39" s="941"/>
      <c r="X39" s="941"/>
      <c r="Y39" s="941"/>
      <c r="Z39" s="941"/>
      <c r="AA39" s="941"/>
      <c r="AB39" s="941"/>
      <c r="AC39" s="941"/>
      <c r="AD39" s="941"/>
      <c r="AE39" s="941"/>
      <c r="AF39" s="941"/>
      <c r="AG39" s="941"/>
      <c r="AH39" s="941"/>
    </row>
    <row r="40" spans="1:64" s="930" customFormat="1" ht="14.25" customHeight="1">
      <c r="A40" s="939"/>
      <c r="B40" s="939"/>
      <c r="C40" s="939"/>
      <c r="D40" s="939"/>
      <c r="E40" s="939"/>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row>
  </sheetData>
  <sheetProtection password="8F3A" sheet="1" objects="1" scenarios="1"/>
  <mergeCells count="72">
    <mergeCell ref="N34:Q34"/>
    <mergeCell ref="F35:I35"/>
    <mergeCell ref="L35:M35"/>
    <mergeCell ref="N35:Q35"/>
    <mergeCell ref="F38:I38"/>
    <mergeCell ref="L38:M38"/>
    <mergeCell ref="N38:Q38"/>
    <mergeCell ref="F36:I36"/>
    <mergeCell ref="L36:M36"/>
    <mergeCell ref="N36:Q36"/>
    <mergeCell ref="F37:I37"/>
    <mergeCell ref="L37:M37"/>
    <mergeCell ref="N37:Q37"/>
    <mergeCell ref="N31:Q31"/>
    <mergeCell ref="F32:I32"/>
    <mergeCell ref="L32:M32"/>
    <mergeCell ref="N32:Q32"/>
    <mergeCell ref="F33:I33"/>
    <mergeCell ref="L33:M33"/>
    <mergeCell ref="N33:Q33"/>
    <mergeCell ref="F29:I29"/>
    <mergeCell ref="L29:M29"/>
    <mergeCell ref="N29:Q29"/>
    <mergeCell ref="F30:I30"/>
    <mergeCell ref="L30:M30"/>
    <mergeCell ref="N30:Q30"/>
    <mergeCell ref="F27:I27"/>
    <mergeCell ref="L27:M27"/>
    <mergeCell ref="N27:Q27"/>
    <mergeCell ref="F28:I28"/>
    <mergeCell ref="L28:M28"/>
    <mergeCell ref="N28:Q28"/>
    <mergeCell ref="F25:I25"/>
    <mergeCell ref="L25:M25"/>
    <mergeCell ref="N25:Q25"/>
    <mergeCell ref="F26:I26"/>
    <mergeCell ref="L26:M26"/>
    <mergeCell ref="N26:Q26"/>
    <mergeCell ref="F22:I22"/>
    <mergeCell ref="L22:M22"/>
    <mergeCell ref="N22:Q22"/>
    <mergeCell ref="N23:Q23"/>
    <mergeCell ref="F24:I24"/>
    <mergeCell ref="L24:M24"/>
    <mergeCell ref="N24:Q24"/>
    <mergeCell ref="F20:I20"/>
    <mergeCell ref="L20:M20"/>
    <mergeCell ref="N20:Q20"/>
    <mergeCell ref="F21:I21"/>
    <mergeCell ref="L21:M21"/>
    <mergeCell ref="N21:Q21"/>
    <mergeCell ref="F18:I18"/>
    <mergeCell ref="L18:M18"/>
    <mergeCell ref="N18:Q18"/>
    <mergeCell ref="F19:I19"/>
    <mergeCell ref="L19:M19"/>
    <mergeCell ref="N19:Q19"/>
    <mergeCell ref="N15:Q15"/>
    <mergeCell ref="N16:Q16"/>
    <mergeCell ref="F17:I17"/>
    <mergeCell ref="L17:M17"/>
    <mergeCell ref="N17:Q17"/>
    <mergeCell ref="M11:Q11"/>
    <mergeCell ref="F13:I13"/>
    <mergeCell ref="L13:M13"/>
    <mergeCell ref="N13:Q13"/>
    <mergeCell ref="N14:Q14"/>
    <mergeCell ref="C3:Q3"/>
    <mergeCell ref="F5:P5"/>
    <mergeCell ref="F6:P6"/>
    <mergeCell ref="M8:P8"/>
    <mergeCell ref="M10:Q10"/>
  </mergeCells>
  <printOptions horizontalCentered="1"/>
  <pageMargins left="0.70866141732283472" right="0.15748031496062992" top="0.59055118110236227" bottom="0.59055118110236227" header="0" footer="0"/>
  <pageSetup paperSize="9" scale="88" fitToHeight="0" orientation="portrait" blackAndWhite="1" r:id="rId1"/>
  <headerFooter alignWithMargins="0">
    <oddFooter>&amp;CStrana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8"/>
  <sheetViews>
    <sheetView showGridLines="0" workbookViewId="0">
      <selection activeCell="E8" sqref="E8"/>
    </sheetView>
  </sheetViews>
  <sheetFormatPr defaultRowHeight="12" customHeight="1"/>
  <cols>
    <col min="1" max="1" width="6.42578125" style="41" customWidth="1"/>
    <col min="2" max="2" width="47.140625" style="41" customWidth="1"/>
    <col min="3" max="3" width="4.28515625" style="41" customWidth="1"/>
    <col min="4" max="4" width="7.140625" style="41" customWidth="1"/>
    <col min="5" max="6" width="14.140625" style="41" customWidth="1"/>
    <col min="7" max="7" width="9.28515625" style="42" customWidth="1"/>
    <col min="8" max="8" width="12.42578125" style="42" customWidth="1"/>
    <col min="9" max="71" width="9.140625" style="296"/>
    <col min="72" max="16384" width="9.140625" style="43"/>
  </cols>
  <sheetData>
    <row r="1" spans="1:71" s="15" customFormat="1" ht="21" customHeight="1">
      <c r="A1" s="12" t="s">
        <v>125</v>
      </c>
      <c r="B1" s="13"/>
      <c r="C1" s="13"/>
      <c r="D1" s="13"/>
      <c r="E1" s="13"/>
      <c r="F1" s="13"/>
      <c r="G1" s="14"/>
      <c r="H1" s="14"/>
      <c r="I1" s="14"/>
      <c r="J1" s="14"/>
      <c r="K1" s="14"/>
      <c r="L1" s="14"/>
      <c r="M1" s="14"/>
      <c r="N1" s="14"/>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row>
    <row r="2" spans="1:71" s="15" customFormat="1" ht="33" customHeight="1">
      <c r="A2" s="16" t="s">
        <v>132</v>
      </c>
      <c r="B2" s="17"/>
      <c r="C2" s="17"/>
      <c r="D2" s="17"/>
      <c r="E2" s="17"/>
      <c r="F2" s="17"/>
      <c r="G2" s="18"/>
      <c r="H2" s="18"/>
      <c r="I2" s="18"/>
      <c r="J2" s="18"/>
      <c r="K2" s="18"/>
      <c r="L2" s="14"/>
      <c r="M2" s="14"/>
      <c r="N2" s="14"/>
      <c r="O2" s="292"/>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row>
    <row r="3" spans="1:71" s="15" customFormat="1" ht="18" customHeight="1" thickBot="1">
      <c r="A3" s="19"/>
      <c r="B3" s="17"/>
      <c r="C3" s="17"/>
      <c r="D3" s="17"/>
      <c r="E3" s="17"/>
      <c r="F3" s="17"/>
      <c r="G3" s="18"/>
      <c r="H3" s="18"/>
      <c r="I3" s="18"/>
      <c r="J3" s="18"/>
      <c r="K3" s="18"/>
      <c r="L3" s="14"/>
      <c r="M3" s="14"/>
      <c r="N3" s="14"/>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row>
    <row r="4" spans="1:71" s="21" customFormat="1" ht="25.5" customHeight="1" thickBot="1">
      <c r="A4" s="20" t="s">
        <v>108</v>
      </c>
      <c r="B4" s="20" t="s">
        <v>5</v>
      </c>
      <c r="C4" s="20" t="s">
        <v>87</v>
      </c>
      <c r="D4" s="20" t="s">
        <v>35</v>
      </c>
      <c r="E4" s="20" t="s">
        <v>89</v>
      </c>
      <c r="F4" s="20" t="s">
        <v>90</v>
      </c>
      <c r="G4" s="42"/>
      <c r="H4" s="42"/>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row>
    <row r="5" spans="1:71" s="21" customFormat="1" ht="12.75" customHeight="1" thickBot="1">
      <c r="A5" s="20"/>
      <c r="B5" s="20"/>
      <c r="C5" s="20"/>
      <c r="D5" s="20"/>
      <c r="E5" s="20"/>
      <c r="F5" s="20"/>
      <c r="G5" s="42"/>
      <c r="H5" s="42"/>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row>
    <row r="6" spans="1:71" s="21" customFormat="1" ht="4.5" customHeight="1">
      <c r="A6" s="22"/>
      <c r="B6" s="22"/>
      <c r="C6" s="22"/>
      <c r="D6" s="22"/>
      <c r="E6" s="22"/>
      <c r="F6" s="22"/>
      <c r="G6" s="42"/>
      <c r="H6" s="42"/>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row>
    <row r="7" spans="1:71" s="21" customFormat="1" ht="21" customHeight="1">
      <c r="A7" s="23"/>
      <c r="B7" s="24"/>
      <c r="C7" s="24"/>
      <c r="D7" s="24"/>
      <c r="E7" s="24"/>
      <c r="F7" s="25"/>
      <c r="G7" s="42"/>
      <c r="H7" s="42"/>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row>
    <row r="8" spans="1:71" s="29" customFormat="1" ht="21" customHeight="1">
      <c r="A8" s="26"/>
      <c r="B8" s="27" t="s">
        <v>126</v>
      </c>
      <c r="C8" s="27"/>
      <c r="D8" s="27"/>
      <c r="E8" s="27"/>
      <c r="F8" s="28"/>
      <c r="G8" s="293"/>
      <c r="H8" s="293"/>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row>
    <row r="9" spans="1:71" s="29" customFormat="1" ht="35.25" customHeight="1">
      <c r="A9" s="30">
        <v>1</v>
      </c>
      <c r="B9" s="31" t="s">
        <v>1366</v>
      </c>
      <c r="C9" s="31" t="s">
        <v>91</v>
      </c>
      <c r="D9" s="32">
        <v>1</v>
      </c>
      <c r="E9" s="33"/>
      <c r="F9" s="34">
        <f t="shared" ref="F9:F17" si="0">D9*E9</f>
        <v>0</v>
      </c>
      <c r="G9" s="293"/>
      <c r="H9" s="293"/>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row>
    <row r="10" spans="1:71" s="29" customFormat="1" ht="24" customHeight="1">
      <c r="A10" s="30">
        <v>2</v>
      </c>
      <c r="B10" s="31" t="s">
        <v>1367</v>
      </c>
      <c r="C10" s="31" t="s">
        <v>91</v>
      </c>
      <c r="D10" s="32">
        <v>1</v>
      </c>
      <c r="E10" s="33"/>
      <c r="F10" s="34">
        <f t="shared" si="0"/>
        <v>0</v>
      </c>
      <c r="G10" s="293"/>
      <c r="H10" s="293"/>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row>
    <row r="11" spans="1:71" s="29" customFormat="1" ht="24" customHeight="1">
      <c r="A11" s="30">
        <v>3</v>
      </c>
      <c r="B11" s="31" t="s">
        <v>1365</v>
      </c>
      <c r="C11" s="31" t="s">
        <v>91</v>
      </c>
      <c r="D11" s="32">
        <v>1</v>
      </c>
      <c r="E11" s="33"/>
      <c r="F11" s="34">
        <f t="shared" si="0"/>
        <v>0</v>
      </c>
      <c r="G11" s="293"/>
      <c r="H11" s="293"/>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row>
    <row r="12" spans="1:71" s="29" customFormat="1" ht="24" customHeight="1">
      <c r="A12" s="30">
        <v>4</v>
      </c>
      <c r="B12" s="31" t="s">
        <v>127</v>
      </c>
      <c r="C12" s="31" t="s">
        <v>91</v>
      </c>
      <c r="D12" s="32">
        <v>1</v>
      </c>
      <c r="E12" s="33"/>
      <c r="F12" s="34">
        <f t="shared" si="0"/>
        <v>0</v>
      </c>
      <c r="G12" s="293"/>
      <c r="H12" s="293"/>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row>
    <row r="13" spans="1:71" s="29" customFormat="1" ht="24" customHeight="1">
      <c r="A13" s="30">
        <v>5</v>
      </c>
      <c r="B13" s="31" t="s">
        <v>128</v>
      </c>
      <c r="C13" s="31" t="s">
        <v>91</v>
      </c>
      <c r="D13" s="32">
        <v>1</v>
      </c>
      <c r="E13" s="33"/>
      <c r="F13" s="34">
        <f t="shared" si="0"/>
        <v>0</v>
      </c>
      <c r="G13" s="293"/>
      <c r="H13" s="293"/>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row>
    <row r="14" spans="1:71" s="29" customFormat="1" ht="24" customHeight="1">
      <c r="A14" s="30">
        <v>6</v>
      </c>
      <c r="B14" s="31" t="s">
        <v>1981</v>
      </c>
      <c r="C14" s="31" t="s">
        <v>91</v>
      </c>
      <c r="D14" s="32">
        <v>1</v>
      </c>
      <c r="E14" s="33"/>
      <c r="F14" s="34">
        <f>D14*E14</f>
        <v>0</v>
      </c>
      <c r="G14" s="293"/>
      <c r="H14" s="293"/>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row>
    <row r="15" spans="1:71" s="29" customFormat="1" ht="34.5" customHeight="1">
      <c r="A15" s="30">
        <v>7</v>
      </c>
      <c r="B15" s="31" t="s">
        <v>1982</v>
      </c>
      <c r="C15" s="31" t="s">
        <v>91</v>
      </c>
      <c r="D15" s="32">
        <v>1</v>
      </c>
      <c r="E15" s="33"/>
      <c r="F15" s="34">
        <f>D15*E15</f>
        <v>0</v>
      </c>
      <c r="G15" s="293"/>
      <c r="H15" s="293"/>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row>
    <row r="16" spans="1:71" s="29" customFormat="1" ht="72" customHeight="1">
      <c r="A16" s="30">
        <v>8</v>
      </c>
      <c r="B16" s="31" t="s">
        <v>3123</v>
      </c>
      <c r="C16" s="31" t="s">
        <v>91</v>
      </c>
      <c r="D16" s="32">
        <v>1</v>
      </c>
      <c r="E16" s="33"/>
      <c r="F16" s="34">
        <f t="shared" si="0"/>
        <v>0</v>
      </c>
      <c r="G16" s="293"/>
      <c r="H16" s="293"/>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row>
    <row r="17" spans="1:71" s="29" customFormat="1" ht="43.5" customHeight="1">
      <c r="A17" s="30">
        <v>9</v>
      </c>
      <c r="B17" s="31" t="s">
        <v>129</v>
      </c>
      <c r="C17" s="31" t="s">
        <v>91</v>
      </c>
      <c r="D17" s="32">
        <v>1</v>
      </c>
      <c r="E17" s="33"/>
      <c r="F17" s="34">
        <f t="shared" si="0"/>
        <v>0</v>
      </c>
      <c r="G17" s="293"/>
      <c r="H17" s="293"/>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row>
    <row r="18" spans="1:71" s="40" customFormat="1" ht="21" customHeight="1">
      <c r="A18" s="35"/>
      <c r="B18" s="36" t="s">
        <v>130</v>
      </c>
      <c r="C18" s="36"/>
      <c r="D18" s="36"/>
      <c r="E18" s="37"/>
      <c r="F18" s="38">
        <f>SUM(F9:F17)</f>
        <v>0</v>
      </c>
      <c r="G18" s="39"/>
      <c r="H18" s="39"/>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row>
  </sheetData>
  <sheetProtection password="8F3A" sheet="1"/>
  <printOptions horizontalCentered="1"/>
  <pageMargins left="0.59055118110236227" right="0.16" top="0.78740157480314965" bottom="0.78740157480314965" header="0" footer="0"/>
  <pageSetup paperSize="9" fitToHeight="10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50"/>
  <sheetViews>
    <sheetView showGridLines="0" workbookViewId="0">
      <pane ySplit="1" topLeftCell="A2" activePane="bottomLeft" state="frozenSplit"/>
      <selection activeCell="D47" sqref="D47"/>
      <selection pane="bottomLeft" activeCell="L17" sqref="L17:M17"/>
    </sheetView>
  </sheetViews>
  <sheetFormatPr defaultColWidth="9" defaultRowHeight="14.25" customHeight="1"/>
  <cols>
    <col min="1" max="1" width="0.7109375" style="345" customWidth="1"/>
    <col min="2" max="2" width="1.42578125" style="345" customWidth="1"/>
    <col min="3" max="3" width="3.5703125" style="345" customWidth="1"/>
    <col min="4" max="4" width="3.7109375" style="345" customWidth="1"/>
    <col min="5" max="5" width="9.42578125" style="345" customWidth="1"/>
    <col min="6" max="7" width="9.5703125" style="345" customWidth="1"/>
    <col min="8" max="8" width="20.140625" style="345" customWidth="1"/>
    <col min="9" max="9" width="6" style="345" customWidth="1"/>
    <col min="10" max="10" width="4.42578125" style="345" customWidth="1"/>
    <col min="11" max="11" width="9.85546875" style="345" customWidth="1"/>
    <col min="12" max="12" width="6.28515625" style="345" customWidth="1"/>
    <col min="13" max="14" width="5.140625" style="345" customWidth="1"/>
    <col min="15" max="15" width="1.7109375" style="345" customWidth="1"/>
    <col min="16" max="16" width="6.140625" style="345" customWidth="1"/>
    <col min="17" max="17" width="3.5703125" style="345" customWidth="1"/>
    <col min="18" max="18" width="1.42578125" style="345" customWidth="1"/>
    <col min="19" max="19" width="7" style="345" customWidth="1"/>
    <col min="20" max="20" width="25.42578125" style="345" hidden="1" customWidth="1"/>
    <col min="21" max="21" width="14" style="345" hidden="1" customWidth="1"/>
    <col min="22" max="22" width="10.5703125" style="345" hidden="1" customWidth="1"/>
    <col min="23" max="23" width="14" style="345" hidden="1" customWidth="1"/>
    <col min="24" max="24" width="10.42578125" style="345" hidden="1" customWidth="1"/>
    <col min="25" max="25" width="12.85546875" style="345" hidden="1" customWidth="1"/>
    <col min="26" max="26" width="9.42578125" style="345" hidden="1" customWidth="1"/>
    <col min="27" max="27" width="12.85546875" style="345" hidden="1" customWidth="1"/>
    <col min="28" max="28" width="14" style="345" hidden="1" customWidth="1"/>
    <col min="29" max="29" width="9.42578125" style="345" customWidth="1"/>
    <col min="30" max="30" width="12.85546875" style="345" customWidth="1"/>
    <col min="31" max="31" width="14" style="345" customWidth="1"/>
    <col min="32" max="43" width="9" style="346" customWidth="1"/>
    <col min="44" max="64" width="9" style="345" hidden="1" customWidth="1"/>
    <col min="65" max="71" width="9" style="346"/>
    <col min="72" max="16384" width="9" style="225"/>
  </cols>
  <sheetData>
    <row r="2" spans="1:71" s="222" customFormat="1" ht="7.5" customHeight="1">
      <c r="A2" s="297"/>
      <c r="B2" s="298"/>
      <c r="C2" s="299"/>
      <c r="D2" s="299"/>
      <c r="E2" s="299"/>
      <c r="F2" s="299"/>
      <c r="G2" s="299"/>
      <c r="H2" s="299"/>
      <c r="I2" s="299"/>
      <c r="J2" s="299"/>
      <c r="K2" s="299"/>
      <c r="L2" s="299"/>
      <c r="M2" s="299"/>
      <c r="N2" s="299"/>
      <c r="O2" s="299"/>
      <c r="P2" s="299"/>
      <c r="Q2" s="299"/>
      <c r="R2" s="300"/>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row>
    <row r="3" spans="1:71" s="222" customFormat="1" ht="37.5" customHeight="1">
      <c r="A3" s="297"/>
      <c r="B3" s="301"/>
      <c r="C3" s="1156" t="s">
        <v>1</v>
      </c>
      <c r="D3" s="1151"/>
      <c r="E3" s="1151"/>
      <c r="F3" s="1151"/>
      <c r="G3" s="1151"/>
      <c r="H3" s="1151"/>
      <c r="I3" s="1151"/>
      <c r="J3" s="1151"/>
      <c r="K3" s="1151"/>
      <c r="L3" s="1151"/>
      <c r="M3" s="1151"/>
      <c r="N3" s="1151"/>
      <c r="O3" s="1151"/>
      <c r="P3" s="1151"/>
      <c r="Q3" s="1151"/>
      <c r="R3" s="302"/>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row>
    <row r="4" spans="1:71" s="222" customFormat="1" ht="7.5" customHeight="1">
      <c r="A4" s="297"/>
      <c r="B4" s="301"/>
      <c r="C4" s="297"/>
      <c r="D4" s="297"/>
      <c r="E4" s="297"/>
      <c r="F4" s="297"/>
      <c r="G4" s="297"/>
      <c r="H4" s="297"/>
      <c r="I4" s="297"/>
      <c r="J4" s="297"/>
      <c r="K4" s="297"/>
      <c r="L4" s="297"/>
      <c r="M4" s="297"/>
      <c r="N4" s="297"/>
      <c r="O4" s="297"/>
      <c r="P4" s="297"/>
      <c r="Q4" s="297"/>
      <c r="R4" s="302"/>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row>
    <row r="5" spans="1:71" s="222" customFormat="1" ht="30.75" customHeight="1">
      <c r="A5" s="297"/>
      <c r="B5" s="301"/>
      <c r="C5" s="303" t="s">
        <v>0</v>
      </c>
      <c r="D5" s="297"/>
      <c r="E5" s="297"/>
      <c r="F5" s="1157" t="s">
        <v>1925</v>
      </c>
      <c r="G5" s="1151"/>
      <c r="H5" s="1151"/>
      <c r="I5" s="1151"/>
      <c r="J5" s="1151"/>
      <c r="K5" s="1151"/>
      <c r="L5" s="1151"/>
      <c r="M5" s="1151"/>
      <c r="N5" s="1151"/>
      <c r="O5" s="1151"/>
      <c r="P5" s="1151"/>
      <c r="Q5" s="297"/>
      <c r="R5" s="302"/>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row>
    <row r="6" spans="1:71" s="222" customFormat="1" ht="37.5" customHeight="1">
      <c r="A6" s="297"/>
      <c r="B6" s="301"/>
      <c r="C6" s="304" t="s">
        <v>117</v>
      </c>
      <c r="D6" s="297"/>
      <c r="E6" s="297"/>
      <c r="F6" s="1158" t="s">
        <v>1931</v>
      </c>
      <c r="G6" s="1151"/>
      <c r="H6" s="1151"/>
      <c r="I6" s="1151"/>
      <c r="J6" s="1151"/>
      <c r="K6" s="1151"/>
      <c r="L6" s="1151"/>
      <c r="M6" s="1151"/>
      <c r="N6" s="1151"/>
      <c r="O6" s="1151"/>
      <c r="P6" s="1151"/>
      <c r="Q6" s="297"/>
      <c r="R6" s="302"/>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row>
    <row r="7" spans="1:71" s="222" customFormat="1" ht="7.5" customHeight="1">
      <c r="A7" s="297"/>
      <c r="B7" s="301"/>
      <c r="C7" s="297"/>
      <c r="D7" s="297"/>
      <c r="E7" s="297"/>
      <c r="F7" s="297"/>
      <c r="G7" s="297"/>
      <c r="H7" s="297"/>
      <c r="I7" s="297"/>
      <c r="J7" s="297"/>
      <c r="K7" s="297"/>
      <c r="L7" s="297"/>
      <c r="M7" s="297"/>
      <c r="N7" s="297"/>
      <c r="O7" s="297"/>
      <c r="P7" s="297"/>
      <c r="Q7" s="297"/>
      <c r="R7" s="302"/>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row>
    <row r="8" spans="1:71" s="222" customFormat="1" ht="18.75" customHeight="1">
      <c r="A8" s="297"/>
      <c r="B8" s="301"/>
      <c r="C8" s="303" t="s">
        <v>118</v>
      </c>
      <c r="D8" s="297"/>
      <c r="E8" s="297"/>
      <c r="F8" s="305" t="s">
        <v>119</v>
      </c>
      <c r="G8" s="297"/>
      <c r="H8" s="297"/>
      <c r="I8" s="297"/>
      <c r="J8" s="297"/>
      <c r="K8" s="303" t="s">
        <v>120</v>
      </c>
      <c r="L8" s="297"/>
      <c r="M8" s="1159" t="s">
        <v>1926</v>
      </c>
      <c r="N8" s="1151"/>
      <c r="O8" s="1151"/>
      <c r="P8" s="1151"/>
      <c r="Q8" s="297"/>
      <c r="R8" s="302"/>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c r="BP8" s="297"/>
      <c r="BQ8" s="297"/>
      <c r="BR8" s="297"/>
      <c r="BS8" s="297"/>
    </row>
    <row r="9" spans="1:71" s="222" customFormat="1" ht="7.5" customHeight="1">
      <c r="A9" s="297"/>
      <c r="B9" s="301"/>
      <c r="C9" s="297"/>
      <c r="D9" s="297"/>
      <c r="E9" s="297"/>
      <c r="F9" s="297"/>
      <c r="G9" s="297"/>
      <c r="H9" s="297"/>
      <c r="I9" s="297"/>
      <c r="J9" s="297"/>
      <c r="K9" s="297"/>
      <c r="L9" s="297"/>
      <c r="M9" s="297"/>
      <c r="N9" s="297"/>
      <c r="O9" s="297"/>
      <c r="P9" s="297"/>
      <c r="Q9" s="297"/>
      <c r="R9" s="302"/>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row>
    <row r="10" spans="1:71" s="222" customFormat="1" ht="15.75" customHeight="1">
      <c r="A10" s="297"/>
      <c r="B10" s="301"/>
      <c r="C10" s="303" t="s">
        <v>1824</v>
      </c>
      <c r="D10" s="297"/>
      <c r="E10" s="297"/>
      <c r="F10" s="305" t="s">
        <v>119</v>
      </c>
      <c r="G10" s="297"/>
      <c r="H10" s="297"/>
      <c r="I10" s="297"/>
      <c r="J10" s="297"/>
      <c r="K10" s="303" t="s">
        <v>122</v>
      </c>
      <c r="L10" s="297"/>
      <c r="M10" s="1155" t="s">
        <v>119</v>
      </c>
      <c r="N10" s="1151"/>
      <c r="O10" s="1151"/>
      <c r="P10" s="1151"/>
      <c r="Q10" s="1151"/>
      <c r="R10" s="302"/>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row>
    <row r="11" spans="1:71" s="222" customFormat="1" ht="15" customHeight="1">
      <c r="A11" s="297"/>
      <c r="B11" s="301"/>
      <c r="C11" s="303" t="s">
        <v>121</v>
      </c>
      <c r="D11" s="297"/>
      <c r="E11" s="297"/>
      <c r="F11" s="305" t="s">
        <v>119</v>
      </c>
      <c r="G11" s="297"/>
      <c r="H11" s="297"/>
      <c r="I11" s="297"/>
      <c r="J11" s="297"/>
      <c r="K11" s="303" t="s">
        <v>47</v>
      </c>
      <c r="L11" s="297"/>
      <c r="M11" s="1155" t="s">
        <v>119</v>
      </c>
      <c r="N11" s="1151"/>
      <c r="O11" s="1151"/>
      <c r="P11" s="1151"/>
      <c r="Q11" s="1151"/>
      <c r="R11" s="302"/>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row>
    <row r="12" spans="1:71" s="222" customFormat="1" ht="11.25" customHeight="1">
      <c r="A12" s="297"/>
      <c r="B12" s="301"/>
      <c r="C12" s="297"/>
      <c r="D12" s="297"/>
      <c r="E12" s="297"/>
      <c r="F12" s="297"/>
      <c r="G12" s="297"/>
      <c r="H12" s="297"/>
      <c r="I12" s="297"/>
      <c r="J12" s="297"/>
      <c r="K12" s="297"/>
      <c r="L12" s="297"/>
      <c r="M12" s="297"/>
      <c r="N12" s="297"/>
      <c r="O12" s="297"/>
      <c r="P12" s="297"/>
      <c r="Q12" s="297"/>
      <c r="R12" s="302"/>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row>
    <row r="13" spans="1:71" s="223" customFormat="1" ht="30" customHeight="1">
      <c r="A13" s="306"/>
      <c r="B13" s="307"/>
      <c r="C13" s="308" t="s">
        <v>2</v>
      </c>
      <c r="D13" s="309" t="s">
        <v>3</v>
      </c>
      <c r="E13" s="309" t="s">
        <v>4</v>
      </c>
      <c r="F13" s="1147" t="s">
        <v>5</v>
      </c>
      <c r="G13" s="1148"/>
      <c r="H13" s="1148"/>
      <c r="I13" s="1148"/>
      <c r="J13" s="309" t="s">
        <v>87</v>
      </c>
      <c r="K13" s="309" t="s">
        <v>88</v>
      </c>
      <c r="L13" s="1147" t="s">
        <v>1830</v>
      </c>
      <c r="M13" s="1148"/>
      <c r="N13" s="1147" t="s">
        <v>1831</v>
      </c>
      <c r="O13" s="1148"/>
      <c r="P13" s="1148"/>
      <c r="Q13" s="1149"/>
      <c r="R13" s="310"/>
      <c r="S13" s="306"/>
      <c r="T13" s="311" t="s">
        <v>6</v>
      </c>
      <c r="U13" s="312" t="s">
        <v>95</v>
      </c>
      <c r="V13" s="312" t="s">
        <v>7</v>
      </c>
      <c r="W13" s="312" t="s">
        <v>1832</v>
      </c>
      <c r="X13" s="312" t="s">
        <v>1833</v>
      </c>
      <c r="Y13" s="312" t="s">
        <v>1834</v>
      </c>
      <c r="Z13" s="312" t="s">
        <v>8</v>
      </c>
      <c r="AA13" s="313" t="s">
        <v>9</v>
      </c>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row>
    <row r="14" spans="1:71" s="222" customFormat="1" ht="30" customHeight="1">
      <c r="A14" s="297"/>
      <c r="B14" s="301"/>
      <c r="C14" s="314" t="s">
        <v>48</v>
      </c>
      <c r="D14" s="297"/>
      <c r="E14" s="297"/>
      <c r="F14" s="297"/>
      <c r="G14" s="297"/>
      <c r="H14" s="297"/>
      <c r="I14" s="297"/>
      <c r="J14" s="297"/>
      <c r="K14" s="297"/>
      <c r="L14" s="297"/>
      <c r="M14" s="297"/>
      <c r="N14" s="1150">
        <f>$BK$14</f>
        <v>0</v>
      </c>
      <c r="O14" s="1151"/>
      <c r="P14" s="1151"/>
      <c r="Q14" s="1151"/>
      <c r="R14" s="302"/>
      <c r="S14" s="297"/>
      <c r="T14" s="315"/>
      <c r="U14" s="316"/>
      <c r="V14" s="316"/>
      <c r="W14" s="317">
        <f>$W$15</f>
        <v>0</v>
      </c>
      <c r="X14" s="316"/>
      <c r="Y14" s="317">
        <f>$Y$15</f>
        <v>0</v>
      </c>
      <c r="Z14" s="316"/>
      <c r="AA14" s="318">
        <f>$AA$15</f>
        <v>0</v>
      </c>
      <c r="AB14" s="297"/>
      <c r="AC14" s="297"/>
      <c r="AD14" s="297"/>
      <c r="AE14" s="297"/>
      <c r="AF14" s="297"/>
      <c r="AG14" s="297"/>
      <c r="AH14" s="297"/>
      <c r="AI14" s="297"/>
      <c r="AJ14" s="297"/>
      <c r="AK14" s="297"/>
      <c r="AL14" s="297"/>
      <c r="AM14" s="297"/>
      <c r="AN14" s="297"/>
      <c r="AO14" s="297"/>
      <c r="AP14" s="297"/>
      <c r="AQ14" s="297"/>
      <c r="AR14" s="297"/>
      <c r="AS14" s="297"/>
      <c r="AT14" s="297" t="s">
        <v>10</v>
      </c>
      <c r="AU14" s="297" t="s">
        <v>1457</v>
      </c>
      <c r="AV14" s="297"/>
      <c r="AW14" s="297"/>
      <c r="AX14" s="297"/>
      <c r="AY14" s="297"/>
      <c r="AZ14" s="297"/>
      <c r="BA14" s="297"/>
      <c r="BB14" s="297"/>
      <c r="BC14" s="297"/>
      <c r="BD14" s="297"/>
      <c r="BE14" s="297"/>
      <c r="BF14" s="297"/>
      <c r="BG14" s="297"/>
      <c r="BH14" s="297"/>
      <c r="BI14" s="297"/>
      <c r="BJ14" s="297"/>
      <c r="BK14" s="319">
        <f>$BK$15</f>
        <v>0</v>
      </c>
      <c r="BL14" s="297"/>
      <c r="BM14" s="297"/>
      <c r="BN14" s="297"/>
      <c r="BO14" s="297"/>
      <c r="BP14" s="297"/>
      <c r="BQ14" s="297"/>
      <c r="BR14" s="297"/>
      <c r="BS14" s="297"/>
    </row>
    <row r="15" spans="1:71" s="224" customFormat="1" ht="37.5" customHeight="1">
      <c r="A15" s="320"/>
      <c r="B15" s="321"/>
      <c r="C15" s="320"/>
      <c r="D15" s="322" t="s">
        <v>1915</v>
      </c>
      <c r="E15" s="320"/>
      <c r="F15" s="320"/>
      <c r="G15" s="320"/>
      <c r="H15" s="320"/>
      <c r="I15" s="320"/>
      <c r="J15" s="320"/>
      <c r="K15" s="320"/>
      <c r="L15" s="320"/>
      <c r="M15" s="320"/>
      <c r="N15" s="1152">
        <f>$BK$15</f>
        <v>0</v>
      </c>
      <c r="O15" s="1153"/>
      <c r="P15" s="1153"/>
      <c r="Q15" s="1153"/>
      <c r="R15" s="324"/>
      <c r="S15" s="320"/>
      <c r="T15" s="325"/>
      <c r="U15" s="320"/>
      <c r="V15" s="320"/>
      <c r="W15" s="326">
        <f>$W$16</f>
        <v>0</v>
      </c>
      <c r="X15" s="320"/>
      <c r="Y15" s="326">
        <f>$Y$16</f>
        <v>0</v>
      </c>
      <c r="Z15" s="320"/>
      <c r="AA15" s="327">
        <f>$AA$16</f>
        <v>0</v>
      </c>
      <c r="AB15" s="320"/>
      <c r="AC15" s="320"/>
      <c r="AD15" s="320"/>
      <c r="AE15" s="320"/>
      <c r="AF15" s="320"/>
      <c r="AG15" s="320"/>
      <c r="AH15" s="320"/>
      <c r="AI15" s="320"/>
      <c r="AJ15" s="320"/>
      <c r="AK15" s="320"/>
      <c r="AL15" s="320"/>
      <c r="AM15" s="320"/>
      <c r="AN15" s="320"/>
      <c r="AO15" s="320"/>
      <c r="AP15" s="320"/>
      <c r="AQ15" s="320"/>
      <c r="AR15" s="323" t="s">
        <v>100</v>
      </c>
      <c r="AS15" s="320"/>
      <c r="AT15" s="323" t="s">
        <v>10</v>
      </c>
      <c r="AU15" s="323" t="s">
        <v>1382</v>
      </c>
      <c r="AV15" s="320"/>
      <c r="AW15" s="320"/>
      <c r="AX15" s="320"/>
      <c r="AY15" s="323" t="s">
        <v>11</v>
      </c>
      <c r="AZ15" s="320"/>
      <c r="BA15" s="320"/>
      <c r="BB15" s="320"/>
      <c r="BC15" s="320"/>
      <c r="BD15" s="320"/>
      <c r="BE15" s="320"/>
      <c r="BF15" s="320"/>
      <c r="BG15" s="320"/>
      <c r="BH15" s="320"/>
      <c r="BI15" s="320"/>
      <c r="BJ15" s="320"/>
      <c r="BK15" s="328">
        <f>$BK$16</f>
        <v>0</v>
      </c>
      <c r="BL15" s="320"/>
      <c r="BM15" s="320"/>
      <c r="BN15" s="320"/>
      <c r="BO15" s="320"/>
      <c r="BP15" s="320"/>
      <c r="BQ15" s="320"/>
      <c r="BR15" s="320"/>
      <c r="BS15" s="320"/>
    </row>
    <row r="16" spans="1:71" s="224" customFormat="1" ht="21" customHeight="1">
      <c r="A16" s="320"/>
      <c r="B16" s="321"/>
      <c r="C16" s="320"/>
      <c r="D16" s="329" t="s">
        <v>1916</v>
      </c>
      <c r="E16" s="320"/>
      <c r="F16" s="320"/>
      <c r="G16" s="320"/>
      <c r="H16" s="320"/>
      <c r="I16" s="320"/>
      <c r="J16" s="320"/>
      <c r="K16" s="320"/>
      <c r="L16" s="320"/>
      <c r="M16" s="320"/>
      <c r="N16" s="1154">
        <f>$BK$16</f>
        <v>0</v>
      </c>
      <c r="O16" s="1153"/>
      <c r="P16" s="1153"/>
      <c r="Q16" s="1153"/>
      <c r="R16" s="324"/>
      <c r="S16" s="320"/>
      <c r="T16" s="325"/>
      <c r="U16" s="320"/>
      <c r="V16" s="320"/>
      <c r="W16" s="326">
        <f>$W$17</f>
        <v>0</v>
      </c>
      <c r="X16" s="320"/>
      <c r="Y16" s="326">
        <f>$Y$17</f>
        <v>0</v>
      </c>
      <c r="Z16" s="320"/>
      <c r="AA16" s="327">
        <f>$AA$17</f>
        <v>0</v>
      </c>
      <c r="AB16" s="320"/>
      <c r="AC16" s="320"/>
      <c r="AD16" s="320"/>
      <c r="AE16" s="320"/>
      <c r="AF16" s="320"/>
      <c r="AG16" s="320"/>
      <c r="AH16" s="320"/>
      <c r="AI16" s="320"/>
      <c r="AJ16" s="320"/>
      <c r="AK16" s="320"/>
      <c r="AL16" s="320"/>
      <c r="AM16" s="320"/>
      <c r="AN16" s="320"/>
      <c r="AO16" s="320"/>
      <c r="AP16" s="320"/>
      <c r="AQ16" s="320"/>
      <c r="AR16" s="323" t="s">
        <v>97</v>
      </c>
      <c r="AS16" s="320"/>
      <c r="AT16" s="323" t="s">
        <v>10</v>
      </c>
      <c r="AU16" s="323" t="s">
        <v>97</v>
      </c>
      <c r="AV16" s="320"/>
      <c r="AW16" s="320"/>
      <c r="AX16" s="320"/>
      <c r="AY16" s="323" t="s">
        <v>11</v>
      </c>
      <c r="AZ16" s="320"/>
      <c r="BA16" s="320"/>
      <c r="BB16" s="320"/>
      <c r="BC16" s="320"/>
      <c r="BD16" s="320"/>
      <c r="BE16" s="320"/>
      <c r="BF16" s="320"/>
      <c r="BG16" s="320"/>
      <c r="BH16" s="320"/>
      <c r="BI16" s="320"/>
      <c r="BJ16" s="320"/>
      <c r="BK16" s="328">
        <f>$BK$17</f>
        <v>0</v>
      </c>
      <c r="BL16" s="320"/>
      <c r="BM16" s="320"/>
      <c r="BN16" s="320"/>
      <c r="BO16" s="320"/>
      <c r="BP16" s="320"/>
      <c r="BQ16" s="320"/>
      <c r="BR16" s="320"/>
      <c r="BS16" s="320"/>
    </row>
    <row r="17" spans="1:71" s="222" customFormat="1" ht="66.75" customHeight="1">
      <c r="A17" s="297"/>
      <c r="B17" s="301"/>
      <c r="C17" s="330" t="s">
        <v>97</v>
      </c>
      <c r="D17" s="330" t="s">
        <v>12</v>
      </c>
      <c r="E17" s="331" t="s">
        <v>1917</v>
      </c>
      <c r="F17" s="1142" t="s">
        <v>1918</v>
      </c>
      <c r="G17" s="1143"/>
      <c r="H17" s="1143"/>
      <c r="I17" s="1143"/>
      <c r="J17" s="332" t="s">
        <v>94</v>
      </c>
      <c r="K17" s="333">
        <v>60</v>
      </c>
      <c r="L17" s="1144"/>
      <c r="M17" s="1145"/>
      <c r="N17" s="1146">
        <f>ROUND($L$17*$K$17,2)</f>
        <v>0</v>
      </c>
      <c r="O17" s="1143"/>
      <c r="P17" s="1143"/>
      <c r="Q17" s="1143"/>
      <c r="R17" s="302"/>
      <c r="S17" s="297"/>
      <c r="T17" s="334"/>
      <c r="U17" s="339" t="s">
        <v>13</v>
      </c>
      <c r="V17" s="340">
        <v>0</v>
      </c>
      <c r="W17" s="340">
        <f>$V$17*$K$17</f>
        <v>0</v>
      </c>
      <c r="X17" s="340">
        <v>0</v>
      </c>
      <c r="Y17" s="340">
        <f>$X$17*$K$17</f>
        <v>0</v>
      </c>
      <c r="Z17" s="340">
        <v>0</v>
      </c>
      <c r="AA17" s="341">
        <f>$Z$17*$K$17</f>
        <v>0</v>
      </c>
      <c r="AB17" s="297"/>
      <c r="AC17" s="297"/>
      <c r="AD17" s="297"/>
      <c r="AE17" s="297"/>
      <c r="AF17" s="297"/>
      <c r="AG17" s="297"/>
      <c r="AH17" s="297"/>
      <c r="AI17" s="297"/>
      <c r="AJ17" s="297"/>
      <c r="AK17" s="297"/>
      <c r="AL17" s="297"/>
      <c r="AM17" s="297"/>
      <c r="AN17" s="297"/>
      <c r="AO17" s="297"/>
      <c r="AP17" s="297"/>
      <c r="AQ17" s="297"/>
      <c r="AR17" s="297" t="s">
        <v>1919</v>
      </c>
      <c r="AS17" s="297"/>
      <c r="AT17" s="297" t="s">
        <v>12</v>
      </c>
      <c r="AU17" s="297" t="s">
        <v>98</v>
      </c>
      <c r="AV17" s="297"/>
      <c r="AW17" s="297"/>
      <c r="AX17" s="297"/>
      <c r="AY17" s="297" t="s">
        <v>11</v>
      </c>
      <c r="AZ17" s="297"/>
      <c r="BA17" s="297"/>
      <c r="BB17" s="297"/>
      <c r="BC17" s="297"/>
      <c r="BD17" s="297"/>
      <c r="BE17" s="338">
        <f>IF($U$17="základní",$N$17,0)</f>
        <v>0</v>
      </c>
      <c r="BF17" s="338">
        <f>IF($U$17="snížená",$N$17,0)</f>
        <v>0</v>
      </c>
      <c r="BG17" s="338">
        <f>IF($U$17="zákl. přenesená",$N$17,0)</f>
        <v>0</v>
      </c>
      <c r="BH17" s="338">
        <f>IF($U$17="sníž. přenesená",$N$17,0)</f>
        <v>0</v>
      </c>
      <c r="BI17" s="338">
        <f>IF($U$17="nulová",$N$17,0)</f>
        <v>0</v>
      </c>
      <c r="BJ17" s="297" t="s">
        <v>97</v>
      </c>
      <c r="BK17" s="338">
        <f>ROUND($L$17*$K$17,2)</f>
        <v>0</v>
      </c>
      <c r="BL17" s="297" t="s">
        <v>1919</v>
      </c>
      <c r="BM17" s="297"/>
      <c r="BN17" s="297"/>
      <c r="BO17" s="297"/>
      <c r="BP17" s="297"/>
      <c r="BQ17" s="297"/>
      <c r="BR17" s="297"/>
      <c r="BS17" s="297"/>
    </row>
    <row r="18" spans="1:71" s="222" customFormat="1" ht="7.5" customHeight="1">
      <c r="A18" s="297"/>
      <c r="B18" s="342"/>
      <c r="C18" s="343"/>
      <c r="D18" s="343"/>
      <c r="E18" s="343"/>
      <c r="F18" s="343"/>
      <c r="G18" s="343"/>
      <c r="H18" s="343"/>
      <c r="I18" s="343"/>
      <c r="J18" s="343"/>
      <c r="K18" s="343"/>
      <c r="L18" s="343"/>
      <c r="M18" s="343"/>
      <c r="N18" s="343"/>
      <c r="O18" s="343"/>
      <c r="P18" s="343"/>
      <c r="Q18" s="343"/>
      <c r="R18" s="344"/>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row>
    <row r="50" spans="1:71" s="221" customFormat="1" ht="14.25" customHeight="1">
      <c r="A50" s="345"/>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5"/>
      <c r="BR50" s="345"/>
      <c r="BS50" s="345"/>
    </row>
  </sheetData>
  <sheetProtection password="8F3A" sheet="1"/>
  <mergeCells count="15">
    <mergeCell ref="M11:Q11"/>
    <mergeCell ref="C3:Q3"/>
    <mergeCell ref="F5:P5"/>
    <mergeCell ref="F6:P6"/>
    <mergeCell ref="M8:P8"/>
    <mergeCell ref="M10:Q10"/>
    <mergeCell ref="F17:I17"/>
    <mergeCell ref="L17:M17"/>
    <mergeCell ref="N17:Q17"/>
    <mergeCell ref="F13:I13"/>
    <mergeCell ref="L13:M13"/>
    <mergeCell ref="N13:Q13"/>
    <mergeCell ref="N14:Q14"/>
    <mergeCell ref="N15:Q15"/>
    <mergeCell ref="N16:Q16"/>
  </mergeCells>
  <pageMargins left="0.70866141732283472" right="0.15748031496062992" top="0.59055118110236227" bottom="0.59055118110236227" header="0" footer="0"/>
  <pageSetup paperSize="9" scale="87" fitToHeight="100" orientation="portrait" blackAndWhite="1" r:id="rId1"/>
  <headerFooter alignWithMargins="0">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50"/>
  <sheetViews>
    <sheetView showGridLines="0" workbookViewId="0">
      <pane ySplit="1" topLeftCell="A2" activePane="bottomLeft" state="frozenSplit"/>
      <selection activeCell="D47" sqref="D47"/>
      <selection pane="bottomLeft" activeCell="L16" sqref="L16"/>
    </sheetView>
  </sheetViews>
  <sheetFormatPr defaultColWidth="9" defaultRowHeight="14.25" customHeight="1"/>
  <cols>
    <col min="1" max="1" width="0.7109375" style="345" customWidth="1"/>
    <col min="2" max="2" width="1.42578125" style="345" customWidth="1"/>
    <col min="3" max="3" width="3.5703125" style="345" customWidth="1"/>
    <col min="4" max="4" width="3.7109375" style="345" customWidth="1"/>
    <col min="5" max="5" width="9.42578125" style="345" customWidth="1"/>
    <col min="6" max="7" width="9.5703125" style="345" customWidth="1"/>
    <col min="8" max="8" width="20.140625" style="345" customWidth="1"/>
    <col min="9" max="9" width="6" style="345" customWidth="1"/>
    <col min="10" max="10" width="4.42578125" style="345" customWidth="1"/>
    <col min="11" max="11" width="9.85546875" style="345" customWidth="1"/>
    <col min="12" max="12" width="6.28515625" style="345" customWidth="1"/>
    <col min="13" max="14" width="5.140625" style="345" customWidth="1"/>
    <col min="15" max="15" width="1.7109375" style="345" customWidth="1"/>
    <col min="16" max="16" width="6.140625" style="345" customWidth="1"/>
    <col min="17" max="17" width="3.5703125" style="345" customWidth="1"/>
    <col min="18" max="18" width="1.42578125" style="345" customWidth="1"/>
    <col min="19" max="19" width="7" style="345" customWidth="1"/>
    <col min="20" max="20" width="25.42578125" style="345" hidden="1" customWidth="1"/>
    <col min="21" max="21" width="14" style="345" hidden="1" customWidth="1"/>
    <col min="22" max="22" width="10.5703125" style="345" hidden="1" customWidth="1"/>
    <col min="23" max="23" width="14" style="345" hidden="1" customWidth="1"/>
    <col min="24" max="24" width="10.42578125" style="345" hidden="1" customWidth="1"/>
    <col min="25" max="25" width="12.85546875" style="345" hidden="1" customWidth="1"/>
    <col min="26" max="26" width="9.42578125" style="345" hidden="1" customWidth="1"/>
    <col min="27" max="27" width="12.85546875" style="345" hidden="1" customWidth="1"/>
    <col min="28" max="28" width="14" style="345" hidden="1" customWidth="1"/>
    <col min="29" max="29" width="9.42578125" style="345" customWidth="1"/>
    <col min="30" max="30" width="12.85546875" style="345" customWidth="1"/>
    <col min="31" max="31" width="14" style="345" customWidth="1"/>
    <col min="32" max="43" width="9" style="346" customWidth="1"/>
    <col min="44" max="64" width="9" style="345" hidden="1" customWidth="1"/>
    <col min="65" max="71" width="9" style="346"/>
    <col min="72" max="16384" width="9" style="225"/>
  </cols>
  <sheetData>
    <row r="2" spans="1:71" s="222" customFormat="1" ht="7.5" customHeight="1">
      <c r="A2" s="297"/>
      <c r="B2" s="298"/>
      <c r="C2" s="299"/>
      <c r="D2" s="299"/>
      <c r="E2" s="299"/>
      <c r="F2" s="299"/>
      <c r="G2" s="299"/>
      <c r="H2" s="299"/>
      <c r="I2" s="299"/>
      <c r="J2" s="299"/>
      <c r="K2" s="299"/>
      <c r="L2" s="299"/>
      <c r="M2" s="299"/>
      <c r="N2" s="299"/>
      <c r="O2" s="299"/>
      <c r="P2" s="299"/>
      <c r="Q2" s="299"/>
      <c r="R2" s="300"/>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row>
    <row r="3" spans="1:71" s="222" customFormat="1" ht="37.5" customHeight="1">
      <c r="A3" s="297"/>
      <c r="B3" s="301"/>
      <c r="C3" s="1156" t="s">
        <v>1</v>
      </c>
      <c r="D3" s="1151"/>
      <c r="E3" s="1151"/>
      <c r="F3" s="1151"/>
      <c r="G3" s="1151"/>
      <c r="H3" s="1151"/>
      <c r="I3" s="1151"/>
      <c r="J3" s="1151"/>
      <c r="K3" s="1151"/>
      <c r="L3" s="1151"/>
      <c r="M3" s="1151"/>
      <c r="N3" s="1151"/>
      <c r="O3" s="1151"/>
      <c r="P3" s="1151"/>
      <c r="Q3" s="1151"/>
      <c r="R3" s="302"/>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row>
    <row r="4" spans="1:71" s="222" customFormat="1" ht="7.5" customHeight="1">
      <c r="A4" s="297"/>
      <c r="B4" s="301"/>
      <c r="C4" s="297"/>
      <c r="D4" s="297"/>
      <c r="E4" s="297"/>
      <c r="F4" s="297"/>
      <c r="G4" s="297"/>
      <c r="H4" s="297"/>
      <c r="I4" s="297"/>
      <c r="J4" s="297"/>
      <c r="K4" s="297"/>
      <c r="L4" s="297"/>
      <c r="M4" s="297"/>
      <c r="N4" s="297"/>
      <c r="O4" s="297"/>
      <c r="P4" s="297"/>
      <c r="Q4" s="297"/>
      <c r="R4" s="302"/>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row>
    <row r="5" spans="1:71" s="222" customFormat="1" ht="30.75" customHeight="1">
      <c r="A5" s="297"/>
      <c r="B5" s="301"/>
      <c r="C5" s="303" t="s">
        <v>0</v>
      </c>
      <c r="D5" s="297"/>
      <c r="E5" s="297"/>
      <c r="F5" s="1157" t="s">
        <v>1925</v>
      </c>
      <c r="G5" s="1151"/>
      <c r="H5" s="1151"/>
      <c r="I5" s="1151"/>
      <c r="J5" s="1151"/>
      <c r="K5" s="1151"/>
      <c r="L5" s="1151"/>
      <c r="M5" s="1151"/>
      <c r="N5" s="1151"/>
      <c r="O5" s="1151"/>
      <c r="P5" s="1151"/>
      <c r="Q5" s="297"/>
      <c r="R5" s="302"/>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row>
    <row r="6" spans="1:71" s="222" customFormat="1" ht="37.5" customHeight="1">
      <c r="A6" s="297"/>
      <c r="B6" s="301"/>
      <c r="C6" s="304" t="s">
        <v>117</v>
      </c>
      <c r="D6" s="297"/>
      <c r="E6" s="297"/>
      <c r="F6" s="1158" t="s">
        <v>1930</v>
      </c>
      <c r="G6" s="1151"/>
      <c r="H6" s="1151"/>
      <c r="I6" s="1151"/>
      <c r="J6" s="1151"/>
      <c r="K6" s="1151"/>
      <c r="L6" s="1151"/>
      <c r="M6" s="1151"/>
      <c r="N6" s="1151"/>
      <c r="O6" s="1151"/>
      <c r="P6" s="1151"/>
      <c r="Q6" s="297"/>
      <c r="R6" s="302"/>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row>
    <row r="7" spans="1:71" s="222" customFormat="1" ht="7.5" customHeight="1">
      <c r="A7" s="297"/>
      <c r="B7" s="301"/>
      <c r="C7" s="297"/>
      <c r="D7" s="297"/>
      <c r="E7" s="297"/>
      <c r="F7" s="297"/>
      <c r="G7" s="297"/>
      <c r="H7" s="297"/>
      <c r="I7" s="297"/>
      <c r="J7" s="297"/>
      <c r="K7" s="297"/>
      <c r="L7" s="297"/>
      <c r="M7" s="297"/>
      <c r="N7" s="297"/>
      <c r="O7" s="297"/>
      <c r="P7" s="297"/>
      <c r="Q7" s="297"/>
      <c r="R7" s="302"/>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row>
    <row r="8" spans="1:71" s="222" customFormat="1" ht="18.75" customHeight="1">
      <c r="A8" s="297"/>
      <c r="B8" s="301"/>
      <c r="C8" s="303" t="s">
        <v>118</v>
      </c>
      <c r="D8" s="297"/>
      <c r="E8" s="297"/>
      <c r="F8" s="305" t="s">
        <v>119</v>
      </c>
      <c r="G8" s="297"/>
      <c r="H8" s="297"/>
      <c r="I8" s="297"/>
      <c r="J8" s="297"/>
      <c r="K8" s="303" t="s">
        <v>120</v>
      </c>
      <c r="L8" s="297"/>
      <c r="M8" s="1159" t="s">
        <v>1926</v>
      </c>
      <c r="N8" s="1151"/>
      <c r="O8" s="1151"/>
      <c r="P8" s="1151"/>
      <c r="Q8" s="297"/>
      <c r="R8" s="302"/>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c r="BP8" s="297"/>
      <c r="BQ8" s="297"/>
      <c r="BR8" s="297"/>
      <c r="BS8" s="297"/>
    </row>
    <row r="9" spans="1:71" s="222" customFormat="1" ht="7.5" customHeight="1">
      <c r="A9" s="297"/>
      <c r="B9" s="301"/>
      <c r="C9" s="297"/>
      <c r="D9" s="297"/>
      <c r="E9" s="297"/>
      <c r="F9" s="297"/>
      <c r="G9" s="297"/>
      <c r="H9" s="297"/>
      <c r="I9" s="297"/>
      <c r="J9" s="297"/>
      <c r="K9" s="297"/>
      <c r="L9" s="297"/>
      <c r="M9" s="297"/>
      <c r="N9" s="297"/>
      <c r="O9" s="297"/>
      <c r="P9" s="297"/>
      <c r="Q9" s="297"/>
      <c r="R9" s="302"/>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row>
    <row r="10" spans="1:71" s="222" customFormat="1" ht="15.75" customHeight="1">
      <c r="A10" s="297"/>
      <c r="B10" s="301"/>
      <c r="C10" s="303" t="s">
        <v>1824</v>
      </c>
      <c r="D10" s="297"/>
      <c r="E10" s="297"/>
      <c r="F10" s="305" t="s">
        <v>119</v>
      </c>
      <c r="G10" s="297"/>
      <c r="H10" s="297"/>
      <c r="I10" s="297"/>
      <c r="J10" s="297"/>
      <c r="K10" s="303" t="s">
        <v>122</v>
      </c>
      <c r="L10" s="297"/>
      <c r="M10" s="1155" t="s">
        <v>119</v>
      </c>
      <c r="N10" s="1151"/>
      <c r="O10" s="1151"/>
      <c r="P10" s="1151"/>
      <c r="Q10" s="1151"/>
      <c r="R10" s="302"/>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row>
    <row r="11" spans="1:71" s="222" customFormat="1" ht="15" customHeight="1">
      <c r="A11" s="297"/>
      <c r="B11" s="301"/>
      <c r="C11" s="303" t="s">
        <v>121</v>
      </c>
      <c r="D11" s="297"/>
      <c r="E11" s="297"/>
      <c r="F11" s="305" t="s">
        <v>119</v>
      </c>
      <c r="G11" s="297"/>
      <c r="H11" s="297"/>
      <c r="I11" s="297"/>
      <c r="J11" s="297"/>
      <c r="K11" s="303" t="s">
        <v>47</v>
      </c>
      <c r="L11" s="297"/>
      <c r="M11" s="1155" t="s">
        <v>119</v>
      </c>
      <c r="N11" s="1151"/>
      <c r="O11" s="1151"/>
      <c r="P11" s="1151"/>
      <c r="Q11" s="1151"/>
      <c r="R11" s="302"/>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row>
    <row r="12" spans="1:71" s="222" customFormat="1" ht="11.25" customHeight="1">
      <c r="A12" s="297"/>
      <c r="B12" s="301"/>
      <c r="C12" s="297"/>
      <c r="D12" s="297"/>
      <c r="E12" s="297"/>
      <c r="F12" s="297"/>
      <c r="G12" s="297"/>
      <c r="H12" s="297"/>
      <c r="I12" s="297"/>
      <c r="J12" s="297"/>
      <c r="K12" s="297"/>
      <c r="L12" s="297"/>
      <c r="M12" s="297"/>
      <c r="N12" s="297"/>
      <c r="O12" s="297"/>
      <c r="P12" s="297"/>
      <c r="Q12" s="297"/>
      <c r="R12" s="302"/>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row>
    <row r="13" spans="1:71" s="223" customFormat="1" ht="30" customHeight="1">
      <c r="A13" s="306"/>
      <c r="B13" s="307"/>
      <c r="C13" s="308" t="s">
        <v>2</v>
      </c>
      <c r="D13" s="309" t="s">
        <v>3</v>
      </c>
      <c r="E13" s="309" t="s">
        <v>4</v>
      </c>
      <c r="F13" s="1147" t="s">
        <v>5</v>
      </c>
      <c r="G13" s="1148"/>
      <c r="H13" s="1148"/>
      <c r="I13" s="1148"/>
      <c r="J13" s="309" t="s">
        <v>87</v>
      </c>
      <c r="K13" s="309" t="s">
        <v>88</v>
      </c>
      <c r="L13" s="1147" t="s">
        <v>1830</v>
      </c>
      <c r="M13" s="1148"/>
      <c r="N13" s="1147" t="s">
        <v>1831</v>
      </c>
      <c r="O13" s="1148"/>
      <c r="P13" s="1148"/>
      <c r="Q13" s="1149"/>
      <c r="R13" s="310"/>
      <c r="S13" s="306"/>
      <c r="T13" s="311" t="s">
        <v>6</v>
      </c>
      <c r="U13" s="312" t="s">
        <v>95</v>
      </c>
      <c r="V13" s="312" t="s">
        <v>7</v>
      </c>
      <c r="W13" s="312" t="s">
        <v>1832</v>
      </c>
      <c r="X13" s="312" t="s">
        <v>1833</v>
      </c>
      <c r="Y13" s="312" t="s">
        <v>1834</v>
      </c>
      <c r="Z13" s="312" t="s">
        <v>8</v>
      </c>
      <c r="AA13" s="313" t="s">
        <v>9</v>
      </c>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row>
    <row r="14" spans="1:71" s="222" customFormat="1" ht="30" customHeight="1">
      <c r="A14" s="297"/>
      <c r="B14" s="301"/>
      <c r="C14" s="314" t="s">
        <v>48</v>
      </c>
      <c r="D14" s="297"/>
      <c r="E14" s="297"/>
      <c r="F14" s="297"/>
      <c r="G14" s="297"/>
      <c r="H14" s="297"/>
      <c r="I14" s="297"/>
      <c r="J14" s="297"/>
      <c r="K14" s="297"/>
      <c r="L14" s="297"/>
      <c r="M14" s="297"/>
      <c r="N14" s="1150">
        <f>$BK$14</f>
        <v>0</v>
      </c>
      <c r="O14" s="1151"/>
      <c r="P14" s="1151"/>
      <c r="Q14" s="1151"/>
      <c r="R14" s="302"/>
      <c r="S14" s="297"/>
      <c r="T14" s="315"/>
      <c r="U14" s="316"/>
      <c r="V14" s="316"/>
      <c r="W14" s="317">
        <f>$W$15</f>
        <v>0</v>
      </c>
      <c r="X14" s="316"/>
      <c r="Y14" s="317">
        <f>$Y$15</f>
        <v>0</v>
      </c>
      <c r="Z14" s="316"/>
      <c r="AA14" s="318">
        <f>$AA$15</f>
        <v>0</v>
      </c>
      <c r="AB14" s="297"/>
      <c r="AC14" s="297"/>
      <c r="AD14" s="297"/>
      <c r="AE14" s="297"/>
      <c r="AF14" s="297"/>
      <c r="AG14" s="297"/>
      <c r="AH14" s="297"/>
      <c r="AI14" s="297"/>
      <c r="AJ14" s="297"/>
      <c r="AK14" s="297"/>
      <c r="AL14" s="297"/>
      <c r="AM14" s="297"/>
      <c r="AN14" s="297"/>
      <c r="AO14" s="297"/>
      <c r="AP14" s="297"/>
      <c r="AQ14" s="297"/>
      <c r="AR14" s="297"/>
      <c r="AS14" s="297"/>
      <c r="AT14" s="297" t="s">
        <v>10</v>
      </c>
      <c r="AU14" s="297" t="s">
        <v>1457</v>
      </c>
      <c r="AV14" s="297"/>
      <c r="AW14" s="297"/>
      <c r="AX14" s="297"/>
      <c r="AY14" s="297"/>
      <c r="AZ14" s="297"/>
      <c r="BA14" s="297"/>
      <c r="BB14" s="297"/>
      <c r="BC14" s="297"/>
      <c r="BD14" s="297"/>
      <c r="BE14" s="297"/>
      <c r="BF14" s="297"/>
      <c r="BG14" s="297"/>
      <c r="BH14" s="297"/>
      <c r="BI14" s="297"/>
      <c r="BJ14" s="297"/>
      <c r="BK14" s="319">
        <f>$BK$15</f>
        <v>0</v>
      </c>
      <c r="BL14" s="297"/>
      <c r="BM14" s="297"/>
      <c r="BN14" s="297"/>
      <c r="BO14" s="297"/>
      <c r="BP14" s="297"/>
      <c r="BQ14" s="297"/>
      <c r="BR14" s="297"/>
      <c r="BS14" s="297"/>
    </row>
    <row r="15" spans="1:71" s="224" customFormat="1" ht="37.5" customHeight="1">
      <c r="A15" s="320"/>
      <c r="B15" s="321"/>
      <c r="C15" s="320"/>
      <c r="D15" s="322" t="s">
        <v>1915</v>
      </c>
      <c r="E15" s="320"/>
      <c r="F15" s="320"/>
      <c r="G15" s="320"/>
      <c r="H15" s="320"/>
      <c r="I15" s="320"/>
      <c r="J15" s="320"/>
      <c r="K15" s="320"/>
      <c r="L15" s="320"/>
      <c r="M15" s="320"/>
      <c r="N15" s="1152">
        <f>$BK$15</f>
        <v>0</v>
      </c>
      <c r="O15" s="1153"/>
      <c r="P15" s="1153"/>
      <c r="Q15" s="1153"/>
      <c r="R15" s="324"/>
      <c r="S15" s="320"/>
      <c r="T15" s="325"/>
      <c r="U15" s="320"/>
      <c r="V15" s="320"/>
      <c r="W15" s="326">
        <f>$W$16</f>
        <v>0</v>
      </c>
      <c r="X15" s="320"/>
      <c r="Y15" s="326">
        <f>$Y$16</f>
        <v>0</v>
      </c>
      <c r="Z15" s="320"/>
      <c r="AA15" s="327">
        <f>$AA$16</f>
        <v>0</v>
      </c>
      <c r="AB15" s="320"/>
      <c r="AC15" s="320"/>
      <c r="AD15" s="320"/>
      <c r="AE15" s="320"/>
      <c r="AF15" s="320"/>
      <c r="AG15" s="320"/>
      <c r="AH15" s="320"/>
      <c r="AI15" s="320"/>
      <c r="AJ15" s="320"/>
      <c r="AK15" s="320"/>
      <c r="AL15" s="320"/>
      <c r="AM15" s="320"/>
      <c r="AN15" s="320"/>
      <c r="AO15" s="320"/>
      <c r="AP15" s="320"/>
      <c r="AQ15" s="320"/>
      <c r="AR15" s="323" t="s">
        <v>97</v>
      </c>
      <c r="AS15" s="320"/>
      <c r="AT15" s="323" t="s">
        <v>10</v>
      </c>
      <c r="AU15" s="323" t="s">
        <v>1382</v>
      </c>
      <c r="AV15" s="320"/>
      <c r="AW15" s="320"/>
      <c r="AX15" s="320"/>
      <c r="AY15" s="323" t="s">
        <v>11</v>
      </c>
      <c r="AZ15" s="320"/>
      <c r="BA15" s="320"/>
      <c r="BB15" s="320"/>
      <c r="BC15" s="320"/>
      <c r="BD15" s="320"/>
      <c r="BE15" s="320"/>
      <c r="BF15" s="320"/>
      <c r="BG15" s="320"/>
      <c r="BH15" s="320"/>
      <c r="BI15" s="320"/>
      <c r="BJ15" s="320"/>
      <c r="BK15" s="328">
        <f>$BK$16</f>
        <v>0</v>
      </c>
      <c r="BL15" s="320"/>
      <c r="BM15" s="320"/>
      <c r="BN15" s="320"/>
      <c r="BO15" s="320"/>
      <c r="BP15" s="320"/>
      <c r="BQ15" s="320"/>
      <c r="BR15" s="320"/>
      <c r="BS15" s="320"/>
    </row>
    <row r="16" spans="1:71" s="224" customFormat="1" ht="21" customHeight="1">
      <c r="A16" s="320"/>
      <c r="B16" s="321"/>
      <c r="C16" s="320"/>
      <c r="D16" s="329" t="s">
        <v>1916</v>
      </c>
      <c r="E16" s="320"/>
      <c r="F16" s="320"/>
      <c r="G16" s="320"/>
      <c r="H16" s="320"/>
      <c r="I16" s="320"/>
      <c r="J16" s="320"/>
      <c r="K16" s="320"/>
      <c r="L16" s="320"/>
      <c r="M16" s="320"/>
      <c r="N16" s="1154">
        <f>$BK$16</f>
        <v>0</v>
      </c>
      <c r="O16" s="1153"/>
      <c r="P16" s="1153"/>
      <c r="Q16" s="1153"/>
      <c r="R16" s="324"/>
      <c r="S16" s="320"/>
      <c r="T16" s="325"/>
      <c r="U16" s="320"/>
      <c r="V16" s="320"/>
      <c r="W16" s="326">
        <f>$W$17</f>
        <v>0</v>
      </c>
      <c r="X16" s="320"/>
      <c r="Y16" s="326">
        <f>$Y$17</f>
        <v>0</v>
      </c>
      <c r="Z16" s="320"/>
      <c r="AA16" s="327">
        <f>$AA$17</f>
        <v>0</v>
      </c>
      <c r="AB16" s="320"/>
      <c r="AC16" s="320"/>
      <c r="AD16" s="320"/>
      <c r="AE16" s="320"/>
      <c r="AF16" s="320"/>
      <c r="AG16" s="320"/>
      <c r="AH16" s="320"/>
      <c r="AI16" s="320"/>
      <c r="AJ16" s="320"/>
      <c r="AK16" s="320"/>
      <c r="AL16" s="320"/>
      <c r="AM16" s="320"/>
      <c r="AN16" s="320"/>
      <c r="AO16" s="320"/>
      <c r="AP16" s="320"/>
      <c r="AQ16" s="320"/>
      <c r="AR16" s="323" t="s">
        <v>97</v>
      </c>
      <c r="AS16" s="320"/>
      <c r="AT16" s="323" t="s">
        <v>10</v>
      </c>
      <c r="AU16" s="323" t="s">
        <v>97</v>
      </c>
      <c r="AV16" s="320"/>
      <c r="AW16" s="320"/>
      <c r="AX16" s="320"/>
      <c r="AY16" s="323" t="s">
        <v>11</v>
      </c>
      <c r="AZ16" s="320"/>
      <c r="BA16" s="320"/>
      <c r="BB16" s="320"/>
      <c r="BC16" s="320"/>
      <c r="BD16" s="320"/>
      <c r="BE16" s="320"/>
      <c r="BF16" s="320"/>
      <c r="BG16" s="320"/>
      <c r="BH16" s="320"/>
      <c r="BI16" s="320"/>
      <c r="BJ16" s="320"/>
      <c r="BK16" s="328">
        <f>$BK$17</f>
        <v>0</v>
      </c>
      <c r="BL16" s="320"/>
      <c r="BM16" s="320"/>
      <c r="BN16" s="320"/>
      <c r="BO16" s="320"/>
      <c r="BP16" s="320"/>
      <c r="BQ16" s="320"/>
      <c r="BR16" s="320"/>
      <c r="BS16" s="320"/>
    </row>
    <row r="17" spans="1:71" s="222" customFormat="1" ht="70.5" customHeight="1">
      <c r="A17" s="297"/>
      <c r="B17" s="301"/>
      <c r="C17" s="330" t="s">
        <v>97</v>
      </c>
      <c r="D17" s="330" t="s">
        <v>12</v>
      </c>
      <c r="E17" s="331" t="s">
        <v>1917</v>
      </c>
      <c r="F17" s="1142" t="s">
        <v>1918</v>
      </c>
      <c r="G17" s="1143"/>
      <c r="H17" s="1143"/>
      <c r="I17" s="1143"/>
      <c r="J17" s="332" t="s">
        <v>94</v>
      </c>
      <c r="K17" s="333">
        <v>12</v>
      </c>
      <c r="L17" s="1144"/>
      <c r="M17" s="1145"/>
      <c r="N17" s="1146">
        <f>ROUND($L$17*$K$17,2)</f>
        <v>0</v>
      </c>
      <c r="O17" s="1143"/>
      <c r="P17" s="1143"/>
      <c r="Q17" s="1143"/>
      <c r="R17" s="302"/>
      <c r="S17" s="297"/>
      <c r="T17" s="334"/>
      <c r="U17" s="339" t="s">
        <v>13</v>
      </c>
      <c r="V17" s="340">
        <v>0</v>
      </c>
      <c r="W17" s="340">
        <f>$V$17*$K$17</f>
        <v>0</v>
      </c>
      <c r="X17" s="340">
        <v>0</v>
      </c>
      <c r="Y17" s="340">
        <f>$X$17*$K$17</f>
        <v>0</v>
      </c>
      <c r="Z17" s="340">
        <v>0</v>
      </c>
      <c r="AA17" s="341">
        <f>$Z$17*$K$17</f>
        <v>0</v>
      </c>
      <c r="AB17" s="297"/>
      <c r="AC17" s="297"/>
      <c r="AD17" s="297"/>
      <c r="AE17" s="297"/>
      <c r="AF17" s="297"/>
      <c r="AG17" s="297"/>
      <c r="AH17" s="297"/>
      <c r="AI17" s="297"/>
      <c r="AJ17" s="297"/>
      <c r="AK17" s="297"/>
      <c r="AL17" s="297"/>
      <c r="AM17" s="297"/>
      <c r="AN17" s="297"/>
      <c r="AO17" s="297"/>
      <c r="AP17" s="297"/>
      <c r="AQ17" s="297"/>
      <c r="AR17" s="297" t="s">
        <v>1919</v>
      </c>
      <c r="AS17" s="297"/>
      <c r="AT17" s="297" t="s">
        <v>12</v>
      </c>
      <c r="AU17" s="297" t="s">
        <v>98</v>
      </c>
      <c r="AV17" s="297"/>
      <c r="AW17" s="297"/>
      <c r="AX17" s="297"/>
      <c r="AY17" s="297" t="s">
        <v>11</v>
      </c>
      <c r="AZ17" s="297"/>
      <c r="BA17" s="297"/>
      <c r="BB17" s="297"/>
      <c r="BC17" s="297"/>
      <c r="BD17" s="297"/>
      <c r="BE17" s="338">
        <f>IF($U$17="základní",$N$17,0)</f>
        <v>0</v>
      </c>
      <c r="BF17" s="338">
        <f>IF($U$17="snížená",$N$17,0)</f>
        <v>0</v>
      </c>
      <c r="BG17" s="338">
        <f>IF($U$17="zákl. přenesená",$N$17,0)</f>
        <v>0</v>
      </c>
      <c r="BH17" s="338">
        <f>IF($U$17="sníž. přenesená",$N$17,0)</f>
        <v>0</v>
      </c>
      <c r="BI17" s="338">
        <f>IF($U$17="nulová",$N$17,0)</f>
        <v>0</v>
      </c>
      <c r="BJ17" s="297" t="s">
        <v>97</v>
      </c>
      <c r="BK17" s="338">
        <f>ROUND($L$17*$K$17,2)</f>
        <v>0</v>
      </c>
      <c r="BL17" s="297" t="s">
        <v>1919</v>
      </c>
      <c r="BM17" s="297"/>
      <c r="BN17" s="297"/>
      <c r="BO17" s="297"/>
      <c r="BP17" s="297"/>
      <c r="BQ17" s="297"/>
      <c r="BR17" s="297"/>
      <c r="BS17" s="297"/>
    </row>
    <row r="18" spans="1:71" s="222" customFormat="1" ht="7.5" customHeight="1">
      <c r="A18" s="297"/>
      <c r="B18" s="342"/>
      <c r="C18" s="343"/>
      <c r="D18" s="343"/>
      <c r="E18" s="343"/>
      <c r="F18" s="343"/>
      <c r="G18" s="343"/>
      <c r="H18" s="343"/>
      <c r="I18" s="343"/>
      <c r="J18" s="343"/>
      <c r="K18" s="343"/>
      <c r="L18" s="343"/>
      <c r="M18" s="343"/>
      <c r="N18" s="343"/>
      <c r="O18" s="343"/>
      <c r="P18" s="343"/>
      <c r="Q18" s="343"/>
      <c r="R18" s="344"/>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row>
    <row r="50" spans="1:71" s="221" customFormat="1" ht="14.25" customHeight="1">
      <c r="A50" s="345"/>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5"/>
      <c r="BR50" s="345"/>
      <c r="BS50" s="345"/>
    </row>
  </sheetData>
  <sheetProtection password="8F3A" sheet="1"/>
  <mergeCells count="15">
    <mergeCell ref="M11:Q11"/>
    <mergeCell ref="C3:Q3"/>
    <mergeCell ref="F5:P5"/>
    <mergeCell ref="F6:P6"/>
    <mergeCell ref="M8:P8"/>
    <mergeCell ref="M10:Q10"/>
    <mergeCell ref="F17:I17"/>
    <mergeCell ref="L17:M17"/>
    <mergeCell ref="N17:Q17"/>
    <mergeCell ref="F13:I13"/>
    <mergeCell ref="L13:M13"/>
    <mergeCell ref="N13:Q13"/>
    <mergeCell ref="N14:Q14"/>
    <mergeCell ref="N15:Q15"/>
    <mergeCell ref="N16:Q16"/>
  </mergeCells>
  <pageMargins left="0.70866141732283472" right="0.15748031496062992" top="0.59055118110236227" bottom="0.59055118110236227" header="0" footer="0"/>
  <pageSetup paperSize="9" scale="87" fitToHeight="100" orientation="portrait" blackAndWhite="1" r:id="rId1"/>
  <headerFooter alignWithMargins="0">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50"/>
  <sheetViews>
    <sheetView showGridLines="0" workbookViewId="0">
      <pane ySplit="1" topLeftCell="A2" activePane="bottomLeft" state="frozenSplit"/>
      <selection activeCell="D47" sqref="D47"/>
      <selection pane="bottomLeft" activeCell="L16" sqref="L16"/>
    </sheetView>
  </sheetViews>
  <sheetFormatPr defaultColWidth="9" defaultRowHeight="14.25" customHeight="1"/>
  <cols>
    <col min="1" max="1" width="0.7109375" style="345" customWidth="1"/>
    <col min="2" max="2" width="1.42578125" style="345" customWidth="1"/>
    <col min="3" max="3" width="3.5703125" style="345" customWidth="1"/>
    <col min="4" max="4" width="3.7109375" style="345" customWidth="1"/>
    <col min="5" max="5" width="9.42578125" style="345" customWidth="1"/>
    <col min="6" max="7" width="9.5703125" style="345" customWidth="1"/>
    <col min="8" max="8" width="20.140625" style="345" customWidth="1"/>
    <col min="9" max="9" width="6" style="345" customWidth="1"/>
    <col min="10" max="10" width="4.42578125" style="345" customWidth="1"/>
    <col min="11" max="11" width="9.85546875" style="345" customWidth="1"/>
    <col min="12" max="12" width="6.28515625" style="345" customWidth="1"/>
    <col min="13" max="14" width="5.140625" style="345" customWidth="1"/>
    <col min="15" max="15" width="1.7109375" style="345" customWidth="1"/>
    <col min="16" max="16" width="6.140625" style="345" customWidth="1"/>
    <col min="17" max="17" width="3.5703125" style="345" customWidth="1"/>
    <col min="18" max="18" width="1.42578125" style="345" customWidth="1"/>
    <col min="19" max="19" width="7" style="345" customWidth="1"/>
    <col min="20" max="20" width="25.42578125" style="345" hidden="1" customWidth="1"/>
    <col min="21" max="21" width="14" style="345" hidden="1" customWidth="1"/>
    <col min="22" max="22" width="10.5703125" style="345" hidden="1" customWidth="1"/>
    <col min="23" max="23" width="14" style="345" hidden="1" customWidth="1"/>
    <col min="24" max="24" width="10.42578125" style="345" hidden="1" customWidth="1"/>
    <col min="25" max="25" width="12.85546875" style="345" hidden="1" customWidth="1"/>
    <col min="26" max="26" width="9.42578125" style="345" hidden="1" customWidth="1"/>
    <col min="27" max="27" width="12.85546875" style="345" hidden="1" customWidth="1"/>
    <col min="28" max="28" width="14" style="345" hidden="1" customWidth="1"/>
    <col min="29" max="29" width="9.42578125" style="345" customWidth="1"/>
    <col min="30" max="30" width="12.85546875" style="345" customWidth="1"/>
    <col min="31" max="31" width="14" style="345" customWidth="1"/>
    <col min="32" max="43" width="9" style="346" customWidth="1"/>
    <col min="44" max="64" width="9" style="345" hidden="1" customWidth="1"/>
    <col min="65" max="71" width="9" style="346"/>
    <col min="72" max="16384" width="9" style="225"/>
  </cols>
  <sheetData>
    <row r="2" spans="1:71" s="222" customFormat="1" ht="7.5" customHeight="1">
      <c r="A2" s="297"/>
      <c r="B2" s="298"/>
      <c r="C2" s="299"/>
      <c r="D2" s="299"/>
      <c r="E2" s="299"/>
      <c r="F2" s="299"/>
      <c r="G2" s="299"/>
      <c r="H2" s="299"/>
      <c r="I2" s="299"/>
      <c r="J2" s="299"/>
      <c r="K2" s="299"/>
      <c r="L2" s="299"/>
      <c r="M2" s="299"/>
      <c r="N2" s="299"/>
      <c r="O2" s="299"/>
      <c r="P2" s="299"/>
      <c r="Q2" s="299"/>
      <c r="R2" s="300"/>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row>
    <row r="3" spans="1:71" s="222" customFormat="1" ht="37.5" customHeight="1">
      <c r="A3" s="297"/>
      <c r="B3" s="301"/>
      <c r="C3" s="1156" t="s">
        <v>1</v>
      </c>
      <c r="D3" s="1151"/>
      <c r="E3" s="1151"/>
      <c r="F3" s="1151"/>
      <c r="G3" s="1151"/>
      <c r="H3" s="1151"/>
      <c r="I3" s="1151"/>
      <c r="J3" s="1151"/>
      <c r="K3" s="1151"/>
      <c r="L3" s="1151"/>
      <c r="M3" s="1151"/>
      <c r="N3" s="1151"/>
      <c r="O3" s="1151"/>
      <c r="P3" s="1151"/>
      <c r="Q3" s="1151"/>
      <c r="R3" s="302"/>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row>
    <row r="4" spans="1:71" s="222" customFormat="1" ht="7.5" customHeight="1">
      <c r="A4" s="297"/>
      <c r="B4" s="301"/>
      <c r="C4" s="297"/>
      <c r="D4" s="297"/>
      <c r="E4" s="297"/>
      <c r="F4" s="297"/>
      <c r="G4" s="297"/>
      <c r="H4" s="297"/>
      <c r="I4" s="297"/>
      <c r="J4" s="297"/>
      <c r="K4" s="297"/>
      <c r="L4" s="297"/>
      <c r="M4" s="297"/>
      <c r="N4" s="297"/>
      <c r="O4" s="297"/>
      <c r="P4" s="297"/>
      <c r="Q4" s="297"/>
      <c r="R4" s="302"/>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row>
    <row r="5" spans="1:71" s="222" customFormat="1" ht="30.75" customHeight="1">
      <c r="A5" s="297"/>
      <c r="B5" s="301"/>
      <c r="C5" s="303" t="s">
        <v>0</v>
      </c>
      <c r="D5" s="297"/>
      <c r="E5" s="297"/>
      <c r="F5" s="1157" t="s">
        <v>1925</v>
      </c>
      <c r="G5" s="1151"/>
      <c r="H5" s="1151"/>
      <c r="I5" s="1151"/>
      <c r="J5" s="1151"/>
      <c r="K5" s="1151"/>
      <c r="L5" s="1151"/>
      <c r="M5" s="1151"/>
      <c r="N5" s="1151"/>
      <c r="O5" s="1151"/>
      <c r="P5" s="1151"/>
      <c r="Q5" s="297"/>
      <c r="R5" s="302"/>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row>
    <row r="6" spans="1:71" s="222" customFormat="1" ht="37.5" customHeight="1">
      <c r="A6" s="297"/>
      <c r="B6" s="301"/>
      <c r="C6" s="304" t="s">
        <v>117</v>
      </c>
      <c r="D6" s="297"/>
      <c r="E6" s="297"/>
      <c r="F6" s="1158" t="s">
        <v>1927</v>
      </c>
      <c r="G6" s="1151"/>
      <c r="H6" s="1151"/>
      <c r="I6" s="1151"/>
      <c r="J6" s="1151"/>
      <c r="K6" s="1151"/>
      <c r="L6" s="1151"/>
      <c r="M6" s="1151"/>
      <c r="N6" s="1151"/>
      <c r="O6" s="1151"/>
      <c r="P6" s="1151"/>
      <c r="Q6" s="297"/>
      <c r="R6" s="302"/>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row>
    <row r="7" spans="1:71" s="222" customFormat="1" ht="7.5" customHeight="1">
      <c r="A7" s="297"/>
      <c r="B7" s="301"/>
      <c r="C7" s="297"/>
      <c r="D7" s="297"/>
      <c r="E7" s="297"/>
      <c r="F7" s="297"/>
      <c r="G7" s="297"/>
      <c r="H7" s="297"/>
      <c r="I7" s="297"/>
      <c r="J7" s="297"/>
      <c r="K7" s="297"/>
      <c r="L7" s="297"/>
      <c r="M7" s="297"/>
      <c r="N7" s="297"/>
      <c r="O7" s="297"/>
      <c r="P7" s="297"/>
      <c r="Q7" s="297"/>
      <c r="R7" s="302"/>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row>
    <row r="8" spans="1:71" s="222" customFormat="1" ht="18.75" customHeight="1">
      <c r="A8" s="297"/>
      <c r="B8" s="301"/>
      <c r="C8" s="303" t="s">
        <v>118</v>
      </c>
      <c r="D8" s="297"/>
      <c r="E8" s="297"/>
      <c r="F8" s="305" t="s">
        <v>119</v>
      </c>
      <c r="G8" s="297"/>
      <c r="H8" s="297"/>
      <c r="I8" s="297"/>
      <c r="J8" s="297"/>
      <c r="K8" s="303" t="s">
        <v>120</v>
      </c>
      <c r="L8" s="297"/>
      <c r="M8" s="1159" t="s">
        <v>1926</v>
      </c>
      <c r="N8" s="1151"/>
      <c r="O8" s="1151"/>
      <c r="P8" s="1151"/>
      <c r="Q8" s="297"/>
      <c r="R8" s="302"/>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c r="BP8" s="297"/>
      <c r="BQ8" s="297"/>
      <c r="BR8" s="297"/>
      <c r="BS8" s="297"/>
    </row>
    <row r="9" spans="1:71" s="222" customFormat="1" ht="7.5" customHeight="1">
      <c r="A9" s="297"/>
      <c r="B9" s="301"/>
      <c r="C9" s="297"/>
      <c r="D9" s="297"/>
      <c r="E9" s="297"/>
      <c r="F9" s="297"/>
      <c r="G9" s="297"/>
      <c r="H9" s="297"/>
      <c r="I9" s="297"/>
      <c r="J9" s="297"/>
      <c r="K9" s="297"/>
      <c r="L9" s="297"/>
      <c r="M9" s="297"/>
      <c r="N9" s="297"/>
      <c r="O9" s="297"/>
      <c r="P9" s="297"/>
      <c r="Q9" s="297"/>
      <c r="R9" s="302"/>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row>
    <row r="10" spans="1:71" s="222" customFormat="1" ht="15.75" customHeight="1">
      <c r="A10" s="297"/>
      <c r="B10" s="301"/>
      <c r="C10" s="303" t="s">
        <v>1824</v>
      </c>
      <c r="D10" s="297"/>
      <c r="E10" s="297"/>
      <c r="F10" s="305" t="s">
        <v>119</v>
      </c>
      <c r="G10" s="297"/>
      <c r="H10" s="297"/>
      <c r="I10" s="297"/>
      <c r="J10" s="297"/>
      <c r="K10" s="303" t="s">
        <v>122</v>
      </c>
      <c r="L10" s="297"/>
      <c r="M10" s="1155" t="s">
        <v>119</v>
      </c>
      <c r="N10" s="1151"/>
      <c r="O10" s="1151"/>
      <c r="P10" s="1151"/>
      <c r="Q10" s="1151"/>
      <c r="R10" s="302"/>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row>
    <row r="11" spans="1:71" s="222" customFormat="1" ht="15" customHeight="1">
      <c r="A11" s="297"/>
      <c r="B11" s="301"/>
      <c r="C11" s="303" t="s">
        <v>121</v>
      </c>
      <c r="D11" s="297"/>
      <c r="E11" s="297"/>
      <c r="F11" s="305" t="s">
        <v>119</v>
      </c>
      <c r="G11" s="297"/>
      <c r="H11" s="297"/>
      <c r="I11" s="297"/>
      <c r="J11" s="297"/>
      <c r="K11" s="303" t="s">
        <v>47</v>
      </c>
      <c r="L11" s="297"/>
      <c r="M11" s="1155" t="s">
        <v>119</v>
      </c>
      <c r="N11" s="1151"/>
      <c r="O11" s="1151"/>
      <c r="P11" s="1151"/>
      <c r="Q11" s="1151"/>
      <c r="R11" s="302"/>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row>
    <row r="12" spans="1:71" s="222" customFormat="1" ht="11.25" customHeight="1">
      <c r="A12" s="297"/>
      <c r="B12" s="301"/>
      <c r="C12" s="297"/>
      <c r="D12" s="297"/>
      <c r="E12" s="297"/>
      <c r="F12" s="297"/>
      <c r="G12" s="297"/>
      <c r="H12" s="297"/>
      <c r="I12" s="297"/>
      <c r="J12" s="297"/>
      <c r="K12" s="297"/>
      <c r="L12" s="297"/>
      <c r="M12" s="297"/>
      <c r="N12" s="297"/>
      <c r="O12" s="297"/>
      <c r="P12" s="297"/>
      <c r="Q12" s="297"/>
      <c r="R12" s="302"/>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row>
    <row r="13" spans="1:71" s="223" customFormat="1" ht="30" customHeight="1">
      <c r="A13" s="306"/>
      <c r="B13" s="307"/>
      <c r="C13" s="308" t="s">
        <v>2</v>
      </c>
      <c r="D13" s="309" t="s">
        <v>3</v>
      </c>
      <c r="E13" s="309" t="s">
        <v>4</v>
      </c>
      <c r="F13" s="1147" t="s">
        <v>5</v>
      </c>
      <c r="G13" s="1148"/>
      <c r="H13" s="1148"/>
      <c r="I13" s="1148"/>
      <c r="J13" s="309" t="s">
        <v>87</v>
      </c>
      <c r="K13" s="309" t="s">
        <v>88</v>
      </c>
      <c r="L13" s="1147" t="s">
        <v>1830</v>
      </c>
      <c r="M13" s="1148"/>
      <c r="N13" s="1147" t="s">
        <v>1831</v>
      </c>
      <c r="O13" s="1148"/>
      <c r="P13" s="1148"/>
      <c r="Q13" s="1149"/>
      <c r="R13" s="310"/>
      <c r="S13" s="306"/>
      <c r="T13" s="311" t="s">
        <v>6</v>
      </c>
      <c r="U13" s="312" t="s">
        <v>95</v>
      </c>
      <c r="V13" s="312" t="s">
        <v>7</v>
      </c>
      <c r="W13" s="312" t="s">
        <v>1832</v>
      </c>
      <c r="X13" s="312" t="s">
        <v>1833</v>
      </c>
      <c r="Y13" s="312" t="s">
        <v>1834</v>
      </c>
      <c r="Z13" s="312" t="s">
        <v>8</v>
      </c>
      <c r="AA13" s="313" t="s">
        <v>9</v>
      </c>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row>
    <row r="14" spans="1:71" s="222" customFormat="1" ht="30" customHeight="1">
      <c r="A14" s="297"/>
      <c r="B14" s="301"/>
      <c r="C14" s="314" t="s">
        <v>48</v>
      </c>
      <c r="D14" s="297"/>
      <c r="E14" s="297"/>
      <c r="F14" s="297"/>
      <c r="G14" s="297"/>
      <c r="H14" s="297"/>
      <c r="I14" s="297"/>
      <c r="J14" s="297"/>
      <c r="K14" s="297"/>
      <c r="L14" s="297"/>
      <c r="M14" s="297"/>
      <c r="N14" s="1150">
        <f>$BK$14</f>
        <v>0</v>
      </c>
      <c r="O14" s="1151"/>
      <c r="P14" s="1151"/>
      <c r="Q14" s="1151"/>
      <c r="R14" s="302"/>
      <c r="S14" s="297"/>
      <c r="T14" s="315"/>
      <c r="U14" s="316"/>
      <c r="V14" s="316"/>
      <c r="W14" s="317">
        <f>$W$15</f>
        <v>0</v>
      </c>
      <c r="X14" s="316"/>
      <c r="Y14" s="317">
        <f>$Y$15</f>
        <v>0</v>
      </c>
      <c r="Z14" s="316"/>
      <c r="AA14" s="318">
        <f>$AA$15</f>
        <v>0</v>
      </c>
      <c r="AB14" s="297"/>
      <c r="AC14" s="297"/>
      <c r="AD14" s="297"/>
      <c r="AE14" s="297"/>
      <c r="AF14" s="297"/>
      <c r="AG14" s="297"/>
      <c r="AH14" s="297"/>
      <c r="AI14" s="297"/>
      <c r="AJ14" s="297"/>
      <c r="AK14" s="297"/>
      <c r="AL14" s="297"/>
      <c r="AM14" s="297"/>
      <c r="AN14" s="297"/>
      <c r="AO14" s="297"/>
      <c r="AP14" s="297"/>
      <c r="AQ14" s="297"/>
      <c r="AR14" s="297"/>
      <c r="AS14" s="297"/>
      <c r="AT14" s="297" t="s">
        <v>10</v>
      </c>
      <c r="AU14" s="297" t="s">
        <v>1457</v>
      </c>
      <c r="AV14" s="297"/>
      <c r="AW14" s="297"/>
      <c r="AX14" s="297"/>
      <c r="AY14" s="297"/>
      <c r="AZ14" s="297"/>
      <c r="BA14" s="297"/>
      <c r="BB14" s="297"/>
      <c r="BC14" s="297"/>
      <c r="BD14" s="297"/>
      <c r="BE14" s="297"/>
      <c r="BF14" s="297"/>
      <c r="BG14" s="297"/>
      <c r="BH14" s="297"/>
      <c r="BI14" s="297"/>
      <c r="BJ14" s="297"/>
      <c r="BK14" s="319">
        <f>$BK$15</f>
        <v>0</v>
      </c>
      <c r="BL14" s="297"/>
      <c r="BM14" s="297"/>
      <c r="BN14" s="297"/>
      <c r="BO14" s="297"/>
      <c r="BP14" s="297"/>
      <c r="BQ14" s="297"/>
      <c r="BR14" s="297"/>
      <c r="BS14" s="297"/>
    </row>
    <row r="15" spans="1:71" s="224" customFormat="1" ht="37.5" customHeight="1">
      <c r="A15" s="320"/>
      <c r="B15" s="321"/>
      <c r="C15" s="320"/>
      <c r="D15" s="322" t="s">
        <v>1915</v>
      </c>
      <c r="E15" s="320"/>
      <c r="F15" s="320"/>
      <c r="G15" s="320"/>
      <c r="H15" s="320"/>
      <c r="I15" s="320"/>
      <c r="J15" s="320"/>
      <c r="K15" s="320"/>
      <c r="L15" s="320"/>
      <c r="M15" s="320"/>
      <c r="N15" s="1152">
        <f>$BK$15</f>
        <v>0</v>
      </c>
      <c r="O15" s="1153"/>
      <c r="P15" s="1153"/>
      <c r="Q15" s="1153"/>
      <c r="R15" s="324"/>
      <c r="S15" s="320"/>
      <c r="T15" s="325"/>
      <c r="U15" s="320"/>
      <c r="V15" s="320"/>
      <c r="W15" s="326">
        <f>$W$16</f>
        <v>0</v>
      </c>
      <c r="X15" s="320"/>
      <c r="Y15" s="326">
        <f>$Y$16</f>
        <v>0</v>
      </c>
      <c r="Z15" s="320"/>
      <c r="AA15" s="327">
        <f>$AA$16</f>
        <v>0</v>
      </c>
      <c r="AB15" s="320"/>
      <c r="AC15" s="320"/>
      <c r="AD15" s="320"/>
      <c r="AE15" s="320"/>
      <c r="AF15" s="320"/>
      <c r="AG15" s="320"/>
      <c r="AH15" s="320"/>
      <c r="AI15" s="320"/>
      <c r="AJ15" s="320"/>
      <c r="AK15" s="320"/>
      <c r="AL15" s="320"/>
      <c r="AM15" s="320"/>
      <c r="AN15" s="320"/>
      <c r="AO15" s="320"/>
      <c r="AP15" s="320"/>
      <c r="AQ15" s="320"/>
      <c r="AR15" s="323" t="s">
        <v>97</v>
      </c>
      <c r="AS15" s="320"/>
      <c r="AT15" s="323" t="s">
        <v>10</v>
      </c>
      <c r="AU15" s="323" t="s">
        <v>1382</v>
      </c>
      <c r="AV15" s="320"/>
      <c r="AW15" s="320"/>
      <c r="AX15" s="320"/>
      <c r="AY15" s="323" t="s">
        <v>11</v>
      </c>
      <c r="AZ15" s="320"/>
      <c r="BA15" s="320"/>
      <c r="BB15" s="320"/>
      <c r="BC15" s="320"/>
      <c r="BD15" s="320"/>
      <c r="BE15" s="320"/>
      <c r="BF15" s="320"/>
      <c r="BG15" s="320"/>
      <c r="BH15" s="320"/>
      <c r="BI15" s="320"/>
      <c r="BJ15" s="320"/>
      <c r="BK15" s="328">
        <f>$BK$16</f>
        <v>0</v>
      </c>
      <c r="BL15" s="320"/>
      <c r="BM15" s="320"/>
      <c r="BN15" s="320"/>
      <c r="BO15" s="320"/>
      <c r="BP15" s="320"/>
      <c r="BQ15" s="320"/>
      <c r="BR15" s="320"/>
      <c r="BS15" s="320"/>
    </row>
    <row r="16" spans="1:71" s="224" customFormat="1" ht="21" customHeight="1">
      <c r="A16" s="320"/>
      <c r="B16" s="321"/>
      <c r="C16" s="320"/>
      <c r="D16" s="329" t="s">
        <v>1916</v>
      </c>
      <c r="E16" s="320"/>
      <c r="F16" s="320"/>
      <c r="G16" s="320"/>
      <c r="H16" s="320"/>
      <c r="I16" s="320"/>
      <c r="J16" s="320"/>
      <c r="K16" s="320"/>
      <c r="L16" s="320"/>
      <c r="M16" s="320"/>
      <c r="N16" s="1154">
        <f>$BK$16</f>
        <v>0</v>
      </c>
      <c r="O16" s="1153"/>
      <c r="P16" s="1153"/>
      <c r="Q16" s="1153"/>
      <c r="R16" s="324"/>
      <c r="S16" s="320"/>
      <c r="T16" s="325"/>
      <c r="U16" s="320"/>
      <c r="V16" s="320"/>
      <c r="W16" s="326">
        <f>$W$17</f>
        <v>0</v>
      </c>
      <c r="X16" s="320"/>
      <c r="Y16" s="326">
        <f>$Y$17</f>
        <v>0</v>
      </c>
      <c r="Z16" s="320"/>
      <c r="AA16" s="327">
        <f>$AA$17</f>
        <v>0</v>
      </c>
      <c r="AB16" s="320"/>
      <c r="AC16" s="320"/>
      <c r="AD16" s="320"/>
      <c r="AE16" s="320"/>
      <c r="AF16" s="320"/>
      <c r="AG16" s="320"/>
      <c r="AH16" s="320"/>
      <c r="AI16" s="320"/>
      <c r="AJ16" s="320"/>
      <c r="AK16" s="320"/>
      <c r="AL16" s="320"/>
      <c r="AM16" s="320"/>
      <c r="AN16" s="320"/>
      <c r="AO16" s="320"/>
      <c r="AP16" s="320"/>
      <c r="AQ16" s="320"/>
      <c r="AR16" s="323" t="s">
        <v>97</v>
      </c>
      <c r="AS16" s="320"/>
      <c r="AT16" s="323" t="s">
        <v>10</v>
      </c>
      <c r="AU16" s="323" t="s">
        <v>97</v>
      </c>
      <c r="AV16" s="320"/>
      <c r="AW16" s="320"/>
      <c r="AX16" s="320"/>
      <c r="AY16" s="323" t="s">
        <v>11</v>
      </c>
      <c r="AZ16" s="320"/>
      <c r="BA16" s="320"/>
      <c r="BB16" s="320"/>
      <c r="BC16" s="320"/>
      <c r="BD16" s="320"/>
      <c r="BE16" s="320"/>
      <c r="BF16" s="320"/>
      <c r="BG16" s="320"/>
      <c r="BH16" s="320"/>
      <c r="BI16" s="320"/>
      <c r="BJ16" s="320"/>
      <c r="BK16" s="328">
        <f>$BK$17</f>
        <v>0</v>
      </c>
      <c r="BL16" s="320"/>
      <c r="BM16" s="320"/>
      <c r="BN16" s="320"/>
      <c r="BO16" s="320"/>
      <c r="BP16" s="320"/>
      <c r="BQ16" s="320"/>
      <c r="BR16" s="320"/>
      <c r="BS16" s="320"/>
    </row>
    <row r="17" spans="1:71" s="222" customFormat="1" ht="68.25" customHeight="1">
      <c r="A17" s="297"/>
      <c r="B17" s="301"/>
      <c r="C17" s="330" t="s">
        <v>97</v>
      </c>
      <c r="D17" s="330" t="s">
        <v>12</v>
      </c>
      <c r="E17" s="331" t="s">
        <v>1917</v>
      </c>
      <c r="F17" s="1142" t="s">
        <v>1920</v>
      </c>
      <c r="G17" s="1143"/>
      <c r="H17" s="1143"/>
      <c r="I17" s="1143"/>
      <c r="J17" s="332" t="s">
        <v>94</v>
      </c>
      <c r="K17" s="333">
        <v>15</v>
      </c>
      <c r="L17" s="1144"/>
      <c r="M17" s="1145"/>
      <c r="N17" s="1146">
        <f>ROUND($L$17*$K$17,2)</f>
        <v>0</v>
      </c>
      <c r="O17" s="1143"/>
      <c r="P17" s="1143"/>
      <c r="Q17" s="1143"/>
      <c r="R17" s="302"/>
      <c r="S17" s="297"/>
      <c r="T17" s="334"/>
      <c r="U17" s="339" t="s">
        <v>13</v>
      </c>
      <c r="V17" s="340">
        <v>0</v>
      </c>
      <c r="W17" s="340">
        <f>$V$17*$K$17</f>
        <v>0</v>
      </c>
      <c r="X17" s="340">
        <v>0</v>
      </c>
      <c r="Y17" s="340">
        <f>$X$17*$K$17</f>
        <v>0</v>
      </c>
      <c r="Z17" s="340">
        <v>0</v>
      </c>
      <c r="AA17" s="341">
        <f>$Z$17*$K$17</f>
        <v>0</v>
      </c>
      <c r="AB17" s="297"/>
      <c r="AC17" s="297"/>
      <c r="AD17" s="297"/>
      <c r="AE17" s="297"/>
      <c r="AF17" s="297"/>
      <c r="AG17" s="297"/>
      <c r="AH17" s="297"/>
      <c r="AI17" s="297"/>
      <c r="AJ17" s="297"/>
      <c r="AK17" s="297"/>
      <c r="AL17" s="297"/>
      <c r="AM17" s="297"/>
      <c r="AN17" s="297"/>
      <c r="AO17" s="297"/>
      <c r="AP17" s="297"/>
      <c r="AQ17" s="297"/>
      <c r="AR17" s="297" t="s">
        <v>1919</v>
      </c>
      <c r="AS17" s="297"/>
      <c r="AT17" s="297" t="s">
        <v>12</v>
      </c>
      <c r="AU17" s="297" t="s">
        <v>98</v>
      </c>
      <c r="AV17" s="297"/>
      <c r="AW17" s="297"/>
      <c r="AX17" s="297"/>
      <c r="AY17" s="297" t="s">
        <v>11</v>
      </c>
      <c r="AZ17" s="297"/>
      <c r="BA17" s="297"/>
      <c r="BB17" s="297"/>
      <c r="BC17" s="297"/>
      <c r="BD17" s="297"/>
      <c r="BE17" s="338">
        <f>IF($U$17="základní",$N$17,0)</f>
        <v>0</v>
      </c>
      <c r="BF17" s="338">
        <f>IF($U$17="snížená",$N$17,0)</f>
        <v>0</v>
      </c>
      <c r="BG17" s="338">
        <f>IF($U$17="zákl. přenesená",$N$17,0)</f>
        <v>0</v>
      </c>
      <c r="BH17" s="338">
        <f>IF($U$17="sníž. přenesená",$N$17,0)</f>
        <v>0</v>
      </c>
      <c r="BI17" s="338">
        <f>IF($U$17="nulová",$N$17,0)</f>
        <v>0</v>
      </c>
      <c r="BJ17" s="297" t="s">
        <v>97</v>
      </c>
      <c r="BK17" s="338">
        <f>ROUND($L$17*$K$17,2)</f>
        <v>0</v>
      </c>
      <c r="BL17" s="297" t="s">
        <v>1919</v>
      </c>
      <c r="BM17" s="297"/>
      <c r="BN17" s="297"/>
      <c r="BO17" s="297"/>
      <c r="BP17" s="297"/>
      <c r="BQ17" s="297"/>
      <c r="BR17" s="297"/>
      <c r="BS17" s="297"/>
    </row>
    <row r="18" spans="1:71" s="222" customFormat="1" ht="7.5" customHeight="1">
      <c r="A18" s="297"/>
      <c r="B18" s="342"/>
      <c r="C18" s="343"/>
      <c r="D18" s="343"/>
      <c r="E18" s="343"/>
      <c r="F18" s="343"/>
      <c r="G18" s="343"/>
      <c r="H18" s="343"/>
      <c r="I18" s="343"/>
      <c r="J18" s="343"/>
      <c r="K18" s="343"/>
      <c r="L18" s="343"/>
      <c r="M18" s="343"/>
      <c r="N18" s="343"/>
      <c r="O18" s="343"/>
      <c r="P18" s="343"/>
      <c r="Q18" s="343"/>
      <c r="R18" s="344"/>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row>
    <row r="50" spans="1:71" s="221" customFormat="1" ht="14.25" customHeight="1">
      <c r="A50" s="345"/>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5"/>
      <c r="BR50" s="345"/>
      <c r="BS50" s="345"/>
    </row>
  </sheetData>
  <sheetProtection password="8F3A" sheet="1"/>
  <mergeCells count="15">
    <mergeCell ref="M11:Q11"/>
    <mergeCell ref="C3:Q3"/>
    <mergeCell ref="F5:P5"/>
    <mergeCell ref="F6:P6"/>
    <mergeCell ref="M8:P8"/>
    <mergeCell ref="M10:Q10"/>
    <mergeCell ref="F17:I17"/>
    <mergeCell ref="L17:M17"/>
    <mergeCell ref="N17:Q17"/>
    <mergeCell ref="F13:I13"/>
    <mergeCell ref="L13:M13"/>
    <mergeCell ref="N13:Q13"/>
    <mergeCell ref="N14:Q14"/>
    <mergeCell ref="N15:Q15"/>
    <mergeCell ref="N16:Q16"/>
  </mergeCells>
  <pageMargins left="0.70866141732283472" right="0.15748031496062992" top="0.59055118110236227" bottom="0.59055118110236227" header="0" footer="0"/>
  <pageSetup paperSize="9" scale="87" fitToHeight="100" orientation="portrait" blackAndWhite="1" r:id="rId1"/>
  <headerFooter alignWithMargins="0">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3"/>
  <sheetViews>
    <sheetView showZeros="0" view="pageBreakPreview" topLeftCell="A10" zoomScaleNormal="100" zoomScaleSheetLayoutView="100" workbookViewId="0">
      <selection activeCell="C25" sqref="C25"/>
    </sheetView>
  </sheetViews>
  <sheetFormatPr defaultRowHeight="12"/>
  <cols>
    <col min="1" max="1" width="1.28515625" style="794" customWidth="1"/>
    <col min="2" max="2" width="55.28515625" style="794" customWidth="1"/>
    <col min="3" max="3" width="29.85546875" style="795" customWidth="1"/>
    <col min="4" max="4" width="1.28515625" style="796" customWidth="1"/>
    <col min="5" max="5" width="9.85546875" style="796" bestFit="1" customWidth="1"/>
    <col min="6" max="71" width="9.140625" style="794"/>
    <col min="72" max="16384" width="9.140625" style="5"/>
  </cols>
  <sheetData>
    <row r="1" spans="1:71" ht="4.5" customHeight="1" thickBot="1"/>
    <row r="2" spans="1:71" s="46" customFormat="1" ht="41.25" customHeight="1">
      <c r="A2" s="797"/>
      <c r="B2" s="1160" t="s">
        <v>136</v>
      </c>
      <c r="C2" s="1161"/>
      <c r="D2" s="798"/>
      <c r="E2" s="798"/>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c r="AT2" s="797"/>
      <c r="AU2" s="797"/>
      <c r="AV2" s="797"/>
      <c r="AW2" s="797"/>
      <c r="AX2" s="797"/>
      <c r="AY2" s="797"/>
      <c r="AZ2" s="797"/>
      <c r="BA2" s="797"/>
      <c r="BB2" s="797"/>
      <c r="BC2" s="797"/>
      <c r="BD2" s="797"/>
      <c r="BE2" s="797"/>
      <c r="BF2" s="797"/>
      <c r="BG2" s="797"/>
      <c r="BH2" s="797"/>
      <c r="BI2" s="797"/>
      <c r="BJ2" s="797"/>
      <c r="BK2" s="797"/>
      <c r="BL2" s="797"/>
      <c r="BM2" s="797"/>
      <c r="BN2" s="797"/>
      <c r="BO2" s="797"/>
      <c r="BP2" s="797"/>
      <c r="BQ2" s="797"/>
      <c r="BR2" s="797"/>
      <c r="BS2" s="797"/>
    </row>
    <row r="3" spans="1:71" s="45" customFormat="1" ht="41.25" customHeight="1" thickBot="1">
      <c r="A3" s="799"/>
      <c r="B3" s="1162" t="s">
        <v>84</v>
      </c>
      <c r="C3" s="1163"/>
      <c r="D3" s="800"/>
      <c r="E3" s="800"/>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799"/>
      <c r="AR3" s="799"/>
      <c r="AS3" s="799"/>
      <c r="AT3" s="799"/>
      <c r="AU3" s="799"/>
      <c r="AV3" s="799"/>
      <c r="AW3" s="799"/>
      <c r="AX3" s="799"/>
      <c r="AY3" s="799"/>
      <c r="AZ3" s="799"/>
      <c r="BA3" s="799"/>
      <c r="BB3" s="799"/>
      <c r="BC3" s="799"/>
      <c r="BD3" s="799"/>
      <c r="BE3" s="799"/>
      <c r="BF3" s="799"/>
      <c r="BG3" s="799"/>
      <c r="BH3" s="799"/>
      <c r="BI3" s="799"/>
      <c r="BJ3" s="799"/>
      <c r="BK3" s="799"/>
      <c r="BL3" s="799"/>
      <c r="BM3" s="799"/>
      <c r="BN3" s="799"/>
      <c r="BO3" s="799"/>
      <c r="BP3" s="799"/>
      <c r="BQ3" s="799"/>
      <c r="BR3" s="799"/>
      <c r="BS3" s="799"/>
    </row>
    <row r="4" spans="1:71" ht="37.5" customHeight="1">
      <c r="B4" s="801"/>
      <c r="C4" s="802"/>
    </row>
    <row r="5" spans="1:71" s="7" customFormat="1" ht="43.5" customHeight="1">
      <c r="A5" s="803"/>
      <c r="B5" s="804" t="s">
        <v>1363</v>
      </c>
      <c r="C5" s="805">
        <f>'Bourání, statika'!N14</f>
        <v>0</v>
      </c>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row>
    <row r="6" spans="1:71" s="8" customFormat="1" ht="9.75" customHeight="1">
      <c r="A6" s="806"/>
      <c r="B6" s="807"/>
      <c r="C6" s="808"/>
      <c r="D6" s="809"/>
      <c r="E6" s="809"/>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6"/>
      <c r="AZ6" s="806"/>
      <c r="BA6" s="806"/>
      <c r="BB6" s="806"/>
      <c r="BC6" s="806"/>
      <c r="BD6" s="806"/>
      <c r="BE6" s="806"/>
      <c r="BF6" s="806"/>
      <c r="BG6" s="806"/>
      <c r="BH6" s="806"/>
      <c r="BI6" s="806"/>
      <c r="BJ6" s="806"/>
      <c r="BK6" s="806"/>
      <c r="BL6" s="806"/>
      <c r="BM6" s="806"/>
      <c r="BN6" s="806"/>
      <c r="BO6" s="806"/>
      <c r="BP6" s="806"/>
      <c r="BQ6" s="806"/>
      <c r="BR6" s="806"/>
      <c r="BS6" s="806"/>
    </row>
    <row r="7" spans="1:71" s="7" customFormat="1" ht="43.5" customHeight="1">
      <c r="A7" s="803"/>
      <c r="B7" s="810" t="s">
        <v>1364</v>
      </c>
      <c r="C7" s="805">
        <f>'Stavební část'!N14</f>
        <v>0</v>
      </c>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3"/>
      <c r="AM7" s="803"/>
      <c r="AN7" s="803"/>
      <c r="AO7" s="803"/>
      <c r="AP7" s="803"/>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row>
    <row r="8" spans="1:71" s="8" customFormat="1" ht="9.75" customHeight="1">
      <c r="A8" s="806"/>
      <c r="B8" s="807"/>
      <c r="C8" s="808"/>
      <c r="D8" s="809"/>
      <c r="E8" s="809"/>
      <c r="F8" s="806"/>
      <c r="G8" s="806"/>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6"/>
      <c r="AU8" s="806"/>
      <c r="AV8" s="806"/>
      <c r="AW8" s="806"/>
      <c r="AX8" s="806"/>
      <c r="AY8" s="806"/>
      <c r="AZ8" s="806"/>
      <c r="BA8" s="806"/>
      <c r="BB8" s="806"/>
      <c r="BC8" s="806"/>
      <c r="BD8" s="806"/>
      <c r="BE8" s="806"/>
      <c r="BF8" s="806"/>
      <c r="BG8" s="806"/>
      <c r="BH8" s="806"/>
      <c r="BI8" s="806"/>
      <c r="BJ8" s="806"/>
      <c r="BK8" s="806"/>
      <c r="BL8" s="806"/>
      <c r="BM8" s="806"/>
      <c r="BN8" s="806"/>
      <c r="BO8" s="806"/>
      <c r="BP8" s="806"/>
      <c r="BQ8" s="806"/>
      <c r="BR8" s="806"/>
      <c r="BS8" s="806"/>
    </row>
    <row r="9" spans="1:71" s="6" customFormat="1" ht="33.75" customHeight="1">
      <c r="A9" s="811"/>
      <c r="B9" s="810" t="s">
        <v>80</v>
      </c>
      <c r="C9" s="805">
        <f>ZTI!N14</f>
        <v>0</v>
      </c>
      <c r="D9" s="803"/>
      <c r="E9" s="803"/>
      <c r="F9" s="811"/>
      <c r="G9" s="811"/>
      <c r="H9" s="811"/>
      <c r="I9" s="811"/>
      <c r="J9" s="811"/>
      <c r="K9" s="811"/>
      <c r="L9" s="811"/>
      <c r="M9" s="811"/>
      <c r="N9" s="811"/>
      <c r="O9" s="811"/>
      <c r="P9" s="811"/>
      <c r="Q9" s="811"/>
      <c r="R9" s="811"/>
      <c r="S9" s="811"/>
      <c r="T9" s="811"/>
      <c r="U9" s="811"/>
      <c r="V9" s="811"/>
      <c r="W9" s="811"/>
      <c r="X9" s="811"/>
      <c r="Y9" s="811"/>
      <c r="Z9" s="811"/>
      <c r="AA9" s="811"/>
      <c r="AB9" s="811"/>
      <c r="AC9" s="811"/>
      <c r="AD9" s="811"/>
      <c r="AE9" s="811"/>
      <c r="AF9" s="811"/>
      <c r="AG9" s="811"/>
      <c r="AH9" s="811"/>
      <c r="AI9" s="811"/>
      <c r="AJ9" s="811"/>
      <c r="AK9" s="811"/>
      <c r="AL9" s="811"/>
      <c r="AM9" s="811"/>
      <c r="AN9" s="811"/>
      <c r="AO9" s="811"/>
      <c r="AP9" s="811"/>
      <c r="AQ9" s="811"/>
      <c r="AR9" s="811"/>
      <c r="AS9" s="811"/>
      <c r="AT9" s="811"/>
      <c r="AU9" s="811"/>
      <c r="AV9" s="811"/>
      <c r="AW9" s="811"/>
      <c r="AX9" s="811"/>
      <c r="AY9" s="811"/>
      <c r="AZ9" s="811"/>
      <c r="BA9" s="811"/>
      <c r="BB9" s="811"/>
      <c r="BC9" s="811"/>
      <c r="BD9" s="811"/>
      <c r="BE9" s="811"/>
      <c r="BF9" s="811"/>
      <c r="BG9" s="811"/>
      <c r="BH9" s="811"/>
      <c r="BI9" s="811"/>
      <c r="BJ9" s="811"/>
      <c r="BK9" s="811"/>
      <c r="BL9" s="811"/>
      <c r="BM9" s="811"/>
      <c r="BN9" s="811"/>
      <c r="BO9" s="811"/>
      <c r="BP9" s="811"/>
      <c r="BQ9" s="811"/>
      <c r="BR9" s="811"/>
      <c r="BS9" s="811"/>
    </row>
    <row r="10" spans="1:71" s="8" customFormat="1" ht="9.75" customHeight="1">
      <c r="A10" s="806"/>
      <c r="B10" s="807"/>
      <c r="C10" s="808"/>
      <c r="D10" s="809"/>
      <c r="E10" s="809"/>
      <c r="F10" s="806"/>
      <c r="G10" s="806"/>
      <c r="H10" s="806"/>
      <c r="I10" s="806"/>
      <c r="J10" s="806"/>
      <c r="K10" s="806"/>
      <c r="L10" s="806"/>
      <c r="M10" s="806"/>
      <c r="N10" s="806"/>
      <c r="O10" s="806"/>
      <c r="P10" s="806"/>
      <c r="Q10" s="806"/>
      <c r="R10" s="806"/>
      <c r="S10" s="806"/>
      <c r="T10" s="806"/>
      <c r="U10" s="806"/>
      <c r="V10" s="806"/>
      <c r="W10" s="806"/>
      <c r="X10" s="806"/>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6"/>
      <c r="AZ10" s="806"/>
      <c r="BA10" s="806"/>
      <c r="BB10" s="806"/>
      <c r="BC10" s="806"/>
      <c r="BD10" s="806"/>
      <c r="BE10" s="806"/>
      <c r="BF10" s="806"/>
      <c r="BG10" s="806"/>
      <c r="BH10" s="806"/>
      <c r="BI10" s="806"/>
      <c r="BJ10" s="806"/>
      <c r="BK10" s="806"/>
      <c r="BL10" s="806"/>
      <c r="BM10" s="806"/>
      <c r="BN10" s="806"/>
      <c r="BO10" s="806"/>
      <c r="BP10" s="806"/>
      <c r="BQ10" s="806"/>
      <c r="BR10" s="806"/>
      <c r="BS10" s="806"/>
    </row>
    <row r="11" spans="1:71" s="6" customFormat="1" ht="33.75" customHeight="1">
      <c r="A11" s="811"/>
      <c r="B11" s="810" t="s">
        <v>85</v>
      </c>
      <c r="C11" s="805">
        <f>Vytápění!I281</f>
        <v>0</v>
      </c>
      <c r="D11" s="803"/>
      <c r="E11" s="803"/>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c r="AM11" s="811"/>
      <c r="AN11" s="811"/>
      <c r="AO11" s="811"/>
      <c r="AP11" s="811"/>
      <c r="AQ11" s="811"/>
      <c r="AR11" s="811"/>
      <c r="AS11" s="811"/>
      <c r="AT11" s="811"/>
      <c r="AU11" s="811"/>
      <c r="AV11" s="811"/>
      <c r="AW11" s="811"/>
      <c r="AX11" s="811"/>
      <c r="AY11" s="811"/>
      <c r="AZ11" s="811"/>
      <c r="BA11" s="811"/>
      <c r="BB11" s="811"/>
      <c r="BC11" s="811"/>
      <c r="BD11" s="811"/>
      <c r="BE11" s="811"/>
      <c r="BF11" s="811"/>
      <c r="BG11" s="811"/>
      <c r="BH11" s="811"/>
      <c r="BI11" s="811"/>
      <c r="BJ11" s="811"/>
      <c r="BK11" s="811"/>
      <c r="BL11" s="811"/>
      <c r="BM11" s="811"/>
      <c r="BN11" s="811"/>
      <c r="BO11" s="811"/>
      <c r="BP11" s="811"/>
      <c r="BQ11" s="811"/>
      <c r="BR11" s="811"/>
      <c r="BS11" s="811"/>
    </row>
    <row r="12" spans="1:71" s="8" customFormat="1" ht="9.75" customHeight="1">
      <c r="A12" s="806"/>
      <c r="B12" s="807"/>
      <c r="C12" s="808"/>
      <c r="D12" s="809"/>
      <c r="E12" s="809"/>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6"/>
      <c r="AM12" s="806"/>
      <c r="AN12" s="806"/>
      <c r="AO12" s="806"/>
      <c r="AP12" s="806"/>
      <c r="AQ12" s="806"/>
      <c r="AR12" s="806"/>
      <c r="AS12" s="806"/>
      <c r="AT12" s="806"/>
      <c r="AU12" s="806"/>
      <c r="AV12" s="806"/>
      <c r="AW12" s="806"/>
      <c r="AX12" s="806"/>
      <c r="AY12" s="806"/>
      <c r="AZ12" s="806"/>
      <c r="BA12" s="806"/>
      <c r="BB12" s="806"/>
      <c r="BC12" s="806"/>
      <c r="BD12" s="806"/>
      <c r="BE12" s="806"/>
      <c r="BF12" s="806"/>
      <c r="BG12" s="806"/>
      <c r="BH12" s="806"/>
      <c r="BI12" s="806"/>
      <c r="BJ12" s="806"/>
      <c r="BK12" s="806"/>
      <c r="BL12" s="806"/>
      <c r="BM12" s="806"/>
      <c r="BN12" s="806"/>
      <c r="BO12" s="806"/>
      <c r="BP12" s="806"/>
      <c r="BQ12" s="806"/>
      <c r="BR12" s="806"/>
      <c r="BS12" s="806"/>
    </row>
    <row r="13" spans="1:71" s="44" customFormat="1" ht="33.75" customHeight="1">
      <c r="A13" s="812"/>
      <c r="B13" s="813" t="s">
        <v>138</v>
      </c>
      <c r="C13" s="814">
        <f>'El-silnoproud - rekapitulace'!C15</f>
        <v>0</v>
      </c>
      <c r="D13" s="815"/>
      <c r="E13" s="815"/>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2"/>
      <c r="AN13" s="812"/>
      <c r="AO13" s="812"/>
      <c r="AP13" s="812"/>
      <c r="AQ13" s="812"/>
      <c r="AR13" s="812"/>
      <c r="AS13" s="812"/>
      <c r="AT13" s="812"/>
      <c r="AU13" s="812"/>
      <c r="AV13" s="812"/>
      <c r="AW13" s="812"/>
      <c r="AX13" s="812"/>
      <c r="AY13" s="812"/>
      <c r="AZ13" s="812"/>
      <c r="BA13" s="812"/>
      <c r="BB13" s="812"/>
      <c r="BC13" s="812"/>
      <c r="BD13" s="812"/>
      <c r="BE13" s="812"/>
      <c r="BF13" s="812"/>
      <c r="BG13" s="812"/>
      <c r="BH13" s="812"/>
      <c r="BI13" s="812"/>
      <c r="BJ13" s="812"/>
      <c r="BK13" s="812"/>
      <c r="BL13" s="812"/>
      <c r="BM13" s="812"/>
      <c r="BN13" s="812"/>
      <c r="BO13" s="812"/>
      <c r="BP13" s="812"/>
      <c r="BQ13" s="812"/>
      <c r="BR13" s="812"/>
      <c r="BS13" s="812"/>
    </row>
    <row r="14" spans="1:71" s="8" customFormat="1" ht="9.75" customHeight="1">
      <c r="A14" s="806"/>
      <c r="B14" s="807"/>
      <c r="C14" s="808"/>
      <c r="D14" s="809"/>
      <c r="E14" s="809"/>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6"/>
      <c r="AK14" s="806"/>
      <c r="AL14" s="806"/>
      <c r="AM14" s="806"/>
      <c r="AN14" s="806"/>
      <c r="AO14" s="806"/>
      <c r="AP14" s="806"/>
      <c r="AQ14" s="806"/>
      <c r="AR14" s="806"/>
      <c r="AS14" s="806"/>
      <c r="AT14" s="806"/>
      <c r="AU14" s="806"/>
      <c r="AV14" s="806"/>
      <c r="AW14" s="806"/>
      <c r="AX14" s="806"/>
      <c r="AY14" s="806"/>
      <c r="AZ14" s="806"/>
      <c r="BA14" s="806"/>
      <c r="BB14" s="806"/>
      <c r="BC14" s="806"/>
      <c r="BD14" s="806"/>
      <c r="BE14" s="806"/>
      <c r="BF14" s="806"/>
      <c r="BG14" s="806"/>
      <c r="BH14" s="806"/>
      <c r="BI14" s="806"/>
      <c r="BJ14" s="806"/>
      <c r="BK14" s="806"/>
      <c r="BL14" s="806"/>
      <c r="BM14" s="806"/>
      <c r="BN14" s="806"/>
      <c r="BO14" s="806"/>
      <c r="BP14" s="806"/>
      <c r="BQ14" s="806"/>
      <c r="BR14" s="806"/>
      <c r="BS14" s="806"/>
    </row>
    <row r="15" spans="1:71" s="44" customFormat="1" ht="33.75" customHeight="1">
      <c r="A15" s="812"/>
      <c r="B15" s="813" t="s">
        <v>139</v>
      </c>
      <c r="C15" s="814">
        <f>Svítidla!F71</f>
        <v>0</v>
      </c>
      <c r="D15" s="815"/>
      <c r="E15" s="815"/>
      <c r="F15" s="812"/>
      <c r="G15" s="812"/>
      <c r="H15" s="812"/>
      <c r="I15" s="812"/>
      <c r="J15" s="812"/>
      <c r="K15" s="812"/>
      <c r="L15" s="812"/>
      <c r="M15" s="812"/>
      <c r="N15" s="812"/>
      <c r="O15" s="812"/>
      <c r="P15" s="812"/>
      <c r="Q15" s="812"/>
      <c r="R15" s="812"/>
      <c r="S15" s="812"/>
      <c r="T15" s="812"/>
      <c r="U15" s="812"/>
      <c r="V15" s="812"/>
      <c r="W15" s="812"/>
      <c r="X15" s="812"/>
      <c r="Y15" s="812"/>
      <c r="Z15" s="812"/>
      <c r="AA15" s="812"/>
      <c r="AB15" s="812"/>
      <c r="AC15" s="812"/>
      <c r="AD15" s="812"/>
      <c r="AE15" s="812"/>
      <c r="AF15" s="812"/>
      <c r="AG15" s="812"/>
      <c r="AH15" s="812"/>
      <c r="AI15" s="812"/>
      <c r="AJ15" s="812"/>
      <c r="AK15" s="812"/>
      <c r="AL15" s="812"/>
      <c r="AM15" s="812"/>
      <c r="AN15" s="812"/>
      <c r="AO15" s="812"/>
      <c r="AP15" s="812"/>
      <c r="AQ15" s="812"/>
      <c r="AR15" s="812"/>
      <c r="AS15" s="812"/>
      <c r="AT15" s="812"/>
      <c r="AU15" s="812"/>
      <c r="AV15" s="812"/>
      <c r="AW15" s="812"/>
      <c r="AX15" s="812"/>
      <c r="AY15" s="812"/>
      <c r="AZ15" s="812"/>
      <c r="BA15" s="812"/>
      <c r="BB15" s="812"/>
      <c r="BC15" s="812"/>
      <c r="BD15" s="812"/>
      <c r="BE15" s="812"/>
      <c r="BF15" s="812"/>
      <c r="BG15" s="812"/>
      <c r="BH15" s="812"/>
      <c r="BI15" s="812"/>
      <c r="BJ15" s="812"/>
      <c r="BK15" s="812"/>
      <c r="BL15" s="812"/>
      <c r="BM15" s="812"/>
      <c r="BN15" s="812"/>
      <c r="BO15" s="812"/>
      <c r="BP15" s="812"/>
      <c r="BQ15" s="812"/>
      <c r="BR15" s="812"/>
      <c r="BS15" s="812"/>
    </row>
    <row r="16" spans="1:71" s="8" customFormat="1" ht="9.75" customHeight="1">
      <c r="A16" s="806"/>
      <c r="B16" s="807"/>
      <c r="C16" s="808"/>
      <c r="D16" s="809"/>
      <c r="E16" s="809"/>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c r="AK16" s="806"/>
      <c r="AL16" s="806"/>
      <c r="AM16" s="806"/>
      <c r="AN16" s="806"/>
      <c r="AO16" s="806"/>
      <c r="AP16" s="806"/>
      <c r="AQ16" s="806"/>
      <c r="AR16" s="806"/>
      <c r="AS16" s="806"/>
      <c r="AT16" s="806"/>
      <c r="AU16" s="806"/>
      <c r="AV16" s="806"/>
      <c r="AW16" s="806"/>
      <c r="AX16" s="806"/>
      <c r="AY16" s="806"/>
      <c r="AZ16" s="806"/>
      <c r="BA16" s="806"/>
      <c r="BB16" s="806"/>
      <c r="BC16" s="806"/>
      <c r="BD16" s="806"/>
      <c r="BE16" s="806"/>
      <c r="BF16" s="806"/>
      <c r="BG16" s="806"/>
      <c r="BH16" s="806"/>
      <c r="BI16" s="806"/>
      <c r="BJ16" s="806"/>
      <c r="BK16" s="806"/>
      <c r="BL16" s="806"/>
      <c r="BM16" s="806"/>
      <c r="BN16" s="806"/>
      <c r="BO16" s="806"/>
      <c r="BP16" s="806"/>
      <c r="BQ16" s="806"/>
      <c r="BR16" s="806"/>
      <c r="BS16" s="806"/>
    </row>
    <row r="17" spans="1:71" s="44" customFormat="1" ht="33.75" customHeight="1">
      <c r="A17" s="812"/>
      <c r="B17" s="813" t="s">
        <v>140</v>
      </c>
      <c r="C17" s="814">
        <f>'El-slaboproud - rekapitulace'!C58</f>
        <v>0</v>
      </c>
      <c r="D17" s="815"/>
      <c r="E17" s="815"/>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row>
    <row r="18" spans="1:71" s="8" customFormat="1" ht="9.75" customHeight="1">
      <c r="A18" s="806"/>
      <c r="B18" s="807"/>
      <c r="C18" s="808"/>
      <c r="D18" s="809"/>
      <c r="E18" s="809"/>
      <c r="F18" s="806"/>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c r="AK18" s="806"/>
      <c r="AL18" s="806"/>
      <c r="AM18" s="806"/>
      <c r="AN18" s="806"/>
      <c r="AO18" s="806"/>
      <c r="AP18" s="806"/>
      <c r="AQ18" s="806"/>
      <c r="AR18" s="806"/>
      <c r="AS18" s="806"/>
      <c r="AT18" s="806"/>
      <c r="AU18" s="806"/>
      <c r="AV18" s="806"/>
      <c r="AW18" s="806"/>
      <c r="AX18" s="806"/>
      <c r="AY18" s="806"/>
      <c r="AZ18" s="806"/>
      <c r="BA18" s="806"/>
      <c r="BB18" s="806"/>
      <c r="BC18" s="806"/>
      <c r="BD18" s="806"/>
      <c r="BE18" s="806"/>
      <c r="BF18" s="806"/>
      <c r="BG18" s="806"/>
      <c r="BH18" s="806"/>
      <c r="BI18" s="806"/>
      <c r="BJ18" s="806"/>
      <c r="BK18" s="806"/>
      <c r="BL18" s="806"/>
      <c r="BM18" s="806"/>
      <c r="BN18" s="806"/>
      <c r="BO18" s="806"/>
      <c r="BP18" s="806"/>
      <c r="BQ18" s="806"/>
      <c r="BR18" s="806"/>
      <c r="BS18" s="806"/>
    </row>
    <row r="19" spans="1:71" s="44" customFormat="1" ht="33.75" customHeight="1">
      <c r="A19" s="812"/>
      <c r="B19" s="813" t="s">
        <v>137</v>
      </c>
      <c r="C19" s="814">
        <f>Hromosvod!D42</f>
        <v>0</v>
      </c>
      <c r="D19" s="815"/>
      <c r="E19" s="815"/>
      <c r="F19" s="812"/>
      <c r="G19" s="812"/>
      <c r="H19" s="812"/>
      <c r="I19" s="812"/>
      <c r="J19" s="812"/>
      <c r="K19" s="812"/>
      <c r="L19" s="812"/>
      <c r="M19" s="812"/>
      <c r="N19" s="812"/>
      <c r="O19" s="812"/>
      <c r="P19" s="812"/>
      <c r="Q19" s="812"/>
      <c r="R19" s="812"/>
      <c r="S19" s="812"/>
      <c r="T19" s="812"/>
      <c r="U19" s="812"/>
      <c r="V19" s="812"/>
      <c r="W19" s="812"/>
      <c r="X19" s="812"/>
      <c r="Y19" s="812"/>
      <c r="Z19" s="812"/>
      <c r="AA19" s="812"/>
      <c r="AB19" s="812"/>
      <c r="AC19" s="812"/>
      <c r="AD19" s="812"/>
      <c r="AE19" s="812"/>
      <c r="AF19" s="812"/>
      <c r="AG19" s="812"/>
      <c r="AH19" s="812"/>
      <c r="AI19" s="812"/>
      <c r="AJ19" s="812"/>
      <c r="AK19" s="812"/>
      <c r="AL19" s="812"/>
      <c r="AM19" s="812"/>
      <c r="AN19" s="812"/>
      <c r="AO19" s="812"/>
      <c r="AP19" s="812"/>
      <c r="AQ19" s="812"/>
      <c r="AR19" s="812"/>
      <c r="AS19" s="812"/>
      <c r="AT19" s="812"/>
      <c r="AU19" s="812"/>
      <c r="AV19" s="812"/>
      <c r="AW19" s="812"/>
      <c r="AX19" s="812"/>
      <c r="AY19" s="812"/>
      <c r="AZ19" s="812"/>
      <c r="BA19" s="812"/>
      <c r="BB19" s="812"/>
      <c r="BC19" s="812"/>
      <c r="BD19" s="812"/>
      <c r="BE19" s="812"/>
      <c r="BF19" s="812"/>
      <c r="BG19" s="812"/>
      <c r="BH19" s="812"/>
      <c r="BI19" s="812"/>
      <c r="BJ19" s="812"/>
      <c r="BK19" s="812"/>
      <c r="BL19" s="812"/>
      <c r="BM19" s="812"/>
      <c r="BN19" s="812"/>
      <c r="BO19" s="812"/>
      <c r="BP19" s="812"/>
      <c r="BQ19" s="812"/>
      <c r="BR19" s="812"/>
      <c r="BS19" s="812"/>
    </row>
    <row r="20" spans="1:71" s="8" customFormat="1" ht="9.75" customHeight="1">
      <c r="A20" s="806"/>
      <c r="B20" s="807"/>
      <c r="C20" s="808"/>
      <c r="D20" s="809"/>
      <c r="E20" s="809"/>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6"/>
      <c r="AK20" s="806"/>
      <c r="AL20" s="806"/>
      <c r="AM20" s="806"/>
      <c r="AN20" s="806"/>
      <c r="AO20" s="806"/>
      <c r="AP20" s="806"/>
      <c r="AQ20" s="806"/>
      <c r="AR20" s="806"/>
      <c r="AS20" s="806"/>
      <c r="AT20" s="806"/>
      <c r="AU20" s="806"/>
      <c r="AV20" s="806"/>
      <c r="AW20" s="806"/>
      <c r="AX20" s="806"/>
      <c r="AY20" s="806"/>
      <c r="AZ20" s="806"/>
      <c r="BA20" s="806"/>
      <c r="BB20" s="806"/>
      <c r="BC20" s="806"/>
      <c r="BD20" s="806"/>
      <c r="BE20" s="806"/>
      <c r="BF20" s="806"/>
      <c r="BG20" s="806"/>
      <c r="BH20" s="806"/>
      <c r="BI20" s="806"/>
      <c r="BJ20" s="806"/>
      <c r="BK20" s="806"/>
      <c r="BL20" s="806"/>
      <c r="BM20" s="806"/>
      <c r="BN20" s="806"/>
      <c r="BO20" s="806"/>
      <c r="BP20" s="806"/>
      <c r="BQ20" s="806"/>
      <c r="BR20" s="806"/>
      <c r="BS20" s="806"/>
    </row>
    <row r="21" spans="1:71" s="6" customFormat="1" ht="33.75" customHeight="1">
      <c r="A21" s="811"/>
      <c r="B21" s="810" t="s">
        <v>142</v>
      </c>
      <c r="C21" s="816">
        <f>'VZT a CHL'!G269</f>
        <v>0</v>
      </c>
      <c r="D21" s="803"/>
      <c r="E21" s="803"/>
      <c r="F21" s="811"/>
      <c r="G21" s="811"/>
      <c r="H21" s="811"/>
      <c r="I21" s="811"/>
      <c r="J21" s="811"/>
      <c r="K21" s="811"/>
      <c r="L21" s="811"/>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R21" s="811"/>
      <c r="AS21" s="811"/>
      <c r="AT21" s="811"/>
      <c r="AU21" s="811"/>
      <c r="AV21" s="811"/>
      <c r="AW21" s="811"/>
      <c r="AX21" s="811"/>
      <c r="AY21" s="811"/>
      <c r="AZ21" s="811"/>
      <c r="BA21" s="811"/>
      <c r="BB21" s="811"/>
      <c r="BC21" s="811"/>
      <c r="BD21" s="811"/>
      <c r="BE21" s="811"/>
      <c r="BF21" s="811"/>
      <c r="BG21" s="811"/>
      <c r="BH21" s="811"/>
      <c r="BI21" s="811"/>
      <c r="BJ21" s="811"/>
      <c r="BK21" s="811"/>
      <c r="BL21" s="811"/>
      <c r="BM21" s="811"/>
      <c r="BN21" s="811"/>
      <c r="BO21" s="811"/>
      <c r="BP21" s="811"/>
      <c r="BQ21" s="811"/>
      <c r="BR21" s="811"/>
      <c r="BS21" s="811"/>
    </row>
    <row r="22" spans="1:71" s="8" customFormat="1" ht="9.75" customHeight="1">
      <c r="A22" s="806"/>
      <c r="B22" s="807"/>
      <c r="C22" s="817"/>
      <c r="D22" s="809"/>
      <c r="E22" s="809"/>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c r="AK22" s="806"/>
      <c r="AL22" s="806"/>
      <c r="AM22" s="806"/>
      <c r="AN22" s="806"/>
      <c r="AO22" s="806"/>
      <c r="AP22" s="806"/>
      <c r="AQ22" s="806"/>
      <c r="AR22" s="806"/>
      <c r="AS22" s="806"/>
      <c r="AT22" s="806"/>
      <c r="AU22" s="806"/>
      <c r="AV22" s="806"/>
      <c r="AW22" s="806"/>
      <c r="AX22" s="806"/>
      <c r="AY22" s="806"/>
      <c r="AZ22" s="806"/>
      <c r="BA22" s="806"/>
      <c r="BB22" s="806"/>
      <c r="BC22" s="806"/>
      <c r="BD22" s="806"/>
      <c r="BE22" s="806"/>
      <c r="BF22" s="806"/>
      <c r="BG22" s="806"/>
      <c r="BH22" s="806"/>
      <c r="BI22" s="806"/>
      <c r="BJ22" s="806"/>
      <c r="BK22" s="806"/>
      <c r="BL22" s="806"/>
      <c r="BM22" s="806"/>
      <c r="BN22" s="806"/>
      <c r="BO22" s="806"/>
      <c r="BP22" s="806"/>
      <c r="BQ22" s="806"/>
      <c r="BR22" s="806"/>
      <c r="BS22" s="806"/>
    </row>
    <row r="23" spans="1:71" s="6" customFormat="1" ht="33.75" customHeight="1">
      <c r="A23" s="811"/>
      <c r="B23" s="810" t="s">
        <v>86</v>
      </c>
      <c r="C23" s="816">
        <f>MaR!G9</f>
        <v>0</v>
      </c>
      <c r="D23" s="803"/>
      <c r="E23" s="803"/>
      <c r="F23" s="811"/>
      <c r="G23" s="811"/>
      <c r="H23" s="811"/>
      <c r="I23" s="811"/>
      <c r="J23" s="811"/>
      <c r="K23" s="811"/>
      <c r="L23" s="811"/>
      <c r="M23" s="811"/>
      <c r="N23" s="811"/>
      <c r="O23" s="811"/>
      <c r="P23" s="811"/>
      <c r="Q23" s="811"/>
      <c r="R23" s="811"/>
      <c r="S23" s="811"/>
      <c r="T23" s="811"/>
      <c r="U23" s="811"/>
      <c r="V23" s="811"/>
      <c r="W23" s="811"/>
      <c r="X23" s="811"/>
      <c r="Y23" s="811"/>
      <c r="Z23" s="811"/>
      <c r="AA23" s="811"/>
      <c r="AB23" s="811"/>
      <c r="AC23" s="811"/>
      <c r="AD23" s="811"/>
      <c r="AE23" s="811"/>
      <c r="AF23" s="811"/>
      <c r="AG23" s="811"/>
      <c r="AH23" s="811"/>
      <c r="AI23" s="811"/>
      <c r="AJ23" s="811"/>
      <c r="AK23" s="811"/>
      <c r="AL23" s="811"/>
      <c r="AM23" s="811"/>
      <c r="AN23" s="811"/>
      <c r="AO23" s="811"/>
      <c r="AP23" s="811"/>
      <c r="AQ23" s="811"/>
      <c r="AR23" s="811"/>
      <c r="AS23" s="811"/>
      <c r="AT23" s="811"/>
      <c r="AU23" s="811"/>
      <c r="AV23" s="811"/>
      <c r="AW23" s="811"/>
      <c r="AX23" s="811"/>
      <c r="AY23" s="811"/>
      <c r="AZ23" s="811"/>
      <c r="BA23" s="811"/>
      <c r="BB23" s="811"/>
      <c r="BC23" s="811"/>
      <c r="BD23" s="811"/>
      <c r="BE23" s="811"/>
      <c r="BF23" s="811"/>
      <c r="BG23" s="811"/>
      <c r="BH23" s="811"/>
      <c r="BI23" s="811"/>
      <c r="BJ23" s="811"/>
      <c r="BK23" s="811"/>
      <c r="BL23" s="811"/>
      <c r="BM23" s="811"/>
      <c r="BN23" s="811"/>
      <c r="BO23" s="811"/>
      <c r="BP23" s="811"/>
      <c r="BQ23" s="811"/>
      <c r="BR23" s="811"/>
      <c r="BS23" s="811"/>
    </row>
    <row r="24" spans="1:71" s="8" customFormat="1" ht="33" customHeight="1">
      <c r="A24" s="806"/>
      <c r="B24" s="807"/>
      <c r="C24" s="817"/>
      <c r="D24" s="809"/>
      <c r="E24" s="809"/>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806"/>
      <c r="AL24" s="806"/>
      <c r="AM24" s="806"/>
      <c r="AN24" s="806"/>
      <c r="AO24" s="806"/>
      <c r="AP24" s="806"/>
      <c r="AQ24" s="806"/>
      <c r="AR24" s="806"/>
      <c r="AS24" s="806"/>
      <c r="AT24" s="806"/>
      <c r="AU24" s="806"/>
      <c r="AV24" s="806"/>
      <c r="AW24" s="806"/>
      <c r="AX24" s="806"/>
      <c r="AY24" s="806"/>
      <c r="AZ24" s="806"/>
      <c r="BA24" s="806"/>
      <c r="BB24" s="806"/>
      <c r="BC24" s="806"/>
      <c r="BD24" s="806"/>
      <c r="BE24" s="806"/>
      <c r="BF24" s="806"/>
      <c r="BG24" s="806"/>
      <c r="BH24" s="806"/>
      <c r="BI24" s="806"/>
      <c r="BJ24" s="806"/>
      <c r="BK24" s="806"/>
      <c r="BL24" s="806"/>
      <c r="BM24" s="806"/>
      <c r="BN24" s="806"/>
      <c r="BO24" s="806"/>
      <c r="BP24" s="806"/>
      <c r="BQ24" s="806"/>
      <c r="BR24" s="806"/>
      <c r="BS24" s="806"/>
    </row>
    <row r="25" spans="1:71" s="7" customFormat="1" ht="33.75" customHeight="1">
      <c r="A25" s="803"/>
      <c r="B25" s="810" t="s">
        <v>141</v>
      </c>
      <c r="C25" s="816">
        <f>Kinotechnika!I91</f>
        <v>0</v>
      </c>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803"/>
      <c r="AX25" s="803"/>
      <c r="AY25" s="803"/>
      <c r="AZ25" s="803"/>
      <c r="BA25" s="803"/>
      <c r="BB25" s="803"/>
      <c r="BC25" s="803"/>
      <c r="BD25" s="803"/>
      <c r="BE25" s="803"/>
      <c r="BF25" s="803"/>
      <c r="BG25" s="803"/>
      <c r="BH25" s="803"/>
      <c r="BI25" s="803"/>
      <c r="BJ25" s="803"/>
      <c r="BK25" s="803"/>
      <c r="BL25" s="803"/>
      <c r="BM25" s="803"/>
      <c r="BN25" s="803"/>
      <c r="BO25" s="803"/>
      <c r="BP25" s="803"/>
      <c r="BQ25" s="803"/>
      <c r="BR25" s="803"/>
      <c r="BS25" s="803"/>
    </row>
    <row r="26" spans="1:71" ht="24" customHeight="1" thickBot="1">
      <c r="C26" s="818"/>
    </row>
    <row r="27" spans="1:71" ht="58.5" customHeight="1" thickBot="1">
      <c r="B27" s="819" t="s">
        <v>81</v>
      </c>
      <c r="C27" s="820">
        <f>SUBTOTAL(9,C4:C25)</f>
        <v>0</v>
      </c>
    </row>
    <row r="28" spans="1:71" ht="6.75" customHeight="1"/>
    <row r="33" spans="3:5" ht="15">
      <c r="D33" s="821"/>
      <c r="E33" s="822"/>
    </row>
    <row r="34" spans="3:5" ht="15">
      <c r="D34" s="821"/>
      <c r="E34" s="822"/>
    </row>
    <row r="35" spans="3:5" ht="15">
      <c r="D35" s="821"/>
      <c r="E35" s="822"/>
    </row>
    <row r="36" spans="3:5">
      <c r="E36" s="822"/>
    </row>
    <row r="37" spans="3:5">
      <c r="E37" s="823"/>
    </row>
    <row r="38" spans="3:5" ht="15">
      <c r="C38" s="824"/>
      <c r="D38" s="821"/>
      <c r="E38" s="822"/>
    </row>
    <row r="39" spans="3:5" ht="15">
      <c r="D39" s="821"/>
      <c r="E39" s="822"/>
    </row>
    <row r="43" spans="3:5">
      <c r="E43" s="822"/>
    </row>
  </sheetData>
  <mergeCells count="2">
    <mergeCell ref="B2:C2"/>
    <mergeCell ref="B3:C3"/>
  </mergeCells>
  <phoneticPr fontId="0" type="noConversion"/>
  <printOptions horizontalCentered="1"/>
  <pageMargins left="0.98425196850393704" right="0.15748031496062992" top="0.97" bottom="0.5511811023622047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173"/>
  <sheetViews>
    <sheetView showGridLines="0" workbookViewId="0">
      <pane ySplit="1" topLeftCell="A2" activePane="bottomLeft" state="frozenSplit"/>
      <selection activeCell="H10" sqref="H10"/>
      <selection pane="bottomLeft" activeCell="L15" sqref="L15"/>
    </sheetView>
  </sheetViews>
  <sheetFormatPr defaultColWidth="9" defaultRowHeight="14.25" customHeight="1"/>
  <cols>
    <col min="1" max="1" width="1.28515625" style="939" customWidth="1"/>
    <col min="2" max="2" width="1.42578125" style="939" customWidth="1"/>
    <col min="3" max="3" width="3.5703125" style="939" customWidth="1"/>
    <col min="4" max="4" width="3.7109375" style="939" customWidth="1"/>
    <col min="5" max="5" width="9.85546875" style="939" customWidth="1"/>
    <col min="6" max="7" width="9.5703125" style="939" customWidth="1"/>
    <col min="8" max="8" width="14.28515625" style="939" customWidth="1"/>
    <col min="9" max="9" width="6" style="939" customWidth="1"/>
    <col min="10" max="10" width="4.42578125" style="939" customWidth="1"/>
    <col min="11" max="11" width="9.85546875" style="939" customWidth="1"/>
    <col min="12" max="12" width="6.140625" style="939" customWidth="1"/>
    <col min="13" max="13" width="5.140625" style="939" customWidth="1"/>
    <col min="14" max="14" width="3.28515625" style="939" customWidth="1"/>
    <col min="15" max="15" width="1.7109375" style="939" customWidth="1"/>
    <col min="16" max="16" width="10.7109375" style="939" customWidth="1"/>
    <col min="17" max="17" width="3.5703125" style="939" customWidth="1"/>
    <col min="18" max="18" width="1.42578125" style="939" customWidth="1"/>
    <col min="19" max="19" width="7" style="939" customWidth="1"/>
    <col min="20" max="20" width="25.42578125" style="939" hidden="1" customWidth="1"/>
    <col min="21" max="21" width="14" style="939" hidden="1" customWidth="1"/>
    <col min="22" max="22" width="10.5703125" style="939" hidden="1" customWidth="1"/>
    <col min="23" max="23" width="14" style="939" hidden="1" customWidth="1"/>
    <col min="24" max="24" width="10.42578125" style="939" hidden="1" customWidth="1"/>
    <col min="25" max="25" width="12.85546875" style="939" hidden="1" customWidth="1"/>
    <col min="26" max="26" width="9.42578125" style="939" hidden="1" customWidth="1"/>
    <col min="27" max="27" width="12.85546875" style="939" hidden="1" customWidth="1"/>
    <col min="28" max="28" width="14" style="939" hidden="1" customWidth="1"/>
    <col min="29" max="29" width="9.42578125" style="939" customWidth="1"/>
    <col min="30" max="30" width="12.85546875" style="939" customWidth="1"/>
    <col min="31" max="31" width="14" style="939" customWidth="1"/>
    <col min="32" max="34" width="9" style="940" customWidth="1"/>
    <col min="35" max="43" width="9" style="938" customWidth="1"/>
    <col min="44" max="64" width="9" style="930" hidden="1" customWidth="1"/>
    <col min="65" max="16384" width="9" style="938"/>
  </cols>
  <sheetData>
    <row r="2" spans="1:63" s="931" customFormat="1" ht="7.5" customHeight="1">
      <c r="A2" s="941"/>
      <c r="B2" s="942"/>
      <c r="C2" s="943"/>
      <c r="D2" s="943"/>
      <c r="E2" s="943"/>
      <c r="F2" s="943"/>
      <c r="G2" s="943"/>
      <c r="H2" s="943"/>
      <c r="I2" s="943"/>
      <c r="J2" s="943"/>
      <c r="K2" s="943"/>
      <c r="L2" s="943"/>
      <c r="M2" s="943"/>
      <c r="N2" s="943"/>
      <c r="O2" s="943"/>
      <c r="P2" s="943"/>
      <c r="Q2" s="943"/>
      <c r="R2" s="944"/>
      <c r="S2" s="941"/>
      <c r="T2" s="941"/>
      <c r="U2" s="941"/>
      <c r="V2" s="941"/>
      <c r="W2" s="941"/>
      <c r="X2" s="941"/>
      <c r="Y2" s="941"/>
      <c r="Z2" s="941"/>
      <c r="AA2" s="941"/>
      <c r="AB2" s="941"/>
      <c r="AC2" s="941"/>
      <c r="AD2" s="941"/>
      <c r="AE2" s="941"/>
      <c r="AF2" s="941"/>
      <c r="AG2" s="941"/>
      <c r="AH2" s="941"/>
    </row>
    <row r="3" spans="1:63" s="931" customFormat="1" ht="37.5" customHeight="1">
      <c r="A3" s="941"/>
      <c r="B3" s="945"/>
      <c r="C3" s="1124" t="s">
        <v>1</v>
      </c>
      <c r="D3" s="1125"/>
      <c r="E3" s="1125"/>
      <c r="F3" s="1125"/>
      <c r="G3" s="1125"/>
      <c r="H3" s="1125"/>
      <c r="I3" s="1125"/>
      <c r="J3" s="1125"/>
      <c r="K3" s="1125"/>
      <c r="L3" s="1125"/>
      <c r="M3" s="1125"/>
      <c r="N3" s="1125"/>
      <c r="O3" s="1125"/>
      <c r="P3" s="1125"/>
      <c r="Q3" s="1125"/>
      <c r="R3" s="946"/>
      <c r="S3" s="941"/>
      <c r="T3" s="941"/>
      <c r="U3" s="941"/>
      <c r="V3" s="941"/>
      <c r="W3" s="941"/>
      <c r="X3" s="941"/>
      <c r="Y3" s="941"/>
      <c r="Z3" s="941"/>
      <c r="AA3" s="941"/>
      <c r="AB3" s="941"/>
      <c r="AC3" s="941"/>
      <c r="AD3" s="941"/>
      <c r="AE3" s="941"/>
      <c r="AF3" s="941"/>
      <c r="AG3" s="941"/>
      <c r="AH3" s="941"/>
    </row>
    <row r="4" spans="1:63" s="931" customFormat="1" ht="7.5" customHeight="1">
      <c r="A4" s="941"/>
      <c r="B4" s="945"/>
      <c r="C4" s="941"/>
      <c r="D4" s="941"/>
      <c r="E4" s="941"/>
      <c r="F4" s="941"/>
      <c r="G4" s="941"/>
      <c r="H4" s="941"/>
      <c r="I4" s="941"/>
      <c r="J4" s="941"/>
      <c r="K4" s="941"/>
      <c r="L4" s="941"/>
      <c r="M4" s="941"/>
      <c r="N4" s="941"/>
      <c r="O4" s="941"/>
      <c r="P4" s="941"/>
      <c r="Q4" s="941"/>
      <c r="R4" s="946"/>
      <c r="S4" s="941"/>
      <c r="T4" s="941"/>
      <c r="U4" s="941"/>
      <c r="V4" s="941"/>
      <c r="W4" s="941"/>
      <c r="X4" s="941"/>
      <c r="Y4" s="941"/>
      <c r="Z4" s="941"/>
      <c r="AA4" s="941"/>
      <c r="AB4" s="941"/>
      <c r="AC4" s="941"/>
      <c r="AD4" s="941"/>
      <c r="AE4" s="941"/>
      <c r="AF4" s="941"/>
      <c r="AG4" s="941"/>
      <c r="AH4" s="941"/>
    </row>
    <row r="5" spans="1:63" s="931" customFormat="1" ht="30.75" customHeight="1">
      <c r="A5" s="941"/>
      <c r="B5" s="945"/>
      <c r="C5" s="947" t="s">
        <v>0</v>
      </c>
      <c r="D5" s="941"/>
      <c r="E5" s="941"/>
      <c r="F5" s="1126" t="s">
        <v>1925</v>
      </c>
      <c r="G5" s="1125"/>
      <c r="H5" s="1125"/>
      <c r="I5" s="1125"/>
      <c r="J5" s="1125"/>
      <c r="K5" s="1125"/>
      <c r="L5" s="1125"/>
      <c r="M5" s="1125"/>
      <c r="N5" s="1125"/>
      <c r="O5" s="1125"/>
      <c r="P5" s="1125"/>
      <c r="Q5" s="941"/>
      <c r="R5" s="946"/>
      <c r="S5" s="941"/>
      <c r="T5" s="941"/>
      <c r="U5" s="941"/>
      <c r="V5" s="941"/>
      <c r="W5" s="941"/>
      <c r="X5" s="941"/>
      <c r="Y5" s="941"/>
      <c r="Z5" s="941"/>
      <c r="AA5" s="941"/>
      <c r="AB5" s="941"/>
      <c r="AC5" s="941"/>
      <c r="AD5" s="941"/>
      <c r="AE5" s="941"/>
      <c r="AF5" s="941"/>
      <c r="AG5" s="941"/>
      <c r="AH5" s="941"/>
    </row>
    <row r="6" spans="1:63" s="931" customFormat="1" ht="37.5" customHeight="1">
      <c r="A6" s="941"/>
      <c r="B6" s="945"/>
      <c r="C6" s="948" t="s">
        <v>117</v>
      </c>
      <c r="D6" s="941"/>
      <c r="E6" s="941"/>
      <c r="F6" s="1127" t="s">
        <v>1994</v>
      </c>
      <c r="G6" s="1125"/>
      <c r="H6" s="1125"/>
      <c r="I6" s="1125"/>
      <c r="J6" s="1125"/>
      <c r="K6" s="1125"/>
      <c r="L6" s="1125"/>
      <c r="M6" s="1125"/>
      <c r="N6" s="1125"/>
      <c r="O6" s="1125"/>
      <c r="P6" s="1125"/>
      <c r="Q6" s="941"/>
      <c r="R6" s="946"/>
      <c r="S6" s="941"/>
      <c r="T6" s="941"/>
      <c r="U6" s="941"/>
      <c r="V6" s="941"/>
      <c r="W6" s="941"/>
      <c r="X6" s="941"/>
      <c r="Y6" s="941"/>
      <c r="Z6" s="941"/>
      <c r="AA6" s="941"/>
      <c r="AB6" s="941"/>
      <c r="AC6" s="941"/>
      <c r="AD6" s="941"/>
      <c r="AE6" s="941"/>
      <c r="AF6" s="941"/>
      <c r="AG6" s="941"/>
      <c r="AH6" s="941"/>
    </row>
    <row r="7" spans="1:63" s="931" customFormat="1" ht="7.5" customHeight="1">
      <c r="A7" s="941"/>
      <c r="B7" s="945"/>
      <c r="C7" s="941"/>
      <c r="D7" s="941"/>
      <c r="E7" s="941"/>
      <c r="F7" s="941"/>
      <c r="G7" s="941"/>
      <c r="H7" s="941"/>
      <c r="I7" s="941"/>
      <c r="J7" s="941"/>
      <c r="K7" s="941"/>
      <c r="L7" s="941"/>
      <c r="M7" s="941"/>
      <c r="N7" s="941"/>
      <c r="O7" s="941"/>
      <c r="P7" s="941"/>
      <c r="Q7" s="941"/>
      <c r="R7" s="946"/>
      <c r="S7" s="941"/>
      <c r="T7" s="941"/>
      <c r="U7" s="941"/>
      <c r="V7" s="941"/>
      <c r="W7" s="941"/>
      <c r="X7" s="941"/>
      <c r="Y7" s="941"/>
      <c r="Z7" s="941"/>
      <c r="AA7" s="941"/>
      <c r="AB7" s="941"/>
      <c r="AC7" s="941"/>
      <c r="AD7" s="941"/>
      <c r="AE7" s="941"/>
      <c r="AF7" s="941"/>
      <c r="AG7" s="941"/>
      <c r="AH7" s="941"/>
    </row>
    <row r="8" spans="1:63" s="931" customFormat="1" ht="18.75" customHeight="1">
      <c r="A8" s="941"/>
      <c r="B8" s="945"/>
      <c r="C8" s="947" t="s">
        <v>118</v>
      </c>
      <c r="D8" s="941"/>
      <c r="E8" s="941"/>
      <c r="F8" s="949" t="s">
        <v>119</v>
      </c>
      <c r="G8" s="941"/>
      <c r="H8" s="941"/>
      <c r="I8" s="941"/>
      <c r="J8" s="941"/>
      <c r="K8" s="947" t="s">
        <v>120</v>
      </c>
      <c r="L8" s="941"/>
      <c r="M8" s="1128" t="s">
        <v>1926</v>
      </c>
      <c r="N8" s="1125"/>
      <c r="O8" s="1125"/>
      <c r="P8" s="1125"/>
      <c r="Q8" s="941"/>
      <c r="R8" s="946"/>
      <c r="S8" s="941"/>
      <c r="T8" s="941"/>
      <c r="U8" s="941"/>
      <c r="V8" s="941"/>
      <c r="W8" s="941"/>
      <c r="X8" s="941"/>
      <c r="Y8" s="941"/>
      <c r="Z8" s="941"/>
      <c r="AA8" s="941"/>
      <c r="AB8" s="941"/>
      <c r="AC8" s="941"/>
      <c r="AD8" s="941"/>
      <c r="AE8" s="941"/>
      <c r="AF8" s="941"/>
      <c r="AG8" s="941"/>
      <c r="AH8" s="941"/>
    </row>
    <row r="9" spans="1:63" s="931" customFormat="1" ht="7.5" customHeight="1">
      <c r="A9" s="941"/>
      <c r="B9" s="945"/>
      <c r="C9" s="941"/>
      <c r="D9" s="941"/>
      <c r="E9" s="941"/>
      <c r="F9" s="941"/>
      <c r="G9" s="941"/>
      <c r="H9" s="941"/>
      <c r="I9" s="941"/>
      <c r="J9" s="941"/>
      <c r="K9" s="941"/>
      <c r="L9" s="941"/>
      <c r="M9" s="941"/>
      <c r="N9" s="941"/>
      <c r="O9" s="941"/>
      <c r="P9" s="941"/>
      <c r="Q9" s="941"/>
      <c r="R9" s="946"/>
      <c r="S9" s="941"/>
      <c r="T9" s="941"/>
      <c r="U9" s="941"/>
      <c r="V9" s="941"/>
      <c r="W9" s="941"/>
      <c r="X9" s="941"/>
      <c r="Y9" s="941"/>
      <c r="Z9" s="941"/>
      <c r="AA9" s="941"/>
      <c r="AB9" s="941"/>
      <c r="AC9" s="941"/>
      <c r="AD9" s="941"/>
      <c r="AE9" s="941"/>
      <c r="AF9" s="941"/>
      <c r="AG9" s="941"/>
      <c r="AH9" s="941"/>
    </row>
    <row r="10" spans="1:63" s="931" customFormat="1" ht="15.75" customHeight="1">
      <c r="A10" s="941"/>
      <c r="B10" s="945"/>
      <c r="C10" s="947" t="s">
        <v>1824</v>
      </c>
      <c r="D10" s="941"/>
      <c r="E10" s="941"/>
      <c r="F10" s="949" t="s">
        <v>119</v>
      </c>
      <c r="G10" s="941"/>
      <c r="H10" s="941"/>
      <c r="I10" s="941"/>
      <c r="J10" s="941"/>
      <c r="K10" s="947" t="s">
        <v>122</v>
      </c>
      <c r="L10" s="941"/>
      <c r="M10" s="1129" t="s">
        <v>119</v>
      </c>
      <c r="N10" s="1125"/>
      <c r="O10" s="1125"/>
      <c r="P10" s="1125"/>
      <c r="Q10" s="1125"/>
      <c r="R10" s="946"/>
      <c r="S10" s="941"/>
      <c r="T10" s="941"/>
      <c r="U10" s="941"/>
      <c r="V10" s="941"/>
      <c r="W10" s="941"/>
      <c r="X10" s="941"/>
      <c r="Y10" s="941"/>
      <c r="Z10" s="941"/>
      <c r="AA10" s="941"/>
      <c r="AB10" s="941"/>
      <c r="AC10" s="941"/>
      <c r="AD10" s="941"/>
      <c r="AE10" s="941"/>
      <c r="AF10" s="941"/>
      <c r="AG10" s="941"/>
      <c r="AH10" s="941"/>
    </row>
    <row r="11" spans="1:63" s="931" customFormat="1" ht="15" customHeight="1">
      <c r="A11" s="941"/>
      <c r="B11" s="945"/>
      <c r="C11" s="947" t="s">
        <v>121</v>
      </c>
      <c r="D11" s="941"/>
      <c r="E11" s="941"/>
      <c r="F11" s="949" t="s">
        <v>119</v>
      </c>
      <c r="G11" s="941"/>
      <c r="H11" s="941"/>
      <c r="I11" s="941"/>
      <c r="J11" s="941"/>
      <c r="K11" s="947" t="s">
        <v>47</v>
      </c>
      <c r="L11" s="941"/>
      <c r="M11" s="1129" t="s">
        <v>119</v>
      </c>
      <c r="N11" s="1125"/>
      <c r="O11" s="1125"/>
      <c r="P11" s="1125"/>
      <c r="Q11" s="1125"/>
      <c r="R11" s="946"/>
      <c r="S11" s="941"/>
      <c r="T11" s="941"/>
      <c r="U11" s="941"/>
      <c r="V11" s="941"/>
      <c r="W11" s="941"/>
      <c r="X11" s="941"/>
      <c r="Y11" s="941"/>
      <c r="Z11" s="941"/>
      <c r="AA11" s="941"/>
      <c r="AB11" s="941"/>
      <c r="AC11" s="941"/>
      <c r="AD11" s="941"/>
      <c r="AE11" s="941"/>
      <c r="AF11" s="941"/>
      <c r="AG11" s="941"/>
      <c r="AH11" s="941"/>
    </row>
    <row r="12" spans="1:63" s="931" customFormat="1" ht="11.25" customHeight="1">
      <c r="A12" s="941"/>
      <c r="B12" s="945"/>
      <c r="C12" s="941"/>
      <c r="D12" s="941"/>
      <c r="E12" s="941"/>
      <c r="F12" s="941"/>
      <c r="G12" s="941"/>
      <c r="H12" s="941"/>
      <c r="I12" s="941"/>
      <c r="J12" s="941"/>
      <c r="K12" s="941"/>
      <c r="L12" s="941"/>
      <c r="M12" s="941"/>
      <c r="N12" s="941"/>
      <c r="O12" s="941"/>
      <c r="P12" s="941"/>
      <c r="Q12" s="941"/>
      <c r="R12" s="946"/>
      <c r="S12" s="941"/>
      <c r="T12" s="941"/>
      <c r="U12" s="941"/>
      <c r="V12" s="941"/>
      <c r="W12" s="941"/>
      <c r="X12" s="941"/>
      <c r="Y12" s="941"/>
      <c r="Z12" s="941"/>
      <c r="AA12" s="941"/>
      <c r="AB12" s="941"/>
      <c r="AC12" s="941"/>
      <c r="AD12" s="941"/>
      <c r="AE12" s="941"/>
      <c r="AF12" s="941"/>
      <c r="AG12" s="941"/>
      <c r="AH12" s="941"/>
    </row>
    <row r="13" spans="1:63" s="932" customFormat="1" ht="30" customHeight="1">
      <c r="A13" s="950"/>
      <c r="B13" s="951"/>
      <c r="C13" s="952" t="s">
        <v>2</v>
      </c>
      <c r="D13" s="953" t="s">
        <v>3</v>
      </c>
      <c r="E13" s="953" t="s">
        <v>4</v>
      </c>
      <c r="F13" s="1130" t="s">
        <v>5</v>
      </c>
      <c r="G13" s="1131"/>
      <c r="H13" s="1131"/>
      <c r="I13" s="1131"/>
      <c r="J13" s="953" t="s">
        <v>87</v>
      </c>
      <c r="K13" s="953" t="s">
        <v>88</v>
      </c>
      <c r="L13" s="1130" t="s">
        <v>1830</v>
      </c>
      <c r="M13" s="1131"/>
      <c r="N13" s="1130" t="s">
        <v>1831</v>
      </c>
      <c r="O13" s="1131"/>
      <c r="P13" s="1131"/>
      <c r="Q13" s="1132"/>
      <c r="R13" s="954"/>
      <c r="S13" s="950"/>
      <c r="T13" s="955" t="s">
        <v>6</v>
      </c>
      <c r="U13" s="956" t="s">
        <v>95</v>
      </c>
      <c r="V13" s="956" t="s">
        <v>7</v>
      </c>
      <c r="W13" s="956" t="s">
        <v>1832</v>
      </c>
      <c r="X13" s="956" t="s">
        <v>1833</v>
      </c>
      <c r="Y13" s="956" t="s">
        <v>1834</v>
      </c>
      <c r="Z13" s="956" t="s">
        <v>8</v>
      </c>
      <c r="AA13" s="957" t="s">
        <v>9</v>
      </c>
      <c r="AB13" s="950"/>
      <c r="AC13" s="950"/>
      <c r="AD13" s="950"/>
      <c r="AE13" s="950"/>
      <c r="AF13" s="950"/>
      <c r="AG13" s="950"/>
      <c r="AH13" s="950"/>
    </row>
    <row r="14" spans="1:63" s="931" customFormat="1" ht="30" customHeight="1">
      <c r="A14" s="941"/>
      <c r="B14" s="945"/>
      <c r="C14" s="958" t="s">
        <v>48</v>
      </c>
      <c r="D14" s="941"/>
      <c r="E14" s="941"/>
      <c r="F14" s="941"/>
      <c r="G14" s="941"/>
      <c r="H14" s="941"/>
      <c r="I14" s="941"/>
      <c r="J14" s="941"/>
      <c r="K14" s="941"/>
      <c r="L14" s="941"/>
      <c r="M14" s="941"/>
      <c r="N14" s="1133">
        <f>$BK$14</f>
        <v>0</v>
      </c>
      <c r="O14" s="1125"/>
      <c r="P14" s="1125"/>
      <c r="Q14" s="1125"/>
      <c r="R14" s="946"/>
      <c r="S14" s="941"/>
      <c r="T14" s="959"/>
      <c r="U14" s="960"/>
      <c r="V14" s="960"/>
      <c r="W14" s="961">
        <f>$W$15+$W$140</f>
        <v>8012.1735419999995</v>
      </c>
      <c r="X14" s="960"/>
      <c r="Y14" s="961">
        <f>$Y$15+$Y$140</f>
        <v>92.511838339999997</v>
      </c>
      <c r="Z14" s="960"/>
      <c r="AA14" s="962">
        <f>$AA$15+$AA$140</f>
        <v>727.63763935999987</v>
      </c>
      <c r="AB14" s="941"/>
      <c r="AC14" s="941"/>
      <c r="AD14" s="941"/>
      <c r="AE14" s="941"/>
      <c r="AF14" s="941"/>
      <c r="AG14" s="941"/>
      <c r="AH14" s="941"/>
      <c r="AT14" s="931" t="s">
        <v>10</v>
      </c>
      <c r="AU14" s="931" t="s">
        <v>1457</v>
      </c>
      <c r="BK14" s="933">
        <f>$BK$15+$BK$140</f>
        <v>0</v>
      </c>
    </row>
    <row r="15" spans="1:63" s="934" customFormat="1" ht="37.5" customHeight="1">
      <c r="A15" s="963"/>
      <c r="B15" s="964"/>
      <c r="C15" s="963"/>
      <c r="D15" s="965" t="s">
        <v>1825</v>
      </c>
      <c r="E15" s="963"/>
      <c r="F15" s="963"/>
      <c r="G15" s="963"/>
      <c r="H15" s="963"/>
      <c r="I15" s="963"/>
      <c r="J15" s="963"/>
      <c r="K15" s="963"/>
      <c r="L15" s="963"/>
      <c r="M15" s="963"/>
      <c r="N15" s="1134">
        <f>$BK$15</f>
        <v>0</v>
      </c>
      <c r="O15" s="1135"/>
      <c r="P15" s="1135"/>
      <c r="Q15" s="1135"/>
      <c r="R15" s="966"/>
      <c r="S15" s="963"/>
      <c r="T15" s="967"/>
      <c r="U15" s="963"/>
      <c r="V15" s="963"/>
      <c r="W15" s="968">
        <f>$W$16+$W$28+$W$39+$W$44+$W$68+$W$70+$W$132+$W$138</f>
        <v>7253.6518129999995</v>
      </c>
      <c r="X15" s="963"/>
      <c r="Y15" s="968">
        <f>$Y$16+$Y$28+$Y$39+$Y$44+$Y$68+$Y$70+$Y$132+$Y$138</f>
        <v>91.123343339999991</v>
      </c>
      <c r="Z15" s="963"/>
      <c r="AA15" s="969">
        <f>$AA$16+$AA$28+$AA$39+$AA$44+$AA$68+$AA$70+$AA$132+$AA$138</f>
        <v>704.62095299999987</v>
      </c>
      <c r="AB15" s="963"/>
      <c r="AC15" s="963"/>
      <c r="AD15" s="963"/>
      <c r="AE15" s="963"/>
      <c r="AF15" s="963"/>
      <c r="AG15" s="963"/>
      <c r="AH15" s="963"/>
      <c r="AR15" s="935" t="s">
        <v>97</v>
      </c>
      <c r="AT15" s="935" t="s">
        <v>10</v>
      </c>
      <c r="AU15" s="935" t="s">
        <v>1382</v>
      </c>
      <c r="AY15" s="935" t="s">
        <v>11</v>
      </c>
      <c r="BK15" s="936">
        <f>$BK$16+$BK$28+$BK$39+$BK$44+$BK$68+$BK$70+$BK$132+$BK$138</f>
        <v>0</v>
      </c>
    </row>
    <row r="16" spans="1:63" s="934" customFormat="1" ht="21" customHeight="1">
      <c r="A16" s="963"/>
      <c r="B16" s="964"/>
      <c r="C16" s="963"/>
      <c r="D16" s="970" t="s">
        <v>1826</v>
      </c>
      <c r="E16" s="963"/>
      <c r="F16" s="963"/>
      <c r="G16" s="963"/>
      <c r="H16" s="963"/>
      <c r="I16" s="963"/>
      <c r="J16" s="963"/>
      <c r="K16" s="963"/>
      <c r="L16" s="963"/>
      <c r="M16" s="963"/>
      <c r="N16" s="1136">
        <f>$BK$16</f>
        <v>0</v>
      </c>
      <c r="O16" s="1135"/>
      <c r="P16" s="1135"/>
      <c r="Q16" s="1135"/>
      <c r="R16" s="966"/>
      <c r="S16" s="963"/>
      <c r="T16" s="967"/>
      <c r="U16" s="963"/>
      <c r="V16" s="963"/>
      <c r="W16" s="968">
        <f>SUM($W$17:$W$27)</f>
        <v>1778.0392069999998</v>
      </c>
      <c r="X16" s="963"/>
      <c r="Y16" s="968">
        <f>SUM($Y$17:$Y$27)</f>
        <v>2.672971</v>
      </c>
      <c r="Z16" s="963"/>
      <c r="AA16" s="969">
        <f>SUM($AA$17:$AA$27)</f>
        <v>11.36225</v>
      </c>
      <c r="AB16" s="963"/>
      <c r="AC16" s="963"/>
      <c r="AD16" s="963"/>
      <c r="AE16" s="963"/>
      <c r="AF16" s="963"/>
      <c r="AG16" s="963"/>
      <c r="AH16" s="963"/>
      <c r="AR16" s="935" t="s">
        <v>97</v>
      </c>
      <c r="AT16" s="935" t="s">
        <v>10</v>
      </c>
      <c r="AU16" s="935" t="s">
        <v>97</v>
      </c>
      <c r="AY16" s="935" t="s">
        <v>11</v>
      </c>
      <c r="BK16" s="936">
        <f>SUM($BK$17:$BK$27)</f>
        <v>0</v>
      </c>
    </row>
    <row r="17" spans="1:64" s="931" customFormat="1" ht="27" customHeight="1">
      <c r="A17" s="941"/>
      <c r="B17" s="945"/>
      <c r="C17" s="971" t="s">
        <v>97</v>
      </c>
      <c r="D17" s="971" t="s">
        <v>12</v>
      </c>
      <c r="E17" s="972" t="s">
        <v>2006</v>
      </c>
      <c r="F17" s="1137" t="s">
        <v>2007</v>
      </c>
      <c r="G17" s="1138"/>
      <c r="H17" s="1138"/>
      <c r="I17" s="1138"/>
      <c r="J17" s="973" t="s">
        <v>109</v>
      </c>
      <c r="K17" s="974">
        <v>48.35</v>
      </c>
      <c r="L17" s="1139"/>
      <c r="M17" s="1140"/>
      <c r="N17" s="1141">
        <f>ROUND($L$17*$K$17,2)</f>
        <v>0</v>
      </c>
      <c r="O17" s="1138"/>
      <c r="P17" s="1138"/>
      <c r="Q17" s="1138"/>
      <c r="R17" s="946"/>
      <c r="S17" s="941"/>
      <c r="T17" s="975"/>
      <c r="U17" s="976" t="s">
        <v>13</v>
      </c>
      <c r="V17" s="977">
        <v>0.16900000000000001</v>
      </c>
      <c r="W17" s="977">
        <f>$V$17*$K$17</f>
        <v>8.1711500000000008</v>
      </c>
      <c r="X17" s="977">
        <v>0</v>
      </c>
      <c r="Y17" s="977">
        <f>$X$17*$K$17</f>
        <v>0</v>
      </c>
      <c r="Z17" s="977">
        <v>0.23499999999999999</v>
      </c>
      <c r="AA17" s="978">
        <f>$Z$17*$K$17</f>
        <v>11.36225</v>
      </c>
      <c r="AB17" s="941"/>
      <c r="AC17" s="941"/>
      <c r="AD17" s="941"/>
      <c r="AE17" s="941"/>
      <c r="AF17" s="941"/>
      <c r="AG17" s="941"/>
      <c r="AH17" s="941"/>
      <c r="AR17" s="931" t="s">
        <v>100</v>
      </c>
      <c r="AT17" s="931" t="s">
        <v>12</v>
      </c>
      <c r="AU17" s="931" t="s">
        <v>98</v>
      </c>
      <c r="AY17" s="931" t="s">
        <v>11</v>
      </c>
      <c r="BE17" s="937">
        <f>IF($U$17="základní",$N$17,0)</f>
        <v>0</v>
      </c>
      <c r="BF17" s="937">
        <f>IF($U$17="snížená",$N$17,0)</f>
        <v>0</v>
      </c>
      <c r="BG17" s="937">
        <f>IF($U$17="zákl. přenesená",$N$17,0)</f>
        <v>0</v>
      </c>
      <c r="BH17" s="937">
        <f>IF($U$17="sníž. přenesená",$N$17,0)</f>
        <v>0</v>
      </c>
      <c r="BI17" s="937">
        <f>IF($U$17="nulová",$N$17,0)</f>
        <v>0</v>
      </c>
      <c r="BJ17" s="931" t="s">
        <v>97</v>
      </c>
      <c r="BK17" s="937">
        <f>ROUND($L$17*$K$17,2)</f>
        <v>0</v>
      </c>
      <c r="BL17" s="931" t="s">
        <v>100</v>
      </c>
    </row>
    <row r="18" spans="1:64" s="931" customFormat="1" ht="27" customHeight="1">
      <c r="A18" s="941"/>
      <c r="B18" s="945"/>
      <c r="C18" s="971" t="s">
        <v>98</v>
      </c>
      <c r="D18" s="971" t="s">
        <v>12</v>
      </c>
      <c r="E18" s="972" t="s">
        <v>2008</v>
      </c>
      <c r="F18" s="1137" t="s">
        <v>2009</v>
      </c>
      <c r="G18" s="1138"/>
      <c r="H18" s="1138"/>
      <c r="I18" s="1138"/>
      <c r="J18" s="973" t="s">
        <v>14</v>
      </c>
      <c r="K18" s="974">
        <v>182.05500000000001</v>
      </c>
      <c r="L18" s="1139"/>
      <c r="M18" s="1140"/>
      <c r="N18" s="1141">
        <f>ROUND($L$18*$K$18,2)</f>
        <v>0</v>
      </c>
      <c r="O18" s="1138"/>
      <c r="P18" s="1138"/>
      <c r="Q18" s="1138"/>
      <c r="R18" s="946"/>
      <c r="S18" s="941"/>
      <c r="T18" s="975"/>
      <c r="U18" s="976" t="s">
        <v>13</v>
      </c>
      <c r="V18" s="977">
        <v>7.7039999999999997</v>
      </c>
      <c r="W18" s="977">
        <f>$V$18*$K$18</f>
        <v>1402.5517199999999</v>
      </c>
      <c r="X18" s="977">
        <v>0</v>
      </c>
      <c r="Y18" s="977">
        <f>$X$18*$K$18</f>
        <v>0</v>
      </c>
      <c r="Z18" s="977">
        <v>0</v>
      </c>
      <c r="AA18" s="978">
        <f>$Z$18*$K$18</f>
        <v>0</v>
      </c>
      <c r="AB18" s="941"/>
      <c r="AC18" s="941"/>
      <c r="AD18" s="941"/>
      <c r="AE18" s="941"/>
      <c r="AF18" s="941"/>
      <c r="AG18" s="941"/>
      <c r="AH18" s="941"/>
      <c r="AR18" s="931" t="s">
        <v>100</v>
      </c>
      <c r="AT18" s="931" t="s">
        <v>12</v>
      </c>
      <c r="AU18" s="931" t="s">
        <v>98</v>
      </c>
      <c r="AY18" s="931" t="s">
        <v>11</v>
      </c>
      <c r="BE18" s="937">
        <f>IF($U$18="základní",$N$18,0)</f>
        <v>0</v>
      </c>
      <c r="BF18" s="937">
        <f>IF($U$18="snížená",$N$18,0)</f>
        <v>0</v>
      </c>
      <c r="BG18" s="937">
        <f>IF($U$18="zákl. přenesená",$N$18,0)</f>
        <v>0</v>
      </c>
      <c r="BH18" s="937">
        <f>IF($U$18="sníž. přenesená",$N$18,0)</f>
        <v>0</v>
      </c>
      <c r="BI18" s="937">
        <f>IF($U$18="nulová",$N$18,0)</f>
        <v>0</v>
      </c>
      <c r="BJ18" s="931" t="s">
        <v>97</v>
      </c>
      <c r="BK18" s="937">
        <f>ROUND($L$18*$K$18,2)</f>
        <v>0</v>
      </c>
      <c r="BL18" s="931" t="s">
        <v>100</v>
      </c>
    </row>
    <row r="19" spans="1:64" s="931" customFormat="1" ht="27" customHeight="1">
      <c r="A19" s="941"/>
      <c r="B19" s="945"/>
      <c r="C19" s="971" t="s">
        <v>99</v>
      </c>
      <c r="D19" s="971" t="s">
        <v>12</v>
      </c>
      <c r="E19" s="972" t="s">
        <v>2010</v>
      </c>
      <c r="F19" s="1137" t="s">
        <v>2011</v>
      </c>
      <c r="G19" s="1138"/>
      <c r="H19" s="1138"/>
      <c r="I19" s="1138"/>
      <c r="J19" s="973" t="s">
        <v>109</v>
      </c>
      <c r="K19" s="974">
        <v>175.26</v>
      </c>
      <c r="L19" s="1139"/>
      <c r="M19" s="1140"/>
      <c r="N19" s="1141">
        <f>ROUND($L$19*$K$19,2)</f>
        <v>0</v>
      </c>
      <c r="O19" s="1138"/>
      <c r="P19" s="1138"/>
      <c r="Q19" s="1138"/>
      <c r="R19" s="946"/>
      <c r="S19" s="941"/>
      <c r="T19" s="975"/>
      <c r="U19" s="976" t="s">
        <v>13</v>
      </c>
      <c r="V19" s="977">
        <v>0.47899999999999998</v>
      </c>
      <c r="W19" s="977">
        <f>$V$19*$K$19</f>
        <v>83.949539999999999</v>
      </c>
      <c r="X19" s="977">
        <v>8.4999999999999995E-4</v>
      </c>
      <c r="Y19" s="977">
        <f>$X$19*$K$19</f>
        <v>0.14897099999999999</v>
      </c>
      <c r="Z19" s="977">
        <v>0</v>
      </c>
      <c r="AA19" s="978">
        <f>$Z$19*$K$19</f>
        <v>0</v>
      </c>
      <c r="AB19" s="941"/>
      <c r="AC19" s="941"/>
      <c r="AD19" s="941"/>
      <c r="AE19" s="941"/>
      <c r="AF19" s="941"/>
      <c r="AG19" s="941"/>
      <c r="AH19" s="941"/>
      <c r="AR19" s="931" t="s">
        <v>100</v>
      </c>
      <c r="AT19" s="931" t="s">
        <v>12</v>
      </c>
      <c r="AU19" s="931" t="s">
        <v>98</v>
      </c>
      <c r="AY19" s="931" t="s">
        <v>11</v>
      </c>
      <c r="BE19" s="937">
        <f>IF($U$19="základní",$N$19,0)</f>
        <v>0</v>
      </c>
      <c r="BF19" s="937">
        <f>IF($U$19="snížená",$N$19,0)</f>
        <v>0</v>
      </c>
      <c r="BG19" s="937">
        <f>IF($U$19="zákl. přenesená",$N$19,0)</f>
        <v>0</v>
      </c>
      <c r="BH19" s="937">
        <f>IF($U$19="sníž. přenesená",$N$19,0)</f>
        <v>0</v>
      </c>
      <c r="BI19" s="937">
        <f>IF($U$19="nulová",$N$19,0)</f>
        <v>0</v>
      </c>
      <c r="BJ19" s="931" t="s">
        <v>97</v>
      </c>
      <c r="BK19" s="937">
        <f>ROUND($L$19*$K$19,2)</f>
        <v>0</v>
      </c>
      <c r="BL19" s="931" t="s">
        <v>100</v>
      </c>
    </row>
    <row r="20" spans="1:64" s="931" customFormat="1" ht="27" customHeight="1">
      <c r="A20" s="941"/>
      <c r="B20" s="945"/>
      <c r="C20" s="971" t="s">
        <v>100</v>
      </c>
      <c r="D20" s="971" t="s">
        <v>12</v>
      </c>
      <c r="E20" s="972" t="s">
        <v>2012</v>
      </c>
      <c r="F20" s="1137" t="s">
        <v>2013</v>
      </c>
      <c r="G20" s="1138"/>
      <c r="H20" s="1138"/>
      <c r="I20" s="1138"/>
      <c r="J20" s="973" t="s">
        <v>109</v>
      </c>
      <c r="K20" s="974">
        <v>175.26</v>
      </c>
      <c r="L20" s="1139"/>
      <c r="M20" s="1140"/>
      <c r="N20" s="1141">
        <f>ROUND($L$20*$K$20,2)</f>
        <v>0</v>
      </c>
      <c r="O20" s="1138"/>
      <c r="P20" s="1138"/>
      <c r="Q20" s="1138"/>
      <c r="R20" s="946"/>
      <c r="S20" s="941"/>
      <c r="T20" s="975"/>
      <c r="U20" s="976" t="s">
        <v>13</v>
      </c>
      <c r="V20" s="977">
        <v>0.32700000000000001</v>
      </c>
      <c r="W20" s="977">
        <f>$V$20*$K$20</f>
        <v>57.310020000000002</v>
      </c>
      <c r="X20" s="977">
        <v>0</v>
      </c>
      <c r="Y20" s="977">
        <f>$X$20*$K$20</f>
        <v>0</v>
      </c>
      <c r="Z20" s="977">
        <v>0</v>
      </c>
      <c r="AA20" s="978">
        <f>$Z$20*$K$20</f>
        <v>0</v>
      </c>
      <c r="AB20" s="941"/>
      <c r="AC20" s="941"/>
      <c r="AD20" s="941"/>
      <c r="AE20" s="941"/>
      <c r="AF20" s="941"/>
      <c r="AG20" s="941"/>
      <c r="AH20" s="941"/>
      <c r="AR20" s="931" t="s">
        <v>100</v>
      </c>
      <c r="AT20" s="931" t="s">
        <v>12</v>
      </c>
      <c r="AU20" s="931" t="s">
        <v>98</v>
      </c>
      <c r="AY20" s="931" t="s">
        <v>11</v>
      </c>
      <c r="BE20" s="937">
        <f>IF($U$20="základní",$N$20,0)</f>
        <v>0</v>
      </c>
      <c r="BF20" s="937">
        <f>IF($U$20="snížená",$N$20,0)</f>
        <v>0</v>
      </c>
      <c r="BG20" s="937">
        <f>IF($U$20="zákl. přenesená",$N$20,0)</f>
        <v>0</v>
      </c>
      <c r="BH20" s="937">
        <f>IF($U$20="sníž. přenesená",$N$20,0)</f>
        <v>0</v>
      </c>
      <c r="BI20" s="937">
        <f>IF($U$20="nulová",$N$20,0)</f>
        <v>0</v>
      </c>
      <c r="BJ20" s="931" t="s">
        <v>97</v>
      </c>
      <c r="BK20" s="937">
        <f>ROUND($L$20*$K$20,2)</f>
        <v>0</v>
      </c>
      <c r="BL20" s="931" t="s">
        <v>100</v>
      </c>
    </row>
    <row r="21" spans="1:64" s="931" customFormat="1" ht="39" customHeight="1">
      <c r="A21" s="941"/>
      <c r="B21" s="945"/>
      <c r="C21" s="971" t="s">
        <v>101</v>
      </c>
      <c r="D21" s="971" t="s">
        <v>12</v>
      </c>
      <c r="E21" s="972" t="s">
        <v>1875</v>
      </c>
      <c r="F21" s="1137" t="s">
        <v>1876</v>
      </c>
      <c r="G21" s="1138"/>
      <c r="H21" s="1138"/>
      <c r="I21" s="1138"/>
      <c r="J21" s="973" t="s">
        <v>14</v>
      </c>
      <c r="K21" s="974">
        <v>65.391000000000005</v>
      </c>
      <c r="L21" s="1139"/>
      <c r="M21" s="1140"/>
      <c r="N21" s="1141">
        <f>ROUND($L$21*$K$21,2)</f>
        <v>0</v>
      </c>
      <c r="O21" s="1138"/>
      <c r="P21" s="1138"/>
      <c r="Q21" s="1138"/>
      <c r="R21" s="946"/>
      <c r="S21" s="941"/>
      <c r="T21" s="975"/>
      <c r="U21" s="976" t="s">
        <v>13</v>
      </c>
      <c r="V21" s="977">
        <v>6.7000000000000004E-2</v>
      </c>
      <c r="W21" s="977">
        <f>$V$21*$K$21</f>
        <v>4.3811970000000002</v>
      </c>
      <c r="X21" s="977">
        <v>0</v>
      </c>
      <c r="Y21" s="977">
        <f>$X$21*$K$21</f>
        <v>0</v>
      </c>
      <c r="Z21" s="977">
        <v>0</v>
      </c>
      <c r="AA21" s="978">
        <f>$Z$21*$K$21</f>
        <v>0</v>
      </c>
      <c r="AB21" s="941"/>
      <c r="AC21" s="941"/>
      <c r="AD21" s="941"/>
      <c r="AE21" s="941"/>
      <c r="AF21" s="941"/>
      <c r="AG21" s="941"/>
      <c r="AH21" s="941"/>
      <c r="AR21" s="931" t="s">
        <v>100</v>
      </c>
      <c r="AT21" s="931" t="s">
        <v>12</v>
      </c>
      <c r="AU21" s="931" t="s">
        <v>98</v>
      </c>
      <c r="AY21" s="931" t="s">
        <v>11</v>
      </c>
      <c r="BE21" s="937">
        <f>IF($U$21="základní",$N$21,0)</f>
        <v>0</v>
      </c>
      <c r="BF21" s="937">
        <f>IF($U$21="snížená",$N$21,0)</f>
        <v>0</v>
      </c>
      <c r="BG21" s="937">
        <f>IF($U$21="zákl. přenesená",$N$21,0)</f>
        <v>0</v>
      </c>
      <c r="BH21" s="937">
        <f>IF($U$21="sníž. přenesená",$N$21,0)</f>
        <v>0</v>
      </c>
      <c r="BI21" s="937">
        <f>IF($U$21="nulová",$N$21,0)</f>
        <v>0</v>
      </c>
      <c r="BJ21" s="931" t="s">
        <v>97</v>
      </c>
      <c r="BK21" s="937">
        <f>ROUND($L$21*$K$21,2)</f>
        <v>0</v>
      </c>
      <c r="BL21" s="931" t="s">
        <v>100</v>
      </c>
    </row>
    <row r="22" spans="1:64" s="931" customFormat="1" ht="39" customHeight="1">
      <c r="A22" s="941"/>
      <c r="B22" s="945"/>
      <c r="C22" s="971" t="s">
        <v>102</v>
      </c>
      <c r="D22" s="971" t="s">
        <v>12</v>
      </c>
      <c r="E22" s="972" t="s">
        <v>1877</v>
      </c>
      <c r="F22" s="1137" t="s">
        <v>1878</v>
      </c>
      <c r="G22" s="1138"/>
      <c r="H22" s="1138"/>
      <c r="I22" s="1138"/>
      <c r="J22" s="973" t="s">
        <v>14</v>
      </c>
      <c r="K22" s="974">
        <v>233.328</v>
      </c>
      <c r="L22" s="1139"/>
      <c r="M22" s="1140"/>
      <c r="N22" s="1141">
        <f>ROUND($L$22*$K$22,2)</f>
        <v>0</v>
      </c>
      <c r="O22" s="1138"/>
      <c r="P22" s="1138"/>
      <c r="Q22" s="1138"/>
      <c r="R22" s="946"/>
      <c r="S22" s="941"/>
      <c r="T22" s="975"/>
      <c r="U22" s="976" t="s">
        <v>13</v>
      </c>
      <c r="V22" s="977">
        <v>6.7000000000000004E-2</v>
      </c>
      <c r="W22" s="977">
        <f>$V$22*$K$22</f>
        <v>15.632976000000001</v>
      </c>
      <c r="X22" s="977">
        <v>0</v>
      </c>
      <c r="Y22" s="977">
        <f>$X$22*$K$22</f>
        <v>0</v>
      </c>
      <c r="Z22" s="977">
        <v>0</v>
      </c>
      <c r="AA22" s="978">
        <f>$Z$22*$K$22</f>
        <v>0</v>
      </c>
      <c r="AB22" s="941"/>
      <c r="AC22" s="941"/>
      <c r="AD22" s="941"/>
      <c r="AE22" s="941"/>
      <c r="AF22" s="941"/>
      <c r="AG22" s="941"/>
      <c r="AH22" s="941"/>
      <c r="AR22" s="931" t="s">
        <v>100</v>
      </c>
      <c r="AT22" s="931" t="s">
        <v>12</v>
      </c>
      <c r="AU22" s="931" t="s">
        <v>98</v>
      </c>
      <c r="AY22" s="931" t="s">
        <v>11</v>
      </c>
      <c r="BE22" s="937">
        <f>IF($U$22="základní",$N$22,0)</f>
        <v>0</v>
      </c>
      <c r="BF22" s="937">
        <f>IF($U$22="snížená",$N$22,0)</f>
        <v>0</v>
      </c>
      <c r="BG22" s="937">
        <f>IF($U$22="zákl. přenesená",$N$22,0)</f>
        <v>0</v>
      </c>
      <c r="BH22" s="937">
        <f>IF($U$22="sníž. přenesená",$N$22,0)</f>
        <v>0</v>
      </c>
      <c r="BI22" s="937">
        <f>IF($U$22="nulová",$N$22,0)</f>
        <v>0</v>
      </c>
      <c r="BJ22" s="931" t="s">
        <v>97</v>
      </c>
      <c r="BK22" s="937">
        <f>ROUND($L$22*$K$22,2)</f>
        <v>0</v>
      </c>
      <c r="BL22" s="931" t="s">
        <v>100</v>
      </c>
    </row>
    <row r="23" spans="1:64" s="931" customFormat="1" ht="27" customHeight="1">
      <c r="A23" s="941"/>
      <c r="B23" s="945"/>
      <c r="C23" s="971" t="s">
        <v>103</v>
      </c>
      <c r="D23" s="971" t="s">
        <v>12</v>
      </c>
      <c r="E23" s="972" t="s">
        <v>1879</v>
      </c>
      <c r="F23" s="1137" t="s">
        <v>1880</v>
      </c>
      <c r="G23" s="1138"/>
      <c r="H23" s="1138"/>
      <c r="I23" s="1138"/>
      <c r="J23" s="973" t="s">
        <v>14</v>
      </c>
      <c r="K23" s="974">
        <v>116.664</v>
      </c>
      <c r="L23" s="1139"/>
      <c r="M23" s="1140"/>
      <c r="N23" s="1141">
        <f>ROUND($L$23*$K$23,2)</f>
        <v>0</v>
      </c>
      <c r="O23" s="1138"/>
      <c r="P23" s="1138"/>
      <c r="Q23" s="1138"/>
      <c r="R23" s="946"/>
      <c r="S23" s="941"/>
      <c r="T23" s="975"/>
      <c r="U23" s="976" t="s">
        <v>13</v>
      </c>
      <c r="V23" s="977">
        <v>9.7000000000000003E-2</v>
      </c>
      <c r="W23" s="977">
        <f>$V$23*$K$23</f>
        <v>11.316408000000001</v>
      </c>
      <c r="X23" s="977">
        <v>0</v>
      </c>
      <c r="Y23" s="977">
        <f>$X$23*$K$23</f>
        <v>0</v>
      </c>
      <c r="Z23" s="977">
        <v>0</v>
      </c>
      <c r="AA23" s="978">
        <f>$Z$23*$K$23</f>
        <v>0</v>
      </c>
      <c r="AB23" s="941"/>
      <c r="AC23" s="941"/>
      <c r="AD23" s="941"/>
      <c r="AE23" s="941"/>
      <c r="AF23" s="941"/>
      <c r="AG23" s="941"/>
      <c r="AH23" s="941"/>
      <c r="AR23" s="931" t="s">
        <v>100</v>
      </c>
      <c r="AT23" s="931" t="s">
        <v>12</v>
      </c>
      <c r="AU23" s="931" t="s">
        <v>98</v>
      </c>
      <c r="AY23" s="931" t="s">
        <v>11</v>
      </c>
      <c r="BE23" s="937">
        <f>IF($U$23="základní",$N$23,0)</f>
        <v>0</v>
      </c>
      <c r="BF23" s="937">
        <f>IF($U$23="snížená",$N$23,0)</f>
        <v>0</v>
      </c>
      <c r="BG23" s="937">
        <f>IF($U$23="zákl. přenesená",$N$23,0)</f>
        <v>0</v>
      </c>
      <c r="BH23" s="937">
        <f>IF($U$23="sníž. přenesená",$N$23,0)</f>
        <v>0</v>
      </c>
      <c r="BI23" s="937">
        <f>IF($U$23="nulová",$N$23,0)</f>
        <v>0</v>
      </c>
      <c r="BJ23" s="931" t="s">
        <v>97</v>
      </c>
      <c r="BK23" s="937">
        <f>ROUND($L$23*$K$23,2)</f>
        <v>0</v>
      </c>
      <c r="BL23" s="931" t="s">
        <v>100</v>
      </c>
    </row>
    <row r="24" spans="1:64" s="931" customFormat="1" ht="27" customHeight="1">
      <c r="A24" s="941"/>
      <c r="B24" s="945"/>
      <c r="C24" s="971" t="s">
        <v>104</v>
      </c>
      <c r="D24" s="971" t="s">
        <v>12</v>
      </c>
      <c r="E24" s="972" t="s">
        <v>1881</v>
      </c>
      <c r="F24" s="1137" t="s">
        <v>1882</v>
      </c>
      <c r="G24" s="1138"/>
      <c r="H24" s="1138"/>
      <c r="I24" s="1138"/>
      <c r="J24" s="973" t="s">
        <v>18</v>
      </c>
      <c r="K24" s="974">
        <v>117.70399999999999</v>
      </c>
      <c r="L24" s="1139"/>
      <c r="M24" s="1140"/>
      <c r="N24" s="1141">
        <f>ROUND($L$24*$K$24,2)</f>
        <v>0</v>
      </c>
      <c r="O24" s="1138"/>
      <c r="P24" s="1138"/>
      <c r="Q24" s="1138"/>
      <c r="R24" s="946"/>
      <c r="S24" s="941"/>
      <c r="T24" s="975"/>
      <c r="U24" s="976" t="s">
        <v>13</v>
      </c>
      <c r="V24" s="977">
        <v>0</v>
      </c>
      <c r="W24" s="977">
        <f>$V$24*$K$24</f>
        <v>0</v>
      </c>
      <c r="X24" s="977">
        <v>0</v>
      </c>
      <c r="Y24" s="977">
        <f>$X$24*$K$24</f>
        <v>0</v>
      </c>
      <c r="Z24" s="977">
        <v>0</v>
      </c>
      <c r="AA24" s="978">
        <f>$Z$24*$K$24</f>
        <v>0</v>
      </c>
      <c r="AB24" s="941"/>
      <c r="AC24" s="941"/>
      <c r="AD24" s="941"/>
      <c r="AE24" s="941"/>
      <c r="AF24" s="941"/>
      <c r="AG24" s="941"/>
      <c r="AH24" s="941"/>
      <c r="AR24" s="931" t="s">
        <v>100</v>
      </c>
      <c r="AT24" s="931" t="s">
        <v>12</v>
      </c>
      <c r="AU24" s="931" t="s">
        <v>98</v>
      </c>
      <c r="AY24" s="931" t="s">
        <v>11</v>
      </c>
      <c r="BE24" s="937">
        <f>IF($U$24="základní",$N$24,0)</f>
        <v>0</v>
      </c>
      <c r="BF24" s="937">
        <f>IF($U$24="snížená",$N$24,0)</f>
        <v>0</v>
      </c>
      <c r="BG24" s="937">
        <f>IF($U$24="zákl. přenesená",$N$24,0)</f>
        <v>0</v>
      </c>
      <c r="BH24" s="937">
        <f>IF($U$24="sníž. přenesená",$N$24,0)</f>
        <v>0</v>
      </c>
      <c r="BI24" s="937">
        <f>IF($U$24="nulová",$N$24,0)</f>
        <v>0</v>
      </c>
      <c r="BJ24" s="931" t="s">
        <v>97</v>
      </c>
      <c r="BK24" s="937">
        <f>ROUND($L$24*$K$24,2)</f>
        <v>0</v>
      </c>
      <c r="BL24" s="931" t="s">
        <v>100</v>
      </c>
    </row>
    <row r="25" spans="1:64" s="931" customFormat="1" ht="27" customHeight="1">
      <c r="A25" s="941"/>
      <c r="B25" s="945"/>
      <c r="C25" s="971" t="s">
        <v>107</v>
      </c>
      <c r="D25" s="971" t="s">
        <v>12</v>
      </c>
      <c r="E25" s="972" t="s">
        <v>2014</v>
      </c>
      <c r="F25" s="1137" t="s">
        <v>2015</v>
      </c>
      <c r="G25" s="1138"/>
      <c r="H25" s="1138"/>
      <c r="I25" s="1138"/>
      <c r="J25" s="973" t="s">
        <v>14</v>
      </c>
      <c r="K25" s="974">
        <v>40.5</v>
      </c>
      <c r="L25" s="1139"/>
      <c r="M25" s="1140"/>
      <c r="N25" s="1141">
        <f>ROUND($L$25*$K$25,2)</f>
        <v>0</v>
      </c>
      <c r="O25" s="1138"/>
      <c r="P25" s="1138"/>
      <c r="Q25" s="1138"/>
      <c r="R25" s="946"/>
      <c r="S25" s="941"/>
      <c r="T25" s="975"/>
      <c r="U25" s="976" t="s">
        <v>13</v>
      </c>
      <c r="V25" s="977">
        <v>1.2390000000000001</v>
      </c>
      <c r="W25" s="977">
        <f>$V$25*$K$25</f>
        <v>50.179500000000004</v>
      </c>
      <c r="X25" s="977">
        <v>0</v>
      </c>
      <c r="Y25" s="977">
        <f>$X$25*$K$25</f>
        <v>0</v>
      </c>
      <c r="Z25" s="977">
        <v>0</v>
      </c>
      <c r="AA25" s="978">
        <f>$Z$25*$K$25</f>
        <v>0</v>
      </c>
      <c r="AB25" s="941"/>
      <c r="AC25" s="941"/>
      <c r="AD25" s="941"/>
      <c r="AE25" s="941"/>
      <c r="AF25" s="941"/>
      <c r="AG25" s="941"/>
      <c r="AH25" s="941"/>
      <c r="AR25" s="931" t="s">
        <v>100</v>
      </c>
      <c r="AT25" s="931" t="s">
        <v>12</v>
      </c>
      <c r="AU25" s="931" t="s">
        <v>98</v>
      </c>
      <c r="AY25" s="931" t="s">
        <v>11</v>
      </c>
      <c r="BE25" s="937">
        <f>IF($U$25="základní",$N$25,0)</f>
        <v>0</v>
      </c>
      <c r="BF25" s="937">
        <f>IF($U$25="snížená",$N$25,0)</f>
        <v>0</v>
      </c>
      <c r="BG25" s="937">
        <f>IF($U$25="zákl. přenesená",$N$25,0)</f>
        <v>0</v>
      </c>
      <c r="BH25" s="937">
        <f>IF($U$25="sníž. přenesená",$N$25,0)</f>
        <v>0</v>
      </c>
      <c r="BI25" s="937">
        <f>IF($U$25="nulová",$N$25,0)</f>
        <v>0</v>
      </c>
      <c r="BJ25" s="931" t="s">
        <v>97</v>
      </c>
      <c r="BK25" s="937">
        <f>ROUND($L$25*$K$25,2)</f>
        <v>0</v>
      </c>
      <c r="BL25" s="931" t="s">
        <v>100</v>
      </c>
    </row>
    <row r="26" spans="1:64" s="931" customFormat="1" ht="27" customHeight="1">
      <c r="A26" s="941"/>
      <c r="B26" s="945"/>
      <c r="C26" s="971" t="s">
        <v>110</v>
      </c>
      <c r="D26" s="971" t="s">
        <v>12</v>
      </c>
      <c r="E26" s="972" t="s">
        <v>2016</v>
      </c>
      <c r="F26" s="1137" t="s">
        <v>2017</v>
      </c>
      <c r="G26" s="1138"/>
      <c r="H26" s="1138"/>
      <c r="I26" s="1138"/>
      <c r="J26" s="973" t="s">
        <v>14</v>
      </c>
      <c r="K26" s="974">
        <v>116.664</v>
      </c>
      <c r="L26" s="1139"/>
      <c r="M26" s="1140"/>
      <c r="N26" s="1141">
        <f>ROUND($L$26*$K$26,2)</f>
        <v>0</v>
      </c>
      <c r="O26" s="1138"/>
      <c r="P26" s="1138"/>
      <c r="Q26" s="1138"/>
      <c r="R26" s="946"/>
      <c r="S26" s="941"/>
      <c r="T26" s="975"/>
      <c r="U26" s="976" t="s">
        <v>13</v>
      </c>
      <c r="V26" s="977">
        <v>1.2390000000000001</v>
      </c>
      <c r="W26" s="977">
        <f>$V$26*$K$26</f>
        <v>144.54669600000003</v>
      </c>
      <c r="X26" s="977">
        <v>0</v>
      </c>
      <c r="Y26" s="977">
        <f>$X$26*$K$26</f>
        <v>0</v>
      </c>
      <c r="Z26" s="977">
        <v>0</v>
      </c>
      <c r="AA26" s="978">
        <f>$Z$26*$K$26</f>
        <v>0</v>
      </c>
      <c r="AB26" s="941"/>
      <c r="AC26" s="941"/>
      <c r="AD26" s="941"/>
      <c r="AE26" s="941"/>
      <c r="AF26" s="941"/>
      <c r="AG26" s="941"/>
      <c r="AH26" s="941"/>
      <c r="AR26" s="931" t="s">
        <v>100</v>
      </c>
      <c r="AT26" s="931" t="s">
        <v>12</v>
      </c>
      <c r="AU26" s="931" t="s">
        <v>98</v>
      </c>
      <c r="AY26" s="931" t="s">
        <v>11</v>
      </c>
      <c r="BE26" s="937">
        <f>IF($U$26="základní",$N$26,0)</f>
        <v>0</v>
      </c>
      <c r="BF26" s="937">
        <f>IF($U$26="snížená",$N$26,0)</f>
        <v>0</v>
      </c>
      <c r="BG26" s="937">
        <f>IF($U$26="zákl. přenesená",$N$26,0)</f>
        <v>0</v>
      </c>
      <c r="BH26" s="937">
        <f>IF($U$26="sníž. přenesená",$N$26,0)</f>
        <v>0</v>
      </c>
      <c r="BI26" s="937">
        <f>IF($U$26="nulová",$N$26,0)</f>
        <v>0</v>
      </c>
      <c r="BJ26" s="931" t="s">
        <v>97</v>
      </c>
      <c r="BK26" s="937">
        <f>ROUND($L$26*$K$26,2)</f>
        <v>0</v>
      </c>
      <c r="BL26" s="931" t="s">
        <v>100</v>
      </c>
    </row>
    <row r="27" spans="1:64" s="931" customFormat="1" ht="15.75" customHeight="1">
      <c r="A27" s="941"/>
      <c r="B27" s="945"/>
      <c r="C27" s="971" t="s">
        <v>111</v>
      </c>
      <c r="D27" s="971" t="s">
        <v>12</v>
      </c>
      <c r="E27" s="972" t="s">
        <v>1885</v>
      </c>
      <c r="F27" s="1137" t="s">
        <v>2018</v>
      </c>
      <c r="G27" s="1138"/>
      <c r="H27" s="1138"/>
      <c r="I27" s="1138"/>
      <c r="J27" s="973" t="s">
        <v>14</v>
      </c>
      <c r="K27" s="974">
        <v>1.262</v>
      </c>
      <c r="L27" s="1139"/>
      <c r="M27" s="1140"/>
      <c r="N27" s="1141">
        <f>ROUND($L$27*$K$27,2)</f>
        <v>0</v>
      </c>
      <c r="O27" s="1138"/>
      <c r="P27" s="1138"/>
      <c r="Q27" s="1138"/>
      <c r="R27" s="946"/>
      <c r="S27" s="941"/>
      <c r="T27" s="975"/>
      <c r="U27" s="976" t="s">
        <v>13</v>
      </c>
      <c r="V27" s="977">
        <v>0</v>
      </c>
      <c r="W27" s="977">
        <f>$V$27*$K$27</f>
        <v>0</v>
      </c>
      <c r="X27" s="977">
        <v>2</v>
      </c>
      <c r="Y27" s="977">
        <f>$X$27*$K$27</f>
        <v>2.524</v>
      </c>
      <c r="Z27" s="977">
        <v>0</v>
      </c>
      <c r="AA27" s="978">
        <f>$Z$27*$K$27</f>
        <v>0</v>
      </c>
      <c r="AB27" s="941"/>
      <c r="AC27" s="941"/>
      <c r="AD27" s="941"/>
      <c r="AE27" s="941"/>
      <c r="AF27" s="941"/>
      <c r="AG27" s="941"/>
      <c r="AH27" s="941"/>
      <c r="AR27" s="931" t="s">
        <v>100</v>
      </c>
      <c r="AT27" s="931" t="s">
        <v>12</v>
      </c>
      <c r="AU27" s="931" t="s">
        <v>98</v>
      </c>
      <c r="AY27" s="931" t="s">
        <v>11</v>
      </c>
      <c r="BE27" s="937">
        <f>IF($U$27="základní",$N$27,0)</f>
        <v>0</v>
      </c>
      <c r="BF27" s="937">
        <f>IF($U$27="snížená",$N$27,0)</f>
        <v>0</v>
      </c>
      <c r="BG27" s="937">
        <f>IF($U$27="zákl. přenesená",$N$27,0)</f>
        <v>0</v>
      </c>
      <c r="BH27" s="937">
        <f>IF($U$27="sníž. přenesená",$N$27,0)</f>
        <v>0</v>
      </c>
      <c r="BI27" s="937">
        <f>IF($U$27="nulová",$N$27,0)</f>
        <v>0</v>
      </c>
      <c r="BJ27" s="931" t="s">
        <v>97</v>
      </c>
      <c r="BK27" s="937">
        <f>ROUND($L$27*$K$27,2)</f>
        <v>0</v>
      </c>
      <c r="BL27" s="931" t="s">
        <v>100</v>
      </c>
    </row>
    <row r="28" spans="1:64" s="934" customFormat="1" ht="30.75" customHeight="1">
      <c r="A28" s="963"/>
      <c r="B28" s="964"/>
      <c r="C28" s="963"/>
      <c r="D28" s="970" t="s">
        <v>1867</v>
      </c>
      <c r="E28" s="963"/>
      <c r="F28" s="963"/>
      <c r="G28" s="963"/>
      <c r="H28" s="963"/>
      <c r="I28" s="963"/>
      <c r="J28" s="963"/>
      <c r="K28" s="963"/>
      <c r="L28" s="989"/>
      <c r="M28" s="989"/>
      <c r="N28" s="1136">
        <f>$BK$28</f>
        <v>0</v>
      </c>
      <c r="O28" s="1135"/>
      <c r="P28" s="1135"/>
      <c r="Q28" s="1135"/>
      <c r="R28" s="966"/>
      <c r="S28" s="963"/>
      <c r="T28" s="967"/>
      <c r="U28" s="963"/>
      <c r="V28" s="963"/>
      <c r="W28" s="968">
        <f>SUM($W$29:$W$38)</f>
        <v>1312.633595</v>
      </c>
      <c r="X28" s="963"/>
      <c r="Y28" s="968">
        <f>SUM($Y$29:$Y$38)</f>
        <v>57.418143249999993</v>
      </c>
      <c r="Z28" s="963"/>
      <c r="AA28" s="969">
        <f>SUM($AA$29:$AA$38)</f>
        <v>0</v>
      </c>
      <c r="AB28" s="963"/>
      <c r="AC28" s="963"/>
      <c r="AD28" s="963"/>
      <c r="AE28" s="963"/>
      <c r="AF28" s="963"/>
      <c r="AG28" s="963"/>
      <c r="AH28" s="963"/>
      <c r="AR28" s="935" t="s">
        <v>97</v>
      </c>
      <c r="AT28" s="935" t="s">
        <v>10</v>
      </c>
      <c r="AU28" s="935" t="s">
        <v>97</v>
      </c>
      <c r="AY28" s="935" t="s">
        <v>11</v>
      </c>
      <c r="BK28" s="936">
        <f>SUM($BK$29:$BK$38)</f>
        <v>0</v>
      </c>
    </row>
    <row r="29" spans="1:64" s="931" customFormat="1" ht="15.75" customHeight="1">
      <c r="A29" s="941"/>
      <c r="B29" s="945"/>
      <c r="C29" s="971" t="s">
        <v>112</v>
      </c>
      <c r="D29" s="971" t="s">
        <v>12</v>
      </c>
      <c r="E29" s="972" t="s">
        <v>1891</v>
      </c>
      <c r="F29" s="1137" t="s">
        <v>2019</v>
      </c>
      <c r="G29" s="1138"/>
      <c r="H29" s="1138"/>
      <c r="I29" s="1138"/>
      <c r="J29" s="973" t="s">
        <v>14</v>
      </c>
      <c r="K29" s="974">
        <v>3.96</v>
      </c>
      <c r="L29" s="1139"/>
      <c r="M29" s="1140"/>
      <c r="N29" s="1141">
        <f>ROUND($L$29*$K$29,2)</f>
        <v>0</v>
      </c>
      <c r="O29" s="1138"/>
      <c r="P29" s="1138"/>
      <c r="Q29" s="1138"/>
      <c r="R29" s="946"/>
      <c r="S29" s="941"/>
      <c r="T29" s="975"/>
      <c r="U29" s="976" t="s">
        <v>13</v>
      </c>
      <c r="V29" s="977">
        <v>0.629</v>
      </c>
      <c r="W29" s="977">
        <f>$V$29*$K$29</f>
        <v>2.4908399999999999</v>
      </c>
      <c r="X29" s="977">
        <v>2.45329</v>
      </c>
      <c r="Y29" s="977">
        <f>$X$29*$K$29</f>
        <v>9.7150283999999996</v>
      </c>
      <c r="Z29" s="977">
        <v>0</v>
      </c>
      <c r="AA29" s="978">
        <f>$Z$29*$K$29</f>
        <v>0</v>
      </c>
      <c r="AB29" s="941"/>
      <c r="AC29" s="941"/>
      <c r="AD29" s="941"/>
      <c r="AE29" s="941"/>
      <c r="AF29" s="941"/>
      <c r="AG29" s="941"/>
      <c r="AH29" s="941"/>
      <c r="AR29" s="931" t="s">
        <v>100</v>
      </c>
      <c r="AT29" s="931" t="s">
        <v>12</v>
      </c>
      <c r="AU29" s="931" t="s">
        <v>98</v>
      </c>
      <c r="AY29" s="931" t="s">
        <v>11</v>
      </c>
      <c r="BE29" s="937">
        <f>IF($U$29="základní",$N$29,0)</f>
        <v>0</v>
      </c>
      <c r="BF29" s="937">
        <f>IF($U$29="snížená",$N$29,0)</f>
        <v>0</v>
      </c>
      <c r="BG29" s="937">
        <f>IF($U$29="zákl. přenesená",$N$29,0)</f>
        <v>0</v>
      </c>
      <c r="BH29" s="937">
        <f>IF($U$29="sníž. přenesená",$N$29,0)</f>
        <v>0</v>
      </c>
      <c r="BI29" s="937">
        <f>IF($U$29="nulová",$N$29,0)</f>
        <v>0</v>
      </c>
      <c r="BJ29" s="931" t="s">
        <v>97</v>
      </c>
      <c r="BK29" s="937">
        <f>ROUND($L$29*$K$29,2)</f>
        <v>0</v>
      </c>
      <c r="BL29" s="931" t="s">
        <v>100</v>
      </c>
    </row>
    <row r="30" spans="1:64" s="931" customFormat="1" ht="15.75" customHeight="1">
      <c r="A30" s="941"/>
      <c r="B30" s="945"/>
      <c r="C30" s="971" t="s">
        <v>113</v>
      </c>
      <c r="D30" s="971" t="s">
        <v>12</v>
      </c>
      <c r="E30" s="972" t="s">
        <v>1893</v>
      </c>
      <c r="F30" s="1137" t="s">
        <v>1894</v>
      </c>
      <c r="G30" s="1138"/>
      <c r="H30" s="1138"/>
      <c r="I30" s="1138"/>
      <c r="J30" s="973" t="s">
        <v>109</v>
      </c>
      <c r="K30" s="974">
        <v>26.4</v>
      </c>
      <c r="L30" s="1139"/>
      <c r="M30" s="1140"/>
      <c r="N30" s="1141">
        <f>ROUND($L$30*$K$30,2)</f>
        <v>0</v>
      </c>
      <c r="O30" s="1138"/>
      <c r="P30" s="1138"/>
      <c r="Q30" s="1138"/>
      <c r="R30" s="946"/>
      <c r="S30" s="941"/>
      <c r="T30" s="975"/>
      <c r="U30" s="976" t="s">
        <v>13</v>
      </c>
      <c r="V30" s="977">
        <v>0.36399999999999999</v>
      </c>
      <c r="W30" s="977">
        <f>$V$30*$K$30</f>
        <v>9.6095999999999986</v>
      </c>
      <c r="X30" s="977">
        <v>1.0300000000000001E-3</v>
      </c>
      <c r="Y30" s="977">
        <f>$X$30*$K$30</f>
        <v>2.7192000000000001E-2</v>
      </c>
      <c r="Z30" s="977">
        <v>0</v>
      </c>
      <c r="AA30" s="978">
        <f>$Z$30*$K$30</f>
        <v>0</v>
      </c>
      <c r="AB30" s="941"/>
      <c r="AC30" s="941"/>
      <c r="AD30" s="941"/>
      <c r="AE30" s="941"/>
      <c r="AF30" s="941"/>
      <c r="AG30" s="941"/>
      <c r="AH30" s="941"/>
      <c r="AR30" s="931" t="s">
        <v>100</v>
      </c>
      <c r="AT30" s="931" t="s">
        <v>12</v>
      </c>
      <c r="AU30" s="931" t="s">
        <v>98</v>
      </c>
      <c r="AY30" s="931" t="s">
        <v>11</v>
      </c>
      <c r="BE30" s="937">
        <f>IF($U$30="základní",$N$30,0)</f>
        <v>0</v>
      </c>
      <c r="BF30" s="937">
        <f>IF($U$30="snížená",$N$30,0)</f>
        <v>0</v>
      </c>
      <c r="BG30" s="937">
        <f>IF($U$30="zákl. přenesená",$N$30,0)</f>
        <v>0</v>
      </c>
      <c r="BH30" s="937">
        <f>IF($U$30="sníž. přenesená",$N$30,0)</f>
        <v>0</v>
      </c>
      <c r="BI30" s="937">
        <f>IF($U$30="nulová",$N$30,0)</f>
        <v>0</v>
      </c>
      <c r="BJ30" s="931" t="s">
        <v>97</v>
      </c>
      <c r="BK30" s="937">
        <f>ROUND($L$30*$K$30,2)</f>
        <v>0</v>
      </c>
      <c r="BL30" s="931" t="s">
        <v>100</v>
      </c>
    </row>
    <row r="31" spans="1:64" s="931" customFormat="1" ht="15.75" customHeight="1">
      <c r="A31" s="941"/>
      <c r="B31" s="945"/>
      <c r="C31" s="971" t="s">
        <v>114</v>
      </c>
      <c r="D31" s="971" t="s">
        <v>12</v>
      </c>
      <c r="E31" s="972" t="s">
        <v>1895</v>
      </c>
      <c r="F31" s="1137" t="s">
        <v>1896</v>
      </c>
      <c r="G31" s="1138"/>
      <c r="H31" s="1138"/>
      <c r="I31" s="1138"/>
      <c r="J31" s="973" t="s">
        <v>109</v>
      </c>
      <c r="K31" s="974">
        <v>26.4</v>
      </c>
      <c r="L31" s="1139"/>
      <c r="M31" s="1140"/>
      <c r="N31" s="1141">
        <f>ROUND($L$31*$K$31,2)</f>
        <v>0</v>
      </c>
      <c r="O31" s="1138"/>
      <c r="P31" s="1138"/>
      <c r="Q31" s="1138"/>
      <c r="R31" s="946"/>
      <c r="S31" s="941"/>
      <c r="T31" s="975"/>
      <c r="U31" s="976" t="s">
        <v>13</v>
      </c>
      <c r="V31" s="977">
        <v>0.20100000000000001</v>
      </c>
      <c r="W31" s="977">
        <f>$V$31*$K$31</f>
        <v>5.3064</v>
      </c>
      <c r="X31" s="977">
        <v>0</v>
      </c>
      <c r="Y31" s="977">
        <f>$X$31*$K$31</f>
        <v>0</v>
      </c>
      <c r="Z31" s="977">
        <v>0</v>
      </c>
      <c r="AA31" s="978">
        <f>$Z$31*$K$31</f>
        <v>0</v>
      </c>
      <c r="AB31" s="941"/>
      <c r="AC31" s="941"/>
      <c r="AD31" s="941"/>
      <c r="AE31" s="941"/>
      <c r="AF31" s="941"/>
      <c r="AG31" s="941"/>
      <c r="AH31" s="941"/>
      <c r="AR31" s="931" t="s">
        <v>100</v>
      </c>
      <c r="AT31" s="931" t="s">
        <v>12</v>
      </c>
      <c r="AU31" s="931" t="s">
        <v>98</v>
      </c>
      <c r="AY31" s="931" t="s">
        <v>11</v>
      </c>
      <c r="BE31" s="937">
        <f>IF($U$31="základní",$N$31,0)</f>
        <v>0</v>
      </c>
      <c r="BF31" s="937">
        <f>IF($U$31="snížená",$N$31,0)</f>
        <v>0</v>
      </c>
      <c r="BG31" s="937">
        <f>IF($U$31="zákl. přenesená",$N$31,0)</f>
        <v>0</v>
      </c>
      <c r="BH31" s="937">
        <f>IF($U$31="sníž. přenesená",$N$31,0)</f>
        <v>0</v>
      </c>
      <c r="BI31" s="937">
        <f>IF($U$31="nulová",$N$31,0)</f>
        <v>0</v>
      </c>
      <c r="BJ31" s="931" t="s">
        <v>97</v>
      </c>
      <c r="BK31" s="937">
        <f>ROUND($L$31*$K$31,2)</f>
        <v>0</v>
      </c>
      <c r="BL31" s="931" t="s">
        <v>100</v>
      </c>
    </row>
    <row r="32" spans="1:64" s="931" customFormat="1" ht="27" customHeight="1">
      <c r="A32" s="941"/>
      <c r="B32" s="945"/>
      <c r="C32" s="971" t="s">
        <v>115</v>
      </c>
      <c r="D32" s="971" t="s">
        <v>12</v>
      </c>
      <c r="E32" s="972" t="s">
        <v>1897</v>
      </c>
      <c r="F32" s="1137" t="s">
        <v>1898</v>
      </c>
      <c r="G32" s="1138"/>
      <c r="H32" s="1138"/>
      <c r="I32" s="1138"/>
      <c r="J32" s="973" t="s">
        <v>18</v>
      </c>
      <c r="K32" s="974">
        <v>0.23</v>
      </c>
      <c r="L32" s="1139"/>
      <c r="M32" s="1140"/>
      <c r="N32" s="1141">
        <f>ROUND($L$32*$K$32,2)</f>
        <v>0</v>
      </c>
      <c r="O32" s="1138"/>
      <c r="P32" s="1138"/>
      <c r="Q32" s="1138"/>
      <c r="R32" s="946"/>
      <c r="S32" s="941"/>
      <c r="T32" s="975"/>
      <c r="U32" s="976" t="s">
        <v>13</v>
      </c>
      <c r="V32" s="977">
        <v>32.820999999999998</v>
      </c>
      <c r="W32" s="977">
        <f>$V$32*$K$32</f>
        <v>7.5488299999999997</v>
      </c>
      <c r="X32" s="977">
        <v>1.0601700000000001</v>
      </c>
      <c r="Y32" s="977">
        <f>$X$32*$K$32</f>
        <v>0.24383910000000003</v>
      </c>
      <c r="Z32" s="977">
        <v>0</v>
      </c>
      <c r="AA32" s="978">
        <f>$Z$32*$K$32</f>
        <v>0</v>
      </c>
      <c r="AB32" s="941"/>
      <c r="AC32" s="941"/>
      <c r="AD32" s="941"/>
      <c r="AE32" s="941"/>
      <c r="AF32" s="941"/>
      <c r="AG32" s="941"/>
      <c r="AH32" s="941"/>
      <c r="AR32" s="931" t="s">
        <v>100</v>
      </c>
      <c r="AT32" s="931" t="s">
        <v>12</v>
      </c>
      <c r="AU32" s="931" t="s">
        <v>98</v>
      </c>
      <c r="AY32" s="931" t="s">
        <v>11</v>
      </c>
      <c r="BE32" s="937">
        <f>IF($U$32="základní",$N$32,0)</f>
        <v>0</v>
      </c>
      <c r="BF32" s="937">
        <f>IF($U$32="snížená",$N$32,0)</f>
        <v>0</v>
      </c>
      <c r="BG32" s="937">
        <f>IF($U$32="zákl. přenesená",$N$32,0)</f>
        <v>0</v>
      </c>
      <c r="BH32" s="937">
        <f>IF($U$32="sníž. přenesená",$N$32,0)</f>
        <v>0</v>
      </c>
      <c r="BI32" s="937">
        <f>IF($U$32="nulová",$N$32,0)</f>
        <v>0</v>
      </c>
      <c r="BJ32" s="931" t="s">
        <v>97</v>
      </c>
      <c r="BK32" s="937">
        <f>ROUND($L$32*$K$32,2)</f>
        <v>0</v>
      </c>
      <c r="BL32" s="931" t="s">
        <v>100</v>
      </c>
    </row>
    <row r="33" spans="1:64" s="931" customFormat="1" ht="27" customHeight="1">
      <c r="A33" s="941"/>
      <c r="B33" s="945"/>
      <c r="C33" s="971" t="s">
        <v>15</v>
      </c>
      <c r="D33" s="971" t="s">
        <v>12</v>
      </c>
      <c r="E33" s="972" t="s">
        <v>2020</v>
      </c>
      <c r="F33" s="1137" t="s">
        <v>2021</v>
      </c>
      <c r="G33" s="1138"/>
      <c r="H33" s="1138"/>
      <c r="I33" s="1138"/>
      <c r="J33" s="973" t="s">
        <v>94</v>
      </c>
      <c r="K33" s="974">
        <v>522</v>
      </c>
      <c r="L33" s="1139"/>
      <c r="M33" s="1140"/>
      <c r="N33" s="1141">
        <f>ROUND($L$33*$K$33,2)</f>
        <v>0</v>
      </c>
      <c r="O33" s="1138"/>
      <c r="P33" s="1138"/>
      <c r="Q33" s="1138"/>
      <c r="R33" s="946"/>
      <c r="S33" s="941"/>
      <c r="T33" s="975"/>
      <c r="U33" s="976" t="s">
        <v>13</v>
      </c>
      <c r="V33" s="977">
        <v>2.3759999999999999</v>
      </c>
      <c r="W33" s="977">
        <f>$V$33*$K$33</f>
        <v>1240.2719999999999</v>
      </c>
      <c r="X33" s="977">
        <v>3.739E-2</v>
      </c>
      <c r="Y33" s="977">
        <f>$X$33*$K$33</f>
        <v>19.517579999999999</v>
      </c>
      <c r="Z33" s="977">
        <v>0</v>
      </c>
      <c r="AA33" s="978">
        <f>$Z$33*$K$33</f>
        <v>0</v>
      </c>
      <c r="AB33" s="941"/>
      <c r="AC33" s="941"/>
      <c r="AD33" s="941"/>
      <c r="AE33" s="941"/>
      <c r="AF33" s="941"/>
      <c r="AG33" s="941"/>
      <c r="AH33" s="941"/>
      <c r="AR33" s="931" t="s">
        <v>100</v>
      </c>
      <c r="AT33" s="931" t="s">
        <v>12</v>
      </c>
      <c r="AU33" s="931" t="s">
        <v>98</v>
      </c>
      <c r="AY33" s="931" t="s">
        <v>11</v>
      </c>
      <c r="BE33" s="937">
        <f>IF($U$33="základní",$N$33,0)</f>
        <v>0</v>
      </c>
      <c r="BF33" s="937">
        <f>IF($U$33="snížená",$N$33,0)</f>
        <v>0</v>
      </c>
      <c r="BG33" s="937">
        <f>IF($U$33="zákl. přenesená",$N$33,0)</f>
        <v>0</v>
      </c>
      <c r="BH33" s="937">
        <f>IF($U$33="sníž. přenesená",$N$33,0)</f>
        <v>0</v>
      </c>
      <c r="BI33" s="937">
        <f>IF($U$33="nulová",$N$33,0)</f>
        <v>0</v>
      </c>
      <c r="BJ33" s="931" t="s">
        <v>97</v>
      </c>
      <c r="BK33" s="937">
        <f>ROUND($L$33*$K$33,2)</f>
        <v>0</v>
      </c>
      <c r="BL33" s="931" t="s">
        <v>100</v>
      </c>
    </row>
    <row r="34" spans="1:64" s="931" customFormat="1" ht="27" customHeight="1">
      <c r="A34" s="941"/>
      <c r="B34" s="945"/>
      <c r="C34" s="985" t="s">
        <v>16</v>
      </c>
      <c r="D34" s="985" t="s">
        <v>17</v>
      </c>
      <c r="E34" s="986" t="s">
        <v>2022</v>
      </c>
      <c r="F34" s="1164" t="s">
        <v>2023</v>
      </c>
      <c r="G34" s="1165"/>
      <c r="H34" s="1165"/>
      <c r="I34" s="1165"/>
      <c r="J34" s="987" t="s">
        <v>94</v>
      </c>
      <c r="K34" s="988">
        <v>563.76</v>
      </c>
      <c r="L34" s="1166"/>
      <c r="M34" s="1167"/>
      <c r="N34" s="1168">
        <f>ROUND($L$34*$K$34,2)</f>
        <v>0</v>
      </c>
      <c r="O34" s="1138"/>
      <c r="P34" s="1138"/>
      <c r="Q34" s="1138"/>
      <c r="R34" s="946"/>
      <c r="S34" s="941"/>
      <c r="T34" s="975"/>
      <c r="U34" s="976" t="s">
        <v>13</v>
      </c>
      <c r="V34" s="977">
        <v>0</v>
      </c>
      <c r="W34" s="977">
        <f>$V$34*$K$34</f>
        <v>0</v>
      </c>
      <c r="X34" s="977">
        <v>4.3400000000000001E-2</v>
      </c>
      <c r="Y34" s="977">
        <f>$X$34*$K$34</f>
        <v>24.467184</v>
      </c>
      <c r="Z34" s="977">
        <v>0</v>
      </c>
      <c r="AA34" s="978">
        <f>$Z$34*$K$34</f>
        <v>0</v>
      </c>
      <c r="AB34" s="941"/>
      <c r="AC34" s="941"/>
      <c r="AD34" s="941"/>
      <c r="AE34" s="941"/>
      <c r="AF34" s="941"/>
      <c r="AG34" s="941"/>
      <c r="AH34" s="941"/>
      <c r="AR34" s="931" t="s">
        <v>104</v>
      </c>
      <c r="AT34" s="931" t="s">
        <v>17</v>
      </c>
      <c r="AU34" s="931" t="s">
        <v>98</v>
      </c>
      <c r="AY34" s="931" t="s">
        <v>11</v>
      </c>
      <c r="BE34" s="937">
        <f>IF($U$34="základní",$N$34,0)</f>
        <v>0</v>
      </c>
      <c r="BF34" s="937">
        <f>IF($U$34="snížená",$N$34,0)</f>
        <v>0</v>
      </c>
      <c r="BG34" s="937">
        <f>IF($U$34="zákl. přenesená",$N$34,0)</f>
        <v>0</v>
      </c>
      <c r="BH34" s="937">
        <f>IF($U$34="sníž. přenesená",$N$34,0)</f>
        <v>0</v>
      </c>
      <c r="BI34" s="937">
        <f>IF($U$34="nulová",$N$34,0)</f>
        <v>0</v>
      </c>
      <c r="BJ34" s="931" t="s">
        <v>97</v>
      </c>
      <c r="BK34" s="937">
        <f>ROUND($L$34*$K$34,2)</f>
        <v>0</v>
      </c>
      <c r="BL34" s="931" t="s">
        <v>100</v>
      </c>
    </row>
    <row r="35" spans="1:64" s="931" customFormat="1" ht="27" customHeight="1">
      <c r="A35" s="941"/>
      <c r="B35" s="945"/>
      <c r="C35" s="971" t="s">
        <v>19</v>
      </c>
      <c r="D35" s="971" t="s">
        <v>12</v>
      </c>
      <c r="E35" s="972" t="s">
        <v>2024</v>
      </c>
      <c r="F35" s="1137" t="s">
        <v>2025</v>
      </c>
      <c r="G35" s="1138"/>
      <c r="H35" s="1138"/>
      <c r="I35" s="1138"/>
      <c r="J35" s="973" t="s">
        <v>18</v>
      </c>
      <c r="K35" s="974">
        <v>3.1749999999999998</v>
      </c>
      <c r="L35" s="1139"/>
      <c r="M35" s="1140"/>
      <c r="N35" s="1141">
        <f>ROUND($L$35*$K$35,2)</f>
        <v>0</v>
      </c>
      <c r="O35" s="1138"/>
      <c r="P35" s="1138"/>
      <c r="Q35" s="1138"/>
      <c r="R35" s="946"/>
      <c r="S35" s="941"/>
      <c r="T35" s="975"/>
      <c r="U35" s="976" t="s">
        <v>13</v>
      </c>
      <c r="V35" s="977">
        <v>14.930999999999999</v>
      </c>
      <c r="W35" s="977">
        <f>$V$35*$K$35</f>
        <v>47.405924999999996</v>
      </c>
      <c r="X35" s="977">
        <v>5.77E-3</v>
      </c>
      <c r="Y35" s="977">
        <f>$X$35*$K$35</f>
        <v>1.8319749999999999E-2</v>
      </c>
      <c r="Z35" s="977">
        <v>0</v>
      </c>
      <c r="AA35" s="978">
        <f>$Z$35*$K$35</f>
        <v>0</v>
      </c>
      <c r="AB35" s="941"/>
      <c r="AC35" s="941"/>
      <c r="AD35" s="941"/>
      <c r="AE35" s="941"/>
      <c r="AF35" s="941"/>
      <c r="AG35" s="941"/>
      <c r="AH35" s="941"/>
      <c r="AR35" s="931" t="s">
        <v>100</v>
      </c>
      <c r="AT35" s="931" t="s">
        <v>12</v>
      </c>
      <c r="AU35" s="931" t="s">
        <v>98</v>
      </c>
      <c r="AY35" s="931" t="s">
        <v>11</v>
      </c>
      <c r="BE35" s="937">
        <f>IF($U$35="základní",$N$35,0)</f>
        <v>0</v>
      </c>
      <c r="BF35" s="937">
        <f>IF($U$35="snížená",$N$35,0)</f>
        <v>0</v>
      </c>
      <c r="BG35" s="937">
        <f>IF($U$35="zákl. přenesená",$N$35,0)</f>
        <v>0</v>
      </c>
      <c r="BH35" s="937">
        <f>IF($U$35="sníž. přenesená",$N$35,0)</f>
        <v>0</v>
      </c>
      <c r="BI35" s="937">
        <f>IF($U$35="nulová",$N$35,0)</f>
        <v>0</v>
      </c>
      <c r="BJ35" s="931" t="s">
        <v>97</v>
      </c>
      <c r="BK35" s="937">
        <f>ROUND($L$35*$K$35,2)</f>
        <v>0</v>
      </c>
      <c r="BL35" s="931" t="s">
        <v>100</v>
      </c>
    </row>
    <row r="36" spans="1:64" s="931" customFormat="1" ht="27" customHeight="1">
      <c r="A36" s="941"/>
      <c r="B36" s="945"/>
      <c r="C36" s="985" t="s">
        <v>20</v>
      </c>
      <c r="D36" s="985" t="s">
        <v>17</v>
      </c>
      <c r="E36" s="986" t="s">
        <v>2026</v>
      </c>
      <c r="F36" s="1164" t="s">
        <v>2027</v>
      </c>
      <c r="G36" s="1165"/>
      <c r="H36" s="1165"/>
      <c r="I36" s="1165"/>
      <c r="J36" s="987" t="s">
        <v>18</v>
      </c>
      <c r="K36" s="988">
        <v>1.0009999999999999</v>
      </c>
      <c r="L36" s="1166"/>
      <c r="M36" s="1167"/>
      <c r="N36" s="1168">
        <f>ROUND($L$36*$K$36,2)</f>
        <v>0</v>
      </c>
      <c r="O36" s="1138"/>
      <c r="P36" s="1138"/>
      <c r="Q36" s="1138"/>
      <c r="R36" s="946"/>
      <c r="S36" s="941"/>
      <c r="T36" s="975"/>
      <c r="U36" s="976" t="s">
        <v>13</v>
      </c>
      <c r="V36" s="977">
        <v>0</v>
      </c>
      <c r="W36" s="977">
        <f>$V$36*$K$36</f>
        <v>0</v>
      </c>
      <c r="X36" s="977">
        <v>1</v>
      </c>
      <c r="Y36" s="977">
        <f>$X$36*$K$36</f>
        <v>1.0009999999999999</v>
      </c>
      <c r="Z36" s="977">
        <v>0</v>
      </c>
      <c r="AA36" s="978">
        <f>$Z$36*$K$36</f>
        <v>0</v>
      </c>
      <c r="AB36" s="941"/>
      <c r="AC36" s="941"/>
      <c r="AD36" s="941"/>
      <c r="AE36" s="941"/>
      <c r="AF36" s="941"/>
      <c r="AG36" s="941"/>
      <c r="AH36" s="941"/>
      <c r="AR36" s="931" t="s">
        <v>104</v>
      </c>
      <c r="AT36" s="931" t="s">
        <v>17</v>
      </c>
      <c r="AU36" s="931" t="s">
        <v>98</v>
      </c>
      <c r="AY36" s="931" t="s">
        <v>11</v>
      </c>
      <c r="BE36" s="937">
        <f>IF($U$36="základní",$N$36,0)</f>
        <v>0</v>
      </c>
      <c r="BF36" s="937">
        <f>IF($U$36="snížená",$N$36,0)</f>
        <v>0</v>
      </c>
      <c r="BG36" s="937">
        <f>IF($U$36="zákl. přenesená",$N$36,0)</f>
        <v>0</v>
      </c>
      <c r="BH36" s="937">
        <f>IF($U$36="sníž. přenesená",$N$36,0)</f>
        <v>0</v>
      </c>
      <c r="BI36" s="937">
        <f>IF($U$36="nulová",$N$36,0)</f>
        <v>0</v>
      </c>
      <c r="BJ36" s="931" t="s">
        <v>97</v>
      </c>
      <c r="BK36" s="937">
        <f>ROUND($L$36*$K$36,2)</f>
        <v>0</v>
      </c>
      <c r="BL36" s="931" t="s">
        <v>100</v>
      </c>
    </row>
    <row r="37" spans="1:64" s="931" customFormat="1" ht="27" customHeight="1">
      <c r="A37" s="941"/>
      <c r="B37" s="945"/>
      <c r="C37" s="985" t="s">
        <v>21</v>
      </c>
      <c r="D37" s="985" t="s">
        <v>17</v>
      </c>
      <c r="E37" s="986" t="s">
        <v>2028</v>
      </c>
      <c r="F37" s="1164" t="s">
        <v>2029</v>
      </c>
      <c r="G37" s="1165"/>
      <c r="H37" s="1165"/>
      <c r="I37" s="1165"/>
      <c r="J37" s="987" t="s">
        <v>18</v>
      </c>
      <c r="K37" s="988">
        <v>0.59499999999999997</v>
      </c>
      <c r="L37" s="1166"/>
      <c r="M37" s="1167"/>
      <c r="N37" s="1168">
        <f>ROUND($L$37*$K$37,2)</f>
        <v>0</v>
      </c>
      <c r="O37" s="1138"/>
      <c r="P37" s="1138"/>
      <c r="Q37" s="1138"/>
      <c r="R37" s="946"/>
      <c r="S37" s="941"/>
      <c r="T37" s="975"/>
      <c r="U37" s="976" t="s">
        <v>13</v>
      </c>
      <c r="V37" s="977">
        <v>0</v>
      </c>
      <c r="W37" s="977">
        <f>$V$37*$K$37</f>
        <v>0</v>
      </c>
      <c r="X37" s="977">
        <v>1</v>
      </c>
      <c r="Y37" s="977">
        <f>$X$37*$K$37</f>
        <v>0.59499999999999997</v>
      </c>
      <c r="Z37" s="977">
        <v>0</v>
      </c>
      <c r="AA37" s="978">
        <f>$Z$37*$K$37</f>
        <v>0</v>
      </c>
      <c r="AB37" s="941"/>
      <c r="AC37" s="941"/>
      <c r="AD37" s="941"/>
      <c r="AE37" s="941"/>
      <c r="AF37" s="941"/>
      <c r="AG37" s="941"/>
      <c r="AH37" s="941"/>
      <c r="AR37" s="931" t="s">
        <v>104</v>
      </c>
      <c r="AT37" s="931" t="s">
        <v>17</v>
      </c>
      <c r="AU37" s="931" t="s">
        <v>98</v>
      </c>
      <c r="AY37" s="931" t="s">
        <v>11</v>
      </c>
      <c r="BE37" s="937">
        <f>IF($U$37="základní",$N$37,0)</f>
        <v>0</v>
      </c>
      <c r="BF37" s="937">
        <f>IF($U$37="snížená",$N$37,0)</f>
        <v>0</v>
      </c>
      <c r="BG37" s="937">
        <f>IF($U$37="zákl. přenesená",$N$37,0)</f>
        <v>0</v>
      </c>
      <c r="BH37" s="937">
        <f>IF($U$37="sníž. přenesená",$N$37,0)</f>
        <v>0</v>
      </c>
      <c r="BI37" s="937">
        <f>IF($U$37="nulová",$N$37,0)</f>
        <v>0</v>
      </c>
      <c r="BJ37" s="931" t="s">
        <v>97</v>
      </c>
      <c r="BK37" s="937">
        <f>ROUND($L$37*$K$37,2)</f>
        <v>0</v>
      </c>
      <c r="BL37" s="931" t="s">
        <v>100</v>
      </c>
    </row>
    <row r="38" spans="1:64" s="931" customFormat="1" ht="27" customHeight="1">
      <c r="A38" s="941"/>
      <c r="B38" s="945"/>
      <c r="C38" s="985" t="s">
        <v>22</v>
      </c>
      <c r="D38" s="985" t="s">
        <v>17</v>
      </c>
      <c r="E38" s="986" t="s">
        <v>2030</v>
      </c>
      <c r="F38" s="1164" t="s">
        <v>2031</v>
      </c>
      <c r="G38" s="1165"/>
      <c r="H38" s="1165"/>
      <c r="I38" s="1165"/>
      <c r="J38" s="987" t="s">
        <v>18</v>
      </c>
      <c r="K38" s="988">
        <v>1.833</v>
      </c>
      <c r="L38" s="1166"/>
      <c r="M38" s="1167"/>
      <c r="N38" s="1168">
        <f>ROUND($L$38*$K$38,2)</f>
        <v>0</v>
      </c>
      <c r="O38" s="1138"/>
      <c r="P38" s="1138"/>
      <c r="Q38" s="1138"/>
      <c r="R38" s="946"/>
      <c r="S38" s="941"/>
      <c r="T38" s="975"/>
      <c r="U38" s="976" t="s">
        <v>13</v>
      </c>
      <c r="V38" s="977">
        <v>0</v>
      </c>
      <c r="W38" s="977">
        <f>$V$38*$K$38</f>
        <v>0</v>
      </c>
      <c r="X38" s="977">
        <v>1</v>
      </c>
      <c r="Y38" s="977">
        <f>$X$38*$K$38</f>
        <v>1.833</v>
      </c>
      <c r="Z38" s="977">
        <v>0</v>
      </c>
      <c r="AA38" s="978">
        <f>$Z$38*$K$38</f>
        <v>0</v>
      </c>
      <c r="AB38" s="941"/>
      <c r="AC38" s="941"/>
      <c r="AD38" s="941"/>
      <c r="AE38" s="941"/>
      <c r="AF38" s="941"/>
      <c r="AG38" s="941"/>
      <c r="AH38" s="941"/>
      <c r="AR38" s="931" t="s">
        <v>104</v>
      </c>
      <c r="AT38" s="931" t="s">
        <v>17</v>
      </c>
      <c r="AU38" s="931" t="s">
        <v>98</v>
      </c>
      <c r="AY38" s="931" t="s">
        <v>11</v>
      </c>
      <c r="BE38" s="937">
        <f>IF($U$38="základní",$N$38,0)</f>
        <v>0</v>
      </c>
      <c r="BF38" s="937">
        <f>IF($U$38="snížená",$N$38,0)</f>
        <v>0</v>
      </c>
      <c r="BG38" s="937">
        <f>IF($U$38="zákl. přenesená",$N$38,0)</f>
        <v>0</v>
      </c>
      <c r="BH38" s="937">
        <f>IF($U$38="sníž. přenesená",$N$38,0)</f>
        <v>0</v>
      </c>
      <c r="BI38" s="937">
        <f>IF($U$38="nulová",$N$38,0)</f>
        <v>0</v>
      </c>
      <c r="BJ38" s="931" t="s">
        <v>97</v>
      </c>
      <c r="BK38" s="937">
        <f>ROUND($L$38*$K$38,2)</f>
        <v>0</v>
      </c>
      <c r="BL38" s="931" t="s">
        <v>100</v>
      </c>
    </row>
    <row r="39" spans="1:64" s="934" customFormat="1" ht="30.75" customHeight="1">
      <c r="A39" s="963"/>
      <c r="B39" s="964"/>
      <c r="C39" s="963"/>
      <c r="D39" s="970" t="s">
        <v>1868</v>
      </c>
      <c r="E39" s="963"/>
      <c r="F39" s="963"/>
      <c r="G39" s="963"/>
      <c r="H39" s="963"/>
      <c r="I39" s="963"/>
      <c r="J39" s="963"/>
      <c r="K39" s="963"/>
      <c r="L39" s="989"/>
      <c r="M39" s="989"/>
      <c r="N39" s="1136">
        <f>$BK$39</f>
        <v>0</v>
      </c>
      <c r="O39" s="1135"/>
      <c r="P39" s="1135"/>
      <c r="Q39" s="1135"/>
      <c r="R39" s="966"/>
      <c r="S39" s="963"/>
      <c r="T39" s="967"/>
      <c r="U39" s="963"/>
      <c r="V39" s="963"/>
      <c r="W39" s="968">
        <f>SUM($W$40:$W$43)</f>
        <v>51.855179999999997</v>
      </c>
      <c r="X39" s="963"/>
      <c r="Y39" s="968">
        <f>SUM($Y$40:$Y$43)</f>
        <v>3.5380392399999998</v>
      </c>
      <c r="Z39" s="963"/>
      <c r="AA39" s="969">
        <f>SUM($AA$40:$AA$43)</f>
        <v>0</v>
      </c>
      <c r="AB39" s="963"/>
      <c r="AC39" s="963"/>
      <c r="AD39" s="963"/>
      <c r="AE39" s="963"/>
      <c r="AF39" s="963"/>
      <c r="AG39" s="963"/>
      <c r="AH39" s="963"/>
      <c r="AR39" s="935" t="s">
        <v>97</v>
      </c>
      <c r="AT39" s="935" t="s">
        <v>10</v>
      </c>
      <c r="AU39" s="935" t="s">
        <v>97</v>
      </c>
      <c r="AY39" s="935" t="s">
        <v>11</v>
      </c>
      <c r="BK39" s="936">
        <f>SUM($BK$40:$BK$43)</f>
        <v>0</v>
      </c>
    </row>
    <row r="40" spans="1:64" s="931" customFormat="1" ht="15.75" customHeight="1">
      <c r="A40" s="941"/>
      <c r="B40" s="945"/>
      <c r="C40" s="971" t="s">
        <v>23</v>
      </c>
      <c r="D40" s="971" t="s">
        <v>12</v>
      </c>
      <c r="E40" s="972" t="s">
        <v>2032</v>
      </c>
      <c r="F40" s="1137" t="s">
        <v>2033</v>
      </c>
      <c r="G40" s="1138"/>
      <c r="H40" s="1138"/>
      <c r="I40" s="1138"/>
      <c r="J40" s="973" t="s">
        <v>14</v>
      </c>
      <c r="K40" s="974">
        <v>0.7</v>
      </c>
      <c r="L40" s="1139"/>
      <c r="M40" s="1140"/>
      <c r="N40" s="1141">
        <f>ROUND($L$40*$K$40,2)</f>
        <v>0</v>
      </c>
      <c r="O40" s="1138"/>
      <c r="P40" s="1138"/>
      <c r="Q40" s="1138"/>
      <c r="R40" s="946"/>
      <c r="S40" s="941"/>
      <c r="T40" s="975"/>
      <c r="U40" s="976" t="s">
        <v>13</v>
      </c>
      <c r="V40" s="977">
        <v>6.77</v>
      </c>
      <c r="W40" s="977">
        <f>$V$40*$K$40</f>
        <v>4.738999999999999</v>
      </c>
      <c r="X40" s="977">
        <v>1.94302</v>
      </c>
      <c r="Y40" s="977">
        <f>$X$40*$K$40</f>
        <v>1.3601139999999998</v>
      </c>
      <c r="Z40" s="977">
        <v>0</v>
      </c>
      <c r="AA40" s="978">
        <f>$Z$40*$K$40</f>
        <v>0</v>
      </c>
      <c r="AB40" s="941"/>
      <c r="AC40" s="941"/>
      <c r="AD40" s="941"/>
      <c r="AE40" s="941"/>
      <c r="AF40" s="941"/>
      <c r="AG40" s="941"/>
      <c r="AH40" s="941"/>
      <c r="AR40" s="931" t="s">
        <v>100</v>
      </c>
      <c r="AT40" s="931" t="s">
        <v>12</v>
      </c>
      <c r="AU40" s="931" t="s">
        <v>98</v>
      </c>
      <c r="AY40" s="931" t="s">
        <v>11</v>
      </c>
      <c r="BE40" s="937">
        <f>IF($U$40="základní",$N$40,0)</f>
        <v>0</v>
      </c>
      <c r="BF40" s="937">
        <f>IF($U$40="snížená",$N$40,0)</f>
        <v>0</v>
      </c>
      <c r="BG40" s="937">
        <f>IF($U$40="zákl. přenesená",$N$40,0)</f>
        <v>0</v>
      </c>
      <c r="BH40" s="937">
        <f>IF($U$40="sníž. přenesená",$N$40,0)</f>
        <v>0</v>
      </c>
      <c r="BI40" s="937">
        <f>IF($U$40="nulová",$N$40,0)</f>
        <v>0</v>
      </c>
      <c r="BJ40" s="931" t="s">
        <v>97</v>
      </c>
      <c r="BK40" s="937">
        <f>ROUND($L$40*$K$40,2)</f>
        <v>0</v>
      </c>
      <c r="BL40" s="931" t="s">
        <v>100</v>
      </c>
    </row>
    <row r="41" spans="1:64" s="931" customFormat="1" ht="27" customHeight="1">
      <c r="A41" s="941"/>
      <c r="B41" s="945"/>
      <c r="C41" s="971" t="s">
        <v>49</v>
      </c>
      <c r="D41" s="971" t="s">
        <v>12</v>
      </c>
      <c r="E41" s="972" t="s">
        <v>2034</v>
      </c>
      <c r="F41" s="1137" t="s">
        <v>2035</v>
      </c>
      <c r="G41" s="1138"/>
      <c r="H41" s="1138"/>
      <c r="I41" s="1138"/>
      <c r="J41" s="973" t="s">
        <v>18</v>
      </c>
      <c r="K41" s="974">
        <v>0.80200000000000005</v>
      </c>
      <c r="L41" s="1139"/>
      <c r="M41" s="1140"/>
      <c r="N41" s="1141">
        <f>ROUND($L$41*$K$41,2)</f>
        <v>0</v>
      </c>
      <c r="O41" s="1138"/>
      <c r="P41" s="1138"/>
      <c r="Q41" s="1138"/>
      <c r="R41" s="946"/>
      <c r="S41" s="941"/>
      <c r="T41" s="975"/>
      <c r="U41" s="976" t="s">
        <v>13</v>
      </c>
      <c r="V41" s="977">
        <v>40.5</v>
      </c>
      <c r="W41" s="977">
        <f>$V$41*$K$41</f>
        <v>32.481000000000002</v>
      </c>
      <c r="X41" s="977">
        <v>1.0900000000000001</v>
      </c>
      <c r="Y41" s="977">
        <f>$X$41*$K$41</f>
        <v>0.87418000000000007</v>
      </c>
      <c r="Z41" s="977">
        <v>0</v>
      </c>
      <c r="AA41" s="978">
        <f>$Z$41*$K$41</f>
        <v>0</v>
      </c>
      <c r="AB41" s="941"/>
      <c r="AC41" s="941"/>
      <c r="AD41" s="941"/>
      <c r="AE41" s="941"/>
      <c r="AF41" s="941"/>
      <c r="AG41" s="941"/>
      <c r="AH41" s="941"/>
      <c r="AR41" s="931" t="s">
        <v>100</v>
      </c>
      <c r="AT41" s="931" t="s">
        <v>12</v>
      </c>
      <c r="AU41" s="931" t="s">
        <v>98</v>
      </c>
      <c r="AY41" s="931" t="s">
        <v>11</v>
      </c>
      <c r="BE41" s="937">
        <f>IF($U$41="základní",$N$41,0)</f>
        <v>0</v>
      </c>
      <c r="BF41" s="937">
        <f>IF($U$41="snížená",$N$41,0)</f>
        <v>0</v>
      </c>
      <c r="BG41" s="937">
        <f>IF($U$41="zákl. přenesená",$N$41,0)</f>
        <v>0</v>
      </c>
      <c r="BH41" s="937">
        <f>IF($U$41="sníž. přenesená",$N$41,0)</f>
        <v>0</v>
      </c>
      <c r="BI41" s="937">
        <f>IF($U$41="nulová",$N$41,0)</f>
        <v>0</v>
      </c>
      <c r="BJ41" s="931" t="s">
        <v>97</v>
      </c>
      <c r="BK41" s="937">
        <f>ROUND($L$41*$K$41,2)</f>
        <v>0</v>
      </c>
      <c r="BL41" s="931" t="s">
        <v>100</v>
      </c>
    </row>
    <row r="42" spans="1:64" s="931" customFormat="1" ht="27" customHeight="1">
      <c r="A42" s="941"/>
      <c r="B42" s="945"/>
      <c r="C42" s="971" t="s">
        <v>24</v>
      </c>
      <c r="D42" s="971" t="s">
        <v>12</v>
      </c>
      <c r="E42" s="972" t="s">
        <v>2036</v>
      </c>
      <c r="F42" s="1137" t="s">
        <v>2037</v>
      </c>
      <c r="G42" s="1138"/>
      <c r="H42" s="1138"/>
      <c r="I42" s="1138"/>
      <c r="J42" s="973" t="s">
        <v>18</v>
      </c>
      <c r="K42" s="974">
        <v>0.19600000000000001</v>
      </c>
      <c r="L42" s="1139"/>
      <c r="M42" s="1140"/>
      <c r="N42" s="1141">
        <f>ROUND($L$42*$K$42,2)</f>
        <v>0</v>
      </c>
      <c r="O42" s="1138"/>
      <c r="P42" s="1138"/>
      <c r="Q42" s="1138"/>
      <c r="R42" s="946"/>
      <c r="S42" s="941"/>
      <c r="T42" s="975"/>
      <c r="U42" s="976" t="s">
        <v>13</v>
      </c>
      <c r="V42" s="977">
        <v>36.9</v>
      </c>
      <c r="W42" s="977">
        <f>$V$42*$K$42</f>
        <v>7.2324000000000002</v>
      </c>
      <c r="X42" s="977">
        <v>1.0900000000000001</v>
      </c>
      <c r="Y42" s="977">
        <f>$X$42*$K$42</f>
        <v>0.21364000000000002</v>
      </c>
      <c r="Z42" s="977">
        <v>0</v>
      </c>
      <c r="AA42" s="978">
        <f>$Z$42*$K$42</f>
        <v>0</v>
      </c>
      <c r="AB42" s="941"/>
      <c r="AC42" s="941"/>
      <c r="AD42" s="941"/>
      <c r="AE42" s="941"/>
      <c r="AF42" s="941"/>
      <c r="AG42" s="941"/>
      <c r="AH42" s="941"/>
      <c r="AR42" s="931" t="s">
        <v>100</v>
      </c>
      <c r="AT42" s="931" t="s">
        <v>12</v>
      </c>
      <c r="AU42" s="931" t="s">
        <v>98</v>
      </c>
      <c r="AY42" s="931" t="s">
        <v>11</v>
      </c>
      <c r="BE42" s="937">
        <f>IF($U$42="základní",$N$42,0)</f>
        <v>0</v>
      </c>
      <c r="BF42" s="937">
        <f>IF($U$42="snížená",$N$42,0)</f>
        <v>0</v>
      </c>
      <c r="BG42" s="937">
        <f>IF($U$42="zákl. přenesená",$N$42,0)</f>
        <v>0</v>
      </c>
      <c r="BH42" s="937">
        <f>IF($U$42="sníž. přenesená",$N$42,0)</f>
        <v>0</v>
      </c>
      <c r="BI42" s="937">
        <f>IF($U$42="nulová",$N$42,0)</f>
        <v>0</v>
      </c>
      <c r="BJ42" s="931" t="s">
        <v>97</v>
      </c>
      <c r="BK42" s="937">
        <f>ROUND($L$42*$K$42,2)</f>
        <v>0</v>
      </c>
      <c r="BL42" s="931" t="s">
        <v>100</v>
      </c>
    </row>
    <row r="43" spans="1:64" s="931" customFormat="1" ht="27" customHeight="1">
      <c r="A43" s="941"/>
      <c r="B43" s="945"/>
      <c r="C43" s="971" t="s">
        <v>25</v>
      </c>
      <c r="D43" s="971" t="s">
        <v>12</v>
      </c>
      <c r="E43" s="972" t="s">
        <v>2038</v>
      </c>
      <c r="F43" s="1137" t="s">
        <v>2039</v>
      </c>
      <c r="G43" s="1138"/>
      <c r="H43" s="1138"/>
      <c r="I43" s="1138"/>
      <c r="J43" s="973" t="s">
        <v>109</v>
      </c>
      <c r="K43" s="974">
        <v>6.1180000000000003</v>
      </c>
      <c r="L43" s="1139"/>
      <c r="M43" s="1140"/>
      <c r="N43" s="1141">
        <f>ROUND($L$43*$K$43,2)</f>
        <v>0</v>
      </c>
      <c r="O43" s="1138"/>
      <c r="P43" s="1138"/>
      <c r="Q43" s="1138"/>
      <c r="R43" s="946"/>
      <c r="S43" s="941"/>
      <c r="T43" s="975"/>
      <c r="U43" s="976" t="s">
        <v>13</v>
      </c>
      <c r="V43" s="977">
        <v>1.21</v>
      </c>
      <c r="W43" s="977">
        <f>$V$43*$K$43</f>
        <v>7.4027799999999999</v>
      </c>
      <c r="X43" s="977">
        <v>0.17818000000000001</v>
      </c>
      <c r="Y43" s="977">
        <f>$X$43*$K$43</f>
        <v>1.0901052400000002</v>
      </c>
      <c r="Z43" s="977">
        <v>0</v>
      </c>
      <c r="AA43" s="978">
        <f>$Z$43*$K$43</f>
        <v>0</v>
      </c>
      <c r="AB43" s="941"/>
      <c r="AC43" s="941"/>
      <c r="AD43" s="941"/>
      <c r="AE43" s="941"/>
      <c r="AF43" s="941"/>
      <c r="AG43" s="941"/>
      <c r="AH43" s="941"/>
      <c r="AR43" s="931" t="s">
        <v>100</v>
      </c>
      <c r="AT43" s="931" t="s">
        <v>12</v>
      </c>
      <c r="AU43" s="931" t="s">
        <v>98</v>
      </c>
      <c r="AY43" s="931" t="s">
        <v>11</v>
      </c>
      <c r="BE43" s="937">
        <f>IF($U$43="základní",$N$43,0)</f>
        <v>0</v>
      </c>
      <c r="BF43" s="937">
        <f>IF($U$43="snížená",$N$43,0)</f>
        <v>0</v>
      </c>
      <c r="BG43" s="937">
        <f>IF($U$43="zákl. přenesená",$N$43,0)</f>
        <v>0</v>
      </c>
      <c r="BH43" s="937">
        <f>IF($U$43="sníž. přenesená",$N$43,0)</f>
        <v>0</v>
      </c>
      <c r="BI43" s="937">
        <f>IF($U$43="nulová",$N$43,0)</f>
        <v>0</v>
      </c>
      <c r="BJ43" s="931" t="s">
        <v>97</v>
      </c>
      <c r="BK43" s="937">
        <f>ROUND($L$43*$K$43,2)</f>
        <v>0</v>
      </c>
      <c r="BL43" s="931" t="s">
        <v>100</v>
      </c>
    </row>
    <row r="44" spans="1:64" s="934" customFormat="1" ht="30.75" customHeight="1">
      <c r="A44" s="963"/>
      <c r="B44" s="964"/>
      <c r="C44" s="963"/>
      <c r="D44" s="970" t="s">
        <v>1995</v>
      </c>
      <c r="E44" s="963"/>
      <c r="F44" s="963"/>
      <c r="G44" s="963"/>
      <c r="H44" s="963"/>
      <c r="I44" s="963"/>
      <c r="J44" s="963"/>
      <c r="K44" s="963"/>
      <c r="L44" s="989"/>
      <c r="M44" s="989"/>
      <c r="N44" s="1136">
        <f>$BK$44</f>
        <v>0</v>
      </c>
      <c r="O44" s="1135"/>
      <c r="P44" s="1135"/>
      <c r="Q44" s="1135"/>
      <c r="R44" s="966"/>
      <c r="S44" s="963"/>
      <c r="T44" s="967"/>
      <c r="U44" s="963"/>
      <c r="V44" s="963"/>
      <c r="W44" s="968">
        <f>SUM($W$45:$W$67)</f>
        <v>298.16369600000007</v>
      </c>
      <c r="X44" s="963"/>
      <c r="Y44" s="968">
        <f>SUM($Y$45:$Y$67)</f>
        <v>13.779569250000002</v>
      </c>
      <c r="Z44" s="963"/>
      <c r="AA44" s="969">
        <f>SUM($AA$45:$AA$67)</f>
        <v>0</v>
      </c>
      <c r="AB44" s="963"/>
      <c r="AC44" s="963"/>
      <c r="AD44" s="963"/>
      <c r="AE44" s="963"/>
      <c r="AF44" s="963"/>
      <c r="AG44" s="963"/>
      <c r="AH44" s="963"/>
      <c r="AR44" s="935" t="s">
        <v>97</v>
      </c>
      <c r="AT44" s="935" t="s">
        <v>10</v>
      </c>
      <c r="AU44" s="935" t="s">
        <v>97</v>
      </c>
      <c r="AY44" s="935" t="s">
        <v>11</v>
      </c>
      <c r="BK44" s="936">
        <f>SUM($BK$45:$BK$67)</f>
        <v>0</v>
      </c>
    </row>
    <row r="45" spans="1:64" s="931" customFormat="1" ht="27" customHeight="1">
      <c r="A45" s="941"/>
      <c r="B45" s="945"/>
      <c r="C45" s="971" t="s">
        <v>26</v>
      </c>
      <c r="D45" s="971" t="s">
        <v>12</v>
      </c>
      <c r="E45" s="972" t="s">
        <v>2040</v>
      </c>
      <c r="F45" s="1137" t="s">
        <v>2041</v>
      </c>
      <c r="G45" s="1138"/>
      <c r="H45" s="1138"/>
      <c r="I45" s="1138"/>
      <c r="J45" s="973" t="s">
        <v>14</v>
      </c>
      <c r="K45" s="974">
        <v>0.85499999999999998</v>
      </c>
      <c r="L45" s="1139"/>
      <c r="M45" s="1140"/>
      <c r="N45" s="1141">
        <f>ROUND($L$45*$K$45,2)</f>
        <v>0</v>
      </c>
      <c r="O45" s="1138"/>
      <c r="P45" s="1138"/>
      <c r="Q45" s="1138"/>
      <c r="R45" s="946"/>
      <c r="S45" s="941"/>
      <c r="T45" s="975"/>
      <c r="U45" s="976" t="s">
        <v>13</v>
      </c>
      <c r="V45" s="977">
        <v>1.48</v>
      </c>
      <c r="W45" s="977">
        <f>$V$45*$K$45</f>
        <v>1.2653999999999999</v>
      </c>
      <c r="X45" s="977">
        <v>2.45343</v>
      </c>
      <c r="Y45" s="977">
        <f>$X$45*$K$45</f>
        <v>2.0976826499999999</v>
      </c>
      <c r="Z45" s="977">
        <v>0</v>
      </c>
      <c r="AA45" s="978">
        <f>$Z$45*$K$45</f>
        <v>0</v>
      </c>
      <c r="AB45" s="941"/>
      <c r="AC45" s="941"/>
      <c r="AD45" s="941"/>
      <c r="AE45" s="941"/>
      <c r="AF45" s="941"/>
      <c r="AG45" s="941"/>
      <c r="AH45" s="941"/>
      <c r="AR45" s="931" t="s">
        <v>100</v>
      </c>
      <c r="AT45" s="931" t="s">
        <v>12</v>
      </c>
      <c r="AU45" s="931" t="s">
        <v>98</v>
      </c>
      <c r="AY45" s="931" t="s">
        <v>11</v>
      </c>
      <c r="BE45" s="937">
        <f>IF($U$45="základní",$N$45,0)</f>
        <v>0</v>
      </c>
      <c r="BF45" s="937">
        <f>IF($U$45="snížená",$N$45,0)</f>
        <v>0</v>
      </c>
      <c r="BG45" s="937">
        <f>IF($U$45="zákl. přenesená",$N$45,0)</f>
        <v>0</v>
      </c>
      <c r="BH45" s="937">
        <f>IF($U$45="sníž. přenesená",$N$45,0)</f>
        <v>0</v>
      </c>
      <c r="BI45" s="937">
        <f>IF($U$45="nulová",$N$45,0)</f>
        <v>0</v>
      </c>
      <c r="BJ45" s="931" t="s">
        <v>97</v>
      </c>
      <c r="BK45" s="937">
        <f>ROUND($L$45*$K$45,2)</f>
        <v>0</v>
      </c>
      <c r="BL45" s="931" t="s">
        <v>100</v>
      </c>
    </row>
    <row r="46" spans="1:64" s="931" customFormat="1" ht="15.75" customHeight="1">
      <c r="A46" s="941"/>
      <c r="B46" s="945"/>
      <c r="C46" s="971" t="s">
        <v>27</v>
      </c>
      <c r="D46" s="971" t="s">
        <v>12</v>
      </c>
      <c r="E46" s="972" t="s">
        <v>2042</v>
      </c>
      <c r="F46" s="1137" t="s">
        <v>2043</v>
      </c>
      <c r="G46" s="1138"/>
      <c r="H46" s="1138"/>
      <c r="I46" s="1138"/>
      <c r="J46" s="973" t="s">
        <v>109</v>
      </c>
      <c r="K46" s="974">
        <v>0.95199999999999996</v>
      </c>
      <c r="L46" s="1139"/>
      <c r="M46" s="1140"/>
      <c r="N46" s="1141">
        <f>ROUND($L$46*$K$46,2)</f>
        <v>0</v>
      </c>
      <c r="O46" s="1138"/>
      <c r="P46" s="1138"/>
      <c r="Q46" s="1138"/>
      <c r="R46" s="946"/>
      <c r="S46" s="941"/>
      <c r="T46" s="975"/>
      <c r="U46" s="976" t="s">
        <v>13</v>
      </c>
      <c r="V46" s="977">
        <v>0.64500000000000002</v>
      </c>
      <c r="W46" s="977">
        <f>$V$46*$K$46</f>
        <v>0.61404000000000003</v>
      </c>
      <c r="X46" s="977">
        <v>2.1199999999999999E-3</v>
      </c>
      <c r="Y46" s="977">
        <f>$X$46*$K$46</f>
        <v>2.0182399999999997E-3</v>
      </c>
      <c r="Z46" s="977">
        <v>0</v>
      </c>
      <c r="AA46" s="978">
        <f>$Z$46*$K$46</f>
        <v>0</v>
      </c>
      <c r="AB46" s="941"/>
      <c r="AC46" s="941"/>
      <c r="AD46" s="941"/>
      <c r="AE46" s="941"/>
      <c r="AF46" s="941"/>
      <c r="AG46" s="941"/>
      <c r="AH46" s="941"/>
      <c r="AR46" s="931" t="s">
        <v>100</v>
      </c>
      <c r="AT46" s="931" t="s">
        <v>12</v>
      </c>
      <c r="AU46" s="931" t="s">
        <v>98</v>
      </c>
      <c r="AY46" s="931" t="s">
        <v>11</v>
      </c>
      <c r="BE46" s="937">
        <f>IF($U$46="základní",$N$46,0)</f>
        <v>0</v>
      </c>
      <c r="BF46" s="937">
        <f>IF($U$46="snížená",$N$46,0)</f>
        <v>0</v>
      </c>
      <c r="BG46" s="937">
        <f>IF($U$46="zákl. přenesená",$N$46,0)</f>
        <v>0</v>
      </c>
      <c r="BH46" s="937">
        <f>IF($U$46="sníž. přenesená",$N$46,0)</f>
        <v>0</v>
      </c>
      <c r="BI46" s="937">
        <f>IF($U$46="nulová",$N$46,0)</f>
        <v>0</v>
      </c>
      <c r="BJ46" s="931" t="s">
        <v>97</v>
      </c>
      <c r="BK46" s="937">
        <f>ROUND($L$46*$K$46,2)</f>
        <v>0</v>
      </c>
      <c r="BL46" s="931" t="s">
        <v>100</v>
      </c>
    </row>
    <row r="47" spans="1:64" s="931" customFormat="1" ht="15.75" customHeight="1">
      <c r="A47" s="941"/>
      <c r="B47" s="945"/>
      <c r="C47" s="971" t="s">
        <v>28</v>
      </c>
      <c r="D47" s="971" t="s">
        <v>12</v>
      </c>
      <c r="E47" s="972" t="s">
        <v>2044</v>
      </c>
      <c r="F47" s="1137" t="s">
        <v>2045</v>
      </c>
      <c r="G47" s="1138"/>
      <c r="H47" s="1138"/>
      <c r="I47" s="1138"/>
      <c r="J47" s="973" t="s">
        <v>109</v>
      </c>
      <c r="K47" s="974">
        <v>0.95199999999999996</v>
      </c>
      <c r="L47" s="1139"/>
      <c r="M47" s="1140"/>
      <c r="N47" s="1141">
        <f>ROUND($L$47*$K$47,2)</f>
        <v>0</v>
      </c>
      <c r="O47" s="1138"/>
      <c r="P47" s="1138"/>
      <c r="Q47" s="1138"/>
      <c r="R47" s="946"/>
      <c r="S47" s="941"/>
      <c r="T47" s="975"/>
      <c r="U47" s="976" t="s">
        <v>13</v>
      </c>
      <c r="V47" s="977">
        <v>0.31</v>
      </c>
      <c r="W47" s="977">
        <f>$V$47*$K$47</f>
        <v>0.29511999999999999</v>
      </c>
      <c r="X47" s="977">
        <v>0</v>
      </c>
      <c r="Y47" s="977">
        <f>$X$47*$K$47</f>
        <v>0</v>
      </c>
      <c r="Z47" s="977">
        <v>0</v>
      </c>
      <c r="AA47" s="978">
        <f>$Z$47*$K$47</f>
        <v>0</v>
      </c>
      <c r="AB47" s="941"/>
      <c r="AC47" s="941"/>
      <c r="AD47" s="941"/>
      <c r="AE47" s="941"/>
      <c r="AF47" s="941"/>
      <c r="AG47" s="941"/>
      <c r="AH47" s="941"/>
      <c r="AR47" s="931" t="s">
        <v>100</v>
      </c>
      <c r="AT47" s="931" t="s">
        <v>12</v>
      </c>
      <c r="AU47" s="931" t="s">
        <v>98</v>
      </c>
      <c r="AY47" s="931" t="s">
        <v>11</v>
      </c>
      <c r="BE47" s="937">
        <f>IF($U$47="základní",$N$47,0)</f>
        <v>0</v>
      </c>
      <c r="BF47" s="937">
        <f>IF($U$47="snížená",$N$47,0)</f>
        <v>0</v>
      </c>
      <c r="BG47" s="937">
        <f>IF($U$47="zákl. přenesená",$N$47,0)</f>
        <v>0</v>
      </c>
      <c r="BH47" s="937">
        <f>IF($U$47="sníž. přenesená",$N$47,0)</f>
        <v>0</v>
      </c>
      <c r="BI47" s="937">
        <f>IF($U$47="nulová",$N$47,0)</f>
        <v>0</v>
      </c>
      <c r="BJ47" s="931" t="s">
        <v>97</v>
      </c>
      <c r="BK47" s="937">
        <f>ROUND($L$47*$K$47,2)</f>
        <v>0</v>
      </c>
      <c r="BL47" s="931" t="s">
        <v>100</v>
      </c>
    </row>
    <row r="48" spans="1:64" s="931" customFormat="1" ht="27" customHeight="1">
      <c r="A48" s="941"/>
      <c r="B48" s="945"/>
      <c r="C48" s="971" t="s">
        <v>29</v>
      </c>
      <c r="D48" s="971" t="s">
        <v>12</v>
      </c>
      <c r="E48" s="972" t="s">
        <v>2046</v>
      </c>
      <c r="F48" s="1137" t="s">
        <v>2047</v>
      </c>
      <c r="G48" s="1138"/>
      <c r="H48" s="1138"/>
      <c r="I48" s="1138"/>
      <c r="J48" s="973" t="s">
        <v>109</v>
      </c>
      <c r="K48" s="974">
        <v>9</v>
      </c>
      <c r="L48" s="1139"/>
      <c r="M48" s="1140"/>
      <c r="N48" s="1141">
        <f>ROUND($L$48*$K$48,2)</f>
        <v>0</v>
      </c>
      <c r="O48" s="1138"/>
      <c r="P48" s="1138"/>
      <c r="Q48" s="1138"/>
      <c r="R48" s="946"/>
      <c r="S48" s="941"/>
      <c r="T48" s="975"/>
      <c r="U48" s="976" t="s">
        <v>13</v>
      </c>
      <c r="V48" s="977">
        <v>0.122</v>
      </c>
      <c r="W48" s="977">
        <f>$V$48*$K$48</f>
        <v>1.0979999999999999</v>
      </c>
      <c r="X48" s="977">
        <v>0.01</v>
      </c>
      <c r="Y48" s="977">
        <f>$X$48*$K$48</f>
        <v>0.09</v>
      </c>
      <c r="Z48" s="977">
        <v>0</v>
      </c>
      <c r="AA48" s="978">
        <f>$Z$48*$K$48</f>
        <v>0</v>
      </c>
      <c r="AB48" s="941"/>
      <c r="AC48" s="941"/>
      <c r="AD48" s="941"/>
      <c r="AE48" s="941"/>
      <c r="AF48" s="941"/>
      <c r="AG48" s="941"/>
      <c r="AH48" s="941"/>
      <c r="AR48" s="931" t="s">
        <v>100</v>
      </c>
      <c r="AT48" s="931" t="s">
        <v>12</v>
      </c>
      <c r="AU48" s="931" t="s">
        <v>98</v>
      </c>
      <c r="AY48" s="931" t="s">
        <v>11</v>
      </c>
      <c r="BE48" s="937">
        <f>IF($U$48="základní",$N$48,0)</f>
        <v>0</v>
      </c>
      <c r="BF48" s="937">
        <f>IF($U$48="snížená",$N$48,0)</f>
        <v>0</v>
      </c>
      <c r="BG48" s="937">
        <f>IF($U$48="zákl. přenesená",$N$48,0)</f>
        <v>0</v>
      </c>
      <c r="BH48" s="937">
        <f>IF($U$48="sníž. přenesená",$N$48,0)</f>
        <v>0</v>
      </c>
      <c r="BI48" s="937">
        <f>IF($U$48="nulová",$N$48,0)</f>
        <v>0</v>
      </c>
      <c r="BJ48" s="931" t="s">
        <v>97</v>
      </c>
      <c r="BK48" s="937">
        <f>ROUND($L$48*$K$48,2)</f>
        <v>0</v>
      </c>
      <c r="BL48" s="931" t="s">
        <v>100</v>
      </c>
    </row>
    <row r="49" spans="1:64" s="931" customFormat="1" ht="15.75" customHeight="1">
      <c r="A49" s="941"/>
      <c r="B49" s="945"/>
      <c r="C49" s="971" t="s">
        <v>30</v>
      </c>
      <c r="D49" s="971" t="s">
        <v>12</v>
      </c>
      <c r="E49" s="972" t="s">
        <v>2048</v>
      </c>
      <c r="F49" s="1137" t="s">
        <v>2049</v>
      </c>
      <c r="G49" s="1138"/>
      <c r="H49" s="1138"/>
      <c r="I49" s="1138"/>
      <c r="J49" s="973" t="s">
        <v>18</v>
      </c>
      <c r="K49" s="974">
        <v>2.4E-2</v>
      </c>
      <c r="L49" s="1139"/>
      <c r="M49" s="1140"/>
      <c r="N49" s="1141">
        <f>ROUND($L$49*$K$49,2)</f>
        <v>0</v>
      </c>
      <c r="O49" s="1138"/>
      <c r="P49" s="1138"/>
      <c r="Q49" s="1138"/>
      <c r="R49" s="946"/>
      <c r="S49" s="941"/>
      <c r="T49" s="975"/>
      <c r="U49" s="976" t="s">
        <v>13</v>
      </c>
      <c r="V49" s="977">
        <v>38.118000000000002</v>
      </c>
      <c r="W49" s="977">
        <f>$V$49*$K$49</f>
        <v>0.91483200000000009</v>
      </c>
      <c r="X49" s="977">
        <v>1.0551600000000001</v>
      </c>
      <c r="Y49" s="977">
        <f>$X$49*$K$49</f>
        <v>2.5323840000000004E-2</v>
      </c>
      <c r="Z49" s="977">
        <v>0</v>
      </c>
      <c r="AA49" s="978">
        <f>$Z$49*$K$49</f>
        <v>0</v>
      </c>
      <c r="AB49" s="941"/>
      <c r="AC49" s="941"/>
      <c r="AD49" s="941"/>
      <c r="AE49" s="941"/>
      <c r="AF49" s="941"/>
      <c r="AG49" s="941"/>
      <c r="AH49" s="941"/>
      <c r="AR49" s="931" t="s">
        <v>100</v>
      </c>
      <c r="AT49" s="931" t="s">
        <v>12</v>
      </c>
      <c r="AU49" s="931" t="s">
        <v>98</v>
      </c>
      <c r="AY49" s="931" t="s">
        <v>11</v>
      </c>
      <c r="BE49" s="937">
        <f>IF($U$49="základní",$N$49,0)</f>
        <v>0</v>
      </c>
      <c r="BF49" s="937">
        <f>IF($U$49="snížená",$N$49,0)</f>
        <v>0</v>
      </c>
      <c r="BG49" s="937">
        <f>IF($U$49="zákl. přenesená",$N$49,0)</f>
        <v>0</v>
      </c>
      <c r="BH49" s="937">
        <f>IF($U$49="sníž. přenesená",$N$49,0)</f>
        <v>0</v>
      </c>
      <c r="BI49" s="937">
        <f>IF($U$49="nulová",$N$49,0)</f>
        <v>0</v>
      </c>
      <c r="BJ49" s="931" t="s">
        <v>97</v>
      </c>
      <c r="BK49" s="937">
        <f>ROUND($L$49*$K$49,2)</f>
        <v>0</v>
      </c>
      <c r="BL49" s="931" t="s">
        <v>100</v>
      </c>
    </row>
    <row r="50" spans="1:64" s="931" customFormat="1" ht="15.75" customHeight="1">
      <c r="A50" s="941"/>
      <c r="B50" s="945"/>
      <c r="C50" s="971" t="s">
        <v>31</v>
      </c>
      <c r="D50" s="971" t="s">
        <v>12</v>
      </c>
      <c r="E50" s="972" t="s">
        <v>2050</v>
      </c>
      <c r="F50" s="1137" t="s">
        <v>2051</v>
      </c>
      <c r="G50" s="1138"/>
      <c r="H50" s="1138"/>
      <c r="I50" s="1138"/>
      <c r="J50" s="973" t="s">
        <v>18</v>
      </c>
      <c r="K50" s="974">
        <v>3.9E-2</v>
      </c>
      <c r="L50" s="1139"/>
      <c r="M50" s="1140"/>
      <c r="N50" s="1141">
        <f>ROUND($L$50*$K$50,2)</f>
        <v>0</v>
      </c>
      <c r="O50" s="1138"/>
      <c r="P50" s="1138"/>
      <c r="Q50" s="1138"/>
      <c r="R50" s="946"/>
      <c r="S50" s="941"/>
      <c r="T50" s="975"/>
      <c r="U50" s="976" t="s">
        <v>13</v>
      </c>
      <c r="V50" s="977">
        <v>15.211</v>
      </c>
      <c r="W50" s="977">
        <f>$V$50*$K$50</f>
        <v>0.59322900000000001</v>
      </c>
      <c r="X50" s="977">
        <v>1.0530600000000001</v>
      </c>
      <c r="Y50" s="977">
        <f>$X$50*$K$50</f>
        <v>4.1069340000000003E-2</v>
      </c>
      <c r="Z50" s="977">
        <v>0</v>
      </c>
      <c r="AA50" s="978">
        <f>$Z$50*$K$50</f>
        <v>0</v>
      </c>
      <c r="AB50" s="941"/>
      <c r="AC50" s="941"/>
      <c r="AD50" s="941"/>
      <c r="AE50" s="941"/>
      <c r="AF50" s="941"/>
      <c r="AG50" s="941"/>
      <c r="AH50" s="941"/>
      <c r="AR50" s="931" t="s">
        <v>100</v>
      </c>
      <c r="AT50" s="931" t="s">
        <v>12</v>
      </c>
      <c r="AU50" s="931" t="s">
        <v>98</v>
      </c>
      <c r="AY50" s="931" t="s">
        <v>11</v>
      </c>
      <c r="BE50" s="937">
        <f>IF($U$50="základní",$N$50,0)</f>
        <v>0</v>
      </c>
      <c r="BF50" s="937">
        <f>IF($U$50="snížená",$N$50,0)</f>
        <v>0</v>
      </c>
      <c r="BG50" s="937">
        <f>IF($U$50="zákl. přenesená",$N$50,0)</f>
        <v>0</v>
      </c>
      <c r="BH50" s="937">
        <f>IF($U$50="sníž. přenesená",$N$50,0)</f>
        <v>0</v>
      </c>
      <c r="BI50" s="937">
        <f>IF($U$50="nulová",$N$50,0)</f>
        <v>0</v>
      </c>
      <c r="BJ50" s="931" t="s">
        <v>97</v>
      </c>
      <c r="BK50" s="937">
        <f>ROUND($L$50*$K$50,2)</f>
        <v>0</v>
      </c>
      <c r="BL50" s="931" t="s">
        <v>100</v>
      </c>
    </row>
    <row r="51" spans="1:64" s="931" customFormat="1" ht="15.75" customHeight="1">
      <c r="A51" s="941"/>
      <c r="B51" s="945"/>
      <c r="C51" s="971" t="s">
        <v>36</v>
      </c>
      <c r="D51" s="971" t="s">
        <v>12</v>
      </c>
      <c r="E51" s="972" t="s">
        <v>2052</v>
      </c>
      <c r="F51" s="1137" t="s">
        <v>2053</v>
      </c>
      <c r="G51" s="1138"/>
      <c r="H51" s="1138"/>
      <c r="I51" s="1138"/>
      <c r="J51" s="973" t="s">
        <v>18</v>
      </c>
      <c r="K51" s="974">
        <v>0.33300000000000002</v>
      </c>
      <c r="L51" s="1139"/>
      <c r="M51" s="1140"/>
      <c r="N51" s="1141">
        <f>ROUND($L$51*$K$51,2)</f>
        <v>0</v>
      </c>
      <c r="O51" s="1138"/>
      <c r="P51" s="1138"/>
      <c r="Q51" s="1138"/>
      <c r="R51" s="946"/>
      <c r="S51" s="941"/>
      <c r="T51" s="975"/>
      <c r="U51" s="976" t="s">
        <v>13</v>
      </c>
      <c r="V51" s="977">
        <v>18.175000000000001</v>
      </c>
      <c r="W51" s="977">
        <f>$V$51*$K$51</f>
        <v>6.0522750000000007</v>
      </c>
      <c r="X51" s="977">
        <v>1.9539999999999998E-2</v>
      </c>
      <c r="Y51" s="977">
        <f>$X$51*$K$51</f>
        <v>6.50682E-3</v>
      </c>
      <c r="Z51" s="977">
        <v>0</v>
      </c>
      <c r="AA51" s="978">
        <f>$Z$51*$K$51</f>
        <v>0</v>
      </c>
      <c r="AB51" s="941"/>
      <c r="AC51" s="941"/>
      <c r="AD51" s="941"/>
      <c r="AE51" s="941"/>
      <c r="AF51" s="941"/>
      <c r="AG51" s="941"/>
      <c r="AH51" s="941"/>
      <c r="AR51" s="931" t="s">
        <v>100</v>
      </c>
      <c r="AT51" s="931" t="s">
        <v>12</v>
      </c>
      <c r="AU51" s="931" t="s">
        <v>98</v>
      </c>
      <c r="AY51" s="931" t="s">
        <v>11</v>
      </c>
      <c r="BE51" s="937">
        <f>IF($U$51="základní",$N$51,0)</f>
        <v>0</v>
      </c>
      <c r="BF51" s="937">
        <f>IF($U$51="snížená",$N$51,0)</f>
        <v>0</v>
      </c>
      <c r="BG51" s="937">
        <f>IF($U$51="zákl. přenesená",$N$51,0)</f>
        <v>0</v>
      </c>
      <c r="BH51" s="937">
        <f>IF($U$51="sníž. přenesená",$N$51,0)</f>
        <v>0</v>
      </c>
      <c r="BI51" s="937">
        <f>IF($U$51="nulová",$N$51,0)</f>
        <v>0</v>
      </c>
      <c r="BJ51" s="931" t="s">
        <v>97</v>
      </c>
      <c r="BK51" s="937">
        <f>ROUND($L$51*$K$51,2)</f>
        <v>0</v>
      </c>
      <c r="BL51" s="931" t="s">
        <v>100</v>
      </c>
    </row>
    <row r="52" spans="1:64" s="931" customFormat="1" ht="27" customHeight="1">
      <c r="A52" s="941"/>
      <c r="B52" s="945"/>
      <c r="C52" s="985" t="s">
        <v>37</v>
      </c>
      <c r="D52" s="985" t="s">
        <v>17</v>
      </c>
      <c r="E52" s="986" t="s">
        <v>2054</v>
      </c>
      <c r="F52" s="1164" t="s">
        <v>2055</v>
      </c>
      <c r="G52" s="1165"/>
      <c r="H52" s="1165"/>
      <c r="I52" s="1165"/>
      <c r="J52" s="987" t="s">
        <v>18</v>
      </c>
      <c r="K52" s="988">
        <v>5.8000000000000003E-2</v>
      </c>
      <c r="L52" s="1166"/>
      <c r="M52" s="1167"/>
      <c r="N52" s="1168">
        <f>ROUND($L$52*$K$52,2)</f>
        <v>0</v>
      </c>
      <c r="O52" s="1138"/>
      <c r="P52" s="1138"/>
      <c r="Q52" s="1138"/>
      <c r="R52" s="946"/>
      <c r="S52" s="941"/>
      <c r="T52" s="975"/>
      <c r="U52" s="976" t="s">
        <v>13</v>
      </c>
      <c r="V52" s="977">
        <v>0</v>
      </c>
      <c r="W52" s="977">
        <f>$V$52*$K$52</f>
        <v>0</v>
      </c>
      <c r="X52" s="977">
        <v>1</v>
      </c>
      <c r="Y52" s="977">
        <f>$X$52*$K$52</f>
        <v>5.8000000000000003E-2</v>
      </c>
      <c r="Z52" s="977">
        <v>0</v>
      </c>
      <c r="AA52" s="978">
        <f>$Z$52*$K$52</f>
        <v>0</v>
      </c>
      <c r="AB52" s="941"/>
      <c r="AC52" s="941"/>
      <c r="AD52" s="941"/>
      <c r="AE52" s="941"/>
      <c r="AF52" s="941"/>
      <c r="AG52" s="941"/>
      <c r="AH52" s="941"/>
      <c r="AR52" s="931" t="s">
        <v>104</v>
      </c>
      <c r="AT52" s="931" t="s">
        <v>17</v>
      </c>
      <c r="AU52" s="931" t="s">
        <v>98</v>
      </c>
      <c r="AY52" s="931" t="s">
        <v>11</v>
      </c>
      <c r="BE52" s="937">
        <f>IF($U$52="základní",$N$52,0)</f>
        <v>0</v>
      </c>
      <c r="BF52" s="937">
        <f>IF($U$52="snížená",$N$52,0)</f>
        <v>0</v>
      </c>
      <c r="BG52" s="937">
        <f>IF($U$52="zákl. přenesená",$N$52,0)</f>
        <v>0</v>
      </c>
      <c r="BH52" s="937">
        <f>IF($U$52="sníž. přenesená",$N$52,0)</f>
        <v>0</v>
      </c>
      <c r="BI52" s="937">
        <f>IF($U$52="nulová",$N$52,0)</f>
        <v>0</v>
      </c>
      <c r="BJ52" s="931" t="s">
        <v>97</v>
      </c>
      <c r="BK52" s="937">
        <f>ROUND($L$52*$K$52,2)</f>
        <v>0</v>
      </c>
      <c r="BL52" s="931" t="s">
        <v>100</v>
      </c>
    </row>
    <row r="53" spans="1:64" s="931" customFormat="1" ht="27" customHeight="1">
      <c r="A53" s="941"/>
      <c r="B53" s="945"/>
      <c r="C53" s="985" t="s">
        <v>38</v>
      </c>
      <c r="D53" s="985" t="s">
        <v>17</v>
      </c>
      <c r="E53" s="986" t="s">
        <v>2056</v>
      </c>
      <c r="F53" s="1164" t="s">
        <v>2057</v>
      </c>
      <c r="G53" s="1165"/>
      <c r="H53" s="1165"/>
      <c r="I53" s="1165"/>
      <c r="J53" s="987" t="s">
        <v>18</v>
      </c>
      <c r="K53" s="988">
        <v>0.32500000000000001</v>
      </c>
      <c r="L53" s="1166"/>
      <c r="M53" s="1167"/>
      <c r="N53" s="1168">
        <f>ROUND($L$53*$K$53,2)</f>
        <v>0</v>
      </c>
      <c r="O53" s="1138"/>
      <c r="P53" s="1138"/>
      <c r="Q53" s="1138"/>
      <c r="R53" s="946"/>
      <c r="S53" s="941"/>
      <c r="T53" s="975"/>
      <c r="U53" s="976" t="s">
        <v>13</v>
      </c>
      <c r="V53" s="977">
        <v>0</v>
      </c>
      <c r="W53" s="977">
        <f>$V$53*$K$53</f>
        <v>0</v>
      </c>
      <c r="X53" s="977">
        <v>1</v>
      </c>
      <c r="Y53" s="977">
        <f>$X$53*$K$53</f>
        <v>0.32500000000000001</v>
      </c>
      <c r="Z53" s="977">
        <v>0</v>
      </c>
      <c r="AA53" s="978">
        <f>$Z$53*$K$53</f>
        <v>0</v>
      </c>
      <c r="AB53" s="941"/>
      <c r="AC53" s="941"/>
      <c r="AD53" s="941"/>
      <c r="AE53" s="941"/>
      <c r="AF53" s="941"/>
      <c r="AG53" s="941"/>
      <c r="AH53" s="941"/>
      <c r="AR53" s="931" t="s">
        <v>104</v>
      </c>
      <c r="AT53" s="931" t="s">
        <v>17</v>
      </c>
      <c r="AU53" s="931" t="s">
        <v>98</v>
      </c>
      <c r="AY53" s="931" t="s">
        <v>11</v>
      </c>
      <c r="BE53" s="937">
        <f>IF($U$53="základní",$N$53,0)</f>
        <v>0</v>
      </c>
      <c r="BF53" s="937">
        <f>IF($U$53="snížená",$N$53,0)</f>
        <v>0</v>
      </c>
      <c r="BG53" s="937">
        <f>IF($U$53="zákl. přenesená",$N$53,0)</f>
        <v>0</v>
      </c>
      <c r="BH53" s="937">
        <f>IF($U$53="sníž. přenesená",$N$53,0)</f>
        <v>0</v>
      </c>
      <c r="BI53" s="937">
        <f>IF($U$53="nulová",$N$53,0)</f>
        <v>0</v>
      </c>
      <c r="BJ53" s="931" t="s">
        <v>97</v>
      </c>
      <c r="BK53" s="937">
        <f>ROUND($L$53*$K$53,2)</f>
        <v>0</v>
      </c>
      <c r="BL53" s="931" t="s">
        <v>100</v>
      </c>
    </row>
    <row r="54" spans="1:64" s="931" customFormat="1" ht="27" customHeight="1">
      <c r="A54" s="941"/>
      <c r="B54" s="945"/>
      <c r="C54" s="971" t="s">
        <v>39</v>
      </c>
      <c r="D54" s="971" t="s">
        <v>12</v>
      </c>
      <c r="E54" s="972" t="s">
        <v>2058</v>
      </c>
      <c r="F54" s="1137" t="s">
        <v>2059</v>
      </c>
      <c r="G54" s="1138"/>
      <c r="H54" s="1138"/>
      <c r="I54" s="1138"/>
      <c r="J54" s="973" t="s">
        <v>18</v>
      </c>
      <c r="K54" s="974">
        <v>2.1520000000000001</v>
      </c>
      <c r="L54" s="1139"/>
      <c r="M54" s="1140"/>
      <c r="N54" s="1141">
        <f>ROUND($L$54*$K$54,2)</f>
        <v>0</v>
      </c>
      <c r="O54" s="1138"/>
      <c r="P54" s="1138"/>
      <c r="Q54" s="1138"/>
      <c r="R54" s="946"/>
      <c r="S54" s="941"/>
      <c r="T54" s="975"/>
      <c r="U54" s="976" t="s">
        <v>13</v>
      </c>
      <c r="V54" s="977">
        <v>16.582999999999998</v>
      </c>
      <c r="W54" s="977">
        <f>$V$54*$K$54</f>
        <v>35.686616000000001</v>
      </c>
      <c r="X54" s="977">
        <v>1.7090000000000001E-2</v>
      </c>
      <c r="Y54" s="977">
        <f>$X$54*$K$54</f>
        <v>3.6777680000000007E-2</v>
      </c>
      <c r="Z54" s="977">
        <v>0</v>
      </c>
      <c r="AA54" s="978">
        <f>$Z$54*$K$54</f>
        <v>0</v>
      </c>
      <c r="AB54" s="941"/>
      <c r="AC54" s="941"/>
      <c r="AD54" s="941"/>
      <c r="AE54" s="941"/>
      <c r="AF54" s="941"/>
      <c r="AG54" s="941"/>
      <c r="AH54" s="941"/>
      <c r="AR54" s="931" t="s">
        <v>100</v>
      </c>
      <c r="AT54" s="931" t="s">
        <v>12</v>
      </c>
      <c r="AU54" s="931" t="s">
        <v>98</v>
      </c>
      <c r="AY54" s="931" t="s">
        <v>11</v>
      </c>
      <c r="BE54" s="937">
        <f>IF($U$54="základní",$N$54,0)</f>
        <v>0</v>
      </c>
      <c r="BF54" s="937">
        <f>IF($U$54="snížená",$N$54,0)</f>
        <v>0</v>
      </c>
      <c r="BG54" s="937">
        <f>IF($U$54="zákl. přenesená",$N$54,0)</f>
        <v>0</v>
      </c>
      <c r="BH54" s="937">
        <f>IF($U$54="sníž. přenesená",$N$54,0)</f>
        <v>0</v>
      </c>
      <c r="BI54" s="937">
        <f>IF($U$54="nulová",$N$54,0)</f>
        <v>0</v>
      </c>
      <c r="BJ54" s="931" t="s">
        <v>97</v>
      </c>
      <c r="BK54" s="937">
        <f>ROUND($L$54*$K$54,2)</f>
        <v>0</v>
      </c>
      <c r="BL54" s="931" t="s">
        <v>100</v>
      </c>
    </row>
    <row r="55" spans="1:64" s="931" customFormat="1" ht="27" customHeight="1">
      <c r="A55" s="941"/>
      <c r="B55" s="945"/>
      <c r="C55" s="985" t="s">
        <v>40</v>
      </c>
      <c r="D55" s="985" t="s">
        <v>17</v>
      </c>
      <c r="E55" s="986" t="s">
        <v>2060</v>
      </c>
      <c r="F55" s="1164" t="s">
        <v>2061</v>
      </c>
      <c r="G55" s="1165"/>
      <c r="H55" s="1165"/>
      <c r="I55" s="1165"/>
      <c r="J55" s="987" t="s">
        <v>18</v>
      </c>
      <c r="K55" s="988">
        <v>0.18099999999999999</v>
      </c>
      <c r="L55" s="1166"/>
      <c r="M55" s="1167"/>
      <c r="N55" s="1168">
        <f>ROUND($L$55*$K$55,2)</f>
        <v>0</v>
      </c>
      <c r="O55" s="1138"/>
      <c r="P55" s="1138"/>
      <c r="Q55" s="1138"/>
      <c r="R55" s="946"/>
      <c r="S55" s="941"/>
      <c r="T55" s="975"/>
      <c r="U55" s="976" t="s">
        <v>13</v>
      </c>
      <c r="V55" s="977">
        <v>0</v>
      </c>
      <c r="W55" s="977">
        <f>$V$55*$K$55</f>
        <v>0</v>
      </c>
      <c r="X55" s="977">
        <v>1</v>
      </c>
      <c r="Y55" s="977">
        <f>$X$55*$K$55</f>
        <v>0.18099999999999999</v>
      </c>
      <c r="Z55" s="977">
        <v>0</v>
      </c>
      <c r="AA55" s="978">
        <f>$Z$55*$K$55</f>
        <v>0</v>
      </c>
      <c r="AB55" s="941"/>
      <c r="AC55" s="941"/>
      <c r="AD55" s="941"/>
      <c r="AE55" s="941"/>
      <c r="AF55" s="941"/>
      <c r="AG55" s="941"/>
      <c r="AH55" s="941"/>
      <c r="AR55" s="931" t="s">
        <v>104</v>
      </c>
      <c r="AT55" s="931" t="s">
        <v>17</v>
      </c>
      <c r="AU55" s="931" t="s">
        <v>98</v>
      </c>
      <c r="AY55" s="931" t="s">
        <v>11</v>
      </c>
      <c r="BE55" s="937">
        <f>IF($U$55="základní",$N$55,0)</f>
        <v>0</v>
      </c>
      <c r="BF55" s="937">
        <f>IF($U$55="snížená",$N$55,0)</f>
        <v>0</v>
      </c>
      <c r="BG55" s="937">
        <f>IF($U$55="zákl. přenesená",$N$55,0)</f>
        <v>0</v>
      </c>
      <c r="BH55" s="937">
        <f>IF($U$55="sníž. přenesená",$N$55,0)</f>
        <v>0</v>
      </c>
      <c r="BI55" s="937">
        <f>IF($U$55="nulová",$N$55,0)</f>
        <v>0</v>
      </c>
      <c r="BJ55" s="931" t="s">
        <v>97</v>
      </c>
      <c r="BK55" s="937">
        <f>ROUND($L$55*$K$55,2)</f>
        <v>0</v>
      </c>
      <c r="BL55" s="931" t="s">
        <v>100</v>
      </c>
    </row>
    <row r="56" spans="1:64" s="931" customFormat="1" ht="27" customHeight="1">
      <c r="A56" s="941"/>
      <c r="B56" s="945"/>
      <c r="C56" s="985" t="s">
        <v>32</v>
      </c>
      <c r="D56" s="985" t="s">
        <v>17</v>
      </c>
      <c r="E56" s="986" t="s">
        <v>2062</v>
      </c>
      <c r="F56" s="1164" t="s">
        <v>2029</v>
      </c>
      <c r="G56" s="1165"/>
      <c r="H56" s="1165"/>
      <c r="I56" s="1165"/>
      <c r="J56" s="987" t="s">
        <v>18</v>
      </c>
      <c r="K56" s="988">
        <v>2.1429999999999998</v>
      </c>
      <c r="L56" s="1166"/>
      <c r="M56" s="1167"/>
      <c r="N56" s="1168">
        <f>ROUND($L$56*$K$56,2)</f>
        <v>0</v>
      </c>
      <c r="O56" s="1138"/>
      <c r="P56" s="1138"/>
      <c r="Q56" s="1138"/>
      <c r="R56" s="946"/>
      <c r="S56" s="941"/>
      <c r="T56" s="975"/>
      <c r="U56" s="976" t="s">
        <v>13</v>
      </c>
      <c r="V56" s="977">
        <v>0</v>
      </c>
      <c r="W56" s="977">
        <f>$V$56*$K$56</f>
        <v>0</v>
      </c>
      <c r="X56" s="977">
        <v>1</v>
      </c>
      <c r="Y56" s="977">
        <f>$X$56*$K$56</f>
        <v>2.1429999999999998</v>
      </c>
      <c r="Z56" s="977">
        <v>0</v>
      </c>
      <c r="AA56" s="978">
        <f>$Z$56*$K$56</f>
        <v>0</v>
      </c>
      <c r="AB56" s="941"/>
      <c r="AC56" s="941"/>
      <c r="AD56" s="941"/>
      <c r="AE56" s="941"/>
      <c r="AF56" s="941"/>
      <c r="AG56" s="941"/>
      <c r="AH56" s="941"/>
      <c r="AR56" s="931" t="s">
        <v>104</v>
      </c>
      <c r="AT56" s="931" t="s">
        <v>17</v>
      </c>
      <c r="AU56" s="931" t="s">
        <v>98</v>
      </c>
      <c r="AY56" s="931" t="s">
        <v>11</v>
      </c>
      <c r="BE56" s="937">
        <f>IF($U$56="základní",$N$56,0)</f>
        <v>0</v>
      </c>
      <c r="BF56" s="937">
        <f>IF($U$56="snížená",$N$56,0)</f>
        <v>0</v>
      </c>
      <c r="BG56" s="937">
        <f>IF($U$56="zákl. přenesená",$N$56,0)</f>
        <v>0</v>
      </c>
      <c r="BH56" s="937">
        <f>IF($U$56="sníž. přenesená",$N$56,0)</f>
        <v>0</v>
      </c>
      <c r="BI56" s="937">
        <f>IF($U$56="nulová",$N$56,0)</f>
        <v>0</v>
      </c>
      <c r="BJ56" s="931" t="s">
        <v>97</v>
      </c>
      <c r="BK56" s="937">
        <f>ROUND($L$56*$K$56,2)</f>
        <v>0</v>
      </c>
      <c r="BL56" s="931" t="s">
        <v>100</v>
      </c>
    </row>
    <row r="57" spans="1:64" s="931" customFormat="1" ht="51" customHeight="1">
      <c r="A57" s="941"/>
      <c r="B57" s="945"/>
      <c r="C57" s="971" t="s">
        <v>41</v>
      </c>
      <c r="D57" s="971" t="s">
        <v>12</v>
      </c>
      <c r="E57" s="972" t="s">
        <v>2063</v>
      </c>
      <c r="F57" s="1137" t="s">
        <v>3149</v>
      </c>
      <c r="G57" s="1138"/>
      <c r="H57" s="1138"/>
      <c r="I57" s="1138"/>
      <c r="J57" s="973" t="s">
        <v>18</v>
      </c>
      <c r="K57" s="974">
        <v>4.173</v>
      </c>
      <c r="L57" s="1139"/>
      <c r="M57" s="1140"/>
      <c r="N57" s="1141">
        <f>ROUND($L$57*$K$57,2)</f>
        <v>0</v>
      </c>
      <c r="O57" s="1138"/>
      <c r="P57" s="1138"/>
      <c r="Q57" s="1138"/>
      <c r="R57" s="946"/>
      <c r="S57" s="941"/>
      <c r="T57" s="975"/>
      <c r="U57" s="976" t="s">
        <v>13</v>
      </c>
      <c r="V57" s="977">
        <v>0</v>
      </c>
      <c r="W57" s="977">
        <f>$V$57*$K$57</f>
        <v>0</v>
      </c>
      <c r="X57" s="977">
        <v>1</v>
      </c>
      <c r="Y57" s="977">
        <f>$X$57*$K$57</f>
        <v>4.173</v>
      </c>
      <c r="Z57" s="977">
        <v>0</v>
      </c>
      <c r="AA57" s="978">
        <f>$Z$57*$K$57</f>
        <v>0</v>
      </c>
      <c r="AB57" s="941"/>
      <c r="AC57" s="941"/>
      <c r="AD57" s="941"/>
      <c r="AE57" s="941"/>
      <c r="AF57" s="941"/>
      <c r="AG57" s="941"/>
      <c r="AH57" s="941"/>
      <c r="AR57" s="931" t="s">
        <v>100</v>
      </c>
      <c r="AT57" s="931" t="s">
        <v>12</v>
      </c>
      <c r="AU57" s="931" t="s">
        <v>98</v>
      </c>
      <c r="AY57" s="931" t="s">
        <v>11</v>
      </c>
      <c r="BE57" s="937">
        <f>IF($U$57="základní",$N$57,0)</f>
        <v>0</v>
      </c>
      <c r="BF57" s="937">
        <f>IF($U$57="snížená",$N$57,0)</f>
        <v>0</v>
      </c>
      <c r="BG57" s="937">
        <f>IF($U$57="zákl. přenesená",$N$57,0)</f>
        <v>0</v>
      </c>
      <c r="BH57" s="937">
        <f>IF($U$57="sníž. přenesená",$N$57,0)</f>
        <v>0</v>
      </c>
      <c r="BI57" s="937">
        <f>IF($U$57="nulová",$N$57,0)</f>
        <v>0</v>
      </c>
      <c r="BJ57" s="931" t="s">
        <v>97</v>
      </c>
      <c r="BK57" s="937">
        <f>ROUND($L$57*$K$57,2)</f>
        <v>0</v>
      </c>
      <c r="BL57" s="931" t="s">
        <v>100</v>
      </c>
    </row>
    <row r="58" spans="1:64" s="931" customFormat="1" ht="39" customHeight="1">
      <c r="A58" s="941"/>
      <c r="B58" s="945"/>
      <c r="C58" s="971" t="s">
        <v>42</v>
      </c>
      <c r="D58" s="971" t="s">
        <v>12</v>
      </c>
      <c r="E58" s="972" t="s">
        <v>2064</v>
      </c>
      <c r="F58" s="1137" t="s">
        <v>2065</v>
      </c>
      <c r="G58" s="1138"/>
      <c r="H58" s="1138"/>
      <c r="I58" s="1138"/>
      <c r="J58" s="973" t="s">
        <v>18</v>
      </c>
      <c r="K58" s="974">
        <v>1.0569999999999999</v>
      </c>
      <c r="L58" s="1139"/>
      <c r="M58" s="1140"/>
      <c r="N58" s="1141">
        <f>ROUND($L$58*$K$58,2)</f>
        <v>0</v>
      </c>
      <c r="O58" s="1138"/>
      <c r="P58" s="1138"/>
      <c r="Q58" s="1138"/>
      <c r="R58" s="946"/>
      <c r="S58" s="941"/>
      <c r="T58" s="975"/>
      <c r="U58" s="976" t="s">
        <v>13</v>
      </c>
      <c r="V58" s="977">
        <v>0</v>
      </c>
      <c r="W58" s="977">
        <f>$V$58*$K$58</f>
        <v>0</v>
      </c>
      <c r="X58" s="977">
        <v>1</v>
      </c>
      <c r="Y58" s="977">
        <f>$X$58*$K$58</f>
        <v>1.0569999999999999</v>
      </c>
      <c r="Z58" s="977">
        <v>0</v>
      </c>
      <c r="AA58" s="978">
        <f>$Z$58*$K$58</f>
        <v>0</v>
      </c>
      <c r="AB58" s="941"/>
      <c r="AC58" s="941"/>
      <c r="AD58" s="941"/>
      <c r="AE58" s="941"/>
      <c r="AF58" s="941"/>
      <c r="AG58" s="941"/>
      <c r="AH58" s="941"/>
      <c r="AR58" s="931" t="s">
        <v>100</v>
      </c>
      <c r="AT58" s="931" t="s">
        <v>12</v>
      </c>
      <c r="AU58" s="931" t="s">
        <v>98</v>
      </c>
      <c r="AY58" s="931" t="s">
        <v>11</v>
      </c>
      <c r="BE58" s="937">
        <f>IF($U$58="základní",$N$58,0)</f>
        <v>0</v>
      </c>
      <c r="BF58" s="937">
        <f>IF($U$58="snížená",$N$58,0)</f>
        <v>0</v>
      </c>
      <c r="BG58" s="937">
        <f>IF($U$58="zákl. přenesená",$N$58,0)</f>
        <v>0</v>
      </c>
      <c r="BH58" s="937">
        <f>IF($U$58="sníž. přenesená",$N$58,0)</f>
        <v>0</v>
      </c>
      <c r="BI58" s="937">
        <f>IF($U$58="nulová",$N$58,0)</f>
        <v>0</v>
      </c>
      <c r="BJ58" s="931" t="s">
        <v>97</v>
      </c>
      <c r="BK58" s="937">
        <f>ROUND($L$58*$K$58,2)</f>
        <v>0</v>
      </c>
      <c r="BL58" s="931" t="s">
        <v>100</v>
      </c>
    </row>
    <row r="59" spans="1:64" s="931" customFormat="1" ht="27" customHeight="1">
      <c r="A59" s="941"/>
      <c r="B59" s="945"/>
      <c r="C59" s="971" t="s">
        <v>43</v>
      </c>
      <c r="D59" s="971" t="s">
        <v>12</v>
      </c>
      <c r="E59" s="972" t="s">
        <v>2066</v>
      </c>
      <c r="F59" s="1137" t="s">
        <v>2067</v>
      </c>
      <c r="G59" s="1138"/>
      <c r="H59" s="1138"/>
      <c r="I59" s="1138"/>
      <c r="J59" s="973" t="s">
        <v>18</v>
      </c>
      <c r="K59" s="974">
        <v>0.79400000000000004</v>
      </c>
      <c r="L59" s="1139"/>
      <c r="M59" s="1140"/>
      <c r="N59" s="1141">
        <f>ROUND($L$59*$K$59,2)</f>
        <v>0</v>
      </c>
      <c r="O59" s="1138"/>
      <c r="P59" s="1138"/>
      <c r="Q59" s="1138"/>
      <c r="R59" s="946"/>
      <c r="S59" s="941"/>
      <c r="T59" s="975"/>
      <c r="U59" s="976" t="s">
        <v>13</v>
      </c>
      <c r="V59" s="977">
        <v>0</v>
      </c>
      <c r="W59" s="977">
        <f>$V$59*$K$59</f>
        <v>0</v>
      </c>
      <c r="X59" s="977">
        <v>1</v>
      </c>
      <c r="Y59" s="977">
        <f>$X$59*$K$59</f>
        <v>0.79400000000000004</v>
      </c>
      <c r="Z59" s="977">
        <v>0</v>
      </c>
      <c r="AA59" s="978">
        <f>$Z$59*$K$59</f>
        <v>0</v>
      </c>
      <c r="AB59" s="941"/>
      <c r="AC59" s="941"/>
      <c r="AD59" s="941"/>
      <c r="AE59" s="941"/>
      <c r="AF59" s="941"/>
      <c r="AG59" s="941"/>
      <c r="AH59" s="941"/>
      <c r="AR59" s="931" t="s">
        <v>100</v>
      </c>
      <c r="AT59" s="931" t="s">
        <v>12</v>
      </c>
      <c r="AU59" s="931" t="s">
        <v>98</v>
      </c>
      <c r="AY59" s="931" t="s">
        <v>11</v>
      </c>
      <c r="BE59" s="937">
        <f>IF($U$59="základní",$N$59,0)</f>
        <v>0</v>
      </c>
      <c r="BF59" s="937">
        <f>IF($U$59="snížená",$N$59,0)</f>
        <v>0</v>
      </c>
      <c r="BG59" s="937">
        <f>IF($U$59="zákl. přenesená",$N$59,0)</f>
        <v>0</v>
      </c>
      <c r="BH59" s="937">
        <f>IF($U$59="sníž. přenesená",$N$59,0)</f>
        <v>0</v>
      </c>
      <c r="BI59" s="937">
        <f>IF($U$59="nulová",$N$59,0)</f>
        <v>0</v>
      </c>
      <c r="BJ59" s="931" t="s">
        <v>97</v>
      </c>
      <c r="BK59" s="937">
        <f>ROUND($L$59*$K$59,2)</f>
        <v>0</v>
      </c>
      <c r="BL59" s="931" t="s">
        <v>100</v>
      </c>
    </row>
    <row r="60" spans="1:64" s="931" customFormat="1" ht="27" customHeight="1">
      <c r="A60" s="941"/>
      <c r="B60" s="945"/>
      <c r="C60" s="971" t="s">
        <v>33</v>
      </c>
      <c r="D60" s="971" t="s">
        <v>12</v>
      </c>
      <c r="E60" s="972" t="s">
        <v>2068</v>
      </c>
      <c r="F60" s="1137" t="s">
        <v>2069</v>
      </c>
      <c r="G60" s="1138"/>
      <c r="H60" s="1138"/>
      <c r="I60" s="1138"/>
      <c r="J60" s="973" t="s">
        <v>14</v>
      </c>
      <c r="K60" s="974">
        <v>0.17899999999999999</v>
      </c>
      <c r="L60" s="1139"/>
      <c r="M60" s="1140"/>
      <c r="N60" s="1141">
        <f>ROUND($L$60*$K$60,2)</f>
        <v>0</v>
      </c>
      <c r="O60" s="1138"/>
      <c r="P60" s="1138"/>
      <c r="Q60" s="1138"/>
      <c r="R60" s="946"/>
      <c r="S60" s="941"/>
      <c r="T60" s="975"/>
      <c r="U60" s="976" t="s">
        <v>13</v>
      </c>
      <c r="V60" s="977">
        <v>1.448</v>
      </c>
      <c r="W60" s="977">
        <f>$V$60*$K$60</f>
        <v>0.25919199999999998</v>
      </c>
      <c r="X60" s="977">
        <v>2.4533999999999998</v>
      </c>
      <c r="Y60" s="977">
        <f>$X$60*$K$60</f>
        <v>0.43915859999999995</v>
      </c>
      <c r="Z60" s="977">
        <v>0</v>
      </c>
      <c r="AA60" s="978">
        <f>$Z$60*$K$60</f>
        <v>0</v>
      </c>
      <c r="AB60" s="941"/>
      <c r="AC60" s="941"/>
      <c r="AD60" s="941"/>
      <c r="AE60" s="941"/>
      <c r="AF60" s="941"/>
      <c r="AG60" s="941"/>
      <c r="AH60" s="941"/>
      <c r="AR60" s="931" t="s">
        <v>100</v>
      </c>
      <c r="AT60" s="931" t="s">
        <v>12</v>
      </c>
      <c r="AU60" s="931" t="s">
        <v>98</v>
      </c>
      <c r="AY60" s="931" t="s">
        <v>11</v>
      </c>
      <c r="BE60" s="937">
        <f>IF($U$60="základní",$N$60,0)</f>
        <v>0</v>
      </c>
      <c r="BF60" s="937">
        <f>IF($U$60="snížená",$N$60,0)</f>
        <v>0</v>
      </c>
      <c r="BG60" s="937">
        <f>IF($U$60="zákl. přenesená",$N$60,0)</f>
        <v>0</v>
      </c>
      <c r="BH60" s="937">
        <f>IF($U$60="sníž. přenesená",$N$60,0)</f>
        <v>0</v>
      </c>
      <c r="BI60" s="937">
        <f>IF($U$60="nulová",$N$60,0)</f>
        <v>0</v>
      </c>
      <c r="BJ60" s="931" t="s">
        <v>97</v>
      </c>
      <c r="BK60" s="937">
        <f>ROUND($L$60*$K$60,2)</f>
        <v>0</v>
      </c>
      <c r="BL60" s="931" t="s">
        <v>100</v>
      </c>
    </row>
    <row r="61" spans="1:64" s="931" customFormat="1" ht="15.75" customHeight="1">
      <c r="A61" s="941"/>
      <c r="B61" s="945"/>
      <c r="C61" s="971" t="s">
        <v>34</v>
      </c>
      <c r="D61" s="971" t="s">
        <v>12</v>
      </c>
      <c r="E61" s="972" t="s">
        <v>2070</v>
      </c>
      <c r="F61" s="1137" t="s">
        <v>2071</v>
      </c>
      <c r="G61" s="1138"/>
      <c r="H61" s="1138"/>
      <c r="I61" s="1138"/>
      <c r="J61" s="973" t="s">
        <v>109</v>
      </c>
      <c r="K61" s="974">
        <v>0.874</v>
      </c>
      <c r="L61" s="1139"/>
      <c r="M61" s="1140"/>
      <c r="N61" s="1141">
        <f>ROUND($L$61*$K$61,2)</f>
        <v>0</v>
      </c>
      <c r="O61" s="1138"/>
      <c r="P61" s="1138"/>
      <c r="Q61" s="1138"/>
      <c r="R61" s="946"/>
      <c r="S61" s="941"/>
      <c r="T61" s="975"/>
      <c r="U61" s="976" t="s">
        <v>13</v>
      </c>
      <c r="V61" s="977">
        <v>0.68100000000000005</v>
      </c>
      <c r="W61" s="977">
        <f>$V$61*$K$61</f>
        <v>0.595194</v>
      </c>
      <c r="X61" s="977">
        <v>5.1900000000000002E-3</v>
      </c>
      <c r="Y61" s="977">
        <f>$X$61*$K$61</f>
        <v>4.5360599999999997E-3</v>
      </c>
      <c r="Z61" s="977">
        <v>0</v>
      </c>
      <c r="AA61" s="978">
        <f>$Z$61*$K$61</f>
        <v>0</v>
      </c>
      <c r="AB61" s="941"/>
      <c r="AC61" s="941"/>
      <c r="AD61" s="941"/>
      <c r="AE61" s="941"/>
      <c r="AF61" s="941"/>
      <c r="AG61" s="941"/>
      <c r="AH61" s="941"/>
      <c r="AR61" s="931" t="s">
        <v>100</v>
      </c>
      <c r="AT61" s="931" t="s">
        <v>12</v>
      </c>
      <c r="AU61" s="931" t="s">
        <v>98</v>
      </c>
      <c r="AY61" s="931" t="s">
        <v>11</v>
      </c>
      <c r="BE61" s="937">
        <f>IF($U$61="základní",$N$61,0)</f>
        <v>0</v>
      </c>
      <c r="BF61" s="937">
        <f>IF($U$61="snížená",$N$61,0)</f>
        <v>0</v>
      </c>
      <c r="BG61" s="937">
        <f>IF($U$61="zákl. přenesená",$N$61,0)</f>
        <v>0</v>
      </c>
      <c r="BH61" s="937">
        <f>IF($U$61="sníž. přenesená",$N$61,0)</f>
        <v>0</v>
      </c>
      <c r="BI61" s="937">
        <f>IF($U$61="nulová",$N$61,0)</f>
        <v>0</v>
      </c>
      <c r="BJ61" s="931" t="s">
        <v>97</v>
      </c>
      <c r="BK61" s="937">
        <f>ROUND($L$61*$K$61,2)</f>
        <v>0</v>
      </c>
      <c r="BL61" s="931" t="s">
        <v>100</v>
      </c>
    </row>
    <row r="62" spans="1:64" s="931" customFormat="1" ht="15.75" customHeight="1">
      <c r="A62" s="941"/>
      <c r="B62" s="945"/>
      <c r="C62" s="971" t="s">
        <v>44</v>
      </c>
      <c r="D62" s="971" t="s">
        <v>12</v>
      </c>
      <c r="E62" s="972" t="s">
        <v>2072</v>
      </c>
      <c r="F62" s="1137" t="s">
        <v>2073</v>
      </c>
      <c r="G62" s="1138"/>
      <c r="H62" s="1138"/>
      <c r="I62" s="1138"/>
      <c r="J62" s="973" t="s">
        <v>109</v>
      </c>
      <c r="K62" s="974">
        <v>0.874</v>
      </c>
      <c r="L62" s="1139"/>
      <c r="M62" s="1140"/>
      <c r="N62" s="1141">
        <f>ROUND($L$62*$K$62,2)</f>
        <v>0</v>
      </c>
      <c r="O62" s="1138"/>
      <c r="P62" s="1138"/>
      <c r="Q62" s="1138"/>
      <c r="R62" s="946"/>
      <c r="S62" s="941"/>
      <c r="T62" s="975"/>
      <c r="U62" s="976" t="s">
        <v>13</v>
      </c>
      <c r="V62" s="977">
        <v>0.24</v>
      </c>
      <c r="W62" s="977">
        <f>$V$62*$K$62</f>
        <v>0.20976</v>
      </c>
      <c r="X62" s="977">
        <v>0</v>
      </c>
      <c r="Y62" s="977">
        <f>$X$62*$K$62</f>
        <v>0</v>
      </c>
      <c r="Z62" s="977">
        <v>0</v>
      </c>
      <c r="AA62" s="978">
        <f>$Z$62*$K$62</f>
        <v>0</v>
      </c>
      <c r="AB62" s="941"/>
      <c r="AC62" s="941"/>
      <c r="AD62" s="941"/>
      <c r="AE62" s="941"/>
      <c r="AF62" s="941"/>
      <c r="AG62" s="941"/>
      <c r="AH62" s="941"/>
      <c r="AR62" s="931" t="s">
        <v>100</v>
      </c>
      <c r="AT62" s="931" t="s">
        <v>12</v>
      </c>
      <c r="AU62" s="931" t="s">
        <v>98</v>
      </c>
      <c r="AY62" s="931" t="s">
        <v>11</v>
      </c>
      <c r="BE62" s="937">
        <f>IF($U$62="základní",$N$62,0)</f>
        <v>0</v>
      </c>
      <c r="BF62" s="937">
        <f>IF($U$62="snížená",$N$62,0)</f>
        <v>0</v>
      </c>
      <c r="BG62" s="937">
        <f>IF($U$62="zákl. přenesená",$N$62,0)</f>
        <v>0</v>
      </c>
      <c r="BH62" s="937">
        <f>IF($U$62="sníž. přenesená",$N$62,0)</f>
        <v>0</v>
      </c>
      <c r="BI62" s="937">
        <f>IF($U$62="nulová",$N$62,0)</f>
        <v>0</v>
      </c>
      <c r="BJ62" s="931" t="s">
        <v>97</v>
      </c>
      <c r="BK62" s="937">
        <f>ROUND($L$62*$K$62,2)</f>
        <v>0</v>
      </c>
      <c r="BL62" s="931" t="s">
        <v>100</v>
      </c>
    </row>
    <row r="63" spans="1:64" s="931" customFormat="1" ht="27" customHeight="1">
      <c r="A63" s="941"/>
      <c r="B63" s="945"/>
      <c r="C63" s="971" t="s">
        <v>45</v>
      </c>
      <c r="D63" s="971" t="s">
        <v>12</v>
      </c>
      <c r="E63" s="972" t="s">
        <v>2074</v>
      </c>
      <c r="F63" s="1137" t="s">
        <v>2075</v>
      </c>
      <c r="G63" s="1138"/>
      <c r="H63" s="1138"/>
      <c r="I63" s="1138"/>
      <c r="J63" s="973" t="s">
        <v>92</v>
      </c>
      <c r="K63" s="974">
        <v>6</v>
      </c>
      <c r="L63" s="1139"/>
      <c r="M63" s="1140"/>
      <c r="N63" s="1141">
        <f>ROUND($L$63*$K$63,2)</f>
        <v>0</v>
      </c>
      <c r="O63" s="1138"/>
      <c r="P63" s="1138"/>
      <c r="Q63" s="1138"/>
      <c r="R63" s="946"/>
      <c r="S63" s="941"/>
      <c r="T63" s="975"/>
      <c r="U63" s="976" t="s">
        <v>13</v>
      </c>
      <c r="V63" s="977">
        <v>37.704000000000001</v>
      </c>
      <c r="W63" s="977">
        <f>$V$63*$K$63</f>
        <v>226.22399999999999</v>
      </c>
      <c r="X63" s="977">
        <v>0</v>
      </c>
      <c r="Y63" s="977">
        <f>$X$63*$K$63</f>
        <v>0</v>
      </c>
      <c r="Z63" s="977">
        <v>0</v>
      </c>
      <c r="AA63" s="978">
        <f>$Z$63*$K$63</f>
        <v>0</v>
      </c>
      <c r="AB63" s="941"/>
      <c r="AC63" s="941"/>
      <c r="AD63" s="941"/>
      <c r="AE63" s="941"/>
      <c r="AF63" s="941"/>
      <c r="AG63" s="941"/>
      <c r="AH63" s="941"/>
      <c r="AR63" s="931" t="s">
        <v>100</v>
      </c>
      <c r="AT63" s="931" t="s">
        <v>12</v>
      </c>
      <c r="AU63" s="931" t="s">
        <v>98</v>
      </c>
      <c r="AY63" s="931" t="s">
        <v>11</v>
      </c>
      <c r="BE63" s="937">
        <f>IF($U$63="základní",$N$63,0)</f>
        <v>0</v>
      </c>
      <c r="BF63" s="937">
        <f>IF($U$63="snížená",$N$63,0)</f>
        <v>0</v>
      </c>
      <c r="BG63" s="937">
        <f>IF($U$63="zákl. přenesená",$N$63,0)</f>
        <v>0</v>
      </c>
      <c r="BH63" s="937">
        <f>IF($U$63="sníž. přenesená",$N$63,0)</f>
        <v>0</v>
      </c>
      <c r="BI63" s="937">
        <f>IF($U$63="nulová",$N$63,0)</f>
        <v>0</v>
      </c>
      <c r="BJ63" s="931" t="s">
        <v>97</v>
      </c>
      <c r="BK63" s="937">
        <f>ROUND($L$63*$K$63,2)</f>
        <v>0</v>
      </c>
      <c r="BL63" s="931" t="s">
        <v>100</v>
      </c>
    </row>
    <row r="64" spans="1:64" s="931" customFormat="1" ht="27" customHeight="1">
      <c r="A64" s="941"/>
      <c r="B64" s="945"/>
      <c r="C64" s="971" t="s">
        <v>46</v>
      </c>
      <c r="D64" s="971" t="s">
        <v>12</v>
      </c>
      <c r="E64" s="972" t="s">
        <v>2076</v>
      </c>
      <c r="F64" s="1137" t="s">
        <v>2077</v>
      </c>
      <c r="G64" s="1138"/>
      <c r="H64" s="1138"/>
      <c r="I64" s="1138"/>
      <c r="J64" s="973" t="s">
        <v>14</v>
      </c>
      <c r="K64" s="974">
        <v>0.85499999999999998</v>
      </c>
      <c r="L64" s="1139"/>
      <c r="M64" s="1140"/>
      <c r="N64" s="1141">
        <f>ROUND($L$64*$K$64,2)</f>
        <v>0</v>
      </c>
      <c r="O64" s="1138"/>
      <c r="P64" s="1138"/>
      <c r="Q64" s="1138"/>
      <c r="R64" s="946"/>
      <c r="S64" s="941"/>
      <c r="T64" s="975"/>
      <c r="U64" s="976" t="s">
        <v>13</v>
      </c>
      <c r="V64" s="977">
        <v>2.5129999999999999</v>
      </c>
      <c r="W64" s="977">
        <f>$V$64*$K$64</f>
        <v>2.1486149999999999</v>
      </c>
      <c r="X64" s="977">
        <v>2.4533700000000001</v>
      </c>
      <c r="Y64" s="977">
        <f>$X$64*$K$64</f>
        <v>2.0976313499999999</v>
      </c>
      <c r="Z64" s="977">
        <v>0</v>
      </c>
      <c r="AA64" s="978">
        <f>$Z$64*$K$64</f>
        <v>0</v>
      </c>
      <c r="AB64" s="941"/>
      <c r="AC64" s="941"/>
      <c r="AD64" s="941"/>
      <c r="AE64" s="941"/>
      <c r="AF64" s="941"/>
      <c r="AG64" s="941"/>
      <c r="AH64" s="941"/>
      <c r="AR64" s="931" t="s">
        <v>100</v>
      </c>
      <c r="AT64" s="931" t="s">
        <v>12</v>
      </c>
      <c r="AU64" s="931" t="s">
        <v>98</v>
      </c>
      <c r="AY64" s="931" t="s">
        <v>11</v>
      </c>
      <c r="BE64" s="937">
        <f>IF($U$64="základní",$N$64,0)</f>
        <v>0</v>
      </c>
      <c r="BF64" s="937">
        <f>IF($U$64="snížená",$N$64,0)</f>
        <v>0</v>
      </c>
      <c r="BG64" s="937">
        <f>IF($U$64="zákl. přenesená",$N$64,0)</f>
        <v>0</v>
      </c>
      <c r="BH64" s="937">
        <f>IF($U$64="sníž. přenesená",$N$64,0)</f>
        <v>0</v>
      </c>
      <c r="BI64" s="937">
        <f>IF($U$64="nulová",$N$64,0)</f>
        <v>0</v>
      </c>
      <c r="BJ64" s="931" t="s">
        <v>97</v>
      </c>
      <c r="BK64" s="937">
        <f>ROUND($L$64*$K$64,2)</f>
        <v>0</v>
      </c>
      <c r="BL64" s="931" t="s">
        <v>100</v>
      </c>
    </row>
    <row r="65" spans="1:64" s="931" customFormat="1" ht="27" customHeight="1">
      <c r="A65" s="941"/>
      <c r="B65" s="945"/>
      <c r="C65" s="971" t="s">
        <v>1505</v>
      </c>
      <c r="D65" s="971" t="s">
        <v>12</v>
      </c>
      <c r="E65" s="972" t="s">
        <v>2078</v>
      </c>
      <c r="F65" s="1137" t="s">
        <v>2079</v>
      </c>
      <c r="G65" s="1138"/>
      <c r="H65" s="1138"/>
      <c r="I65" s="1138"/>
      <c r="J65" s="973" t="s">
        <v>109</v>
      </c>
      <c r="K65" s="974">
        <v>11.387</v>
      </c>
      <c r="L65" s="1139"/>
      <c r="M65" s="1140"/>
      <c r="N65" s="1141">
        <f>ROUND($L$65*$K$65,2)</f>
        <v>0</v>
      </c>
      <c r="O65" s="1138"/>
      <c r="P65" s="1138"/>
      <c r="Q65" s="1138"/>
      <c r="R65" s="946"/>
      <c r="S65" s="941"/>
      <c r="T65" s="975"/>
      <c r="U65" s="976" t="s">
        <v>13</v>
      </c>
      <c r="V65" s="977">
        <v>1.3420000000000001</v>
      </c>
      <c r="W65" s="977">
        <f>$V$65*$K$65</f>
        <v>15.281354000000002</v>
      </c>
      <c r="X65" s="977">
        <v>1.282E-2</v>
      </c>
      <c r="Y65" s="977">
        <f>$X$65*$K$65</f>
        <v>0.14598134000000001</v>
      </c>
      <c r="Z65" s="977">
        <v>0</v>
      </c>
      <c r="AA65" s="978">
        <f>$Z$65*$K$65</f>
        <v>0</v>
      </c>
      <c r="AB65" s="941"/>
      <c r="AC65" s="941"/>
      <c r="AD65" s="941"/>
      <c r="AE65" s="941"/>
      <c r="AF65" s="941"/>
      <c r="AG65" s="941"/>
      <c r="AH65" s="941"/>
      <c r="AR65" s="931" t="s">
        <v>100</v>
      </c>
      <c r="AT65" s="931" t="s">
        <v>12</v>
      </c>
      <c r="AU65" s="931" t="s">
        <v>98</v>
      </c>
      <c r="AY65" s="931" t="s">
        <v>11</v>
      </c>
      <c r="BE65" s="937">
        <f>IF($U$65="základní",$N$65,0)</f>
        <v>0</v>
      </c>
      <c r="BF65" s="937">
        <f>IF($U$65="snížená",$N$65,0)</f>
        <v>0</v>
      </c>
      <c r="BG65" s="937">
        <f>IF($U$65="zákl. přenesená",$N$65,0)</f>
        <v>0</v>
      </c>
      <c r="BH65" s="937">
        <f>IF($U$65="sníž. přenesená",$N$65,0)</f>
        <v>0</v>
      </c>
      <c r="BI65" s="937">
        <f>IF($U$65="nulová",$N$65,0)</f>
        <v>0</v>
      </c>
      <c r="BJ65" s="931" t="s">
        <v>97</v>
      </c>
      <c r="BK65" s="937">
        <f>ROUND($L$65*$K$65,2)</f>
        <v>0</v>
      </c>
      <c r="BL65" s="931" t="s">
        <v>100</v>
      </c>
    </row>
    <row r="66" spans="1:64" s="931" customFormat="1" ht="27" customHeight="1">
      <c r="A66" s="941"/>
      <c r="B66" s="945"/>
      <c r="C66" s="971" t="s">
        <v>1508</v>
      </c>
      <c r="D66" s="971" t="s">
        <v>12</v>
      </c>
      <c r="E66" s="972" t="s">
        <v>2080</v>
      </c>
      <c r="F66" s="1137" t="s">
        <v>2081</v>
      </c>
      <c r="G66" s="1138"/>
      <c r="H66" s="1138"/>
      <c r="I66" s="1138"/>
      <c r="J66" s="973" t="s">
        <v>109</v>
      </c>
      <c r="K66" s="974">
        <v>11.387</v>
      </c>
      <c r="L66" s="1139"/>
      <c r="M66" s="1140"/>
      <c r="N66" s="1141">
        <f>ROUND($L$66*$K$66,2)</f>
        <v>0</v>
      </c>
      <c r="O66" s="1138"/>
      <c r="P66" s="1138"/>
      <c r="Q66" s="1138"/>
      <c r="R66" s="946"/>
      <c r="S66" s="941"/>
      <c r="T66" s="975"/>
      <c r="U66" s="976" t="s">
        <v>13</v>
      </c>
      <c r="V66" s="977">
        <v>0.33800000000000002</v>
      </c>
      <c r="W66" s="977">
        <f>$V$66*$K$66</f>
        <v>3.8488060000000006</v>
      </c>
      <c r="X66" s="977">
        <v>0</v>
      </c>
      <c r="Y66" s="977">
        <f>$X$66*$K$66</f>
        <v>0</v>
      </c>
      <c r="Z66" s="977">
        <v>0</v>
      </c>
      <c r="AA66" s="978">
        <f>$Z$66*$K$66</f>
        <v>0</v>
      </c>
      <c r="AB66" s="941"/>
      <c r="AC66" s="941"/>
      <c r="AD66" s="941"/>
      <c r="AE66" s="941"/>
      <c r="AF66" s="941"/>
      <c r="AG66" s="941"/>
      <c r="AH66" s="941"/>
      <c r="AR66" s="931" t="s">
        <v>100</v>
      </c>
      <c r="AT66" s="931" t="s">
        <v>12</v>
      </c>
      <c r="AU66" s="931" t="s">
        <v>98</v>
      </c>
      <c r="AY66" s="931" t="s">
        <v>11</v>
      </c>
      <c r="BE66" s="937">
        <f>IF($U$66="základní",$N$66,0)</f>
        <v>0</v>
      </c>
      <c r="BF66" s="937">
        <f>IF($U$66="snížená",$N$66,0)</f>
        <v>0</v>
      </c>
      <c r="BG66" s="937">
        <f>IF($U$66="zákl. přenesená",$N$66,0)</f>
        <v>0</v>
      </c>
      <c r="BH66" s="937">
        <f>IF($U$66="sníž. přenesená",$N$66,0)</f>
        <v>0</v>
      </c>
      <c r="BI66" s="937">
        <f>IF($U$66="nulová",$N$66,0)</f>
        <v>0</v>
      </c>
      <c r="BJ66" s="931" t="s">
        <v>97</v>
      </c>
      <c r="BK66" s="937">
        <f>ROUND($L$66*$K$66,2)</f>
        <v>0</v>
      </c>
      <c r="BL66" s="931" t="s">
        <v>100</v>
      </c>
    </row>
    <row r="67" spans="1:64" s="931" customFormat="1" ht="27" customHeight="1">
      <c r="A67" s="941"/>
      <c r="B67" s="945"/>
      <c r="C67" s="971" t="s">
        <v>1511</v>
      </c>
      <c r="D67" s="971" t="s">
        <v>12</v>
      </c>
      <c r="E67" s="972" t="s">
        <v>2082</v>
      </c>
      <c r="F67" s="1137" t="s">
        <v>2083</v>
      </c>
      <c r="G67" s="1138"/>
      <c r="H67" s="1138"/>
      <c r="I67" s="1138"/>
      <c r="J67" s="973" t="s">
        <v>18</v>
      </c>
      <c r="K67" s="974">
        <v>5.8999999999999997E-2</v>
      </c>
      <c r="L67" s="1139"/>
      <c r="M67" s="1140"/>
      <c r="N67" s="1141">
        <f>ROUND($L$67*$K$67,2)</f>
        <v>0</v>
      </c>
      <c r="O67" s="1138"/>
      <c r="P67" s="1138"/>
      <c r="Q67" s="1138"/>
      <c r="R67" s="946"/>
      <c r="S67" s="941"/>
      <c r="T67" s="975"/>
      <c r="U67" s="976" t="s">
        <v>13</v>
      </c>
      <c r="V67" s="977">
        <v>52.156999999999996</v>
      </c>
      <c r="W67" s="977">
        <f>$V$67*$K$67</f>
        <v>3.0772629999999994</v>
      </c>
      <c r="X67" s="977">
        <v>1.04887</v>
      </c>
      <c r="Y67" s="977">
        <f>$X$67*$K$67</f>
        <v>6.1883329999999993E-2</v>
      </c>
      <c r="Z67" s="977">
        <v>0</v>
      </c>
      <c r="AA67" s="978">
        <f>$Z$67*$K$67</f>
        <v>0</v>
      </c>
      <c r="AB67" s="941"/>
      <c r="AC67" s="941"/>
      <c r="AD67" s="941"/>
      <c r="AE67" s="941"/>
      <c r="AF67" s="941"/>
      <c r="AG67" s="941"/>
      <c r="AH67" s="941"/>
      <c r="AR67" s="931" t="s">
        <v>100</v>
      </c>
      <c r="AT67" s="931" t="s">
        <v>12</v>
      </c>
      <c r="AU67" s="931" t="s">
        <v>98</v>
      </c>
      <c r="AY67" s="931" t="s">
        <v>11</v>
      </c>
      <c r="BE67" s="937">
        <f>IF($U$67="základní",$N$67,0)</f>
        <v>0</v>
      </c>
      <c r="BF67" s="937">
        <f>IF($U$67="snížená",$N$67,0)</f>
        <v>0</v>
      </c>
      <c r="BG67" s="937">
        <f>IF($U$67="zákl. přenesená",$N$67,0)</f>
        <v>0</v>
      </c>
      <c r="BH67" s="937">
        <f>IF($U$67="sníž. přenesená",$N$67,0)</f>
        <v>0</v>
      </c>
      <c r="BI67" s="937">
        <f>IF($U$67="nulová",$N$67,0)</f>
        <v>0</v>
      </c>
      <c r="BJ67" s="931" t="s">
        <v>97</v>
      </c>
      <c r="BK67" s="937">
        <f>ROUND($L$67*$K$67,2)</f>
        <v>0</v>
      </c>
      <c r="BL67" s="931" t="s">
        <v>100</v>
      </c>
    </row>
    <row r="68" spans="1:64" s="934" customFormat="1" ht="30.75" customHeight="1">
      <c r="A68" s="963"/>
      <c r="B68" s="964"/>
      <c r="C68" s="963"/>
      <c r="D68" s="970" t="s">
        <v>1828</v>
      </c>
      <c r="E68" s="963"/>
      <c r="F68" s="963"/>
      <c r="G68" s="963"/>
      <c r="H68" s="963"/>
      <c r="I68" s="963"/>
      <c r="J68" s="963"/>
      <c r="K68" s="963"/>
      <c r="L68" s="989"/>
      <c r="M68" s="989"/>
      <c r="N68" s="1136">
        <f>$BK$68</f>
        <v>0</v>
      </c>
      <c r="O68" s="1135"/>
      <c r="P68" s="1135"/>
      <c r="Q68" s="1135"/>
      <c r="R68" s="966"/>
      <c r="S68" s="963"/>
      <c r="T68" s="967"/>
      <c r="U68" s="963"/>
      <c r="V68" s="963"/>
      <c r="W68" s="968">
        <f>$W$69</f>
        <v>6.5402400000000007</v>
      </c>
      <c r="X68" s="963"/>
      <c r="Y68" s="968">
        <f>$Y$69</f>
        <v>1.63506E-2</v>
      </c>
      <c r="Z68" s="963"/>
      <c r="AA68" s="969">
        <f>$AA$69</f>
        <v>0</v>
      </c>
      <c r="AB68" s="963"/>
      <c r="AC68" s="963"/>
      <c r="AD68" s="963"/>
      <c r="AE68" s="963"/>
      <c r="AF68" s="963"/>
      <c r="AG68" s="963"/>
      <c r="AH68" s="963"/>
      <c r="AR68" s="935" t="s">
        <v>97</v>
      </c>
      <c r="AT68" s="935" t="s">
        <v>10</v>
      </c>
      <c r="AU68" s="935" t="s">
        <v>97</v>
      </c>
      <c r="AY68" s="935" t="s">
        <v>11</v>
      </c>
      <c r="BK68" s="936">
        <f>$BK$69</f>
        <v>0</v>
      </c>
    </row>
    <row r="69" spans="1:64" s="931" customFormat="1" ht="15.75" customHeight="1">
      <c r="A69" s="941"/>
      <c r="B69" s="945"/>
      <c r="C69" s="971" t="s">
        <v>1514</v>
      </c>
      <c r="D69" s="971" t="s">
        <v>12</v>
      </c>
      <c r="E69" s="972" t="s">
        <v>2084</v>
      </c>
      <c r="F69" s="1137" t="s">
        <v>2085</v>
      </c>
      <c r="G69" s="1138"/>
      <c r="H69" s="1138"/>
      <c r="I69" s="1138"/>
      <c r="J69" s="973" t="s">
        <v>109</v>
      </c>
      <c r="K69" s="974">
        <v>19.236000000000001</v>
      </c>
      <c r="L69" s="1139"/>
      <c r="M69" s="1140"/>
      <c r="N69" s="1141">
        <f>ROUND($L$69*$K$69,2)</f>
        <v>0</v>
      </c>
      <c r="O69" s="1138"/>
      <c r="P69" s="1138"/>
      <c r="Q69" s="1138"/>
      <c r="R69" s="946"/>
      <c r="S69" s="941"/>
      <c r="T69" s="975"/>
      <c r="U69" s="976" t="s">
        <v>13</v>
      </c>
      <c r="V69" s="977">
        <v>0.34</v>
      </c>
      <c r="W69" s="977">
        <f>$V$69*$K$69</f>
        <v>6.5402400000000007</v>
      </c>
      <c r="X69" s="977">
        <v>8.4999999999999995E-4</v>
      </c>
      <c r="Y69" s="977">
        <f>$X$69*$K$69</f>
        <v>1.63506E-2</v>
      </c>
      <c r="Z69" s="977">
        <v>0</v>
      </c>
      <c r="AA69" s="978">
        <f>$Z$69*$K$69</f>
        <v>0</v>
      </c>
      <c r="AB69" s="941"/>
      <c r="AC69" s="941"/>
      <c r="AD69" s="941"/>
      <c r="AE69" s="941"/>
      <c r="AF69" s="941"/>
      <c r="AG69" s="941"/>
      <c r="AH69" s="941"/>
      <c r="AR69" s="931" t="s">
        <v>100</v>
      </c>
      <c r="AT69" s="931" t="s">
        <v>12</v>
      </c>
      <c r="AU69" s="931" t="s">
        <v>98</v>
      </c>
      <c r="AY69" s="931" t="s">
        <v>11</v>
      </c>
      <c r="BE69" s="937">
        <f>IF($U$69="základní",$N$69,0)</f>
        <v>0</v>
      </c>
      <c r="BF69" s="937">
        <f>IF($U$69="snížená",$N$69,0)</f>
        <v>0</v>
      </c>
      <c r="BG69" s="937">
        <f>IF($U$69="zákl. přenesená",$N$69,0)</f>
        <v>0</v>
      </c>
      <c r="BH69" s="937">
        <f>IF($U$69="sníž. přenesená",$N$69,0)</f>
        <v>0</v>
      </c>
      <c r="BI69" s="937">
        <f>IF($U$69="nulová",$N$69,0)</f>
        <v>0</v>
      </c>
      <c r="BJ69" s="931" t="s">
        <v>97</v>
      </c>
      <c r="BK69" s="937">
        <f>ROUND($L$69*$K$69,2)</f>
        <v>0</v>
      </c>
      <c r="BL69" s="931" t="s">
        <v>100</v>
      </c>
    </row>
    <row r="70" spans="1:64" s="934" customFormat="1" ht="30.75" customHeight="1">
      <c r="A70" s="963"/>
      <c r="B70" s="964"/>
      <c r="C70" s="963"/>
      <c r="D70" s="970" t="s">
        <v>1869</v>
      </c>
      <c r="E70" s="963"/>
      <c r="F70" s="963"/>
      <c r="G70" s="963"/>
      <c r="H70" s="963"/>
      <c r="I70" s="963"/>
      <c r="J70" s="963"/>
      <c r="K70" s="963"/>
      <c r="L70" s="989"/>
      <c r="M70" s="989"/>
      <c r="N70" s="1136">
        <f>$BK$70</f>
        <v>0</v>
      </c>
      <c r="O70" s="1135"/>
      <c r="P70" s="1135"/>
      <c r="Q70" s="1135"/>
      <c r="R70" s="966"/>
      <c r="S70" s="963"/>
      <c r="T70" s="967"/>
      <c r="U70" s="963"/>
      <c r="V70" s="963"/>
      <c r="W70" s="968">
        <f>SUM($W$71:$W$131)</f>
        <v>2059.3058709999996</v>
      </c>
      <c r="X70" s="963"/>
      <c r="Y70" s="968">
        <f>SUM($Y$71:$Y$131)</f>
        <v>13.698270000000001</v>
      </c>
      <c r="Z70" s="963"/>
      <c r="AA70" s="969">
        <f>SUM($AA$71:$AA$131)</f>
        <v>693.25870299999985</v>
      </c>
      <c r="AB70" s="963"/>
      <c r="AC70" s="963"/>
      <c r="AD70" s="963"/>
      <c r="AE70" s="963"/>
      <c r="AF70" s="963"/>
      <c r="AG70" s="963"/>
      <c r="AH70" s="963"/>
      <c r="AR70" s="935" t="s">
        <v>97</v>
      </c>
      <c r="AT70" s="935" t="s">
        <v>10</v>
      </c>
      <c r="AU70" s="935" t="s">
        <v>97</v>
      </c>
      <c r="AY70" s="935" t="s">
        <v>11</v>
      </c>
      <c r="BK70" s="936">
        <f>SUM($BK$71:$BK$131)</f>
        <v>0</v>
      </c>
    </row>
    <row r="71" spans="1:64" s="931" customFormat="1" ht="27" customHeight="1">
      <c r="A71" s="941"/>
      <c r="B71" s="945"/>
      <c r="C71" s="971" t="s">
        <v>1517</v>
      </c>
      <c r="D71" s="971" t="s">
        <v>12</v>
      </c>
      <c r="E71" s="972" t="s">
        <v>2086</v>
      </c>
      <c r="F71" s="1137" t="s">
        <v>2087</v>
      </c>
      <c r="G71" s="1138"/>
      <c r="H71" s="1138"/>
      <c r="I71" s="1138"/>
      <c r="J71" s="973" t="s">
        <v>14</v>
      </c>
      <c r="K71" s="974">
        <v>1.5349999999999999</v>
      </c>
      <c r="L71" s="1139"/>
      <c r="M71" s="1140"/>
      <c r="N71" s="1141">
        <f>ROUND($L$71*$K$71,2)</f>
        <v>0</v>
      </c>
      <c r="O71" s="1138"/>
      <c r="P71" s="1138"/>
      <c r="Q71" s="1138"/>
      <c r="R71" s="946"/>
      <c r="S71" s="941"/>
      <c r="T71" s="975"/>
      <c r="U71" s="976" t="s">
        <v>13</v>
      </c>
      <c r="V71" s="977">
        <v>6.4359999999999999</v>
      </c>
      <c r="W71" s="977">
        <f>$V$71*$K$71</f>
        <v>9.8792599999999986</v>
      </c>
      <c r="X71" s="977">
        <v>0</v>
      </c>
      <c r="Y71" s="977">
        <f>$X$71*$K$71</f>
        <v>0</v>
      </c>
      <c r="Z71" s="977">
        <v>2</v>
      </c>
      <c r="AA71" s="978">
        <f>$Z$71*$K$71</f>
        <v>3.07</v>
      </c>
      <c r="AB71" s="941"/>
      <c r="AC71" s="941"/>
      <c r="AD71" s="941"/>
      <c r="AE71" s="941"/>
      <c r="AF71" s="941"/>
      <c r="AG71" s="941"/>
      <c r="AH71" s="941"/>
      <c r="AR71" s="931" t="s">
        <v>100</v>
      </c>
      <c r="AT71" s="931" t="s">
        <v>12</v>
      </c>
      <c r="AU71" s="931" t="s">
        <v>98</v>
      </c>
      <c r="AY71" s="931" t="s">
        <v>11</v>
      </c>
      <c r="BE71" s="937">
        <f>IF($U$71="základní",$N$71,0)</f>
        <v>0</v>
      </c>
      <c r="BF71" s="937">
        <f>IF($U$71="snížená",$N$71,0)</f>
        <v>0</v>
      </c>
      <c r="BG71" s="937">
        <f>IF($U$71="zákl. přenesená",$N$71,0)</f>
        <v>0</v>
      </c>
      <c r="BH71" s="937">
        <f>IF($U$71="sníž. přenesená",$N$71,0)</f>
        <v>0</v>
      </c>
      <c r="BI71" s="937">
        <f>IF($U$71="nulová",$N$71,0)</f>
        <v>0</v>
      </c>
      <c r="BJ71" s="931" t="s">
        <v>97</v>
      </c>
      <c r="BK71" s="937">
        <f>ROUND($L$71*$K$71,2)</f>
        <v>0</v>
      </c>
      <c r="BL71" s="931" t="s">
        <v>100</v>
      </c>
    </row>
    <row r="72" spans="1:64" s="931" customFormat="1" ht="15.75" customHeight="1">
      <c r="A72" s="941"/>
      <c r="B72" s="945"/>
      <c r="C72" s="971" t="s">
        <v>1520</v>
      </c>
      <c r="D72" s="971" t="s">
        <v>12</v>
      </c>
      <c r="E72" s="972" t="s">
        <v>2088</v>
      </c>
      <c r="F72" s="1137" t="s">
        <v>2089</v>
      </c>
      <c r="G72" s="1138"/>
      <c r="H72" s="1138"/>
      <c r="I72" s="1138"/>
      <c r="J72" s="973" t="s">
        <v>14</v>
      </c>
      <c r="K72" s="974">
        <v>2.028</v>
      </c>
      <c r="L72" s="1139"/>
      <c r="M72" s="1140"/>
      <c r="N72" s="1141">
        <f>ROUND($L$72*$K$72,2)</f>
        <v>0</v>
      </c>
      <c r="O72" s="1138"/>
      <c r="P72" s="1138"/>
      <c r="Q72" s="1138"/>
      <c r="R72" s="946"/>
      <c r="S72" s="941"/>
      <c r="T72" s="975"/>
      <c r="U72" s="976" t="s">
        <v>13</v>
      </c>
      <c r="V72" s="977">
        <v>6.4359999999999999</v>
      </c>
      <c r="W72" s="977">
        <f>$V$72*$K$72</f>
        <v>13.052208</v>
      </c>
      <c r="X72" s="977">
        <v>0</v>
      </c>
      <c r="Y72" s="977">
        <f>$X$72*$K$72</f>
        <v>0</v>
      </c>
      <c r="Z72" s="977">
        <v>2</v>
      </c>
      <c r="AA72" s="978">
        <f>$Z$72*$K$72</f>
        <v>4.056</v>
      </c>
      <c r="AB72" s="941"/>
      <c r="AC72" s="941"/>
      <c r="AD72" s="941"/>
      <c r="AE72" s="941"/>
      <c r="AF72" s="941"/>
      <c r="AG72" s="941"/>
      <c r="AH72" s="941"/>
      <c r="AR72" s="931" t="s">
        <v>100</v>
      </c>
      <c r="AT72" s="931" t="s">
        <v>12</v>
      </c>
      <c r="AU72" s="931" t="s">
        <v>98</v>
      </c>
      <c r="AY72" s="931" t="s">
        <v>11</v>
      </c>
      <c r="BE72" s="937">
        <f>IF($U$72="základní",$N$72,0)</f>
        <v>0</v>
      </c>
      <c r="BF72" s="937">
        <f>IF($U$72="snížená",$N$72,0)</f>
        <v>0</v>
      </c>
      <c r="BG72" s="937">
        <f>IF($U$72="zákl. přenesená",$N$72,0)</f>
        <v>0</v>
      </c>
      <c r="BH72" s="937">
        <f>IF($U$72="sníž. přenesená",$N$72,0)</f>
        <v>0</v>
      </c>
      <c r="BI72" s="937">
        <f>IF($U$72="nulová",$N$72,0)</f>
        <v>0</v>
      </c>
      <c r="BJ72" s="931" t="s">
        <v>97</v>
      </c>
      <c r="BK72" s="937">
        <f>ROUND($L$72*$K$72,2)</f>
        <v>0</v>
      </c>
      <c r="BL72" s="931" t="s">
        <v>100</v>
      </c>
    </row>
    <row r="73" spans="1:64" s="931" customFormat="1" ht="15.75" customHeight="1">
      <c r="A73" s="941"/>
      <c r="B73" s="945"/>
      <c r="C73" s="971" t="s">
        <v>1523</v>
      </c>
      <c r="D73" s="971" t="s">
        <v>12</v>
      </c>
      <c r="E73" s="972" t="s">
        <v>2090</v>
      </c>
      <c r="F73" s="1137" t="s">
        <v>2091</v>
      </c>
      <c r="G73" s="1138"/>
      <c r="H73" s="1138"/>
      <c r="I73" s="1138"/>
      <c r="J73" s="973" t="s">
        <v>14</v>
      </c>
      <c r="K73" s="974">
        <v>43.558999999999997</v>
      </c>
      <c r="L73" s="1139"/>
      <c r="M73" s="1140"/>
      <c r="N73" s="1141">
        <f>ROUND($L$73*$K$73,2)</f>
        <v>0</v>
      </c>
      <c r="O73" s="1138"/>
      <c r="P73" s="1138"/>
      <c r="Q73" s="1138"/>
      <c r="R73" s="946"/>
      <c r="S73" s="941"/>
      <c r="T73" s="975"/>
      <c r="U73" s="976" t="s">
        <v>13</v>
      </c>
      <c r="V73" s="977">
        <v>13.301</v>
      </c>
      <c r="W73" s="977">
        <f>$V$73*$K$73</f>
        <v>579.37825899999996</v>
      </c>
      <c r="X73" s="977">
        <v>0</v>
      </c>
      <c r="Y73" s="977">
        <f>$X$73*$K$73</f>
        <v>0</v>
      </c>
      <c r="Z73" s="977">
        <v>2.4</v>
      </c>
      <c r="AA73" s="978">
        <f>$Z$73*$K$73</f>
        <v>104.54159999999999</v>
      </c>
      <c r="AB73" s="941"/>
      <c r="AC73" s="941"/>
      <c r="AD73" s="941"/>
      <c r="AE73" s="941"/>
      <c r="AF73" s="941"/>
      <c r="AG73" s="941"/>
      <c r="AH73" s="941"/>
      <c r="AR73" s="931" t="s">
        <v>100</v>
      </c>
      <c r="AT73" s="931" t="s">
        <v>12</v>
      </c>
      <c r="AU73" s="931" t="s">
        <v>98</v>
      </c>
      <c r="AY73" s="931" t="s">
        <v>11</v>
      </c>
      <c r="BE73" s="937">
        <f>IF($U$73="základní",$N$73,0)</f>
        <v>0</v>
      </c>
      <c r="BF73" s="937">
        <f>IF($U$73="snížená",$N$73,0)</f>
        <v>0</v>
      </c>
      <c r="BG73" s="937">
        <f>IF($U$73="zákl. přenesená",$N$73,0)</f>
        <v>0</v>
      </c>
      <c r="BH73" s="937">
        <f>IF($U$73="sníž. přenesená",$N$73,0)</f>
        <v>0</v>
      </c>
      <c r="BI73" s="937">
        <f>IF($U$73="nulová",$N$73,0)</f>
        <v>0</v>
      </c>
      <c r="BJ73" s="931" t="s">
        <v>97</v>
      </c>
      <c r="BK73" s="937">
        <f>ROUND($L$73*$K$73,2)</f>
        <v>0</v>
      </c>
      <c r="BL73" s="931" t="s">
        <v>100</v>
      </c>
    </row>
    <row r="74" spans="1:64" s="931" customFormat="1" ht="27" customHeight="1">
      <c r="A74" s="941"/>
      <c r="B74" s="945"/>
      <c r="C74" s="971" t="s">
        <v>1526</v>
      </c>
      <c r="D74" s="971" t="s">
        <v>12</v>
      </c>
      <c r="E74" s="972" t="s">
        <v>2092</v>
      </c>
      <c r="F74" s="1137" t="s">
        <v>2093</v>
      </c>
      <c r="G74" s="1138"/>
      <c r="H74" s="1138"/>
      <c r="I74" s="1138"/>
      <c r="J74" s="973" t="s">
        <v>109</v>
      </c>
      <c r="K74" s="974">
        <v>56.040999999999997</v>
      </c>
      <c r="L74" s="1139"/>
      <c r="M74" s="1140"/>
      <c r="N74" s="1141">
        <f>ROUND($L$74*$K$74,2)</f>
        <v>0</v>
      </c>
      <c r="O74" s="1138"/>
      <c r="P74" s="1138"/>
      <c r="Q74" s="1138"/>
      <c r="R74" s="946"/>
      <c r="S74" s="941"/>
      <c r="T74" s="975"/>
      <c r="U74" s="976" t="s">
        <v>13</v>
      </c>
      <c r="V74" s="977">
        <v>0.245</v>
      </c>
      <c r="W74" s="977">
        <f>$V$74*$K$74</f>
        <v>13.730044999999999</v>
      </c>
      <c r="X74" s="977">
        <v>0</v>
      </c>
      <c r="Y74" s="977">
        <f>$X$74*$K$74</f>
        <v>0</v>
      </c>
      <c r="Z74" s="977">
        <v>0.13100000000000001</v>
      </c>
      <c r="AA74" s="978">
        <f>$Z$74*$K$74</f>
        <v>7.3413709999999996</v>
      </c>
      <c r="AB74" s="941"/>
      <c r="AC74" s="941"/>
      <c r="AD74" s="941"/>
      <c r="AE74" s="941"/>
      <c r="AF74" s="941"/>
      <c r="AG74" s="941"/>
      <c r="AH74" s="941"/>
      <c r="AR74" s="931" t="s">
        <v>100</v>
      </c>
      <c r="AT74" s="931" t="s">
        <v>12</v>
      </c>
      <c r="AU74" s="931" t="s">
        <v>98</v>
      </c>
      <c r="AY74" s="931" t="s">
        <v>11</v>
      </c>
      <c r="BE74" s="937">
        <f>IF($U$74="základní",$N$74,0)</f>
        <v>0</v>
      </c>
      <c r="BF74" s="937">
        <f>IF($U$74="snížená",$N$74,0)</f>
        <v>0</v>
      </c>
      <c r="BG74" s="937">
        <f>IF($U$74="zákl. přenesená",$N$74,0)</f>
        <v>0</v>
      </c>
      <c r="BH74" s="937">
        <f>IF($U$74="sníž. přenesená",$N$74,0)</f>
        <v>0</v>
      </c>
      <c r="BI74" s="937">
        <f>IF($U$74="nulová",$N$74,0)</f>
        <v>0</v>
      </c>
      <c r="BJ74" s="931" t="s">
        <v>97</v>
      </c>
      <c r="BK74" s="937">
        <f>ROUND($L$74*$K$74,2)</f>
        <v>0</v>
      </c>
      <c r="BL74" s="931" t="s">
        <v>100</v>
      </c>
    </row>
    <row r="75" spans="1:64" s="931" customFormat="1" ht="27" customHeight="1">
      <c r="A75" s="941"/>
      <c r="B75" s="945"/>
      <c r="C75" s="971" t="s">
        <v>1529</v>
      </c>
      <c r="D75" s="971" t="s">
        <v>12</v>
      </c>
      <c r="E75" s="972" t="s">
        <v>2094</v>
      </c>
      <c r="F75" s="1137" t="s">
        <v>2095</v>
      </c>
      <c r="G75" s="1138"/>
      <c r="H75" s="1138"/>
      <c r="I75" s="1138"/>
      <c r="J75" s="973" t="s">
        <v>109</v>
      </c>
      <c r="K75" s="974">
        <v>150.38399999999999</v>
      </c>
      <c r="L75" s="1139"/>
      <c r="M75" s="1140"/>
      <c r="N75" s="1141">
        <f>ROUND($L$75*$K$75,2)</f>
        <v>0</v>
      </c>
      <c r="O75" s="1138"/>
      <c r="P75" s="1138"/>
      <c r="Q75" s="1138"/>
      <c r="R75" s="946"/>
      <c r="S75" s="941"/>
      <c r="T75" s="975"/>
      <c r="U75" s="976" t="s">
        <v>13</v>
      </c>
      <c r="V75" s="977">
        <v>0.28399999999999997</v>
      </c>
      <c r="W75" s="977">
        <f>$V$75*$K$75</f>
        <v>42.70905599999999</v>
      </c>
      <c r="X75" s="977">
        <v>0</v>
      </c>
      <c r="Y75" s="977">
        <f>$X$75*$K$75</f>
        <v>0</v>
      </c>
      <c r="Z75" s="977">
        <v>0.26100000000000001</v>
      </c>
      <c r="AA75" s="978">
        <f>$Z$75*$K$75</f>
        <v>39.250223999999996</v>
      </c>
      <c r="AB75" s="941"/>
      <c r="AC75" s="941"/>
      <c r="AD75" s="941"/>
      <c r="AE75" s="941"/>
      <c r="AF75" s="941"/>
      <c r="AG75" s="941"/>
      <c r="AH75" s="941"/>
      <c r="AR75" s="931" t="s">
        <v>100</v>
      </c>
      <c r="AT75" s="931" t="s">
        <v>12</v>
      </c>
      <c r="AU75" s="931" t="s">
        <v>98</v>
      </c>
      <c r="AY75" s="931" t="s">
        <v>11</v>
      </c>
      <c r="BE75" s="937">
        <f>IF($U$75="základní",$N$75,0)</f>
        <v>0</v>
      </c>
      <c r="BF75" s="937">
        <f>IF($U$75="snížená",$N$75,0)</f>
        <v>0</v>
      </c>
      <c r="BG75" s="937">
        <f>IF($U$75="zákl. přenesená",$N$75,0)</f>
        <v>0</v>
      </c>
      <c r="BH75" s="937">
        <f>IF($U$75="sníž. přenesená",$N$75,0)</f>
        <v>0</v>
      </c>
      <c r="BI75" s="937">
        <f>IF($U$75="nulová",$N$75,0)</f>
        <v>0</v>
      </c>
      <c r="BJ75" s="931" t="s">
        <v>97</v>
      </c>
      <c r="BK75" s="937">
        <f>ROUND($L$75*$K$75,2)</f>
        <v>0</v>
      </c>
      <c r="BL75" s="931" t="s">
        <v>100</v>
      </c>
    </row>
    <row r="76" spans="1:64" s="931" customFormat="1" ht="27" customHeight="1">
      <c r="A76" s="941"/>
      <c r="B76" s="945"/>
      <c r="C76" s="971" t="s">
        <v>1532</v>
      </c>
      <c r="D76" s="971" t="s">
        <v>12</v>
      </c>
      <c r="E76" s="972" t="s">
        <v>2096</v>
      </c>
      <c r="F76" s="1137" t="s">
        <v>2097</v>
      </c>
      <c r="G76" s="1138"/>
      <c r="H76" s="1138"/>
      <c r="I76" s="1138"/>
      <c r="J76" s="973" t="s">
        <v>14</v>
      </c>
      <c r="K76" s="974">
        <v>10.813000000000001</v>
      </c>
      <c r="L76" s="1139"/>
      <c r="M76" s="1140"/>
      <c r="N76" s="1141">
        <f>ROUND($L$76*$K$76,2)</f>
        <v>0</v>
      </c>
      <c r="O76" s="1138"/>
      <c r="P76" s="1138"/>
      <c r="Q76" s="1138"/>
      <c r="R76" s="946"/>
      <c r="S76" s="941"/>
      <c r="T76" s="975"/>
      <c r="U76" s="976" t="s">
        <v>13</v>
      </c>
      <c r="V76" s="977">
        <v>1.52</v>
      </c>
      <c r="W76" s="977">
        <f>$V$76*$K$76</f>
        <v>16.435760000000002</v>
      </c>
      <c r="X76" s="977">
        <v>0</v>
      </c>
      <c r="Y76" s="977">
        <f>$X$76*$K$76</f>
        <v>0</v>
      </c>
      <c r="Z76" s="977">
        <v>1.8</v>
      </c>
      <c r="AA76" s="978">
        <f>$Z$76*$K$76</f>
        <v>19.4634</v>
      </c>
      <c r="AB76" s="941"/>
      <c r="AC76" s="941"/>
      <c r="AD76" s="941"/>
      <c r="AE76" s="941"/>
      <c r="AF76" s="941"/>
      <c r="AG76" s="941"/>
      <c r="AH76" s="941"/>
      <c r="AR76" s="931" t="s">
        <v>100</v>
      </c>
      <c r="AT76" s="931" t="s">
        <v>12</v>
      </c>
      <c r="AU76" s="931" t="s">
        <v>98</v>
      </c>
      <c r="AY76" s="931" t="s">
        <v>11</v>
      </c>
      <c r="BE76" s="937">
        <f>IF($U$76="základní",$N$76,0)</f>
        <v>0</v>
      </c>
      <c r="BF76" s="937">
        <f>IF($U$76="snížená",$N$76,0)</f>
        <v>0</v>
      </c>
      <c r="BG76" s="937">
        <f>IF($U$76="zákl. přenesená",$N$76,0)</f>
        <v>0</v>
      </c>
      <c r="BH76" s="937">
        <f>IF($U$76="sníž. přenesená",$N$76,0)</f>
        <v>0</v>
      </c>
      <c r="BI76" s="937">
        <f>IF($U$76="nulová",$N$76,0)</f>
        <v>0</v>
      </c>
      <c r="BJ76" s="931" t="s">
        <v>97</v>
      </c>
      <c r="BK76" s="937">
        <f>ROUND($L$76*$K$76,2)</f>
        <v>0</v>
      </c>
      <c r="BL76" s="931" t="s">
        <v>100</v>
      </c>
    </row>
    <row r="77" spans="1:64" s="931" customFormat="1" ht="15.75" customHeight="1">
      <c r="A77" s="941"/>
      <c r="B77" s="945"/>
      <c r="C77" s="971" t="s">
        <v>1535</v>
      </c>
      <c r="D77" s="971" t="s">
        <v>12</v>
      </c>
      <c r="E77" s="972" t="s">
        <v>2098</v>
      </c>
      <c r="F77" s="1137" t="s">
        <v>2099</v>
      </c>
      <c r="G77" s="1138"/>
      <c r="H77" s="1138"/>
      <c r="I77" s="1138"/>
      <c r="J77" s="973" t="s">
        <v>14</v>
      </c>
      <c r="K77" s="974">
        <v>1.44</v>
      </c>
      <c r="L77" s="1139"/>
      <c r="M77" s="1140"/>
      <c r="N77" s="1141">
        <f>ROUND($L$77*$K$77,2)</f>
        <v>0</v>
      </c>
      <c r="O77" s="1138"/>
      <c r="P77" s="1138"/>
      <c r="Q77" s="1138"/>
      <c r="R77" s="946"/>
      <c r="S77" s="941"/>
      <c r="T77" s="975"/>
      <c r="U77" s="976" t="s">
        <v>13</v>
      </c>
      <c r="V77" s="977">
        <v>9.6170000000000009</v>
      </c>
      <c r="W77" s="977">
        <f>$V$77*$K$77</f>
        <v>13.84848</v>
      </c>
      <c r="X77" s="977">
        <v>0</v>
      </c>
      <c r="Y77" s="977">
        <f>$X$77*$K$77</f>
        <v>0</v>
      </c>
      <c r="Z77" s="977">
        <v>2.2000000000000002</v>
      </c>
      <c r="AA77" s="978">
        <f>$Z$77*$K$77</f>
        <v>3.1680000000000001</v>
      </c>
      <c r="AB77" s="941"/>
      <c r="AC77" s="941"/>
      <c r="AD77" s="941"/>
      <c r="AE77" s="941"/>
      <c r="AF77" s="941"/>
      <c r="AG77" s="941"/>
      <c r="AH77" s="941"/>
      <c r="AR77" s="931" t="s">
        <v>100</v>
      </c>
      <c r="AT77" s="931" t="s">
        <v>12</v>
      </c>
      <c r="AU77" s="931" t="s">
        <v>98</v>
      </c>
      <c r="AY77" s="931" t="s">
        <v>11</v>
      </c>
      <c r="BE77" s="937">
        <f>IF($U$77="základní",$N$77,0)</f>
        <v>0</v>
      </c>
      <c r="BF77" s="937">
        <f>IF($U$77="snížená",$N$77,0)</f>
        <v>0</v>
      </c>
      <c r="BG77" s="937">
        <f>IF($U$77="zákl. přenesená",$N$77,0)</f>
        <v>0</v>
      </c>
      <c r="BH77" s="937">
        <f>IF($U$77="sníž. přenesená",$N$77,0)</f>
        <v>0</v>
      </c>
      <c r="BI77" s="937">
        <f>IF($U$77="nulová",$N$77,0)</f>
        <v>0</v>
      </c>
      <c r="BJ77" s="931" t="s">
        <v>97</v>
      </c>
      <c r="BK77" s="937">
        <f>ROUND($L$77*$K$77,2)</f>
        <v>0</v>
      </c>
      <c r="BL77" s="931" t="s">
        <v>100</v>
      </c>
    </row>
    <row r="78" spans="1:64" s="931" customFormat="1" ht="27" customHeight="1">
      <c r="A78" s="941"/>
      <c r="B78" s="945"/>
      <c r="C78" s="971" t="s">
        <v>1540</v>
      </c>
      <c r="D78" s="971" t="s">
        <v>12</v>
      </c>
      <c r="E78" s="972" t="s">
        <v>2100</v>
      </c>
      <c r="F78" s="1137" t="s">
        <v>3150</v>
      </c>
      <c r="G78" s="1138"/>
      <c r="H78" s="1138"/>
      <c r="I78" s="1138"/>
      <c r="J78" s="973" t="s">
        <v>14</v>
      </c>
      <c r="K78" s="974">
        <v>4.4130000000000003</v>
      </c>
      <c r="L78" s="1139"/>
      <c r="M78" s="1140"/>
      <c r="N78" s="1141">
        <f>ROUND($L$78*$K$78,2)</f>
        <v>0</v>
      </c>
      <c r="O78" s="1138"/>
      <c r="P78" s="1138"/>
      <c r="Q78" s="1138"/>
      <c r="R78" s="946"/>
      <c r="S78" s="941"/>
      <c r="T78" s="975"/>
      <c r="U78" s="976" t="s">
        <v>13</v>
      </c>
      <c r="V78" s="977">
        <v>9.6170000000000009</v>
      </c>
      <c r="W78" s="977">
        <f>$V$78*$K$78</f>
        <v>42.439821000000009</v>
      </c>
      <c r="X78" s="977">
        <v>0</v>
      </c>
      <c r="Y78" s="977">
        <f>$X$78*$K$78</f>
        <v>0</v>
      </c>
      <c r="Z78" s="977">
        <v>2.2000000000000002</v>
      </c>
      <c r="AA78" s="978">
        <f>$Z$78*$K$78</f>
        <v>9.7086000000000006</v>
      </c>
      <c r="AB78" s="941"/>
      <c r="AC78" s="941"/>
      <c r="AD78" s="941"/>
      <c r="AE78" s="941"/>
      <c r="AF78" s="941"/>
      <c r="AG78" s="941"/>
      <c r="AH78" s="941"/>
      <c r="AR78" s="931" t="s">
        <v>100</v>
      </c>
      <c r="AT78" s="931" t="s">
        <v>12</v>
      </c>
      <c r="AU78" s="931" t="s">
        <v>98</v>
      </c>
      <c r="AY78" s="931" t="s">
        <v>11</v>
      </c>
      <c r="BE78" s="937">
        <f>IF($U$78="základní",$N$78,0)</f>
        <v>0</v>
      </c>
      <c r="BF78" s="937">
        <f>IF($U$78="snížená",$N$78,0)</f>
        <v>0</v>
      </c>
      <c r="BG78" s="937">
        <f>IF($U$78="zákl. přenesená",$N$78,0)</f>
        <v>0</v>
      </c>
      <c r="BH78" s="937">
        <f>IF($U$78="sníž. přenesená",$N$78,0)</f>
        <v>0</v>
      </c>
      <c r="BI78" s="937">
        <f>IF($U$78="nulová",$N$78,0)</f>
        <v>0</v>
      </c>
      <c r="BJ78" s="931" t="s">
        <v>97</v>
      </c>
      <c r="BK78" s="937">
        <f>ROUND($L$78*$K$78,2)</f>
        <v>0</v>
      </c>
      <c r="BL78" s="931" t="s">
        <v>100</v>
      </c>
    </row>
    <row r="79" spans="1:64" s="931" customFormat="1" ht="27" customHeight="1">
      <c r="A79" s="941"/>
      <c r="B79" s="945"/>
      <c r="C79" s="971" t="s">
        <v>1543</v>
      </c>
      <c r="D79" s="971" t="s">
        <v>12</v>
      </c>
      <c r="E79" s="972" t="s">
        <v>2101</v>
      </c>
      <c r="F79" s="1137" t="s">
        <v>2102</v>
      </c>
      <c r="G79" s="1138"/>
      <c r="H79" s="1138"/>
      <c r="I79" s="1138"/>
      <c r="J79" s="973" t="s">
        <v>14</v>
      </c>
      <c r="K79" s="974">
        <v>0.79</v>
      </c>
      <c r="L79" s="1139"/>
      <c r="M79" s="1140"/>
      <c r="N79" s="1141">
        <f>ROUND($L$79*$K$79,2)</f>
        <v>0</v>
      </c>
      <c r="O79" s="1138"/>
      <c r="P79" s="1138"/>
      <c r="Q79" s="1138"/>
      <c r="R79" s="946"/>
      <c r="S79" s="941"/>
      <c r="T79" s="975"/>
      <c r="U79" s="976" t="s">
        <v>13</v>
      </c>
      <c r="V79" s="977">
        <v>5.2439999999999998</v>
      </c>
      <c r="W79" s="977">
        <f>$V$79*$K$79</f>
        <v>4.14276</v>
      </c>
      <c r="X79" s="977">
        <v>0</v>
      </c>
      <c r="Y79" s="977">
        <f>$X$79*$K$79</f>
        <v>0</v>
      </c>
      <c r="Z79" s="977">
        <v>1.6</v>
      </c>
      <c r="AA79" s="978">
        <f>$Z$79*$K$79</f>
        <v>1.2640000000000002</v>
      </c>
      <c r="AB79" s="941"/>
      <c r="AC79" s="941"/>
      <c r="AD79" s="941"/>
      <c r="AE79" s="941"/>
      <c r="AF79" s="941"/>
      <c r="AG79" s="941"/>
      <c r="AH79" s="941"/>
      <c r="AR79" s="931" t="s">
        <v>100</v>
      </c>
      <c r="AT79" s="931" t="s">
        <v>12</v>
      </c>
      <c r="AU79" s="931" t="s">
        <v>98</v>
      </c>
      <c r="AY79" s="931" t="s">
        <v>11</v>
      </c>
      <c r="BE79" s="937">
        <f>IF($U$79="základní",$N$79,0)</f>
        <v>0</v>
      </c>
      <c r="BF79" s="937">
        <f>IF($U$79="snížená",$N$79,0)</f>
        <v>0</v>
      </c>
      <c r="BG79" s="937">
        <f>IF($U$79="zákl. přenesená",$N$79,0)</f>
        <v>0</v>
      </c>
      <c r="BH79" s="937">
        <f>IF($U$79="sníž. přenesená",$N$79,0)</f>
        <v>0</v>
      </c>
      <c r="BI79" s="937">
        <f>IF($U$79="nulová",$N$79,0)</f>
        <v>0</v>
      </c>
      <c r="BJ79" s="931" t="s">
        <v>97</v>
      </c>
      <c r="BK79" s="937">
        <f>ROUND($L$79*$K$79,2)</f>
        <v>0</v>
      </c>
      <c r="BL79" s="931" t="s">
        <v>100</v>
      </c>
    </row>
    <row r="80" spans="1:64" s="931" customFormat="1" ht="27" customHeight="1">
      <c r="A80" s="941"/>
      <c r="B80" s="945"/>
      <c r="C80" s="971" t="s">
        <v>1546</v>
      </c>
      <c r="D80" s="971" t="s">
        <v>12</v>
      </c>
      <c r="E80" s="972" t="s">
        <v>2103</v>
      </c>
      <c r="F80" s="1137" t="s">
        <v>2104</v>
      </c>
      <c r="G80" s="1138"/>
      <c r="H80" s="1138"/>
      <c r="I80" s="1138"/>
      <c r="J80" s="973" t="s">
        <v>109</v>
      </c>
      <c r="K80" s="974">
        <v>45</v>
      </c>
      <c r="L80" s="1139"/>
      <c r="M80" s="1140"/>
      <c r="N80" s="1141">
        <f>ROUND($L$80*$K$80,2)</f>
        <v>0</v>
      </c>
      <c r="O80" s="1138"/>
      <c r="P80" s="1138"/>
      <c r="Q80" s="1138"/>
      <c r="R80" s="946"/>
      <c r="S80" s="941"/>
      <c r="T80" s="975"/>
      <c r="U80" s="976" t="s">
        <v>13</v>
      </c>
      <c r="V80" s="977">
        <v>1.0580000000000001</v>
      </c>
      <c r="W80" s="977">
        <f>$V$80*$K$80</f>
        <v>47.61</v>
      </c>
      <c r="X80" s="977">
        <v>0.3</v>
      </c>
      <c r="Y80" s="977">
        <f>$X$80*$K$80</f>
        <v>13.5</v>
      </c>
      <c r="Z80" s="977">
        <v>5.0779999999999999E-2</v>
      </c>
      <c r="AA80" s="978">
        <f>$Z$80*$K$80</f>
        <v>2.2850999999999999</v>
      </c>
      <c r="AB80" s="941"/>
      <c r="AC80" s="941"/>
      <c r="AD80" s="941"/>
      <c r="AE80" s="941"/>
      <c r="AF80" s="941"/>
      <c r="AG80" s="941"/>
      <c r="AH80" s="941"/>
      <c r="AR80" s="931" t="s">
        <v>100</v>
      </c>
      <c r="AT80" s="931" t="s">
        <v>12</v>
      </c>
      <c r="AU80" s="931" t="s">
        <v>98</v>
      </c>
      <c r="AY80" s="931" t="s">
        <v>11</v>
      </c>
      <c r="BE80" s="937">
        <f>IF($U$80="základní",$N$80,0)</f>
        <v>0</v>
      </c>
      <c r="BF80" s="937">
        <f>IF($U$80="snížená",$N$80,0)</f>
        <v>0</v>
      </c>
      <c r="BG80" s="937">
        <f>IF($U$80="zákl. přenesená",$N$80,0)</f>
        <v>0</v>
      </c>
      <c r="BH80" s="937">
        <f>IF($U$80="sníž. přenesená",$N$80,0)</f>
        <v>0</v>
      </c>
      <c r="BI80" s="937">
        <f>IF($U$80="nulová",$N$80,0)</f>
        <v>0</v>
      </c>
      <c r="BJ80" s="931" t="s">
        <v>97</v>
      </c>
      <c r="BK80" s="937">
        <f>ROUND($L$80*$K$80,2)</f>
        <v>0</v>
      </c>
      <c r="BL80" s="931" t="s">
        <v>100</v>
      </c>
    </row>
    <row r="81" spans="1:64" s="931" customFormat="1" ht="51" customHeight="1">
      <c r="A81" s="941"/>
      <c r="B81" s="945"/>
      <c r="C81" s="971" t="s">
        <v>1549</v>
      </c>
      <c r="D81" s="971" t="s">
        <v>12</v>
      </c>
      <c r="E81" s="972" t="s">
        <v>2105</v>
      </c>
      <c r="F81" s="1137" t="s">
        <v>2106</v>
      </c>
      <c r="G81" s="1138"/>
      <c r="H81" s="1138"/>
      <c r="I81" s="1138"/>
      <c r="J81" s="973" t="s">
        <v>94</v>
      </c>
      <c r="K81" s="974">
        <v>40</v>
      </c>
      <c r="L81" s="1139"/>
      <c r="M81" s="1140"/>
      <c r="N81" s="1141">
        <f>ROUND($L$81*$K$81,2)</f>
        <v>0</v>
      </c>
      <c r="O81" s="1138"/>
      <c r="P81" s="1138"/>
      <c r="Q81" s="1138"/>
      <c r="R81" s="946"/>
      <c r="S81" s="941"/>
      <c r="T81" s="975"/>
      <c r="U81" s="976" t="s">
        <v>13</v>
      </c>
      <c r="V81" s="977">
        <v>0.28499999999999998</v>
      </c>
      <c r="W81" s="977">
        <f>$V$81*$K$81</f>
        <v>11.399999999999999</v>
      </c>
      <c r="X81" s="977">
        <v>0</v>
      </c>
      <c r="Y81" s="977">
        <f>$X$81*$K$81</f>
        <v>0</v>
      </c>
      <c r="Z81" s="977">
        <v>0.112</v>
      </c>
      <c r="AA81" s="978">
        <f>$Z$81*$K$81</f>
        <v>4.4800000000000004</v>
      </c>
      <c r="AB81" s="941"/>
      <c r="AC81" s="941"/>
      <c r="AD81" s="941"/>
      <c r="AE81" s="941"/>
      <c r="AF81" s="941"/>
      <c r="AG81" s="941"/>
      <c r="AH81" s="941"/>
      <c r="AR81" s="931" t="s">
        <v>100</v>
      </c>
      <c r="AT81" s="931" t="s">
        <v>12</v>
      </c>
      <c r="AU81" s="931" t="s">
        <v>98</v>
      </c>
      <c r="AY81" s="931" t="s">
        <v>11</v>
      </c>
      <c r="BE81" s="937">
        <f>IF($U$81="základní",$N$81,0)</f>
        <v>0</v>
      </c>
      <c r="BF81" s="937">
        <f>IF($U$81="snížená",$N$81,0)</f>
        <v>0</v>
      </c>
      <c r="BG81" s="937">
        <f>IF($U$81="zákl. přenesená",$N$81,0)</f>
        <v>0</v>
      </c>
      <c r="BH81" s="937">
        <f>IF($U$81="sníž. přenesená",$N$81,0)</f>
        <v>0</v>
      </c>
      <c r="BI81" s="937">
        <f>IF($U$81="nulová",$N$81,0)</f>
        <v>0</v>
      </c>
      <c r="BJ81" s="931" t="s">
        <v>97</v>
      </c>
      <c r="BK81" s="937">
        <f>ROUND($L$81*$K$81,2)</f>
        <v>0</v>
      </c>
      <c r="BL81" s="931" t="s">
        <v>100</v>
      </c>
    </row>
    <row r="82" spans="1:64" s="931" customFormat="1" ht="39" customHeight="1">
      <c r="A82" s="941"/>
      <c r="B82" s="945"/>
      <c r="C82" s="971" t="s">
        <v>1552</v>
      </c>
      <c r="D82" s="971" t="s">
        <v>12</v>
      </c>
      <c r="E82" s="972" t="s">
        <v>2107</v>
      </c>
      <c r="F82" s="1137" t="s">
        <v>2108</v>
      </c>
      <c r="G82" s="1138"/>
      <c r="H82" s="1138"/>
      <c r="I82" s="1138"/>
      <c r="J82" s="973" t="s">
        <v>109</v>
      </c>
      <c r="K82" s="974">
        <v>30.001000000000001</v>
      </c>
      <c r="L82" s="1139"/>
      <c r="M82" s="1140"/>
      <c r="N82" s="1141">
        <f>ROUND($L$82*$K$82,2)</f>
        <v>0</v>
      </c>
      <c r="O82" s="1138"/>
      <c r="P82" s="1138"/>
      <c r="Q82" s="1138"/>
      <c r="R82" s="946"/>
      <c r="S82" s="941"/>
      <c r="T82" s="975"/>
      <c r="U82" s="976" t="s">
        <v>13</v>
      </c>
      <c r="V82" s="977">
        <v>0.64</v>
      </c>
      <c r="W82" s="977">
        <f>$V$82*$K$82</f>
        <v>19.20064</v>
      </c>
      <c r="X82" s="977">
        <v>0</v>
      </c>
      <c r="Y82" s="977">
        <f>$X$82*$K$82</f>
        <v>0</v>
      </c>
      <c r="Z82" s="977">
        <v>0.33</v>
      </c>
      <c r="AA82" s="978">
        <f>$Z$82*$K$82</f>
        <v>9.9003300000000003</v>
      </c>
      <c r="AB82" s="941"/>
      <c r="AC82" s="941"/>
      <c r="AD82" s="941"/>
      <c r="AE82" s="941"/>
      <c r="AF82" s="941"/>
      <c r="AG82" s="941"/>
      <c r="AH82" s="941"/>
      <c r="AR82" s="931" t="s">
        <v>100</v>
      </c>
      <c r="AT82" s="931" t="s">
        <v>12</v>
      </c>
      <c r="AU82" s="931" t="s">
        <v>98</v>
      </c>
      <c r="AY82" s="931" t="s">
        <v>11</v>
      </c>
      <c r="BE82" s="937">
        <f>IF($U$82="základní",$N$82,0)</f>
        <v>0</v>
      </c>
      <c r="BF82" s="937">
        <f>IF($U$82="snížená",$N$82,0)</f>
        <v>0</v>
      </c>
      <c r="BG82" s="937">
        <f>IF($U$82="zákl. přenesená",$N$82,0)</f>
        <v>0</v>
      </c>
      <c r="BH82" s="937">
        <f>IF($U$82="sníž. přenesená",$N$82,0)</f>
        <v>0</v>
      </c>
      <c r="BI82" s="937">
        <f>IF($U$82="nulová",$N$82,0)</f>
        <v>0</v>
      </c>
      <c r="BJ82" s="931" t="s">
        <v>97</v>
      </c>
      <c r="BK82" s="937">
        <f>ROUND($L$82*$K$82,2)</f>
        <v>0</v>
      </c>
      <c r="BL82" s="931" t="s">
        <v>100</v>
      </c>
    </row>
    <row r="83" spans="1:64" s="931" customFormat="1" ht="27" customHeight="1">
      <c r="A83" s="941"/>
      <c r="B83" s="945"/>
      <c r="C83" s="971" t="s">
        <v>1558</v>
      </c>
      <c r="D83" s="971" t="s">
        <v>12</v>
      </c>
      <c r="E83" s="972" t="s">
        <v>2109</v>
      </c>
      <c r="F83" s="1137" t="s">
        <v>2110</v>
      </c>
      <c r="G83" s="1138"/>
      <c r="H83" s="1138"/>
      <c r="I83" s="1138"/>
      <c r="J83" s="973" t="s">
        <v>14</v>
      </c>
      <c r="K83" s="974">
        <v>0.17899999999999999</v>
      </c>
      <c r="L83" s="1139"/>
      <c r="M83" s="1140"/>
      <c r="N83" s="1141">
        <f>ROUND($L$83*$K$83,2)</f>
        <v>0</v>
      </c>
      <c r="O83" s="1138"/>
      <c r="P83" s="1138"/>
      <c r="Q83" s="1138"/>
      <c r="R83" s="946"/>
      <c r="S83" s="941"/>
      <c r="T83" s="975"/>
      <c r="U83" s="976" t="s">
        <v>13</v>
      </c>
      <c r="V83" s="977">
        <v>12.817</v>
      </c>
      <c r="W83" s="977">
        <f>$V$83*$K$83</f>
        <v>2.2942429999999998</v>
      </c>
      <c r="X83" s="977">
        <v>0</v>
      </c>
      <c r="Y83" s="977">
        <f>$X$83*$K$83</f>
        <v>0</v>
      </c>
      <c r="Z83" s="977">
        <v>2.4</v>
      </c>
      <c r="AA83" s="978">
        <f>$Z$83*$K$83</f>
        <v>0.42959999999999998</v>
      </c>
      <c r="AB83" s="941"/>
      <c r="AC83" s="941"/>
      <c r="AD83" s="941"/>
      <c r="AE83" s="941"/>
      <c r="AF83" s="941"/>
      <c r="AG83" s="941"/>
      <c r="AH83" s="941"/>
      <c r="AR83" s="931" t="s">
        <v>100</v>
      </c>
      <c r="AT83" s="931" t="s">
        <v>12</v>
      </c>
      <c r="AU83" s="931" t="s">
        <v>98</v>
      </c>
      <c r="AY83" s="931" t="s">
        <v>11</v>
      </c>
      <c r="BE83" s="937">
        <f>IF($U$83="základní",$N$83,0)</f>
        <v>0</v>
      </c>
      <c r="BF83" s="937">
        <f>IF($U$83="snížená",$N$83,0)</f>
        <v>0</v>
      </c>
      <c r="BG83" s="937">
        <f>IF($U$83="zákl. přenesená",$N$83,0)</f>
        <v>0</v>
      </c>
      <c r="BH83" s="937">
        <f>IF($U$83="sníž. přenesená",$N$83,0)</f>
        <v>0</v>
      </c>
      <c r="BI83" s="937">
        <f>IF($U$83="nulová",$N$83,0)</f>
        <v>0</v>
      </c>
      <c r="BJ83" s="931" t="s">
        <v>97</v>
      </c>
      <c r="BK83" s="937">
        <f>ROUND($L$83*$K$83,2)</f>
        <v>0</v>
      </c>
      <c r="BL83" s="931" t="s">
        <v>100</v>
      </c>
    </row>
    <row r="84" spans="1:64" s="931" customFormat="1" ht="27" customHeight="1">
      <c r="A84" s="941"/>
      <c r="B84" s="945"/>
      <c r="C84" s="971" t="s">
        <v>1564</v>
      </c>
      <c r="D84" s="971" t="s">
        <v>12</v>
      </c>
      <c r="E84" s="972" t="s">
        <v>2111</v>
      </c>
      <c r="F84" s="1137" t="s">
        <v>2112</v>
      </c>
      <c r="G84" s="1138"/>
      <c r="H84" s="1138"/>
      <c r="I84" s="1138"/>
      <c r="J84" s="973" t="s">
        <v>18</v>
      </c>
      <c r="K84" s="974">
        <v>0.05</v>
      </c>
      <c r="L84" s="1139"/>
      <c r="M84" s="1140"/>
      <c r="N84" s="1141">
        <f>ROUND($L$84*$K$84,2)</f>
        <v>0</v>
      </c>
      <c r="O84" s="1138"/>
      <c r="P84" s="1138"/>
      <c r="Q84" s="1138"/>
      <c r="R84" s="946"/>
      <c r="S84" s="941"/>
      <c r="T84" s="975"/>
      <c r="U84" s="976" t="s">
        <v>13</v>
      </c>
      <c r="V84" s="977">
        <v>36.92</v>
      </c>
      <c r="W84" s="977">
        <f>$V$84*$K$84</f>
        <v>1.8460000000000001</v>
      </c>
      <c r="X84" s="977">
        <v>0</v>
      </c>
      <c r="Y84" s="977">
        <f>$X$84*$K$84</f>
        <v>0</v>
      </c>
      <c r="Z84" s="977">
        <v>1.244</v>
      </c>
      <c r="AA84" s="978">
        <f>$Z$84*$K$84</f>
        <v>6.2200000000000005E-2</v>
      </c>
      <c r="AB84" s="941"/>
      <c r="AC84" s="941"/>
      <c r="AD84" s="941"/>
      <c r="AE84" s="941"/>
      <c r="AF84" s="941"/>
      <c r="AG84" s="941"/>
      <c r="AH84" s="941"/>
      <c r="AR84" s="931" t="s">
        <v>100</v>
      </c>
      <c r="AT84" s="931" t="s">
        <v>12</v>
      </c>
      <c r="AU84" s="931" t="s">
        <v>98</v>
      </c>
      <c r="AY84" s="931" t="s">
        <v>11</v>
      </c>
      <c r="BE84" s="937">
        <f>IF($U$84="základní",$N$84,0)</f>
        <v>0</v>
      </c>
      <c r="BF84" s="937">
        <f>IF($U$84="snížená",$N$84,0)</f>
        <v>0</v>
      </c>
      <c r="BG84" s="937">
        <f>IF($U$84="zákl. přenesená",$N$84,0)</f>
        <v>0</v>
      </c>
      <c r="BH84" s="937">
        <f>IF($U$84="sníž. přenesená",$N$84,0)</f>
        <v>0</v>
      </c>
      <c r="BI84" s="937">
        <f>IF($U$84="nulová",$N$84,0)</f>
        <v>0</v>
      </c>
      <c r="BJ84" s="931" t="s">
        <v>97</v>
      </c>
      <c r="BK84" s="937">
        <f>ROUND($L$84*$K$84,2)</f>
        <v>0</v>
      </c>
      <c r="BL84" s="931" t="s">
        <v>100</v>
      </c>
    </row>
    <row r="85" spans="1:64" s="931" customFormat="1" ht="27" customHeight="1">
      <c r="A85" s="941"/>
      <c r="B85" s="945"/>
      <c r="C85" s="971" t="s">
        <v>1569</v>
      </c>
      <c r="D85" s="971" t="s">
        <v>12</v>
      </c>
      <c r="E85" s="972" t="s">
        <v>2113</v>
      </c>
      <c r="F85" s="1137" t="s">
        <v>2114</v>
      </c>
      <c r="G85" s="1138"/>
      <c r="H85" s="1138"/>
      <c r="I85" s="1138"/>
      <c r="J85" s="973" t="s">
        <v>18</v>
      </c>
      <c r="K85" s="974">
        <v>5.0999999999999997E-2</v>
      </c>
      <c r="L85" s="1139"/>
      <c r="M85" s="1140"/>
      <c r="N85" s="1141">
        <f>ROUND($L$85*$K$85,2)</f>
        <v>0</v>
      </c>
      <c r="O85" s="1138"/>
      <c r="P85" s="1138"/>
      <c r="Q85" s="1138"/>
      <c r="R85" s="946"/>
      <c r="S85" s="941"/>
      <c r="T85" s="975"/>
      <c r="U85" s="976" t="s">
        <v>13</v>
      </c>
      <c r="V85" s="977">
        <v>13.6</v>
      </c>
      <c r="W85" s="977">
        <f>$V$85*$K$85</f>
        <v>0.69359999999999988</v>
      </c>
      <c r="X85" s="977">
        <v>0</v>
      </c>
      <c r="Y85" s="977">
        <f>$X$85*$K$85</f>
        <v>0</v>
      </c>
      <c r="Z85" s="977">
        <v>1.2609999999999999</v>
      </c>
      <c r="AA85" s="978">
        <f>$Z$85*$K$85</f>
        <v>6.4310999999999993E-2</v>
      </c>
      <c r="AB85" s="941"/>
      <c r="AC85" s="941"/>
      <c r="AD85" s="941"/>
      <c r="AE85" s="941"/>
      <c r="AF85" s="941"/>
      <c r="AG85" s="941"/>
      <c r="AH85" s="941"/>
      <c r="AR85" s="931" t="s">
        <v>100</v>
      </c>
      <c r="AT85" s="931" t="s">
        <v>12</v>
      </c>
      <c r="AU85" s="931" t="s">
        <v>98</v>
      </c>
      <c r="AY85" s="931" t="s">
        <v>11</v>
      </c>
      <c r="BE85" s="937">
        <f>IF($U$85="základní",$N$85,0)</f>
        <v>0</v>
      </c>
      <c r="BF85" s="937">
        <f>IF($U$85="snížená",$N$85,0)</f>
        <v>0</v>
      </c>
      <c r="BG85" s="937">
        <f>IF($U$85="zákl. přenesená",$N$85,0)</f>
        <v>0</v>
      </c>
      <c r="BH85" s="937">
        <f>IF($U$85="sníž. přenesená",$N$85,0)</f>
        <v>0</v>
      </c>
      <c r="BI85" s="937">
        <f>IF($U$85="nulová",$N$85,0)</f>
        <v>0</v>
      </c>
      <c r="BJ85" s="931" t="s">
        <v>97</v>
      </c>
      <c r="BK85" s="937">
        <f>ROUND($L$85*$K$85,2)</f>
        <v>0</v>
      </c>
      <c r="BL85" s="931" t="s">
        <v>100</v>
      </c>
    </row>
    <row r="86" spans="1:64" s="931" customFormat="1" ht="39" customHeight="1">
      <c r="A86" s="941"/>
      <c r="B86" s="945"/>
      <c r="C86" s="971" t="s">
        <v>1572</v>
      </c>
      <c r="D86" s="971" t="s">
        <v>12</v>
      </c>
      <c r="E86" s="972" t="s">
        <v>2115</v>
      </c>
      <c r="F86" s="1137" t="s">
        <v>2116</v>
      </c>
      <c r="G86" s="1138"/>
      <c r="H86" s="1138"/>
      <c r="I86" s="1138"/>
      <c r="J86" s="973" t="s">
        <v>14</v>
      </c>
      <c r="K86" s="974">
        <v>10.577</v>
      </c>
      <c r="L86" s="1139"/>
      <c r="M86" s="1140"/>
      <c r="N86" s="1141">
        <f>ROUND($L$86*$K$86,2)</f>
        <v>0</v>
      </c>
      <c r="O86" s="1138"/>
      <c r="P86" s="1138"/>
      <c r="Q86" s="1138"/>
      <c r="R86" s="946"/>
      <c r="S86" s="941"/>
      <c r="T86" s="975"/>
      <c r="U86" s="976" t="s">
        <v>13</v>
      </c>
      <c r="V86" s="977">
        <v>7.1950000000000003</v>
      </c>
      <c r="W86" s="977">
        <f>$V$86*$K$86</f>
        <v>76.101515000000006</v>
      </c>
      <c r="X86" s="977">
        <v>0</v>
      </c>
      <c r="Y86" s="977">
        <f>$X$86*$K$86</f>
        <v>0</v>
      </c>
      <c r="Z86" s="977">
        <v>2.2000000000000002</v>
      </c>
      <c r="AA86" s="978">
        <f>$Z$86*$K$86</f>
        <v>23.269400000000001</v>
      </c>
      <c r="AB86" s="941"/>
      <c r="AC86" s="941"/>
      <c r="AD86" s="941"/>
      <c r="AE86" s="941"/>
      <c r="AF86" s="941"/>
      <c r="AG86" s="941"/>
      <c r="AH86" s="941"/>
      <c r="AR86" s="931" t="s">
        <v>100</v>
      </c>
      <c r="AT86" s="931" t="s">
        <v>12</v>
      </c>
      <c r="AU86" s="931" t="s">
        <v>98</v>
      </c>
      <c r="AY86" s="931" t="s">
        <v>11</v>
      </c>
      <c r="BE86" s="937">
        <f>IF($U$86="základní",$N$86,0)</f>
        <v>0</v>
      </c>
      <c r="BF86" s="937">
        <f>IF($U$86="snížená",$N$86,0)</f>
        <v>0</v>
      </c>
      <c r="BG86" s="937">
        <f>IF($U$86="zákl. přenesená",$N$86,0)</f>
        <v>0</v>
      </c>
      <c r="BH86" s="937">
        <f>IF($U$86="sníž. přenesená",$N$86,0)</f>
        <v>0</v>
      </c>
      <c r="BI86" s="937">
        <f>IF($U$86="nulová",$N$86,0)</f>
        <v>0</v>
      </c>
      <c r="BJ86" s="931" t="s">
        <v>97</v>
      </c>
      <c r="BK86" s="937">
        <f>ROUND($L$86*$K$86,2)</f>
        <v>0</v>
      </c>
      <c r="BL86" s="931" t="s">
        <v>100</v>
      </c>
    </row>
    <row r="87" spans="1:64" s="931" customFormat="1" ht="39" customHeight="1">
      <c r="A87" s="941"/>
      <c r="B87" s="945"/>
      <c r="C87" s="971" t="s">
        <v>1575</v>
      </c>
      <c r="D87" s="971" t="s">
        <v>12</v>
      </c>
      <c r="E87" s="972" t="s">
        <v>2117</v>
      </c>
      <c r="F87" s="1137" t="s">
        <v>2118</v>
      </c>
      <c r="G87" s="1138"/>
      <c r="H87" s="1138"/>
      <c r="I87" s="1138"/>
      <c r="J87" s="973" t="s">
        <v>14</v>
      </c>
      <c r="K87" s="974">
        <v>70.938000000000002</v>
      </c>
      <c r="L87" s="1139"/>
      <c r="M87" s="1140"/>
      <c r="N87" s="1141">
        <f>ROUND($L$87*$K$87,2)</f>
        <v>0</v>
      </c>
      <c r="O87" s="1138"/>
      <c r="P87" s="1138"/>
      <c r="Q87" s="1138"/>
      <c r="R87" s="946"/>
      <c r="S87" s="941"/>
      <c r="T87" s="975"/>
      <c r="U87" s="976" t="s">
        <v>13</v>
      </c>
      <c r="V87" s="977">
        <v>5.867</v>
      </c>
      <c r="W87" s="977">
        <f>$V$87*$K$87</f>
        <v>416.19324599999999</v>
      </c>
      <c r="X87" s="977">
        <v>0</v>
      </c>
      <c r="Y87" s="977">
        <f>$X$87*$K$87</f>
        <v>0</v>
      </c>
      <c r="Z87" s="977">
        <v>2.2000000000000002</v>
      </c>
      <c r="AA87" s="978">
        <f>$Z$87*$K$87</f>
        <v>156.06360000000001</v>
      </c>
      <c r="AB87" s="941"/>
      <c r="AC87" s="941"/>
      <c r="AD87" s="941"/>
      <c r="AE87" s="941"/>
      <c r="AF87" s="941"/>
      <c r="AG87" s="941"/>
      <c r="AH87" s="941"/>
      <c r="AR87" s="931" t="s">
        <v>100</v>
      </c>
      <c r="AT87" s="931" t="s">
        <v>12</v>
      </c>
      <c r="AU87" s="931" t="s">
        <v>98</v>
      </c>
      <c r="AY87" s="931" t="s">
        <v>11</v>
      </c>
      <c r="BE87" s="937">
        <f>IF($U$87="základní",$N$87,0)</f>
        <v>0</v>
      </c>
      <c r="BF87" s="937">
        <f>IF($U$87="snížená",$N$87,0)</f>
        <v>0</v>
      </c>
      <c r="BG87" s="937">
        <f>IF($U$87="zákl. přenesená",$N$87,0)</f>
        <v>0</v>
      </c>
      <c r="BH87" s="937">
        <f>IF($U$87="sníž. přenesená",$N$87,0)</f>
        <v>0</v>
      </c>
      <c r="BI87" s="937">
        <f>IF($U$87="nulová",$N$87,0)</f>
        <v>0</v>
      </c>
      <c r="BJ87" s="931" t="s">
        <v>97</v>
      </c>
      <c r="BK87" s="937">
        <f>ROUND($L$87*$K$87,2)</f>
        <v>0</v>
      </c>
      <c r="BL87" s="931" t="s">
        <v>100</v>
      </c>
    </row>
    <row r="88" spans="1:64" s="931" customFormat="1" ht="27" customHeight="1">
      <c r="A88" s="941"/>
      <c r="B88" s="945"/>
      <c r="C88" s="971" t="s">
        <v>1578</v>
      </c>
      <c r="D88" s="971" t="s">
        <v>12</v>
      </c>
      <c r="E88" s="972" t="s">
        <v>2119</v>
      </c>
      <c r="F88" s="1137" t="s">
        <v>2120</v>
      </c>
      <c r="G88" s="1138"/>
      <c r="H88" s="1138"/>
      <c r="I88" s="1138"/>
      <c r="J88" s="973" t="s">
        <v>109</v>
      </c>
      <c r="K88" s="974">
        <v>192.126</v>
      </c>
      <c r="L88" s="1139"/>
      <c r="M88" s="1140"/>
      <c r="N88" s="1141">
        <f>ROUND($L$88*$K$88,2)</f>
        <v>0</v>
      </c>
      <c r="O88" s="1138"/>
      <c r="P88" s="1138"/>
      <c r="Q88" s="1138"/>
      <c r="R88" s="946"/>
      <c r="S88" s="941"/>
      <c r="T88" s="975"/>
      <c r="U88" s="976" t="s">
        <v>13</v>
      </c>
      <c r="V88" s="977">
        <v>0.16200000000000001</v>
      </c>
      <c r="W88" s="977">
        <f>$V$88*$K$88</f>
        <v>31.124412000000003</v>
      </c>
      <c r="X88" s="977">
        <v>0</v>
      </c>
      <c r="Y88" s="977">
        <f>$X$88*$K$88</f>
        <v>0</v>
      </c>
      <c r="Z88" s="977">
        <v>3.5000000000000003E-2</v>
      </c>
      <c r="AA88" s="978">
        <f>$Z$88*$K$88</f>
        <v>6.7244100000000007</v>
      </c>
      <c r="AB88" s="941"/>
      <c r="AC88" s="941"/>
      <c r="AD88" s="941"/>
      <c r="AE88" s="941"/>
      <c r="AF88" s="941"/>
      <c r="AG88" s="941"/>
      <c r="AH88" s="941"/>
      <c r="AR88" s="931" t="s">
        <v>100</v>
      </c>
      <c r="AT88" s="931" t="s">
        <v>12</v>
      </c>
      <c r="AU88" s="931" t="s">
        <v>98</v>
      </c>
      <c r="AY88" s="931" t="s">
        <v>11</v>
      </c>
      <c r="BE88" s="937">
        <f>IF($U$88="základní",$N$88,0)</f>
        <v>0</v>
      </c>
      <c r="BF88" s="937">
        <f>IF($U$88="snížená",$N$88,0)</f>
        <v>0</v>
      </c>
      <c r="BG88" s="937">
        <f>IF($U$88="zákl. přenesená",$N$88,0)</f>
        <v>0</v>
      </c>
      <c r="BH88" s="937">
        <f>IF($U$88="sníž. přenesená",$N$88,0)</f>
        <v>0</v>
      </c>
      <c r="BI88" s="937">
        <f>IF($U$88="nulová",$N$88,0)</f>
        <v>0</v>
      </c>
      <c r="BJ88" s="931" t="s">
        <v>97</v>
      </c>
      <c r="BK88" s="937">
        <f>ROUND($L$88*$K$88,2)</f>
        <v>0</v>
      </c>
      <c r="BL88" s="931" t="s">
        <v>100</v>
      </c>
    </row>
    <row r="89" spans="1:64" s="931" customFormat="1" ht="27" customHeight="1">
      <c r="A89" s="941"/>
      <c r="B89" s="945"/>
      <c r="C89" s="971" t="s">
        <v>1581</v>
      </c>
      <c r="D89" s="971" t="s">
        <v>12</v>
      </c>
      <c r="E89" s="972" t="s">
        <v>2121</v>
      </c>
      <c r="F89" s="1137" t="s">
        <v>2122</v>
      </c>
      <c r="G89" s="1138"/>
      <c r="H89" s="1138"/>
      <c r="I89" s="1138"/>
      <c r="J89" s="973" t="s">
        <v>109</v>
      </c>
      <c r="K89" s="974">
        <v>27.13</v>
      </c>
      <c r="L89" s="1139"/>
      <c r="M89" s="1140"/>
      <c r="N89" s="1141">
        <f>ROUND($L$89*$K$89,2)</f>
        <v>0</v>
      </c>
      <c r="O89" s="1138"/>
      <c r="P89" s="1138"/>
      <c r="Q89" s="1138"/>
      <c r="R89" s="946"/>
      <c r="S89" s="941"/>
      <c r="T89" s="975"/>
      <c r="U89" s="976" t="s">
        <v>13</v>
      </c>
      <c r="V89" s="977">
        <v>0</v>
      </c>
      <c r="W89" s="977">
        <f>$V$89*$K$89</f>
        <v>0</v>
      </c>
      <c r="X89" s="977">
        <v>0</v>
      </c>
      <c r="Y89" s="977">
        <f>$X$89*$K$89</f>
        <v>0</v>
      </c>
      <c r="Z89" s="977">
        <v>1.4999999999999999E-2</v>
      </c>
      <c r="AA89" s="978">
        <f>$Z$89*$K$89</f>
        <v>0.40694999999999998</v>
      </c>
      <c r="AB89" s="941"/>
      <c r="AC89" s="941"/>
      <c r="AD89" s="941"/>
      <c r="AE89" s="941"/>
      <c r="AF89" s="941"/>
      <c r="AG89" s="941"/>
      <c r="AH89" s="941"/>
      <c r="AR89" s="931" t="s">
        <v>100</v>
      </c>
      <c r="AT89" s="931" t="s">
        <v>12</v>
      </c>
      <c r="AU89" s="931" t="s">
        <v>98</v>
      </c>
      <c r="AY89" s="931" t="s">
        <v>11</v>
      </c>
      <c r="BE89" s="937">
        <f>IF($U$89="základní",$N$89,0)</f>
        <v>0</v>
      </c>
      <c r="BF89" s="937">
        <f>IF($U$89="snížená",$N$89,0)</f>
        <v>0</v>
      </c>
      <c r="BG89" s="937">
        <f>IF($U$89="zákl. přenesená",$N$89,0)</f>
        <v>0</v>
      </c>
      <c r="BH89" s="937">
        <f>IF($U$89="sníž. přenesená",$N$89,0)</f>
        <v>0</v>
      </c>
      <c r="BI89" s="937">
        <f>IF($U$89="nulová",$N$89,0)</f>
        <v>0</v>
      </c>
      <c r="BJ89" s="931" t="s">
        <v>97</v>
      </c>
      <c r="BK89" s="937">
        <f>ROUND($L$89*$K$89,2)</f>
        <v>0</v>
      </c>
      <c r="BL89" s="931" t="s">
        <v>100</v>
      </c>
    </row>
    <row r="90" spans="1:64" s="931" customFormat="1" ht="27" customHeight="1">
      <c r="A90" s="941"/>
      <c r="B90" s="945"/>
      <c r="C90" s="971" t="s">
        <v>1584</v>
      </c>
      <c r="D90" s="971" t="s">
        <v>12</v>
      </c>
      <c r="E90" s="972" t="s">
        <v>2123</v>
      </c>
      <c r="F90" s="1137" t="s">
        <v>2124</v>
      </c>
      <c r="G90" s="1138"/>
      <c r="H90" s="1138"/>
      <c r="I90" s="1138"/>
      <c r="J90" s="973" t="s">
        <v>109</v>
      </c>
      <c r="K90" s="974">
        <v>54.177</v>
      </c>
      <c r="L90" s="1139"/>
      <c r="M90" s="1140"/>
      <c r="N90" s="1141">
        <f>ROUND($L$90*$K$90,2)</f>
        <v>0</v>
      </c>
      <c r="O90" s="1138"/>
      <c r="P90" s="1138"/>
      <c r="Q90" s="1138"/>
      <c r="R90" s="946"/>
      <c r="S90" s="941"/>
      <c r="T90" s="975"/>
      <c r="U90" s="976" t="s">
        <v>13</v>
      </c>
      <c r="V90" s="977">
        <v>0.39100000000000001</v>
      </c>
      <c r="W90" s="977">
        <f>$V$90*$K$90</f>
        <v>21.183206999999999</v>
      </c>
      <c r="X90" s="977">
        <v>0</v>
      </c>
      <c r="Y90" s="977">
        <f>$X$90*$K$90</f>
        <v>0</v>
      </c>
      <c r="Z90" s="977">
        <v>3.1E-2</v>
      </c>
      <c r="AA90" s="978">
        <f>$Z$90*$K$90</f>
        <v>1.679487</v>
      </c>
      <c r="AB90" s="941"/>
      <c r="AC90" s="941"/>
      <c r="AD90" s="941"/>
      <c r="AE90" s="941"/>
      <c r="AF90" s="941"/>
      <c r="AG90" s="941"/>
      <c r="AH90" s="941"/>
      <c r="AR90" s="931" t="s">
        <v>100</v>
      </c>
      <c r="AT90" s="931" t="s">
        <v>12</v>
      </c>
      <c r="AU90" s="931" t="s">
        <v>98</v>
      </c>
      <c r="AY90" s="931" t="s">
        <v>11</v>
      </c>
      <c r="BE90" s="937">
        <f>IF($U$90="základní",$N$90,0)</f>
        <v>0</v>
      </c>
      <c r="BF90" s="937">
        <f>IF($U$90="snížená",$N$90,0)</f>
        <v>0</v>
      </c>
      <c r="BG90" s="937">
        <f>IF($U$90="zákl. přenesená",$N$90,0)</f>
        <v>0</v>
      </c>
      <c r="BH90" s="937">
        <f>IF($U$90="sníž. přenesená",$N$90,0)</f>
        <v>0</v>
      </c>
      <c r="BI90" s="937">
        <f>IF($U$90="nulová",$N$90,0)</f>
        <v>0</v>
      </c>
      <c r="BJ90" s="931" t="s">
        <v>97</v>
      </c>
      <c r="BK90" s="937">
        <f>ROUND($L$90*$K$90,2)</f>
        <v>0</v>
      </c>
      <c r="BL90" s="931" t="s">
        <v>100</v>
      </c>
    </row>
    <row r="91" spans="1:64" s="931" customFormat="1" ht="27" customHeight="1">
      <c r="A91" s="941"/>
      <c r="B91" s="945"/>
      <c r="C91" s="971" t="s">
        <v>1587</v>
      </c>
      <c r="D91" s="971" t="s">
        <v>12</v>
      </c>
      <c r="E91" s="972" t="s">
        <v>2125</v>
      </c>
      <c r="F91" s="1137" t="s">
        <v>2126</v>
      </c>
      <c r="G91" s="1138"/>
      <c r="H91" s="1138"/>
      <c r="I91" s="1138"/>
      <c r="J91" s="973" t="s">
        <v>109</v>
      </c>
      <c r="K91" s="974">
        <v>4.2329999999999997</v>
      </c>
      <c r="L91" s="1139"/>
      <c r="M91" s="1140"/>
      <c r="N91" s="1141">
        <f>ROUND($L$91*$K$91,2)</f>
        <v>0</v>
      </c>
      <c r="O91" s="1138"/>
      <c r="P91" s="1138"/>
      <c r="Q91" s="1138"/>
      <c r="R91" s="946"/>
      <c r="S91" s="941"/>
      <c r="T91" s="975"/>
      <c r="U91" s="976" t="s">
        <v>13</v>
      </c>
      <c r="V91" s="977">
        <v>0.32300000000000001</v>
      </c>
      <c r="W91" s="977">
        <f>$V$91*$K$91</f>
        <v>1.367259</v>
      </c>
      <c r="X91" s="977">
        <v>0</v>
      </c>
      <c r="Y91" s="977">
        <f>$X$91*$K$91</f>
        <v>0</v>
      </c>
      <c r="Z91" s="977">
        <v>2.7E-2</v>
      </c>
      <c r="AA91" s="978">
        <f>$Z$91*$K$91</f>
        <v>0.11429099999999999</v>
      </c>
      <c r="AB91" s="941"/>
      <c r="AC91" s="941"/>
      <c r="AD91" s="941"/>
      <c r="AE91" s="941"/>
      <c r="AF91" s="941"/>
      <c r="AG91" s="941"/>
      <c r="AH91" s="941"/>
      <c r="AR91" s="931" t="s">
        <v>100</v>
      </c>
      <c r="AT91" s="931" t="s">
        <v>12</v>
      </c>
      <c r="AU91" s="931" t="s">
        <v>98</v>
      </c>
      <c r="AY91" s="931" t="s">
        <v>11</v>
      </c>
      <c r="BE91" s="937">
        <f>IF($U$91="základní",$N$91,0)</f>
        <v>0</v>
      </c>
      <c r="BF91" s="937">
        <f>IF($U$91="snížená",$N$91,0)</f>
        <v>0</v>
      </c>
      <c r="BG91" s="937">
        <f>IF($U$91="zákl. přenesená",$N$91,0)</f>
        <v>0</v>
      </c>
      <c r="BH91" s="937">
        <f>IF($U$91="sníž. přenesená",$N$91,0)</f>
        <v>0</v>
      </c>
      <c r="BI91" s="937">
        <f>IF($U$91="nulová",$N$91,0)</f>
        <v>0</v>
      </c>
      <c r="BJ91" s="931" t="s">
        <v>97</v>
      </c>
      <c r="BK91" s="937">
        <f>ROUND($L$91*$K$91,2)</f>
        <v>0</v>
      </c>
      <c r="BL91" s="931" t="s">
        <v>100</v>
      </c>
    </row>
    <row r="92" spans="1:64" s="931" customFormat="1" ht="27" customHeight="1">
      <c r="A92" s="941"/>
      <c r="B92" s="945"/>
      <c r="C92" s="971" t="s">
        <v>1590</v>
      </c>
      <c r="D92" s="971" t="s">
        <v>12</v>
      </c>
      <c r="E92" s="972" t="s">
        <v>2127</v>
      </c>
      <c r="F92" s="1137" t="s">
        <v>2128</v>
      </c>
      <c r="G92" s="1138"/>
      <c r="H92" s="1138"/>
      <c r="I92" s="1138"/>
      <c r="J92" s="973" t="s">
        <v>109</v>
      </c>
      <c r="K92" s="974">
        <v>40.375</v>
      </c>
      <c r="L92" s="1139"/>
      <c r="M92" s="1140"/>
      <c r="N92" s="1141">
        <f>ROUND($L$92*$K$92,2)</f>
        <v>0</v>
      </c>
      <c r="O92" s="1138"/>
      <c r="P92" s="1138"/>
      <c r="Q92" s="1138"/>
      <c r="R92" s="946"/>
      <c r="S92" s="941"/>
      <c r="T92" s="975"/>
      <c r="U92" s="976" t="s">
        <v>13</v>
      </c>
      <c r="V92" s="977">
        <v>0.27200000000000002</v>
      </c>
      <c r="W92" s="977">
        <f>$V$92*$K$92</f>
        <v>10.982000000000001</v>
      </c>
      <c r="X92" s="977">
        <v>0</v>
      </c>
      <c r="Y92" s="977">
        <f>$X$92*$K$92</f>
        <v>0</v>
      </c>
      <c r="Z92" s="977">
        <v>2.3E-2</v>
      </c>
      <c r="AA92" s="978">
        <f>$Z$92*$K$92</f>
        <v>0.92862500000000003</v>
      </c>
      <c r="AB92" s="941"/>
      <c r="AC92" s="941"/>
      <c r="AD92" s="941"/>
      <c r="AE92" s="941"/>
      <c r="AF92" s="941"/>
      <c r="AG92" s="941"/>
      <c r="AH92" s="941"/>
      <c r="AR92" s="931" t="s">
        <v>100</v>
      </c>
      <c r="AT92" s="931" t="s">
        <v>12</v>
      </c>
      <c r="AU92" s="931" t="s">
        <v>98</v>
      </c>
      <c r="AY92" s="931" t="s">
        <v>11</v>
      </c>
      <c r="BE92" s="937">
        <f>IF($U$92="základní",$N$92,0)</f>
        <v>0</v>
      </c>
      <c r="BF92" s="937">
        <f>IF($U$92="snížená",$N$92,0)</f>
        <v>0</v>
      </c>
      <c r="BG92" s="937">
        <f>IF($U$92="zákl. přenesená",$N$92,0)</f>
        <v>0</v>
      </c>
      <c r="BH92" s="937">
        <f>IF($U$92="sníž. přenesená",$N$92,0)</f>
        <v>0</v>
      </c>
      <c r="BI92" s="937">
        <f>IF($U$92="nulová",$N$92,0)</f>
        <v>0</v>
      </c>
      <c r="BJ92" s="931" t="s">
        <v>97</v>
      </c>
      <c r="BK92" s="937">
        <f>ROUND($L$92*$K$92,2)</f>
        <v>0</v>
      </c>
      <c r="BL92" s="931" t="s">
        <v>100</v>
      </c>
    </row>
    <row r="93" spans="1:64" s="931" customFormat="1" ht="27" customHeight="1">
      <c r="A93" s="941"/>
      <c r="B93" s="945"/>
      <c r="C93" s="971" t="s">
        <v>1594</v>
      </c>
      <c r="D93" s="971" t="s">
        <v>12</v>
      </c>
      <c r="E93" s="972" t="s">
        <v>2129</v>
      </c>
      <c r="F93" s="1137" t="s">
        <v>2130</v>
      </c>
      <c r="G93" s="1138"/>
      <c r="H93" s="1138"/>
      <c r="I93" s="1138"/>
      <c r="J93" s="973" t="s">
        <v>109</v>
      </c>
      <c r="K93" s="974">
        <v>34.475000000000001</v>
      </c>
      <c r="L93" s="1139"/>
      <c r="M93" s="1140"/>
      <c r="N93" s="1141">
        <f>ROUND($L$93*$K$93,2)</f>
        <v>0</v>
      </c>
      <c r="O93" s="1138"/>
      <c r="P93" s="1138"/>
      <c r="Q93" s="1138"/>
      <c r="R93" s="946"/>
      <c r="S93" s="941"/>
      <c r="T93" s="975"/>
      <c r="U93" s="976" t="s">
        <v>13</v>
      </c>
      <c r="V93" s="977">
        <v>0.61599999999999999</v>
      </c>
      <c r="W93" s="977">
        <f>$V$93*$K$93</f>
        <v>21.236599999999999</v>
      </c>
      <c r="X93" s="977">
        <v>0</v>
      </c>
      <c r="Y93" s="977">
        <f>$X$93*$K$93</f>
        <v>0</v>
      </c>
      <c r="Z93" s="977">
        <v>8.7999999999999995E-2</v>
      </c>
      <c r="AA93" s="978">
        <f>$Z$93*$K$93</f>
        <v>3.0337999999999998</v>
      </c>
      <c r="AB93" s="941"/>
      <c r="AC93" s="941"/>
      <c r="AD93" s="941"/>
      <c r="AE93" s="941"/>
      <c r="AF93" s="941"/>
      <c r="AG93" s="941"/>
      <c r="AH93" s="941"/>
      <c r="AR93" s="931" t="s">
        <v>100</v>
      </c>
      <c r="AT93" s="931" t="s">
        <v>12</v>
      </c>
      <c r="AU93" s="931" t="s">
        <v>98</v>
      </c>
      <c r="AY93" s="931" t="s">
        <v>11</v>
      </c>
      <c r="BE93" s="937">
        <f>IF($U$93="základní",$N$93,0)</f>
        <v>0</v>
      </c>
      <c r="BF93" s="937">
        <f>IF($U$93="snížená",$N$93,0)</f>
        <v>0</v>
      </c>
      <c r="BG93" s="937">
        <f>IF($U$93="zákl. přenesená",$N$93,0)</f>
        <v>0</v>
      </c>
      <c r="BH93" s="937">
        <f>IF($U$93="sníž. přenesená",$N$93,0)</f>
        <v>0</v>
      </c>
      <c r="BI93" s="937">
        <f>IF($U$93="nulová",$N$93,0)</f>
        <v>0</v>
      </c>
      <c r="BJ93" s="931" t="s">
        <v>97</v>
      </c>
      <c r="BK93" s="937">
        <f>ROUND($L$93*$K$93,2)</f>
        <v>0</v>
      </c>
      <c r="BL93" s="931" t="s">
        <v>100</v>
      </c>
    </row>
    <row r="94" spans="1:64" s="931" customFormat="1" ht="27" customHeight="1">
      <c r="A94" s="941"/>
      <c r="B94" s="945"/>
      <c r="C94" s="971" t="s">
        <v>1597</v>
      </c>
      <c r="D94" s="971" t="s">
        <v>12</v>
      </c>
      <c r="E94" s="972" t="s">
        <v>2131</v>
      </c>
      <c r="F94" s="1137" t="s">
        <v>2132</v>
      </c>
      <c r="G94" s="1138"/>
      <c r="H94" s="1138"/>
      <c r="I94" s="1138"/>
      <c r="J94" s="973" t="s">
        <v>109</v>
      </c>
      <c r="K94" s="974">
        <v>29.05</v>
      </c>
      <c r="L94" s="1139"/>
      <c r="M94" s="1140"/>
      <c r="N94" s="1141">
        <f>ROUND($L$94*$K$94,2)</f>
        <v>0</v>
      </c>
      <c r="O94" s="1138"/>
      <c r="P94" s="1138"/>
      <c r="Q94" s="1138"/>
      <c r="R94" s="946"/>
      <c r="S94" s="941"/>
      <c r="T94" s="975"/>
      <c r="U94" s="976" t="s">
        <v>13</v>
      </c>
      <c r="V94" s="977">
        <v>0.57599999999999996</v>
      </c>
      <c r="W94" s="977">
        <f>$V$94*$K$94</f>
        <v>16.732799999999997</v>
      </c>
      <c r="X94" s="977">
        <v>0</v>
      </c>
      <c r="Y94" s="977">
        <f>$X$94*$K$94</f>
        <v>0</v>
      </c>
      <c r="Z94" s="977">
        <v>6.7000000000000004E-2</v>
      </c>
      <c r="AA94" s="978">
        <f>$Z$94*$K$94</f>
        <v>1.9463500000000002</v>
      </c>
      <c r="AB94" s="941"/>
      <c r="AC94" s="941"/>
      <c r="AD94" s="941"/>
      <c r="AE94" s="941"/>
      <c r="AF94" s="941"/>
      <c r="AG94" s="941"/>
      <c r="AH94" s="941"/>
      <c r="AR94" s="931" t="s">
        <v>100</v>
      </c>
      <c r="AT94" s="931" t="s">
        <v>12</v>
      </c>
      <c r="AU94" s="931" t="s">
        <v>98</v>
      </c>
      <c r="AY94" s="931" t="s">
        <v>11</v>
      </c>
      <c r="BE94" s="937">
        <f>IF($U$94="základní",$N$94,0)</f>
        <v>0</v>
      </c>
      <c r="BF94" s="937">
        <f>IF($U$94="snížená",$N$94,0)</f>
        <v>0</v>
      </c>
      <c r="BG94" s="937">
        <f>IF($U$94="zákl. přenesená",$N$94,0)</f>
        <v>0</v>
      </c>
      <c r="BH94" s="937">
        <f>IF($U$94="sníž. přenesená",$N$94,0)</f>
        <v>0</v>
      </c>
      <c r="BI94" s="937">
        <f>IF($U$94="nulová",$N$94,0)</f>
        <v>0</v>
      </c>
      <c r="BJ94" s="931" t="s">
        <v>97</v>
      </c>
      <c r="BK94" s="937">
        <f>ROUND($L$94*$K$94,2)</f>
        <v>0</v>
      </c>
      <c r="BL94" s="931" t="s">
        <v>100</v>
      </c>
    </row>
    <row r="95" spans="1:64" s="931" customFormat="1" ht="27" customHeight="1">
      <c r="A95" s="941"/>
      <c r="B95" s="945"/>
      <c r="C95" s="971" t="s">
        <v>1601</v>
      </c>
      <c r="D95" s="971" t="s">
        <v>12</v>
      </c>
      <c r="E95" s="972" t="s">
        <v>2133</v>
      </c>
      <c r="F95" s="1137" t="s">
        <v>2134</v>
      </c>
      <c r="G95" s="1138"/>
      <c r="H95" s="1138"/>
      <c r="I95" s="1138"/>
      <c r="J95" s="973" t="s">
        <v>14</v>
      </c>
      <c r="K95" s="974">
        <v>0.80300000000000005</v>
      </c>
      <c r="L95" s="1139"/>
      <c r="M95" s="1140"/>
      <c r="N95" s="1141">
        <f>ROUND($L$95*$K$95,2)</f>
        <v>0</v>
      </c>
      <c r="O95" s="1138"/>
      <c r="P95" s="1138"/>
      <c r="Q95" s="1138"/>
      <c r="R95" s="946"/>
      <c r="S95" s="941"/>
      <c r="T95" s="975"/>
      <c r="U95" s="976" t="s">
        <v>13</v>
      </c>
      <c r="V95" s="977">
        <v>5.7960000000000003</v>
      </c>
      <c r="W95" s="977">
        <f>$V$95*$K$95</f>
        <v>4.6541880000000004</v>
      </c>
      <c r="X95" s="977">
        <v>0</v>
      </c>
      <c r="Y95" s="977">
        <f>$X$95*$K$95</f>
        <v>0</v>
      </c>
      <c r="Z95" s="977">
        <v>1.8</v>
      </c>
      <c r="AA95" s="978">
        <f>$Z$95*$K$95</f>
        <v>1.4454</v>
      </c>
      <c r="AB95" s="941"/>
      <c r="AC95" s="941"/>
      <c r="AD95" s="941"/>
      <c r="AE95" s="941"/>
      <c r="AF95" s="941"/>
      <c r="AG95" s="941"/>
      <c r="AH95" s="941"/>
      <c r="AR95" s="931" t="s">
        <v>100</v>
      </c>
      <c r="AT95" s="931" t="s">
        <v>12</v>
      </c>
      <c r="AU95" s="931" t="s">
        <v>98</v>
      </c>
      <c r="AY95" s="931" t="s">
        <v>11</v>
      </c>
      <c r="BE95" s="937">
        <f>IF($U$95="základní",$N$95,0)</f>
        <v>0</v>
      </c>
      <c r="BF95" s="937">
        <f>IF($U$95="snížená",$N$95,0)</f>
        <v>0</v>
      </c>
      <c r="BG95" s="937">
        <f>IF($U$95="zákl. přenesená",$N$95,0)</f>
        <v>0</v>
      </c>
      <c r="BH95" s="937">
        <f>IF($U$95="sníž. přenesená",$N$95,0)</f>
        <v>0</v>
      </c>
      <c r="BI95" s="937">
        <f>IF($U$95="nulová",$N$95,0)</f>
        <v>0</v>
      </c>
      <c r="BJ95" s="931" t="s">
        <v>97</v>
      </c>
      <c r="BK95" s="937">
        <f>ROUND($L$95*$K$95,2)</f>
        <v>0</v>
      </c>
      <c r="BL95" s="931" t="s">
        <v>100</v>
      </c>
    </row>
    <row r="96" spans="1:64" s="931" customFormat="1" ht="27" customHeight="1">
      <c r="A96" s="941"/>
      <c r="B96" s="945"/>
      <c r="C96" s="971" t="s">
        <v>1606</v>
      </c>
      <c r="D96" s="971" t="s">
        <v>12</v>
      </c>
      <c r="E96" s="972" t="s">
        <v>2135</v>
      </c>
      <c r="F96" s="1137" t="s">
        <v>2136</v>
      </c>
      <c r="G96" s="1138"/>
      <c r="H96" s="1138"/>
      <c r="I96" s="1138"/>
      <c r="J96" s="973" t="s">
        <v>14</v>
      </c>
      <c r="K96" s="974">
        <v>16.129000000000001</v>
      </c>
      <c r="L96" s="1139"/>
      <c r="M96" s="1140"/>
      <c r="N96" s="1141">
        <f>ROUND($L$96*$K$96,2)</f>
        <v>0</v>
      </c>
      <c r="O96" s="1138"/>
      <c r="P96" s="1138"/>
      <c r="Q96" s="1138"/>
      <c r="R96" s="946"/>
      <c r="S96" s="941"/>
      <c r="T96" s="975"/>
      <c r="U96" s="976" t="s">
        <v>13</v>
      </c>
      <c r="V96" s="977">
        <v>3.6080000000000001</v>
      </c>
      <c r="W96" s="977">
        <f>$V$96*$K$96</f>
        <v>58.193432000000008</v>
      </c>
      <c r="X96" s="977">
        <v>0</v>
      </c>
      <c r="Y96" s="977">
        <f>$X$96*$K$96</f>
        <v>0</v>
      </c>
      <c r="Z96" s="977">
        <v>1.8</v>
      </c>
      <c r="AA96" s="978">
        <f>$Z$96*$K$96</f>
        <v>29.032200000000003</v>
      </c>
      <c r="AB96" s="941"/>
      <c r="AC96" s="941"/>
      <c r="AD96" s="941"/>
      <c r="AE96" s="941"/>
      <c r="AF96" s="941"/>
      <c r="AG96" s="941"/>
      <c r="AH96" s="941"/>
      <c r="AR96" s="931" t="s">
        <v>100</v>
      </c>
      <c r="AT96" s="931" t="s">
        <v>12</v>
      </c>
      <c r="AU96" s="931" t="s">
        <v>98</v>
      </c>
      <c r="AY96" s="931" t="s">
        <v>11</v>
      </c>
      <c r="BE96" s="937">
        <f>IF($U$96="základní",$N$96,0)</f>
        <v>0</v>
      </c>
      <c r="BF96" s="937">
        <f>IF($U$96="snížená",$N$96,0)</f>
        <v>0</v>
      </c>
      <c r="BG96" s="937">
        <f>IF($U$96="zákl. přenesená",$N$96,0)</f>
        <v>0</v>
      </c>
      <c r="BH96" s="937">
        <f>IF($U$96="sníž. přenesená",$N$96,0)</f>
        <v>0</v>
      </c>
      <c r="BI96" s="937">
        <f>IF($U$96="nulová",$N$96,0)</f>
        <v>0</v>
      </c>
      <c r="BJ96" s="931" t="s">
        <v>97</v>
      </c>
      <c r="BK96" s="937">
        <f>ROUND($L$96*$K$96,2)</f>
        <v>0</v>
      </c>
      <c r="BL96" s="931" t="s">
        <v>100</v>
      </c>
    </row>
    <row r="97" spans="1:64" s="931" customFormat="1" ht="39" customHeight="1">
      <c r="A97" s="941"/>
      <c r="B97" s="945"/>
      <c r="C97" s="971" t="s">
        <v>1611</v>
      </c>
      <c r="D97" s="971" t="s">
        <v>12</v>
      </c>
      <c r="E97" s="972" t="s">
        <v>3124</v>
      </c>
      <c r="F97" s="1137" t="s">
        <v>3125</v>
      </c>
      <c r="G97" s="1138"/>
      <c r="H97" s="1138"/>
      <c r="I97" s="1138"/>
      <c r="J97" s="973" t="s">
        <v>92</v>
      </c>
      <c r="K97" s="974">
        <v>20</v>
      </c>
      <c r="L97" s="1139"/>
      <c r="M97" s="1140"/>
      <c r="N97" s="1141">
        <f>ROUND($L$97*$K$97,2)</f>
        <v>0</v>
      </c>
      <c r="O97" s="1138"/>
      <c r="P97" s="1138"/>
      <c r="Q97" s="1138"/>
      <c r="R97" s="946"/>
      <c r="S97" s="941"/>
      <c r="T97" s="975"/>
      <c r="U97" s="976" t="s">
        <v>13</v>
      </c>
      <c r="V97" s="977">
        <v>0.83699999999999997</v>
      </c>
      <c r="W97" s="977">
        <f>$V$97*$K$97</f>
        <v>16.739999999999998</v>
      </c>
      <c r="X97" s="977">
        <v>0</v>
      </c>
      <c r="Y97" s="977">
        <f>$X$97*$K$97</f>
        <v>0</v>
      </c>
      <c r="Z97" s="977">
        <v>3.2000000000000001E-2</v>
      </c>
      <c r="AA97" s="978">
        <f>$Z$97*$K$97</f>
        <v>0.64</v>
      </c>
      <c r="AB97" s="941"/>
      <c r="AC97" s="941"/>
      <c r="AD97" s="941"/>
      <c r="AE97" s="941"/>
      <c r="AF97" s="941"/>
      <c r="AG97" s="941"/>
      <c r="AH97" s="941"/>
      <c r="AR97" s="931" t="s">
        <v>100</v>
      </c>
      <c r="AT97" s="931" t="s">
        <v>12</v>
      </c>
      <c r="AU97" s="931" t="s">
        <v>98</v>
      </c>
      <c r="AY97" s="931" t="s">
        <v>11</v>
      </c>
      <c r="BE97" s="937">
        <f>IF($U$97="základní",$N$97,0)</f>
        <v>0</v>
      </c>
      <c r="BF97" s="937">
        <f>IF($U$97="snížená",$N$97,0)</f>
        <v>0</v>
      </c>
      <c r="BG97" s="937">
        <f>IF($U$97="zákl. přenesená",$N$97,0)</f>
        <v>0</v>
      </c>
      <c r="BH97" s="937">
        <f>IF($U$97="sníž. přenesená",$N$97,0)</f>
        <v>0</v>
      </c>
      <c r="BI97" s="937">
        <f>IF($U$97="nulová",$N$97,0)</f>
        <v>0</v>
      </c>
      <c r="BJ97" s="931" t="s">
        <v>97</v>
      </c>
      <c r="BK97" s="937">
        <f>ROUND($L$97*$K$97,2)</f>
        <v>0</v>
      </c>
      <c r="BL97" s="931" t="s">
        <v>100</v>
      </c>
    </row>
    <row r="98" spans="1:64" s="931" customFormat="1" ht="27" customHeight="1">
      <c r="A98" s="941"/>
      <c r="B98" s="945"/>
      <c r="C98" s="971" t="s">
        <v>1614</v>
      </c>
      <c r="D98" s="971" t="s">
        <v>12</v>
      </c>
      <c r="E98" s="972" t="s">
        <v>2137</v>
      </c>
      <c r="F98" s="1137" t="s">
        <v>2138</v>
      </c>
      <c r="G98" s="1138"/>
      <c r="H98" s="1138"/>
      <c r="I98" s="1138"/>
      <c r="J98" s="973" t="s">
        <v>92</v>
      </c>
      <c r="K98" s="974">
        <v>32</v>
      </c>
      <c r="L98" s="1139"/>
      <c r="M98" s="1140"/>
      <c r="N98" s="1141">
        <f>ROUND($L$98*$K$98,2)</f>
        <v>0</v>
      </c>
      <c r="O98" s="1138"/>
      <c r="P98" s="1138"/>
      <c r="Q98" s="1138"/>
      <c r="R98" s="946"/>
      <c r="S98" s="941"/>
      <c r="T98" s="975"/>
      <c r="U98" s="976" t="s">
        <v>13</v>
      </c>
      <c r="V98" s="977">
        <v>0.77200000000000002</v>
      </c>
      <c r="W98" s="977">
        <f>$V$98*$K$98</f>
        <v>24.704000000000001</v>
      </c>
      <c r="X98" s="977">
        <v>0</v>
      </c>
      <c r="Y98" s="977">
        <f>$X$98*$K$98</f>
        <v>0</v>
      </c>
      <c r="Z98" s="977">
        <v>3.1E-2</v>
      </c>
      <c r="AA98" s="978">
        <f>$Z$98*$K$98</f>
        <v>0.99199999999999999</v>
      </c>
      <c r="AB98" s="941"/>
      <c r="AC98" s="941"/>
      <c r="AD98" s="941"/>
      <c r="AE98" s="941"/>
      <c r="AF98" s="941"/>
      <c r="AG98" s="941"/>
      <c r="AH98" s="941"/>
      <c r="AR98" s="931" t="s">
        <v>100</v>
      </c>
      <c r="AT98" s="931" t="s">
        <v>12</v>
      </c>
      <c r="AU98" s="931" t="s">
        <v>98</v>
      </c>
      <c r="AY98" s="931" t="s">
        <v>11</v>
      </c>
      <c r="BE98" s="937">
        <f>IF($U$98="základní",$N$98,0)</f>
        <v>0</v>
      </c>
      <c r="BF98" s="937">
        <f>IF($U$98="snížená",$N$98,0)</f>
        <v>0</v>
      </c>
      <c r="BG98" s="937">
        <f>IF($U$98="zákl. přenesená",$N$98,0)</f>
        <v>0</v>
      </c>
      <c r="BH98" s="937">
        <f>IF($U$98="sníž. přenesená",$N$98,0)</f>
        <v>0</v>
      </c>
      <c r="BI98" s="937">
        <f>IF($U$98="nulová",$N$98,0)</f>
        <v>0</v>
      </c>
      <c r="BJ98" s="931" t="s">
        <v>97</v>
      </c>
      <c r="BK98" s="937">
        <f>ROUND($L$98*$K$98,2)</f>
        <v>0</v>
      </c>
      <c r="BL98" s="931" t="s">
        <v>100</v>
      </c>
    </row>
    <row r="99" spans="1:64" s="931" customFormat="1" ht="27" customHeight="1">
      <c r="A99" s="941"/>
      <c r="B99" s="945"/>
      <c r="C99" s="971" t="s">
        <v>1617</v>
      </c>
      <c r="D99" s="971" t="s">
        <v>12</v>
      </c>
      <c r="E99" s="972" t="s">
        <v>2139</v>
      </c>
      <c r="F99" s="1137" t="s">
        <v>2140</v>
      </c>
      <c r="G99" s="1138"/>
      <c r="H99" s="1138"/>
      <c r="I99" s="1138"/>
      <c r="J99" s="973" t="s">
        <v>92</v>
      </c>
      <c r="K99" s="974">
        <v>32</v>
      </c>
      <c r="L99" s="1139"/>
      <c r="M99" s="1140"/>
      <c r="N99" s="1141">
        <f>ROUND($L$99*$K$99,2)</f>
        <v>0</v>
      </c>
      <c r="O99" s="1138"/>
      <c r="P99" s="1138"/>
      <c r="Q99" s="1138"/>
      <c r="R99" s="946"/>
      <c r="S99" s="941"/>
      <c r="T99" s="975"/>
      <c r="U99" s="976" t="s">
        <v>13</v>
      </c>
      <c r="V99" s="977">
        <v>0</v>
      </c>
      <c r="W99" s="977">
        <f>$V$99*$K$99</f>
        <v>0</v>
      </c>
      <c r="X99" s="977">
        <v>3.3E-3</v>
      </c>
      <c r="Y99" s="977">
        <f>$X$99*$K$99</f>
        <v>0.1056</v>
      </c>
      <c r="Z99" s="977">
        <v>0</v>
      </c>
      <c r="AA99" s="978">
        <f>$Z$99*$K$99</f>
        <v>0</v>
      </c>
      <c r="AB99" s="941"/>
      <c r="AC99" s="941"/>
      <c r="AD99" s="941"/>
      <c r="AE99" s="941"/>
      <c r="AF99" s="941"/>
      <c r="AG99" s="941"/>
      <c r="AH99" s="941"/>
      <c r="AR99" s="931" t="s">
        <v>100</v>
      </c>
      <c r="AT99" s="931" t="s">
        <v>12</v>
      </c>
      <c r="AU99" s="931" t="s">
        <v>98</v>
      </c>
      <c r="AY99" s="931" t="s">
        <v>11</v>
      </c>
      <c r="BE99" s="937">
        <f>IF($U$99="základní",$N$99,0)</f>
        <v>0</v>
      </c>
      <c r="BF99" s="937">
        <f>IF($U$99="snížená",$N$99,0)</f>
        <v>0</v>
      </c>
      <c r="BG99" s="937">
        <f>IF($U$99="zákl. přenesená",$N$99,0)</f>
        <v>0</v>
      </c>
      <c r="BH99" s="937">
        <f>IF($U$99="sníž. přenesená",$N$99,0)</f>
        <v>0</v>
      </c>
      <c r="BI99" s="937">
        <f>IF($U$99="nulová",$N$99,0)</f>
        <v>0</v>
      </c>
      <c r="BJ99" s="931" t="s">
        <v>97</v>
      </c>
      <c r="BK99" s="937">
        <f>ROUND($L$99*$K$99,2)</f>
        <v>0</v>
      </c>
      <c r="BL99" s="931" t="s">
        <v>100</v>
      </c>
    </row>
    <row r="100" spans="1:64" s="931" customFormat="1" ht="27" customHeight="1">
      <c r="A100" s="941"/>
      <c r="B100" s="945"/>
      <c r="C100" s="971" t="s">
        <v>1620</v>
      </c>
      <c r="D100" s="971" t="s">
        <v>12</v>
      </c>
      <c r="E100" s="972" t="s">
        <v>3126</v>
      </c>
      <c r="F100" s="1137" t="s">
        <v>3127</v>
      </c>
      <c r="G100" s="1138"/>
      <c r="H100" s="1138"/>
      <c r="I100" s="1138"/>
      <c r="J100" s="973" t="s">
        <v>94</v>
      </c>
      <c r="K100" s="974">
        <v>100</v>
      </c>
      <c r="L100" s="1139"/>
      <c r="M100" s="1140"/>
      <c r="N100" s="1141">
        <f>ROUND($L$100*$K$100,2)</f>
        <v>0</v>
      </c>
      <c r="O100" s="1138"/>
      <c r="P100" s="1138"/>
      <c r="Q100" s="1138"/>
      <c r="R100" s="946"/>
      <c r="S100" s="941"/>
      <c r="T100" s="975"/>
      <c r="U100" s="976" t="s">
        <v>13</v>
      </c>
      <c r="V100" s="977">
        <v>0.30099999999999999</v>
      </c>
      <c r="W100" s="977">
        <f>$V$100*$K$100</f>
        <v>30.099999999999998</v>
      </c>
      <c r="X100" s="977">
        <v>0</v>
      </c>
      <c r="Y100" s="977">
        <f>$X$100*$K$100</f>
        <v>0</v>
      </c>
      <c r="Z100" s="977">
        <v>8.9999999999999993E-3</v>
      </c>
      <c r="AA100" s="978">
        <f>$Z$100*$K$100</f>
        <v>0.89999999999999991</v>
      </c>
      <c r="AB100" s="941"/>
      <c r="AC100" s="941"/>
      <c r="AD100" s="941"/>
      <c r="AE100" s="941"/>
      <c r="AF100" s="941"/>
      <c r="AG100" s="941"/>
      <c r="AH100" s="941"/>
      <c r="AR100" s="931" t="s">
        <v>100</v>
      </c>
      <c r="AT100" s="931" t="s">
        <v>12</v>
      </c>
      <c r="AU100" s="931" t="s">
        <v>98</v>
      </c>
      <c r="AY100" s="931" t="s">
        <v>11</v>
      </c>
      <c r="BE100" s="937">
        <f>IF($U$100="základní",$N$100,0)</f>
        <v>0</v>
      </c>
      <c r="BF100" s="937">
        <f>IF($U$100="snížená",$N$100,0)</f>
        <v>0</v>
      </c>
      <c r="BG100" s="937">
        <f>IF($U$100="zákl. přenesená",$N$100,0)</f>
        <v>0</v>
      </c>
      <c r="BH100" s="937">
        <f>IF($U$100="sníž. přenesená",$N$100,0)</f>
        <v>0</v>
      </c>
      <c r="BI100" s="937">
        <f>IF($U$100="nulová",$N$100,0)</f>
        <v>0</v>
      </c>
      <c r="BJ100" s="931" t="s">
        <v>97</v>
      </c>
      <c r="BK100" s="937">
        <f>ROUND($L$100*$K$100,2)</f>
        <v>0</v>
      </c>
      <c r="BL100" s="931" t="s">
        <v>100</v>
      </c>
    </row>
    <row r="101" spans="1:64" s="931" customFormat="1" ht="27" customHeight="1">
      <c r="A101" s="941"/>
      <c r="B101" s="945"/>
      <c r="C101" s="971" t="s">
        <v>1623</v>
      </c>
      <c r="D101" s="971" t="s">
        <v>12</v>
      </c>
      <c r="E101" s="972" t="s">
        <v>2141</v>
      </c>
      <c r="F101" s="1137" t="s">
        <v>2142</v>
      </c>
      <c r="G101" s="1138"/>
      <c r="H101" s="1138"/>
      <c r="I101" s="1138"/>
      <c r="J101" s="973" t="s">
        <v>94</v>
      </c>
      <c r="K101" s="974">
        <v>99.08</v>
      </c>
      <c r="L101" s="1139"/>
      <c r="M101" s="1140"/>
      <c r="N101" s="1141">
        <f>ROUND($L$101*$K$101,2)</f>
        <v>0</v>
      </c>
      <c r="O101" s="1138"/>
      <c r="P101" s="1138"/>
      <c r="Q101" s="1138"/>
      <c r="R101" s="946"/>
      <c r="S101" s="941"/>
      <c r="T101" s="975"/>
      <c r="U101" s="976" t="s">
        <v>13</v>
      </c>
      <c r="V101" s="977">
        <v>0.30099999999999999</v>
      </c>
      <c r="W101" s="977">
        <f>$V$101*$K$101</f>
        <v>29.823079999999997</v>
      </c>
      <c r="X101" s="977">
        <v>0</v>
      </c>
      <c r="Y101" s="977">
        <f>$X$101*$K$101</f>
        <v>0</v>
      </c>
      <c r="Z101" s="977">
        <v>1.2999999999999999E-2</v>
      </c>
      <c r="AA101" s="978">
        <f>$Z$101*$K$101</f>
        <v>1.2880399999999999</v>
      </c>
      <c r="AB101" s="941"/>
      <c r="AC101" s="941"/>
      <c r="AD101" s="941"/>
      <c r="AE101" s="941"/>
      <c r="AF101" s="941"/>
      <c r="AG101" s="941"/>
      <c r="AH101" s="941"/>
      <c r="AR101" s="931" t="s">
        <v>100</v>
      </c>
      <c r="AT101" s="931" t="s">
        <v>12</v>
      </c>
      <c r="AU101" s="931" t="s">
        <v>98</v>
      </c>
      <c r="AY101" s="931" t="s">
        <v>11</v>
      </c>
      <c r="BE101" s="937">
        <f>IF($U$101="základní",$N$101,0)</f>
        <v>0</v>
      </c>
      <c r="BF101" s="937">
        <f>IF($U$101="snížená",$N$101,0)</f>
        <v>0</v>
      </c>
      <c r="BG101" s="937">
        <f>IF($U$101="zákl. přenesená",$N$101,0)</f>
        <v>0</v>
      </c>
      <c r="BH101" s="937">
        <f>IF($U$101="sníž. přenesená",$N$101,0)</f>
        <v>0</v>
      </c>
      <c r="BI101" s="937">
        <f>IF($U$101="nulová",$N$101,0)</f>
        <v>0</v>
      </c>
      <c r="BJ101" s="931" t="s">
        <v>97</v>
      </c>
      <c r="BK101" s="937">
        <f>ROUND($L$101*$K$101,2)</f>
        <v>0</v>
      </c>
      <c r="BL101" s="931" t="s">
        <v>100</v>
      </c>
    </row>
    <row r="102" spans="1:64" s="931" customFormat="1" ht="27" customHeight="1">
      <c r="A102" s="941"/>
      <c r="B102" s="945"/>
      <c r="C102" s="971" t="s">
        <v>1626</v>
      </c>
      <c r="D102" s="971" t="s">
        <v>12</v>
      </c>
      <c r="E102" s="972" t="s">
        <v>2143</v>
      </c>
      <c r="F102" s="1137" t="s">
        <v>2144</v>
      </c>
      <c r="G102" s="1138"/>
      <c r="H102" s="1138"/>
      <c r="I102" s="1138"/>
      <c r="J102" s="973" t="s">
        <v>94</v>
      </c>
      <c r="K102" s="974">
        <v>15.2</v>
      </c>
      <c r="L102" s="1139"/>
      <c r="M102" s="1140"/>
      <c r="N102" s="1141">
        <f>ROUND($L$102*$K$102,2)</f>
        <v>0</v>
      </c>
      <c r="O102" s="1138"/>
      <c r="P102" s="1138"/>
      <c r="Q102" s="1138"/>
      <c r="R102" s="946"/>
      <c r="S102" s="941"/>
      <c r="T102" s="975"/>
      <c r="U102" s="976" t="s">
        <v>13</v>
      </c>
      <c r="V102" s="977">
        <v>0.42199999999999999</v>
      </c>
      <c r="W102" s="977">
        <f>$V$102*$K$102</f>
        <v>6.4143999999999997</v>
      </c>
      <c r="X102" s="977">
        <v>0</v>
      </c>
      <c r="Y102" s="977">
        <f>$X$102*$K$102</f>
        <v>0</v>
      </c>
      <c r="Z102" s="977">
        <v>2.7E-2</v>
      </c>
      <c r="AA102" s="978">
        <f>$Z$102*$K$102</f>
        <v>0.41039999999999999</v>
      </c>
      <c r="AB102" s="941"/>
      <c r="AC102" s="941"/>
      <c r="AD102" s="941"/>
      <c r="AE102" s="941"/>
      <c r="AF102" s="941"/>
      <c r="AG102" s="941"/>
      <c r="AH102" s="941"/>
      <c r="AR102" s="931" t="s">
        <v>100</v>
      </c>
      <c r="AT102" s="931" t="s">
        <v>12</v>
      </c>
      <c r="AU102" s="931" t="s">
        <v>98</v>
      </c>
      <c r="AY102" s="931" t="s">
        <v>11</v>
      </c>
      <c r="BE102" s="937">
        <f>IF($U$102="základní",$N$102,0)</f>
        <v>0</v>
      </c>
      <c r="BF102" s="937">
        <f>IF($U$102="snížená",$N$102,0)</f>
        <v>0</v>
      </c>
      <c r="BG102" s="937">
        <f>IF($U$102="zákl. přenesená",$N$102,0)</f>
        <v>0</v>
      </c>
      <c r="BH102" s="937">
        <f>IF($U$102="sníž. přenesená",$N$102,0)</f>
        <v>0</v>
      </c>
      <c r="BI102" s="937">
        <f>IF($U$102="nulová",$N$102,0)</f>
        <v>0</v>
      </c>
      <c r="BJ102" s="931" t="s">
        <v>97</v>
      </c>
      <c r="BK102" s="937">
        <f>ROUND($L$102*$K$102,2)</f>
        <v>0</v>
      </c>
      <c r="BL102" s="931" t="s">
        <v>100</v>
      </c>
    </row>
    <row r="103" spans="1:64" s="931" customFormat="1" ht="27" customHeight="1">
      <c r="A103" s="941"/>
      <c r="B103" s="945"/>
      <c r="C103" s="971" t="s">
        <v>1629</v>
      </c>
      <c r="D103" s="971" t="s">
        <v>12</v>
      </c>
      <c r="E103" s="972" t="s">
        <v>2145</v>
      </c>
      <c r="F103" s="1137" t="s">
        <v>2146</v>
      </c>
      <c r="G103" s="1138"/>
      <c r="H103" s="1138"/>
      <c r="I103" s="1138"/>
      <c r="J103" s="973" t="s">
        <v>94</v>
      </c>
      <c r="K103" s="974">
        <v>5.4</v>
      </c>
      <c r="L103" s="1139"/>
      <c r="M103" s="1140"/>
      <c r="N103" s="1141">
        <f>ROUND($L$103*$K$103,2)</f>
        <v>0</v>
      </c>
      <c r="O103" s="1138"/>
      <c r="P103" s="1138"/>
      <c r="Q103" s="1138"/>
      <c r="R103" s="946"/>
      <c r="S103" s="941"/>
      <c r="T103" s="975"/>
      <c r="U103" s="976" t="s">
        <v>13</v>
      </c>
      <c r="V103" s="977">
        <v>0.66800000000000004</v>
      </c>
      <c r="W103" s="977">
        <f>$V$103*$K$103</f>
        <v>3.6072000000000006</v>
      </c>
      <c r="X103" s="977">
        <v>0</v>
      </c>
      <c r="Y103" s="977">
        <f>$X$103*$K$103</f>
        <v>0</v>
      </c>
      <c r="Z103" s="977">
        <v>0.04</v>
      </c>
      <c r="AA103" s="978">
        <f>$Z$103*$K$103</f>
        <v>0.21600000000000003</v>
      </c>
      <c r="AB103" s="941"/>
      <c r="AC103" s="941"/>
      <c r="AD103" s="941"/>
      <c r="AE103" s="941"/>
      <c r="AF103" s="941"/>
      <c r="AG103" s="941"/>
      <c r="AH103" s="941"/>
      <c r="AR103" s="931" t="s">
        <v>100</v>
      </c>
      <c r="AT103" s="931" t="s">
        <v>12</v>
      </c>
      <c r="AU103" s="931" t="s">
        <v>98</v>
      </c>
      <c r="AY103" s="931" t="s">
        <v>11</v>
      </c>
      <c r="BE103" s="937">
        <f>IF($U$103="základní",$N$103,0)</f>
        <v>0</v>
      </c>
      <c r="BF103" s="937">
        <f>IF($U$103="snížená",$N$103,0)</f>
        <v>0</v>
      </c>
      <c r="BG103" s="937">
        <f>IF($U$103="zákl. přenesená",$N$103,0)</f>
        <v>0</v>
      </c>
      <c r="BH103" s="937">
        <f>IF($U$103="sníž. přenesená",$N$103,0)</f>
        <v>0</v>
      </c>
      <c r="BI103" s="937">
        <f>IF($U$103="nulová",$N$103,0)</f>
        <v>0</v>
      </c>
      <c r="BJ103" s="931" t="s">
        <v>97</v>
      </c>
      <c r="BK103" s="937">
        <f>ROUND($L$103*$K$103,2)</f>
        <v>0</v>
      </c>
      <c r="BL103" s="931" t="s">
        <v>100</v>
      </c>
    </row>
    <row r="104" spans="1:64" s="931" customFormat="1" ht="27" customHeight="1">
      <c r="A104" s="941"/>
      <c r="B104" s="945"/>
      <c r="C104" s="971" t="s">
        <v>1632</v>
      </c>
      <c r="D104" s="971" t="s">
        <v>12</v>
      </c>
      <c r="E104" s="972" t="s">
        <v>3128</v>
      </c>
      <c r="F104" s="1137" t="s">
        <v>3129</v>
      </c>
      <c r="G104" s="1138"/>
      <c r="H104" s="1138"/>
      <c r="I104" s="1138"/>
      <c r="J104" s="973" t="s">
        <v>94</v>
      </c>
      <c r="K104" s="974">
        <v>70</v>
      </c>
      <c r="L104" s="1139"/>
      <c r="M104" s="1140"/>
      <c r="N104" s="1141">
        <f>ROUND($L$104*$K$104,2)</f>
        <v>0</v>
      </c>
      <c r="O104" s="1138"/>
      <c r="P104" s="1138"/>
      <c r="Q104" s="1138"/>
      <c r="R104" s="946"/>
      <c r="S104" s="941"/>
      <c r="T104" s="975"/>
      <c r="U104" s="976" t="s">
        <v>13</v>
      </c>
      <c r="V104" s="977">
        <v>0.72899999999999998</v>
      </c>
      <c r="W104" s="977">
        <f>$V$104*$K$104</f>
        <v>51.03</v>
      </c>
      <c r="X104" s="977">
        <v>0</v>
      </c>
      <c r="Y104" s="977">
        <f>$X$104*$K$104</f>
        <v>0</v>
      </c>
      <c r="Z104" s="977">
        <v>5.3999999999999999E-2</v>
      </c>
      <c r="AA104" s="978">
        <f>$Z$104*$K$104</f>
        <v>3.78</v>
      </c>
      <c r="AB104" s="941"/>
      <c r="AC104" s="941"/>
      <c r="AD104" s="941"/>
      <c r="AE104" s="941"/>
      <c r="AF104" s="941"/>
      <c r="AG104" s="941"/>
      <c r="AH104" s="941"/>
      <c r="AR104" s="931" t="s">
        <v>100</v>
      </c>
      <c r="AT104" s="931" t="s">
        <v>12</v>
      </c>
      <c r="AU104" s="931" t="s">
        <v>98</v>
      </c>
      <c r="AY104" s="931" t="s">
        <v>11</v>
      </c>
      <c r="BE104" s="937">
        <f>IF($U$104="základní",$N$104,0)</f>
        <v>0</v>
      </c>
      <c r="BF104" s="937">
        <f>IF($U$104="snížená",$N$104,0)</f>
        <v>0</v>
      </c>
      <c r="BG104" s="937">
        <f>IF($U$104="zákl. přenesená",$N$104,0)</f>
        <v>0</v>
      </c>
      <c r="BH104" s="937">
        <f>IF($U$104="sníž. přenesená",$N$104,0)</f>
        <v>0</v>
      </c>
      <c r="BI104" s="937">
        <f>IF($U$104="nulová",$N$104,0)</f>
        <v>0</v>
      </c>
      <c r="BJ104" s="931" t="s">
        <v>97</v>
      </c>
      <c r="BK104" s="937">
        <f>ROUND($L$104*$K$104,2)</f>
        <v>0</v>
      </c>
      <c r="BL104" s="931" t="s">
        <v>100</v>
      </c>
    </row>
    <row r="105" spans="1:64" s="931" customFormat="1" ht="27" customHeight="1">
      <c r="A105" s="941"/>
      <c r="B105" s="945"/>
      <c r="C105" s="971" t="s">
        <v>1635</v>
      </c>
      <c r="D105" s="971" t="s">
        <v>12</v>
      </c>
      <c r="E105" s="972" t="s">
        <v>2147</v>
      </c>
      <c r="F105" s="1137" t="s">
        <v>2148</v>
      </c>
      <c r="G105" s="1138"/>
      <c r="H105" s="1138"/>
      <c r="I105" s="1138"/>
      <c r="J105" s="973" t="s">
        <v>94</v>
      </c>
      <c r="K105" s="974">
        <v>42</v>
      </c>
      <c r="L105" s="1139"/>
      <c r="M105" s="1140"/>
      <c r="N105" s="1141">
        <f>ROUND($L$105*$K$105,2)</f>
        <v>0</v>
      </c>
      <c r="O105" s="1138"/>
      <c r="P105" s="1138"/>
      <c r="Q105" s="1138"/>
      <c r="R105" s="946"/>
      <c r="S105" s="941"/>
      <c r="T105" s="975"/>
      <c r="U105" s="976" t="s">
        <v>13</v>
      </c>
      <c r="V105" s="977">
        <v>0.747</v>
      </c>
      <c r="W105" s="977">
        <f>$V$105*$K$105</f>
        <v>31.373999999999999</v>
      </c>
      <c r="X105" s="977">
        <v>0</v>
      </c>
      <c r="Y105" s="977">
        <f>$X$105*$K$105</f>
        <v>0</v>
      </c>
      <c r="Z105" s="977">
        <v>0.01</v>
      </c>
      <c r="AA105" s="978">
        <f>$Z$105*$K$105</f>
        <v>0.42</v>
      </c>
      <c r="AB105" s="941"/>
      <c r="AC105" s="941"/>
      <c r="AD105" s="941"/>
      <c r="AE105" s="941"/>
      <c r="AF105" s="941"/>
      <c r="AG105" s="941"/>
      <c r="AH105" s="941"/>
      <c r="AR105" s="931" t="s">
        <v>100</v>
      </c>
      <c r="AT105" s="931" t="s">
        <v>12</v>
      </c>
      <c r="AU105" s="931" t="s">
        <v>98</v>
      </c>
      <c r="AY105" s="931" t="s">
        <v>11</v>
      </c>
      <c r="BE105" s="937">
        <f>IF($U$105="základní",$N$105,0)</f>
        <v>0</v>
      </c>
      <c r="BF105" s="937">
        <f>IF($U$105="snížená",$N$105,0)</f>
        <v>0</v>
      </c>
      <c r="BG105" s="937">
        <f>IF($U$105="zákl. přenesená",$N$105,0)</f>
        <v>0</v>
      </c>
      <c r="BH105" s="937">
        <f>IF($U$105="sníž. přenesená",$N$105,0)</f>
        <v>0</v>
      </c>
      <c r="BI105" s="937">
        <f>IF($U$105="nulová",$N$105,0)</f>
        <v>0</v>
      </c>
      <c r="BJ105" s="931" t="s">
        <v>97</v>
      </c>
      <c r="BK105" s="937">
        <f>ROUND($L$105*$K$105,2)</f>
        <v>0</v>
      </c>
      <c r="BL105" s="931" t="s">
        <v>100</v>
      </c>
    </row>
    <row r="106" spans="1:64" s="931" customFormat="1" ht="27" customHeight="1">
      <c r="A106" s="941"/>
      <c r="B106" s="945"/>
      <c r="C106" s="971" t="s">
        <v>1638</v>
      </c>
      <c r="D106" s="971" t="s">
        <v>12</v>
      </c>
      <c r="E106" s="972" t="s">
        <v>2149</v>
      </c>
      <c r="F106" s="1137" t="s">
        <v>2150</v>
      </c>
      <c r="G106" s="1138"/>
      <c r="H106" s="1138"/>
      <c r="I106" s="1138"/>
      <c r="J106" s="973" t="s">
        <v>92</v>
      </c>
      <c r="K106" s="974">
        <v>6</v>
      </c>
      <c r="L106" s="1139"/>
      <c r="M106" s="1140"/>
      <c r="N106" s="1141">
        <f>ROUND($L$106*$K$106,2)</f>
        <v>0</v>
      </c>
      <c r="O106" s="1138"/>
      <c r="P106" s="1138"/>
      <c r="Q106" s="1138"/>
      <c r="R106" s="946"/>
      <c r="S106" s="941"/>
      <c r="T106" s="975"/>
      <c r="U106" s="976" t="s">
        <v>13</v>
      </c>
      <c r="V106" s="977">
        <v>0</v>
      </c>
      <c r="W106" s="977">
        <f>$V$106*$K$106</f>
        <v>0</v>
      </c>
      <c r="X106" s="977">
        <v>0</v>
      </c>
      <c r="Y106" s="977">
        <f>$X$106*$K$106</f>
        <v>0</v>
      </c>
      <c r="Z106" s="977">
        <v>0</v>
      </c>
      <c r="AA106" s="978">
        <f>$Z$106*$K$106</f>
        <v>0</v>
      </c>
      <c r="AB106" s="941"/>
      <c r="AC106" s="941"/>
      <c r="AD106" s="941"/>
      <c r="AE106" s="941"/>
      <c r="AF106" s="941"/>
      <c r="AG106" s="941"/>
      <c r="AH106" s="941"/>
      <c r="AR106" s="931" t="s">
        <v>100</v>
      </c>
      <c r="AT106" s="931" t="s">
        <v>12</v>
      </c>
      <c r="AU106" s="931" t="s">
        <v>98</v>
      </c>
      <c r="AY106" s="931" t="s">
        <v>11</v>
      </c>
      <c r="BE106" s="937">
        <f>IF($U$106="základní",$N$106,0)</f>
        <v>0</v>
      </c>
      <c r="BF106" s="937">
        <f>IF($U$106="snížená",$N$106,0)</f>
        <v>0</v>
      </c>
      <c r="BG106" s="937">
        <f>IF($U$106="zákl. přenesená",$N$106,0)</f>
        <v>0</v>
      </c>
      <c r="BH106" s="937">
        <f>IF($U$106="sníž. přenesená",$N$106,0)</f>
        <v>0</v>
      </c>
      <c r="BI106" s="937">
        <f>IF($U$106="nulová",$N$106,0)</f>
        <v>0</v>
      </c>
      <c r="BJ106" s="931" t="s">
        <v>97</v>
      </c>
      <c r="BK106" s="937">
        <f>ROUND($L$106*$K$106,2)</f>
        <v>0</v>
      </c>
      <c r="BL106" s="931" t="s">
        <v>100</v>
      </c>
    </row>
    <row r="107" spans="1:64" s="931" customFormat="1" ht="27" customHeight="1">
      <c r="A107" s="941"/>
      <c r="B107" s="945"/>
      <c r="C107" s="971" t="s">
        <v>1641</v>
      </c>
      <c r="D107" s="971" t="s">
        <v>12</v>
      </c>
      <c r="E107" s="972" t="s">
        <v>2151</v>
      </c>
      <c r="F107" s="1137" t="s">
        <v>2152</v>
      </c>
      <c r="G107" s="1138"/>
      <c r="H107" s="1138"/>
      <c r="I107" s="1138"/>
      <c r="J107" s="973" t="s">
        <v>92</v>
      </c>
      <c r="K107" s="974">
        <v>11</v>
      </c>
      <c r="L107" s="1139"/>
      <c r="M107" s="1140"/>
      <c r="N107" s="1141">
        <f>ROUND($L$107*$K$107,2)</f>
        <v>0</v>
      </c>
      <c r="O107" s="1138"/>
      <c r="P107" s="1138"/>
      <c r="Q107" s="1138"/>
      <c r="R107" s="946"/>
      <c r="S107" s="941"/>
      <c r="T107" s="975"/>
      <c r="U107" s="976" t="s">
        <v>13</v>
      </c>
      <c r="V107" s="977">
        <v>0</v>
      </c>
      <c r="W107" s="977">
        <f>$V$107*$K$107</f>
        <v>0</v>
      </c>
      <c r="X107" s="977">
        <v>0</v>
      </c>
      <c r="Y107" s="977">
        <f>$X$107*$K$107</f>
        <v>0</v>
      </c>
      <c r="Z107" s="977">
        <v>0</v>
      </c>
      <c r="AA107" s="978">
        <f>$Z$107*$K$107</f>
        <v>0</v>
      </c>
      <c r="AB107" s="941"/>
      <c r="AC107" s="941"/>
      <c r="AD107" s="941"/>
      <c r="AE107" s="941"/>
      <c r="AF107" s="941"/>
      <c r="AG107" s="941"/>
      <c r="AH107" s="941"/>
      <c r="AR107" s="931" t="s">
        <v>100</v>
      </c>
      <c r="AT107" s="931" t="s">
        <v>12</v>
      </c>
      <c r="AU107" s="931" t="s">
        <v>98</v>
      </c>
      <c r="AY107" s="931" t="s">
        <v>11</v>
      </c>
      <c r="BE107" s="937">
        <f>IF($U$107="základní",$N$107,0)</f>
        <v>0</v>
      </c>
      <c r="BF107" s="937">
        <f>IF($U$107="snížená",$N$107,0)</f>
        <v>0</v>
      </c>
      <c r="BG107" s="937">
        <f>IF($U$107="zákl. přenesená",$N$107,0)</f>
        <v>0</v>
      </c>
      <c r="BH107" s="937">
        <f>IF($U$107="sníž. přenesená",$N$107,0)</f>
        <v>0</v>
      </c>
      <c r="BI107" s="937">
        <f>IF($U$107="nulová",$N$107,0)</f>
        <v>0</v>
      </c>
      <c r="BJ107" s="931" t="s">
        <v>97</v>
      </c>
      <c r="BK107" s="937">
        <f>ROUND($L$107*$K$107,2)</f>
        <v>0</v>
      </c>
      <c r="BL107" s="931" t="s">
        <v>100</v>
      </c>
    </row>
    <row r="108" spans="1:64" s="931" customFormat="1" ht="27" customHeight="1">
      <c r="A108" s="941"/>
      <c r="B108" s="945"/>
      <c r="C108" s="971" t="s">
        <v>1644</v>
      </c>
      <c r="D108" s="971" t="s">
        <v>12</v>
      </c>
      <c r="E108" s="972" t="s">
        <v>2153</v>
      </c>
      <c r="F108" s="1137" t="s">
        <v>2154</v>
      </c>
      <c r="G108" s="1138"/>
      <c r="H108" s="1138"/>
      <c r="I108" s="1138"/>
      <c r="J108" s="973" t="s">
        <v>92</v>
      </c>
      <c r="K108" s="974">
        <v>3</v>
      </c>
      <c r="L108" s="1139"/>
      <c r="M108" s="1140"/>
      <c r="N108" s="1141">
        <f>ROUND($L$108*$K$108,2)</f>
        <v>0</v>
      </c>
      <c r="O108" s="1138"/>
      <c r="P108" s="1138"/>
      <c r="Q108" s="1138"/>
      <c r="R108" s="946"/>
      <c r="S108" s="941"/>
      <c r="T108" s="975"/>
      <c r="U108" s="976" t="s">
        <v>13</v>
      </c>
      <c r="V108" s="977">
        <v>0</v>
      </c>
      <c r="W108" s="977">
        <f>$V$108*$K$108</f>
        <v>0</v>
      </c>
      <c r="X108" s="977">
        <v>0</v>
      </c>
      <c r="Y108" s="977">
        <f>$X$108*$K$108</f>
        <v>0</v>
      </c>
      <c r="Z108" s="977">
        <v>0</v>
      </c>
      <c r="AA108" s="978">
        <f>$Z$108*$K$108</f>
        <v>0</v>
      </c>
      <c r="AB108" s="941"/>
      <c r="AC108" s="941"/>
      <c r="AD108" s="941"/>
      <c r="AE108" s="941"/>
      <c r="AF108" s="941"/>
      <c r="AG108" s="941"/>
      <c r="AH108" s="941"/>
      <c r="AR108" s="931" t="s">
        <v>100</v>
      </c>
      <c r="AT108" s="931" t="s">
        <v>12</v>
      </c>
      <c r="AU108" s="931" t="s">
        <v>98</v>
      </c>
      <c r="AY108" s="931" t="s">
        <v>11</v>
      </c>
      <c r="BE108" s="937">
        <f>IF($U$108="základní",$N$108,0)</f>
        <v>0</v>
      </c>
      <c r="BF108" s="937">
        <f>IF($U$108="snížená",$N$108,0)</f>
        <v>0</v>
      </c>
      <c r="BG108" s="937">
        <f>IF($U$108="zákl. přenesená",$N$108,0)</f>
        <v>0</v>
      </c>
      <c r="BH108" s="937">
        <f>IF($U$108="sníž. přenesená",$N$108,0)</f>
        <v>0</v>
      </c>
      <c r="BI108" s="937">
        <f>IF($U$108="nulová",$N$108,0)</f>
        <v>0</v>
      </c>
      <c r="BJ108" s="931" t="s">
        <v>97</v>
      </c>
      <c r="BK108" s="937">
        <f>ROUND($L$108*$K$108,2)</f>
        <v>0</v>
      </c>
      <c r="BL108" s="931" t="s">
        <v>100</v>
      </c>
    </row>
    <row r="109" spans="1:64" s="931" customFormat="1" ht="27" customHeight="1">
      <c r="A109" s="941"/>
      <c r="B109" s="945"/>
      <c r="C109" s="971" t="s">
        <v>1647</v>
      </c>
      <c r="D109" s="971" t="s">
        <v>12</v>
      </c>
      <c r="E109" s="972" t="s">
        <v>2153</v>
      </c>
      <c r="F109" s="1137" t="s">
        <v>2154</v>
      </c>
      <c r="G109" s="1138"/>
      <c r="H109" s="1138"/>
      <c r="I109" s="1138"/>
      <c r="J109" s="973" t="s">
        <v>92</v>
      </c>
      <c r="K109" s="974">
        <v>3</v>
      </c>
      <c r="L109" s="1139"/>
      <c r="M109" s="1140"/>
      <c r="N109" s="1141">
        <f>ROUND($L$109*$K$109,2)</f>
        <v>0</v>
      </c>
      <c r="O109" s="1138"/>
      <c r="P109" s="1138"/>
      <c r="Q109" s="1138"/>
      <c r="R109" s="946"/>
      <c r="S109" s="941"/>
      <c r="T109" s="975"/>
      <c r="U109" s="976" t="s">
        <v>13</v>
      </c>
      <c r="V109" s="977">
        <v>0</v>
      </c>
      <c r="W109" s="977">
        <f>$V$109*$K$109</f>
        <v>0</v>
      </c>
      <c r="X109" s="977">
        <v>0</v>
      </c>
      <c r="Y109" s="977">
        <f>$X$109*$K$109</f>
        <v>0</v>
      </c>
      <c r="Z109" s="977">
        <v>0</v>
      </c>
      <c r="AA109" s="978">
        <f>$Z$109*$K$109</f>
        <v>0</v>
      </c>
      <c r="AB109" s="941"/>
      <c r="AC109" s="941"/>
      <c r="AD109" s="941"/>
      <c r="AE109" s="941"/>
      <c r="AF109" s="941"/>
      <c r="AG109" s="941"/>
      <c r="AH109" s="941"/>
      <c r="AR109" s="931" t="s">
        <v>100</v>
      </c>
      <c r="AT109" s="931" t="s">
        <v>12</v>
      </c>
      <c r="AU109" s="931" t="s">
        <v>98</v>
      </c>
      <c r="AY109" s="931" t="s">
        <v>11</v>
      </c>
      <c r="BE109" s="937">
        <f>IF($U$109="základní",$N$109,0)</f>
        <v>0</v>
      </c>
      <c r="BF109" s="937">
        <f>IF($U$109="snížená",$N$109,0)</f>
        <v>0</v>
      </c>
      <c r="BG109" s="937">
        <f>IF($U$109="zákl. přenesená",$N$109,0)</f>
        <v>0</v>
      </c>
      <c r="BH109" s="937">
        <f>IF($U$109="sníž. přenesená",$N$109,0)</f>
        <v>0</v>
      </c>
      <c r="BI109" s="937">
        <f>IF($U$109="nulová",$N$109,0)</f>
        <v>0</v>
      </c>
      <c r="BJ109" s="931" t="s">
        <v>97</v>
      </c>
      <c r="BK109" s="937">
        <f>ROUND($L$109*$K$109,2)</f>
        <v>0</v>
      </c>
      <c r="BL109" s="931" t="s">
        <v>100</v>
      </c>
    </row>
    <row r="110" spans="1:64" s="931" customFormat="1" ht="27" customHeight="1">
      <c r="A110" s="941"/>
      <c r="B110" s="945"/>
      <c r="C110" s="971" t="s">
        <v>1650</v>
      </c>
      <c r="D110" s="971" t="s">
        <v>12</v>
      </c>
      <c r="E110" s="972" t="s">
        <v>2155</v>
      </c>
      <c r="F110" s="1137" t="s">
        <v>2156</v>
      </c>
      <c r="G110" s="1138"/>
      <c r="H110" s="1138"/>
      <c r="I110" s="1138"/>
      <c r="J110" s="973" t="s">
        <v>92</v>
      </c>
      <c r="K110" s="974">
        <v>25</v>
      </c>
      <c r="L110" s="1139"/>
      <c r="M110" s="1140"/>
      <c r="N110" s="1141">
        <f>ROUND($L$110*$K$110,2)</f>
        <v>0</v>
      </c>
      <c r="O110" s="1138"/>
      <c r="P110" s="1138"/>
      <c r="Q110" s="1138"/>
      <c r="R110" s="946"/>
      <c r="S110" s="941"/>
      <c r="T110" s="975"/>
      <c r="U110" s="976" t="s">
        <v>13</v>
      </c>
      <c r="V110" s="977">
        <v>0</v>
      </c>
      <c r="W110" s="977">
        <f>$V$110*$K$110</f>
        <v>0</v>
      </c>
      <c r="X110" s="977">
        <v>0</v>
      </c>
      <c r="Y110" s="977">
        <f>$X$110*$K$110</f>
        <v>0</v>
      </c>
      <c r="Z110" s="977">
        <v>0</v>
      </c>
      <c r="AA110" s="978">
        <f>$Z$110*$K$110</f>
        <v>0</v>
      </c>
      <c r="AB110" s="941"/>
      <c r="AC110" s="941"/>
      <c r="AD110" s="941"/>
      <c r="AE110" s="941"/>
      <c r="AF110" s="941"/>
      <c r="AG110" s="941"/>
      <c r="AH110" s="941"/>
      <c r="AR110" s="931" t="s">
        <v>100</v>
      </c>
      <c r="AT110" s="931" t="s">
        <v>12</v>
      </c>
      <c r="AU110" s="931" t="s">
        <v>98</v>
      </c>
      <c r="AY110" s="931" t="s">
        <v>11</v>
      </c>
      <c r="BE110" s="937">
        <f>IF($U$110="základní",$N$110,0)</f>
        <v>0</v>
      </c>
      <c r="BF110" s="937">
        <f>IF($U$110="snížená",$N$110,0)</f>
        <v>0</v>
      </c>
      <c r="BG110" s="937">
        <f>IF($U$110="zákl. přenesená",$N$110,0)</f>
        <v>0</v>
      </c>
      <c r="BH110" s="937">
        <f>IF($U$110="sníž. přenesená",$N$110,0)</f>
        <v>0</v>
      </c>
      <c r="BI110" s="937">
        <f>IF($U$110="nulová",$N$110,0)</f>
        <v>0</v>
      </c>
      <c r="BJ110" s="931" t="s">
        <v>97</v>
      </c>
      <c r="BK110" s="937">
        <f>ROUND($L$110*$K$110,2)</f>
        <v>0</v>
      </c>
      <c r="BL110" s="931" t="s">
        <v>100</v>
      </c>
    </row>
    <row r="111" spans="1:64" s="931" customFormat="1" ht="15.75" customHeight="1">
      <c r="A111" s="941"/>
      <c r="B111" s="945"/>
      <c r="C111" s="971" t="s">
        <v>1653</v>
      </c>
      <c r="D111" s="971" t="s">
        <v>12</v>
      </c>
      <c r="E111" s="972" t="s">
        <v>2157</v>
      </c>
      <c r="F111" s="1137" t="s">
        <v>2158</v>
      </c>
      <c r="G111" s="1138"/>
      <c r="H111" s="1138"/>
      <c r="I111" s="1138"/>
      <c r="J111" s="973" t="s">
        <v>94</v>
      </c>
      <c r="K111" s="974">
        <v>0.62</v>
      </c>
      <c r="L111" s="1139"/>
      <c r="M111" s="1140"/>
      <c r="N111" s="1141">
        <f>ROUND($L$111*$K$111,2)</f>
        <v>0</v>
      </c>
      <c r="O111" s="1138"/>
      <c r="P111" s="1138"/>
      <c r="Q111" s="1138"/>
      <c r="R111" s="946"/>
      <c r="S111" s="941"/>
      <c r="T111" s="975"/>
      <c r="U111" s="976" t="s">
        <v>13</v>
      </c>
      <c r="V111" s="977">
        <v>0</v>
      </c>
      <c r="W111" s="977">
        <f>$V$111*$K$111</f>
        <v>0</v>
      </c>
      <c r="X111" s="977">
        <v>0</v>
      </c>
      <c r="Y111" s="977">
        <f>$X$111*$K$111</f>
        <v>0</v>
      </c>
      <c r="Z111" s="977">
        <v>0</v>
      </c>
      <c r="AA111" s="978">
        <f>$Z$111*$K$111</f>
        <v>0</v>
      </c>
      <c r="AB111" s="941"/>
      <c r="AC111" s="941"/>
      <c r="AD111" s="941"/>
      <c r="AE111" s="941"/>
      <c r="AF111" s="941"/>
      <c r="AG111" s="941"/>
      <c r="AH111" s="941"/>
      <c r="AR111" s="931" t="s">
        <v>100</v>
      </c>
      <c r="AT111" s="931" t="s">
        <v>12</v>
      </c>
      <c r="AU111" s="931" t="s">
        <v>98</v>
      </c>
      <c r="AY111" s="931" t="s">
        <v>11</v>
      </c>
      <c r="BE111" s="937">
        <f>IF($U$111="základní",$N$111,0)</f>
        <v>0</v>
      </c>
      <c r="BF111" s="937">
        <f>IF($U$111="snížená",$N$111,0)</f>
        <v>0</v>
      </c>
      <c r="BG111" s="937">
        <f>IF($U$111="zákl. přenesená",$N$111,0)</f>
        <v>0</v>
      </c>
      <c r="BH111" s="937">
        <f>IF($U$111="sníž. přenesená",$N$111,0)</f>
        <v>0</v>
      </c>
      <c r="BI111" s="937">
        <f>IF($U$111="nulová",$N$111,0)</f>
        <v>0</v>
      </c>
      <c r="BJ111" s="931" t="s">
        <v>97</v>
      </c>
      <c r="BK111" s="937">
        <f>ROUND($L$111*$K$111,2)</f>
        <v>0</v>
      </c>
      <c r="BL111" s="931" t="s">
        <v>100</v>
      </c>
    </row>
    <row r="112" spans="1:64" s="931" customFormat="1" ht="15.75" customHeight="1">
      <c r="A112" s="941"/>
      <c r="B112" s="945"/>
      <c r="C112" s="971" t="s">
        <v>1658</v>
      </c>
      <c r="D112" s="971" t="s">
        <v>12</v>
      </c>
      <c r="E112" s="972" t="s">
        <v>2159</v>
      </c>
      <c r="F112" s="1137" t="s">
        <v>2160</v>
      </c>
      <c r="G112" s="1138"/>
      <c r="H112" s="1138"/>
      <c r="I112" s="1138"/>
      <c r="J112" s="973" t="s">
        <v>94</v>
      </c>
      <c r="K112" s="974">
        <v>1.1399999999999999</v>
      </c>
      <c r="L112" s="1139"/>
      <c r="M112" s="1140"/>
      <c r="N112" s="1141">
        <f>ROUND($L$112*$K$112,2)</f>
        <v>0</v>
      </c>
      <c r="O112" s="1138"/>
      <c r="P112" s="1138"/>
      <c r="Q112" s="1138"/>
      <c r="R112" s="946"/>
      <c r="S112" s="941"/>
      <c r="T112" s="975"/>
      <c r="U112" s="976" t="s">
        <v>13</v>
      </c>
      <c r="V112" s="977">
        <v>0</v>
      </c>
      <c r="W112" s="977">
        <f>$V$112*$K$112</f>
        <v>0</v>
      </c>
      <c r="X112" s="977">
        <v>0</v>
      </c>
      <c r="Y112" s="977">
        <f>$X$112*$K$112</f>
        <v>0</v>
      </c>
      <c r="Z112" s="977">
        <v>0</v>
      </c>
      <c r="AA112" s="978">
        <f>$Z$112*$K$112</f>
        <v>0</v>
      </c>
      <c r="AB112" s="941"/>
      <c r="AC112" s="941"/>
      <c r="AD112" s="941"/>
      <c r="AE112" s="941"/>
      <c r="AF112" s="941"/>
      <c r="AG112" s="941"/>
      <c r="AH112" s="941"/>
      <c r="AR112" s="931" t="s">
        <v>100</v>
      </c>
      <c r="AT112" s="931" t="s">
        <v>12</v>
      </c>
      <c r="AU112" s="931" t="s">
        <v>98</v>
      </c>
      <c r="AY112" s="931" t="s">
        <v>11</v>
      </c>
      <c r="BE112" s="937">
        <f>IF($U$112="základní",$N$112,0)</f>
        <v>0</v>
      </c>
      <c r="BF112" s="937">
        <f>IF($U$112="snížená",$N$112,0)</f>
        <v>0</v>
      </c>
      <c r="BG112" s="937">
        <f>IF($U$112="zákl. přenesená",$N$112,0)</f>
        <v>0</v>
      </c>
      <c r="BH112" s="937">
        <f>IF($U$112="sníž. přenesená",$N$112,0)</f>
        <v>0</v>
      </c>
      <c r="BI112" s="937">
        <f>IF($U$112="nulová",$N$112,0)</f>
        <v>0</v>
      </c>
      <c r="BJ112" s="931" t="s">
        <v>97</v>
      </c>
      <c r="BK112" s="937">
        <f>ROUND($L$112*$K$112,2)</f>
        <v>0</v>
      </c>
      <c r="BL112" s="931" t="s">
        <v>100</v>
      </c>
    </row>
    <row r="113" spans="1:64" s="931" customFormat="1" ht="27" customHeight="1">
      <c r="A113" s="941"/>
      <c r="B113" s="945"/>
      <c r="C113" s="971" t="s">
        <v>1663</v>
      </c>
      <c r="D113" s="971" t="s">
        <v>12</v>
      </c>
      <c r="E113" s="972" t="s">
        <v>3151</v>
      </c>
      <c r="F113" s="1137" t="s">
        <v>3152</v>
      </c>
      <c r="G113" s="1138"/>
      <c r="H113" s="1138"/>
      <c r="I113" s="1138"/>
      <c r="J113" s="973" t="s">
        <v>109</v>
      </c>
      <c r="K113" s="974">
        <v>110</v>
      </c>
      <c r="L113" s="1139"/>
      <c r="M113" s="1140"/>
      <c r="N113" s="1141">
        <f>ROUND($L$113*$K$113,2)</f>
        <v>0</v>
      </c>
      <c r="O113" s="1138"/>
      <c r="P113" s="1138"/>
      <c r="Q113" s="1138"/>
      <c r="R113" s="946"/>
      <c r="S113" s="941"/>
      <c r="T113" s="975"/>
      <c r="U113" s="976" t="s">
        <v>13</v>
      </c>
      <c r="V113" s="977">
        <v>0.1</v>
      </c>
      <c r="W113" s="977">
        <f>$V$113*$K$113</f>
        <v>11</v>
      </c>
      <c r="X113" s="977">
        <v>0</v>
      </c>
      <c r="Y113" s="977">
        <f>$X$113*$K$113</f>
        <v>0</v>
      </c>
      <c r="Z113" s="977">
        <v>0.01</v>
      </c>
      <c r="AA113" s="978">
        <f>$Z$113*$K$113</f>
        <v>1.1000000000000001</v>
      </c>
      <c r="AB113" s="941"/>
      <c r="AC113" s="941"/>
      <c r="AD113" s="941"/>
      <c r="AE113" s="941"/>
      <c r="AF113" s="941"/>
      <c r="AG113" s="941"/>
      <c r="AH113" s="941"/>
      <c r="AR113" s="931" t="s">
        <v>100</v>
      </c>
      <c r="AT113" s="931" t="s">
        <v>12</v>
      </c>
      <c r="AU113" s="931" t="s">
        <v>98</v>
      </c>
      <c r="AY113" s="931" t="s">
        <v>11</v>
      </c>
      <c r="BE113" s="937">
        <f>IF($U$113="základní",$N$113,0)</f>
        <v>0</v>
      </c>
      <c r="BF113" s="937">
        <f>IF($U$113="snížená",$N$113,0)</f>
        <v>0</v>
      </c>
      <c r="BG113" s="937">
        <f>IF($U$113="zákl. přenesená",$N$113,0)</f>
        <v>0</v>
      </c>
      <c r="BH113" s="937">
        <f>IF($U$113="sníž. přenesená",$N$113,0)</f>
        <v>0</v>
      </c>
      <c r="BI113" s="937">
        <f>IF($U$113="nulová",$N$113,0)</f>
        <v>0</v>
      </c>
      <c r="BJ113" s="931" t="s">
        <v>97</v>
      </c>
      <c r="BK113" s="937">
        <f>ROUND($L$113*$K$113,2)</f>
        <v>0</v>
      </c>
      <c r="BL113" s="931" t="s">
        <v>100</v>
      </c>
    </row>
    <row r="114" spans="1:64" s="931" customFormat="1" ht="27" customHeight="1">
      <c r="A114" s="941"/>
      <c r="B114" s="945"/>
      <c r="C114" s="971" t="s">
        <v>1666</v>
      </c>
      <c r="D114" s="971" t="s">
        <v>12</v>
      </c>
      <c r="E114" s="972" t="s">
        <v>2161</v>
      </c>
      <c r="F114" s="1137" t="s">
        <v>2162</v>
      </c>
      <c r="G114" s="1138"/>
      <c r="H114" s="1138"/>
      <c r="I114" s="1138"/>
      <c r="J114" s="973" t="s">
        <v>109</v>
      </c>
      <c r="K114" s="974">
        <v>87.36</v>
      </c>
      <c r="L114" s="1139"/>
      <c r="M114" s="1140"/>
      <c r="N114" s="1141">
        <f>ROUND($L$114*$K$114,2)</f>
        <v>0</v>
      </c>
      <c r="O114" s="1138"/>
      <c r="P114" s="1138"/>
      <c r="Q114" s="1138"/>
      <c r="R114" s="946"/>
      <c r="S114" s="941"/>
      <c r="T114" s="975"/>
      <c r="U114" s="976" t="s">
        <v>13</v>
      </c>
      <c r="V114" s="977">
        <v>0.33</v>
      </c>
      <c r="W114" s="977">
        <f>$V$114*$K$114</f>
        <v>28.828800000000001</v>
      </c>
      <c r="X114" s="977">
        <v>0</v>
      </c>
      <c r="Y114" s="977">
        <f>$X$114*$K$114</f>
        <v>0</v>
      </c>
      <c r="Z114" s="977">
        <v>0.05</v>
      </c>
      <c r="AA114" s="978">
        <f>$Z$114*$K$114</f>
        <v>4.3680000000000003</v>
      </c>
      <c r="AB114" s="941"/>
      <c r="AC114" s="941"/>
      <c r="AD114" s="941"/>
      <c r="AE114" s="941"/>
      <c r="AF114" s="941"/>
      <c r="AG114" s="941"/>
      <c r="AH114" s="941"/>
      <c r="AR114" s="931" t="s">
        <v>100</v>
      </c>
      <c r="AT114" s="931" t="s">
        <v>12</v>
      </c>
      <c r="AU114" s="931" t="s">
        <v>98</v>
      </c>
      <c r="AY114" s="931" t="s">
        <v>11</v>
      </c>
      <c r="BE114" s="937">
        <f>IF($U$114="základní",$N$114,0)</f>
        <v>0</v>
      </c>
      <c r="BF114" s="937">
        <f>IF($U$114="snížená",$N$114,0)</f>
        <v>0</v>
      </c>
      <c r="BG114" s="937">
        <f>IF($U$114="zákl. přenesená",$N$114,0)</f>
        <v>0</v>
      </c>
      <c r="BH114" s="937">
        <f>IF($U$114="sníž. přenesená",$N$114,0)</f>
        <v>0</v>
      </c>
      <c r="BI114" s="937">
        <f>IF($U$114="nulová",$N$114,0)</f>
        <v>0</v>
      </c>
      <c r="BJ114" s="931" t="s">
        <v>97</v>
      </c>
      <c r="BK114" s="937">
        <f>ROUND($L$114*$K$114,2)</f>
        <v>0</v>
      </c>
      <c r="BL114" s="931" t="s">
        <v>100</v>
      </c>
    </row>
    <row r="115" spans="1:64" s="931" customFormat="1" ht="27" customHeight="1">
      <c r="A115" s="941"/>
      <c r="B115" s="945"/>
      <c r="C115" s="971" t="s">
        <v>1669</v>
      </c>
      <c r="D115" s="971" t="s">
        <v>12</v>
      </c>
      <c r="E115" s="972" t="s">
        <v>3153</v>
      </c>
      <c r="F115" s="1137" t="s">
        <v>3154</v>
      </c>
      <c r="G115" s="1138"/>
      <c r="H115" s="1138"/>
      <c r="I115" s="1138"/>
      <c r="J115" s="973" t="s">
        <v>109</v>
      </c>
      <c r="K115" s="974">
        <v>370</v>
      </c>
      <c r="L115" s="1139"/>
      <c r="M115" s="1140"/>
      <c r="N115" s="1141">
        <f>ROUND($L$115*$K$115,2)</f>
        <v>0</v>
      </c>
      <c r="O115" s="1138"/>
      <c r="P115" s="1138"/>
      <c r="Q115" s="1138"/>
      <c r="R115" s="946"/>
      <c r="S115" s="941"/>
      <c r="T115" s="975"/>
      <c r="U115" s="976" t="s">
        <v>13</v>
      </c>
      <c r="V115" s="977">
        <v>0.08</v>
      </c>
      <c r="W115" s="977">
        <f>$V$115*$K$115</f>
        <v>29.6</v>
      </c>
      <c r="X115" s="977">
        <v>0</v>
      </c>
      <c r="Y115" s="977">
        <f>$X$115*$K$115</f>
        <v>0</v>
      </c>
      <c r="Z115" s="977">
        <v>0.01</v>
      </c>
      <c r="AA115" s="978">
        <f>$Z$115*$K$115</f>
        <v>3.7</v>
      </c>
      <c r="AB115" s="941"/>
      <c r="AC115" s="941"/>
      <c r="AD115" s="941"/>
      <c r="AE115" s="941"/>
      <c r="AF115" s="941"/>
      <c r="AG115" s="941"/>
      <c r="AH115" s="941"/>
      <c r="AR115" s="931" t="s">
        <v>100</v>
      </c>
      <c r="AT115" s="931" t="s">
        <v>12</v>
      </c>
      <c r="AU115" s="931" t="s">
        <v>98</v>
      </c>
      <c r="AY115" s="931" t="s">
        <v>11</v>
      </c>
      <c r="BE115" s="937">
        <f>IF($U$115="základní",$N$115,0)</f>
        <v>0</v>
      </c>
      <c r="BF115" s="937">
        <f>IF($U$115="snížená",$N$115,0)</f>
        <v>0</v>
      </c>
      <c r="BG115" s="937">
        <f>IF($U$115="zákl. přenesená",$N$115,0)</f>
        <v>0</v>
      </c>
      <c r="BH115" s="937">
        <f>IF($U$115="sníž. přenesená",$N$115,0)</f>
        <v>0</v>
      </c>
      <c r="BI115" s="937">
        <f>IF($U$115="nulová",$N$115,0)</f>
        <v>0</v>
      </c>
      <c r="BJ115" s="931" t="s">
        <v>97</v>
      </c>
      <c r="BK115" s="937">
        <f>ROUND($L$115*$K$115,2)</f>
        <v>0</v>
      </c>
      <c r="BL115" s="931" t="s">
        <v>100</v>
      </c>
    </row>
    <row r="116" spans="1:64" s="931" customFormat="1" ht="27" customHeight="1">
      <c r="A116" s="941"/>
      <c r="B116" s="945"/>
      <c r="C116" s="971" t="s">
        <v>1674</v>
      </c>
      <c r="D116" s="971" t="s">
        <v>12</v>
      </c>
      <c r="E116" s="972" t="s">
        <v>2163</v>
      </c>
      <c r="F116" s="1137" t="s">
        <v>2164</v>
      </c>
      <c r="G116" s="1138"/>
      <c r="H116" s="1138"/>
      <c r="I116" s="1138"/>
      <c r="J116" s="973" t="s">
        <v>109</v>
      </c>
      <c r="K116" s="974">
        <v>166.33699999999999</v>
      </c>
      <c r="L116" s="1139"/>
      <c r="M116" s="1140"/>
      <c r="N116" s="1141">
        <f>ROUND($L$116*$K$116,2)</f>
        <v>0</v>
      </c>
      <c r="O116" s="1138"/>
      <c r="P116" s="1138"/>
      <c r="Q116" s="1138"/>
      <c r="R116" s="946"/>
      <c r="S116" s="941"/>
      <c r="T116" s="975"/>
      <c r="U116" s="976" t="s">
        <v>13</v>
      </c>
      <c r="V116" s="977">
        <v>0.26</v>
      </c>
      <c r="W116" s="977">
        <f>$V$116*$K$116</f>
        <v>43.247619999999998</v>
      </c>
      <c r="X116" s="977">
        <v>0</v>
      </c>
      <c r="Y116" s="977">
        <f>$X$116*$K$116</f>
        <v>0</v>
      </c>
      <c r="Z116" s="977">
        <v>4.5999999999999999E-2</v>
      </c>
      <c r="AA116" s="978">
        <f>$Z$116*$K$116</f>
        <v>7.6515019999999998</v>
      </c>
      <c r="AB116" s="941"/>
      <c r="AC116" s="941"/>
      <c r="AD116" s="941"/>
      <c r="AE116" s="941"/>
      <c r="AF116" s="941"/>
      <c r="AG116" s="941"/>
      <c r="AH116" s="941"/>
      <c r="AR116" s="931" t="s">
        <v>100</v>
      </c>
      <c r="AT116" s="931" t="s">
        <v>12</v>
      </c>
      <c r="AU116" s="931" t="s">
        <v>98</v>
      </c>
      <c r="AY116" s="931" t="s">
        <v>11</v>
      </c>
      <c r="BE116" s="937">
        <f>IF($U$116="základní",$N$116,0)</f>
        <v>0</v>
      </c>
      <c r="BF116" s="937">
        <f>IF($U$116="snížená",$N$116,0)</f>
        <v>0</v>
      </c>
      <c r="BG116" s="937">
        <f>IF($U$116="zákl. přenesená",$N$116,0)</f>
        <v>0</v>
      </c>
      <c r="BH116" s="937">
        <f>IF($U$116="sníž. přenesená",$N$116,0)</f>
        <v>0</v>
      </c>
      <c r="BI116" s="937">
        <f>IF($U$116="nulová",$N$116,0)</f>
        <v>0</v>
      </c>
      <c r="BJ116" s="931" t="s">
        <v>97</v>
      </c>
      <c r="BK116" s="937">
        <f>ROUND($L$116*$K$116,2)</f>
        <v>0</v>
      </c>
      <c r="BL116" s="931" t="s">
        <v>100</v>
      </c>
    </row>
    <row r="117" spans="1:64" s="931" customFormat="1" ht="27" customHeight="1">
      <c r="A117" s="941"/>
      <c r="B117" s="945"/>
      <c r="C117" s="971" t="s">
        <v>1677</v>
      </c>
      <c r="D117" s="971" t="s">
        <v>12</v>
      </c>
      <c r="E117" s="972" t="s">
        <v>2165</v>
      </c>
      <c r="F117" s="1137" t="s">
        <v>2166</v>
      </c>
      <c r="G117" s="1138"/>
      <c r="H117" s="1138"/>
      <c r="I117" s="1138"/>
      <c r="J117" s="973" t="s">
        <v>109</v>
      </c>
      <c r="K117" s="974">
        <v>1154.386</v>
      </c>
      <c r="L117" s="1139"/>
      <c r="M117" s="1140"/>
      <c r="N117" s="1141">
        <f>ROUND($L$117*$K$117,2)</f>
        <v>0</v>
      </c>
      <c r="O117" s="1138"/>
      <c r="P117" s="1138"/>
      <c r="Q117" s="1138"/>
      <c r="R117" s="946"/>
      <c r="S117" s="941"/>
      <c r="T117" s="975"/>
      <c r="U117" s="976" t="s">
        <v>13</v>
      </c>
      <c r="V117" s="977">
        <v>0.23</v>
      </c>
      <c r="W117" s="977">
        <f>$V$117*$K$117</f>
        <v>265.50878</v>
      </c>
      <c r="X117" s="977">
        <v>0</v>
      </c>
      <c r="Y117" s="977">
        <f>$X$117*$K$117</f>
        <v>0</v>
      </c>
      <c r="Z117" s="977">
        <v>0.05</v>
      </c>
      <c r="AA117" s="978">
        <f>$Z$117*$K$117</f>
        <v>57.719300000000004</v>
      </c>
      <c r="AB117" s="941"/>
      <c r="AC117" s="941"/>
      <c r="AD117" s="941"/>
      <c r="AE117" s="941"/>
      <c r="AF117" s="941"/>
      <c r="AG117" s="941"/>
      <c r="AH117" s="941"/>
      <c r="AR117" s="931" t="s">
        <v>100</v>
      </c>
      <c r="AT117" s="931" t="s">
        <v>12</v>
      </c>
      <c r="AU117" s="931" t="s">
        <v>98</v>
      </c>
      <c r="AY117" s="931" t="s">
        <v>11</v>
      </c>
      <c r="BE117" s="937">
        <f>IF($U$117="základní",$N$117,0)</f>
        <v>0</v>
      </c>
      <c r="BF117" s="937">
        <f>IF($U$117="snížená",$N$117,0)</f>
        <v>0</v>
      </c>
      <c r="BG117" s="937">
        <f>IF($U$117="zákl. přenesená",$N$117,0)</f>
        <v>0</v>
      </c>
      <c r="BH117" s="937">
        <f>IF($U$117="sníž. přenesená",$N$117,0)</f>
        <v>0</v>
      </c>
      <c r="BI117" s="937">
        <f>IF($U$117="nulová",$N$117,0)</f>
        <v>0</v>
      </c>
      <c r="BJ117" s="931" t="s">
        <v>97</v>
      </c>
      <c r="BK117" s="937">
        <f>ROUND($L$117*$K$117,2)</f>
        <v>0</v>
      </c>
      <c r="BL117" s="931" t="s">
        <v>100</v>
      </c>
    </row>
    <row r="118" spans="1:64" s="931" customFormat="1" ht="27" customHeight="1">
      <c r="A118" s="941"/>
      <c r="B118" s="945"/>
      <c r="C118" s="971" t="s">
        <v>1680</v>
      </c>
      <c r="D118" s="971" t="s">
        <v>12</v>
      </c>
      <c r="E118" s="972" t="s">
        <v>2167</v>
      </c>
      <c r="F118" s="1137" t="s">
        <v>2168</v>
      </c>
      <c r="G118" s="1138"/>
      <c r="H118" s="1138"/>
      <c r="I118" s="1138"/>
      <c r="J118" s="973" t="s">
        <v>109</v>
      </c>
      <c r="K118" s="974">
        <v>32.033999999999999</v>
      </c>
      <c r="L118" s="1139"/>
      <c r="M118" s="1140"/>
      <c r="N118" s="1141">
        <f>ROUND($L$118*$K$118,2)</f>
        <v>0</v>
      </c>
      <c r="O118" s="1138"/>
      <c r="P118" s="1138"/>
      <c r="Q118" s="1138"/>
      <c r="R118" s="946"/>
      <c r="S118" s="941"/>
      <c r="T118" s="975"/>
      <c r="U118" s="976" t="s">
        <v>13</v>
      </c>
      <c r="V118" s="977">
        <v>0.3</v>
      </c>
      <c r="W118" s="977">
        <f>$V$118*$K$118</f>
        <v>9.610199999999999</v>
      </c>
      <c r="X118" s="977">
        <v>0</v>
      </c>
      <c r="Y118" s="977">
        <f>$X$118*$K$118</f>
        <v>0</v>
      </c>
      <c r="Z118" s="977">
        <v>6.8000000000000005E-2</v>
      </c>
      <c r="AA118" s="978">
        <f>$Z$118*$K$118</f>
        <v>2.178312</v>
      </c>
      <c r="AB118" s="941"/>
      <c r="AC118" s="941"/>
      <c r="AD118" s="941"/>
      <c r="AE118" s="941"/>
      <c r="AF118" s="941"/>
      <c r="AG118" s="941"/>
      <c r="AH118" s="941"/>
      <c r="AR118" s="931" t="s">
        <v>100</v>
      </c>
      <c r="AT118" s="931" t="s">
        <v>12</v>
      </c>
      <c r="AU118" s="931" t="s">
        <v>98</v>
      </c>
      <c r="AY118" s="931" t="s">
        <v>11</v>
      </c>
      <c r="BE118" s="937">
        <f>IF($U$118="základní",$N$118,0)</f>
        <v>0</v>
      </c>
      <c r="BF118" s="937">
        <f>IF($U$118="snížená",$N$118,0)</f>
        <v>0</v>
      </c>
      <c r="BG118" s="937">
        <f>IF($U$118="zákl. přenesená",$N$118,0)</f>
        <v>0</v>
      </c>
      <c r="BH118" s="937">
        <f>IF($U$118="sníž. přenesená",$N$118,0)</f>
        <v>0</v>
      </c>
      <c r="BI118" s="937">
        <f>IF($U$118="nulová",$N$118,0)</f>
        <v>0</v>
      </c>
      <c r="BJ118" s="931" t="s">
        <v>97</v>
      </c>
      <c r="BK118" s="937">
        <f>ROUND($L$118*$K$118,2)</f>
        <v>0</v>
      </c>
      <c r="BL118" s="931" t="s">
        <v>100</v>
      </c>
    </row>
    <row r="119" spans="1:64" s="931" customFormat="1" ht="15.75" customHeight="1">
      <c r="A119" s="941"/>
      <c r="B119" s="945"/>
      <c r="C119" s="971" t="s">
        <v>1684</v>
      </c>
      <c r="D119" s="971" t="s">
        <v>12</v>
      </c>
      <c r="E119" s="972" t="s">
        <v>2169</v>
      </c>
      <c r="F119" s="1137" t="s">
        <v>2170</v>
      </c>
      <c r="G119" s="1138"/>
      <c r="H119" s="1138"/>
      <c r="I119" s="1138"/>
      <c r="J119" s="973" t="s">
        <v>94</v>
      </c>
      <c r="K119" s="974">
        <v>13</v>
      </c>
      <c r="L119" s="1139"/>
      <c r="M119" s="1140"/>
      <c r="N119" s="1141">
        <f>ROUND($L$119*$K$119,2)</f>
        <v>0</v>
      </c>
      <c r="O119" s="1138"/>
      <c r="P119" s="1138"/>
      <c r="Q119" s="1138"/>
      <c r="R119" s="946"/>
      <c r="S119" s="941"/>
      <c r="T119" s="975"/>
      <c r="U119" s="976" t="s">
        <v>13</v>
      </c>
      <c r="V119" s="977">
        <v>9.2999999999999999E-2</v>
      </c>
      <c r="W119" s="977">
        <f>$V$119*$K$119</f>
        <v>1.2090000000000001</v>
      </c>
      <c r="X119" s="977">
        <v>7.11E-3</v>
      </c>
      <c r="Y119" s="977">
        <f>$X$119*$K$119</f>
        <v>9.2429999999999998E-2</v>
      </c>
      <c r="Z119" s="977">
        <v>0</v>
      </c>
      <c r="AA119" s="978">
        <f>$Z$119*$K$119</f>
        <v>0</v>
      </c>
      <c r="AB119" s="941"/>
      <c r="AC119" s="941"/>
      <c r="AD119" s="941"/>
      <c r="AE119" s="941"/>
      <c r="AF119" s="941"/>
      <c r="AG119" s="941"/>
      <c r="AH119" s="941"/>
      <c r="AR119" s="931" t="s">
        <v>100</v>
      </c>
      <c r="AT119" s="931" t="s">
        <v>12</v>
      </c>
      <c r="AU119" s="931" t="s">
        <v>98</v>
      </c>
      <c r="AY119" s="931" t="s">
        <v>11</v>
      </c>
      <c r="BE119" s="937">
        <f>IF($U$119="základní",$N$119,0)</f>
        <v>0</v>
      </c>
      <c r="BF119" s="937">
        <f>IF($U$119="snížená",$N$119,0)</f>
        <v>0</v>
      </c>
      <c r="BG119" s="937">
        <f>IF($U$119="zákl. přenesená",$N$119,0)</f>
        <v>0</v>
      </c>
      <c r="BH119" s="937">
        <f>IF($U$119="sníž. přenesená",$N$119,0)</f>
        <v>0</v>
      </c>
      <c r="BI119" s="937">
        <f>IF($U$119="nulová",$N$119,0)</f>
        <v>0</v>
      </c>
      <c r="BJ119" s="931" t="s">
        <v>97</v>
      </c>
      <c r="BK119" s="937">
        <f>ROUND($L$119*$K$119,2)</f>
        <v>0</v>
      </c>
      <c r="BL119" s="931" t="s">
        <v>100</v>
      </c>
    </row>
    <row r="120" spans="1:64" s="931" customFormat="1" ht="27" customHeight="1">
      <c r="A120" s="941"/>
      <c r="B120" s="945"/>
      <c r="C120" s="971" t="s">
        <v>1688</v>
      </c>
      <c r="D120" s="971" t="s">
        <v>12</v>
      </c>
      <c r="E120" s="972" t="s">
        <v>2171</v>
      </c>
      <c r="F120" s="1137" t="s">
        <v>2172</v>
      </c>
      <c r="G120" s="1138"/>
      <c r="H120" s="1138"/>
      <c r="I120" s="1138"/>
      <c r="J120" s="973" t="s">
        <v>94</v>
      </c>
      <c r="K120" s="974">
        <v>22</v>
      </c>
      <c r="L120" s="1139"/>
      <c r="M120" s="1140"/>
      <c r="N120" s="1141">
        <f>ROUND($L$120*$K$120,2)</f>
        <v>0</v>
      </c>
      <c r="O120" s="1138"/>
      <c r="P120" s="1138"/>
      <c r="Q120" s="1138"/>
      <c r="R120" s="946"/>
      <c r="S120" s="941"/>
      <c r="T120" s="975"/>
      <c r="U120" s="976" t="s">
        <v>13</v>
      </c>
      <c r="V120" s="977">
        <v>0</v>
      </c>
      <c r="W120" s="977">
        <f>$V$120*$K$120</f>
        <v>0</v>
      </c>
      <c r="X120" s="977">
        <v>0</v>
      </c>
      <c r="Y120" s="977">
        <f>$X$120*$K$120</f>
        <v>0</v>
      </c>
      <c r="Z120" s="977">
        <v>1</v>
      </c>
      <c r="AA120" s="978">
        <f>$Z$120*$K$120</f>
        <v>22</v>
      </c>
      <c r="AB120" s="941"/>
      <c r="AC120" s="941"/>
      <c r="AD120" s="941"/>
      <c r="AE120" s="941"/>
      <c r="AF120" s="941"/>
      <c r="AG120" s="941"/>
      <c r="AH120" s="941"/>
      <c r="AR120" s="931" t="s">
        <v>100</v>
      </c>
      <c r="AT120" s="931" t="s">
        <v>12</v>
      </c>
      <c r="AU120" s="931" t="s">
        <v>98</v>
      </c>
      <c r="AY120" s="931" t="s">
        <v>11</v>
      </c>
      <c r="BE120" s="937">
        <f>IF($U$120="základní",$N$120,0)</f>
        <v>0</v>
      </c>
      <c r="BF120" s="937">
        <f>IF($U$120="snížená",$N$120,0)</f>
        <v>0</v>
      </c>
      <c r="BG120" s="937">
        <f>IF($U$120="zákl. přenesená",$N$120,0)</f>
        <v>0</v>
      </c>
      <c r="BH120" s="937">
        <f>IF($U$120="sníž. přenesená",$N$120,0)</f>
        <v>0</v>
      </c>
      <c r="BI120" s="937">
        <f>IF($U$120="nulová",$N$120,0)</f>
        <v>0</v>
      </c>
      <c r="BJ120" s="931" t="s">
        <v>97</v>
      </c>
      <c r="BK120" s="937">
        <f>ROUND($L$120*$K$120,2)</f>
        <v>0</v>
      </c>
      <c r="BL120" s="931" t="s">
        <v>100</v>
      </c>
    </row>
    <row r="121" spans="1:64" s="931" customFormat="1" ht="15.75" customHeight="1">
      <c r="A121" s="941"/>
      <c r="B121" s="945"/>
      <c r="C121" s="971" t="s">
        <v>1691</v>
      </c>
      <c r="D121" s="971" t="s">
        <v>12</v>
      </c>
      <c r="E121" s="972" t="s">
        <v>2173</v>
      </c>
      <c r="F121" s="1137" t="s">
        <v>2174</v>
      </c>
      <c r="G121" s="1138"/>
      <c r="H121" s="1138"/>
      <c r="I121" s="1138"/>
      <c r="J121" s="973" t="s">
        <v>92</v>
      </c>
      <c r="K121" s="974">
        <v>115</v>
      </c>
      <c r="L121" s="1139"/>
      <c r="M121" s="1140"/>
      <c r="N121" s="1141">
        <f>ROUND($L$121*$K$121,2)</f>
        <v>0</v>
      </c>
      <c r="O121" s="1138"/>
      <c r="P121" s="1138"/>
      <c r="Q121" s="1138"/>
      <c r="R121" s="946"/>
      <c r="S121" s="941"/>
      <c r="T121" s="975"/>
      <c r="U121" s="976" t="s">
        <v>13</v>
      </c>
      <c r="V121" s="977">
        <v>0</v>
      </c>
      <c r="W121" s="977">
        <f>$V$121*$K$121</f>
        <v>0</v>
      </c>
      <c r="X121" s="977">
        <v>0</v>
      </c>
      <c r="Y121" s="977">
        <f>$X$121*$K$121</f>
        <v>0</v>
      </c>
      <c r="Z121" s="977">
        <v>0</v>
      </c>
      <c r="AA121" s="978">
        <f>$Z$121*$K$121</f>
        <v>0</v>
      </c>
      <c r="AB121" s="941"/>
      <c r="AC121" s="941"/>
      <c r="AD121" s="941"/>
      <c r="AE121" s="941"/>
      <c r="AF121" s="941"/>
      <c r="AG121" s="941"/>
      <c r="AH121" s="941"/>
      <c r="AR121" s="931" t="s">
        <v>100</v>
      </c>
      <c r="AT121" s="931" t="s">
        <v>12</v>
      </c>
      <c r="AU121" s="931" t="s">
        <v>98</v>
      </c>
      <c r="AY121" s="931" t="s">
        <v>11</v>
      </c>
      <c r="BE121" s="937">
        <f>IF($U$121="základní",$N$121,0)</f>
        <v>0</v>
      </c>
      <c r="BF121" s="937">
        <f>IF($U$121="snížená",$N$121,0)</f>
        <v>0</v>
      </c>
      <c r="BG121" s="937">
        <f>IF($U$121="zákl. přenesená",$N$121,0)</f>
        <v>0</v>
      </c>
      <c r="BH121" s="937">
        <f>IF($U$121="sníž. přenesená",$N$121,0)</f>
        <v>0</v>
      </c>
      <c r="BI121" s="937">
        <f>IF($U$121="nulová",$N$121,0)</f>
        <v>0</v>
      </c>
      <c r="BJ121" s="931" t="s">
        <v>97</v>
      </c>
      <c r="BK121" s="937">
        <f>ROUND($L$121*$K$121,2)</f>
        <v>0</v>
      </c>
      <c r="BL121" s="931" t="s">
        <v>100</v>
      </c>
    </row>
    <row r="122" spans="1:64" s="931" customFormat="1" ht="27" customHeight="1">
      <c r="A122" s="941"/>
      <c r="B122" s="945"/>
      <c r="C122" s="971" t="s">
        <v>1694</v>
      </c>
      <c r="D122" s="971" t="s">
        <v>12</v>
      </c>
      <c r="E122" s="972" t="s">
        <v>2175</v>
      </c>
      <c r="F122" s="1137" t="s">
        <v>2176</v>
      </c>
      <c r="G122" s="1138"/>
      <c r="H122" s="1138"/>
      <c r="I122" s="1138"/>
      <c r="J122" s="973" t="s">
        <v>92</v>
      </c>
      <c r="K122" s="974">
        <v>205</v>
      </c>
      <c r="L122" s="1139"/>
      <c r="M122" s="1140"/>
      <c r="N122" s="1141">
        <f>ROUND($L$122*$K$122,2)</f>
        <v>0</v>
      </c>
      <c r="O122" s="1138"/>
      <c r="P122" s="1138"/>
      <c r="Q122" s="1138"/>
      <c r="R122" s="946"/>
      <c r="S122" s="941"/>
      <c r="T122" s="975"/>
      <c r="U122" s="976" t="s">
        <v>13</v>
      </c>
      <c r="V122" s="977">
        <v>0</v>
      </c>
      <c r="W122" s="977">
        <f>$V$122*$K$122</f>
        <v>0</v>
      </c>
      <c r="X122" s="977">
        <v>0</v>
      </c>
      <c r="Y122" s="977">
        <f>$X$122*$K$122</f>
        <v>0</v>
      </c>
      <c r="Z122" s="977">
        <v>0</v>
      </c>
      <c r="AA122" s="978">
        <f>$Z$122*$K$122</f>
        <v>0</v>
      </c>
      <c r="AB122" s="941"/>
      <c r="AC122" s="941"/>
      <c r="AD122" s="941"/>
      <c r="AE122" s="941"/>
      <c r="AF122" s="941"/>
      <c r="AG122" s="941"/>
      <c r="AH122" s="941"/>
      <c r="AR122" s="931" t="s">
        <v>100</v>
      </c>
      <c r="AT122" s="931" t="s">
        <v>12</v>
      </c>
      <c r="AU122" s="931" t="s">
        <v>98</v>
      </c>
      <c r="AY122" s="931" t="s">
        <v>11</v>
      </c>
      <c r="BE122" s="937">
        <f>IF($U$122="základní",$N$122,0)</f>
        <v>0</v>
      </c>
      <c r="BF122" s="937">
        <f>IF($U$122="snížená",$N$122,0)</f>
        <v>0</v>
      </c>
      <c r="BG122" s="937">
        <f>IF($U$122="zákl. přenesená",$N$122,0)</f>
        <v>0</v>
      </c>
      <c r="BH122" s="937">
        <f>IF($U$122="sníž. přenesená",$N$122,0)</f>
        <v>0</v>
      </c>
      <c r="BI122" s="937">
        <f>IF($U$122="nulová",$N$122,0)</f>
        <v>0</v>
      </c>
      <c r="BJ122" s="931" t="s">
        <v>97</v>
      </c>
      <c r="BK122" s="937">
        <f>ROUND($L$122*$K$122,2)</f>
        <v>0</v>
      </c>
      <c r="BL122" s="931" t="s">
        <v>100</v>
      </c>
    </row>
    <row r="123" spans="1:64" s="931" customFormat="1" ht="27" customHeight="1">
      <c r="A123" s="941"/>
      <c r="B123" s="945"/>
      <c r="C123" s="971" t="s">
        <v>1698</v>
      </c>
      <c r="D123" s="971" t="s">
        <v>12</v>
      </c>
      <c r="E123" s="972" t="s">
        <v>2177</v>
      </c>
      <c r="F123" s="1137" t="s">
        <v>2178</v>
      </c>
      <c r="G123" s="1138"/>
      <c r="H123" s="1138"/>
      <c r="I123" s="1138"/>
      <c r="J123" s="973" t="s">
        <v>109</v>
      </c>
      <c r="K123" s="974">
        <v>21.42</v>
      </c>
      <c r="L123" s="1139"/>
      <c r="M123" s="1140"/>
      <c r="N123" s="1141">
        <f>ROUND($L$123*$K$123,2)</f>
        <v>0</v>
      </c>
      <c r="O123" s="1138"/>
      <c r="P123" s="1138"/>
      <c r="Q123" s="1138"/>
      <c r="R123" s="946"/>
      <c r="S123" s="941"/>
      <c r="T123" s="975"/>
      <c r="U123" s="976" t="s">
        <v>13</v>
      </c>
      <c r="V123" s="977">
        <v>0</v>
      </c>
      <c r="W123" s="977">
        <f>$V$123*$K$123</f>
        <v>0</v>
      </c>
      <c r="X123" s="977">
        <v>0</v>
      </c>
      <c r="Y123" s="977">
        <f>$X$123*$K$123</f>
        <v>0</v>
      </c>
      <c r="Z123" s="977">
        <v>0.15</v>
      </c>
      <c r="AA123" s="978">
        <f>$Z$123*$K$123</f>
        <v>3.2130000000000001</v>
      </c>
      <c r="AB123" s="941"/>
      <c r="AC123" s="941"/>
      <c r="AD123" s="941"/>
      <c r="AE123" s="941"/>
      <c r="AF123" s="941"/>
      <c r="AG123" s="941"/>
      <c r="AH123" s="941"/>
      <c r="AR123" s="931" t="s">
        <v>100</v>
      </c>
      <c r="AT123" s="931" t="s">
        <v>12</v>
      </c>
      <c r="AU123" s="931" t="s">
        <v>98</v>
      </c>
      <c r="AY123" s="931" t="s">
        <v>11</v>
      </c>
      <c r="BE123" s="937">
        <f>IF($U$123="základní",$N$123,0)</f>
        <v>0</v>
      </c>
      <c r="BF123" s="937">
        <f>IF($U$123="snížená",$N$123,0)</f>
        <v>0</v>
      </c>
      <c r="BG123" s="937">
        <f>IF($U$123="zákl. přenesená",$N$123,0)</f>
        <v>0</v>
      </c>
      <c r="BH123" s="937">
        <f>IF($U$123="sníž. přenesená",$N$123,0)</f>
        <v>0</v>
      </c>
      <c r="BI123" s="937">
        <f>IF($U$123="nulová",$N$123,0)</f>
        <v>0</v>
      </c>
      <c r="BJ123" s="931" t="s">
        <v>97</v>
      </c>
      <c r="BK123" s="937">
        <f>ROUND($L$123*$K$123,2)</f>
        <v>0</v>
      </c>
      <c r="BL123" s="931" t="s">
        <v>100</v>
      </c>
    </row>
    <row r="124" spans="1:64" s="931" customFormat="1" ht="27" customHeight="1">
      <c r="A124" s="941"/>
      <c r="B124" s="945"/>
      <c r="C124" s="971" t="s">
        <v>1701</v>
      </c>
      <c r="D124" s="971" t="s">
        <v>12</v>
      </c>
      <c r="E124" s="972" t="s">
        <v>2179</v>
      </c>
      <c r="F124" s="1137" t="s">
        <v>2180</v>
      </c>
      <c r="G124" s="1138"/>
      <c r="H124" s="1138"/>
      <c r="I124" s="1138"/>
      <c r="J124" s="973" t="s">
        <v>14</v>
      </c>
      <c r="K124" s="974">
        <v>122.43</v>
      </c>
      <c r="L124" s="1139"/>
      <c r="M124" s="1140"/>
      <c r="N124" s="1141">
        <f>ROUND($L$124*$K$124,2)</f>
        <v>0</v>
      </c>
      <c r="O124" s="1138"/>
      <c r="P124" s="1138"/>
      <c r="Q124" s="1138"/>
      <c r="R124" s="946"/>
      <c r="S124" s="941"/>
      <c r="T124" s="975"/>
      <c r="U124" s="976" t="s">
        <v>13</v>
      </c>
      <c r="V124" s="977">
        <v>0</v>
      </c>
      <c r="W124" s="977">
        <f>$V$124*$K$124</f>
        <v>0</v>
      </c>
      <c r="X124" s="977">
        <v>0</v>
      </c>
      <c r="Y124" s="977">
        <f>$X$124*$K$124</f>
        <v>0</v>
      </c>
      <c r="Z124" s="977">
        <v>0.35</v>
      </c>
      <c r="AA124" s="978">
        <f>$Z$124*$K$124</f>
        <v>42.850499999999997</v>
      </c>
      <c r="AB124" s="941"/>
      <c r="AC124" s="941"/>
      <c r="AD124" s="941"/>
      <c r="AE124" s="941"/>
      <c r="AF124" s="941"/>
      <c r="AG124" s="941"/>
      <c r="AH124" s="941"/>
      <c r="AR124" s="931" t="s">
        <v>100</v>
      </c>
      <c r="AT124" s="931" t="s">
        <v>12</v>
      </c>
      <c r="AU124" s="931" t="s">
        <v>98</v>
      </c>
      <c r="AY124" s="931" t="s">
        <v>11</v>
      </c>
      <c r="BE124" s="937">
        <f>IF($U$124="základní",$N$124,0)</f>
        <v>0</v>
      </c>
      <c r="BF124" s="937">
        <f>IF($U$124="snížená",$N$124,0)</f>
        <v>0</v>
      </c>
      <c r="BG124" s="937">
        <f>IF($U$124="zákl. přenesená",$N$124,0)</f>
        <v>0</v>
      </c>
      <c r="BH124" s="937">
        <f>IF($U$124="sníž. přenesená",$N$124,0)</f>
        <v>0</v>
      </c>
      <c r="BI124" s="937">
        <f>IF($U$124="nulová",$N$124,0)</f>
        <v>0</v>
      </c>
      <c r="BJ124" s="931" t="s">
        <v>97</v>
      </c>
      <c r="BK124" s="937">
        <f>ROUND($L$124*$K$124,2)</f>
        <v>0</v>
      </c>
      <c r="BL124" s="931" t="s">
        <v>100</v>
      </c>
    </row>
    <row r="125" spans="1:64" s="931" customFormat="1" ht="27" customHeight="1">
      <c r="A125" s="941"/>
      <c r="B125" s="945"/>
      <c r="C125" s="971" t="s">
        <v>1704</v>
      </c>
      <c r="D125" s="971" t="s">
        <v>12</v>
      </c>
      <c r="E125" s="972" t="s">
        <v>2181</v>
      </c>
      <c r="F125" s="1137" t="s">
        <v>2182</v>
      </c>
      <c r="G125" s="1138"/>
      <c r="H125" s="1138"/>
      <c r="I125" s="1138"/>
      <c r="J125" s="973" t="s">
        <v>14</v>
      </c>
      <c r="K125" s="974">
        <v>288.86399999999998</v>
      </c>
      <c r="L125" s="1139"/>
      <c r="M125" s="1140"/>
      <c r="N125" s="1141">
        <f>ROUND($L$125*$K$125,2)</f>
        <v>0</v>
      </c>
      <c r="O125" s="1138"/>
      <c r="P125" s="1138"/>
      <c r="Q125" s="1138"/>
      <c r="R125" s="946"/>
      <c r="S125" s="941"/>
      <c r="T125" s="975"/>
      <c r="U125" s="976" t="s">
        <v>13</v>
      </c>
      <c r="V125" s="977">
        <v>0</v>
      </c>
      <c r="W125" s="977">
        <f>$V$125*$K$125</f>
        <v>0</v>
      </c>
      <c r="X125" s="977">
        <v>0</v>
      </c>
      <c r="Y125" s="977">
        <f>$X$125*$K$125</f>
        <v>0</v>
      </c>
      <c r="Z125" s="977">
        <v>0.35</v>
      </c>
      <c r="AA125" s="978">
        <f>$Z$125*$K$125</f>
        <v>101.10239999999999</v>
      </c>
      <c r="AB125" s="941"/>
      <c r="AC125" s="941"/>
      <c r="AD125" s="941"/>
      <c r="AE125" s="941"/>
      <c r="AF125" s="941"/>
      <c r="AG125" s="941"/>
      <c r="AH125" s="941"/>
      <c r="AR125" s="931" t="s">
        <v>100</v>
      </c>
      <c r="AT125" s="931" t="s">
        <v>12</v>
      </c>
      <c r="AU125" s="931" t="s">
        <v>98</v>
      </c>
      <c r="AY125" s="931" t="s">
        <v>11</v>
      </c>
      <c r="BE125" s="937">
        <f>IF($U$125="základní",$N$125,0)</f>
        <v>0</v>
      </c>
      <c r="BF125" s="937">
        <f>IF($U$125="snížená",$N$125,0)</f>
        <v>0</v>
      </c>
      <c r="BG125" s="937">
        <f>IF($U$125="zákl. přenesená",$N$125,0)</f>
        <v>0</v>
      </c>
      <c r="BH125" s="937">
        <f>IF($U$125="sníž. přenesená",$N$125,0)</f>
        <v>0</v>
      </c>
      <c r="BI125" s="937">
        <f>IF($U$125="nulová",$N$125,0)</f>
        <v>0</v>
      </c>
      <c r="BJ125" s="931" t="s">
        <v>97</v>
      </c>
      <c r="BK125" s="937">
        <f>ROUND($L$125*$K$125,2)</f>
        <v>0</v>
      </c>
      <c r="BL125" s="931" t="s">
        <v>100</v>
      </c>
    </row>
    <row r="126" spans="1:64" s="931" customFormat="1" ht="27" customHeight="1">
      <c r="A126" s="941"/>
      <c r="B126" s="945"/>
      <c r="C126" s="971" t="s">
        <v>1708</v>
      </c>
      <c r="D126" s="971" t="s">
        <v>12</v>
      </c>
      <c r="E126" s="972" t="s">
        <v>2183</v>
      </c>
      <c r="F126" s="1137" t="s">
        <v>2184</v>
      </c>
      <c r="G126" s="1138"/>
      <c r="H126" s="1138"/>
      <c r="I126" s="1138"/>
      <c r="J126" s="973" t="s">
        <v>109</v>
      </c>
      <c r="K126" s="974">
        <v>494.89</v>
      </c>
      <c r="L126" s="1139"/>
      <c r="M126" s="1140"/>
      <c r="N126" s="1141">
        <f>ROUND($L$126*$K$126,2)</f>
        <v>0</v>
      </c>
      <c r="O126" s="1138"/>
      <c r="P126" s="1138"/>
      <c r="Q126" s="1138"/>
      <c r="R126" s="946"/>
      <c r="S126" s="941"/>
      <c r="T126" s="975"/>
      <c r="U126" s="976" t="s">
        <v>13</v>
      </c>
      <c r="V126" s="977">
        <v>0</v>
      </c>
      <c r="W126" s="977">
        <f>$V$126*$K$126</f>
        <v>0</v>
      </c>
      <c r="X126" s="977">
        <v>0</v>
      </c>
      <c r="Y126" s="977">
        <f>$X$126*$K$126</f>
        <v>0</v>
      </c>
      <c r="Z126" s="977">
        <v>0</v>
      </c>
      <c r="AA126" s="978">
        <f>$Z$126*$K$126</f>
        <v>0</v>
      </c>
      <c r="AB126" s="941"/>
      <c r="AC126" s="941"/>
      <c r="AD126" s="941"/>
      <c r="AE126" s="941"/>
      <c r="AF126" s="941"/>
      <c r="AG126" s="941"/>
      <c r="AH126" s="941"/>
      <c r="AR126" s="931" t="s">
        <v>100</v>
      </c>
      <c r="AT126" s="931" t="s">
        <v>12</v>
      </c>
      <c r="AU126" s="931" t="s">
        <v>98</v>
      </c>
      <c r="AY126" s="931" t="s">
        <v>11</v>
      </c>
      <c r="BE126" s="937">
        <f>IF($U$126="základní",$N$126,0)</f>
        <v>0</v>
      </c>
      <c r="BF126" s="937">
        <f>IF($U$126="snížená",$N$126,0)</f>
        <v>0</v>
      </c>
      <c r="BG126" s="937">
        <f>IF($U$126="zákl. přenesená",$N$126,0)</f>
        <v>0</v>
      </c>
      <c r="BH126" s="937">
        <f>IF($U$126="sníž. přenesená",$N$126,0)</f>
        <v>0</v>
      </c>
      <c r="BI126" s="937">
        <f>IF($U$126="nulová",$N$126,0)</f>
        <v>0</v>
      </c>
      <c r="BJ126" s="931" t="s">
        <v>97</v>
      </c>
      <c r="BK126" s="937">
        <f>ROUND($L$126*$K$126,2)</f>
        <v>0</v>
      </c>
      <c r="BL126" s="931" t="s">
        <v>100</v>
      </c>
    </row>
    <row r="127" spans="1:64" s="931" customFormat="1" ht="27" customHeight="1">
      <c r="A127" s="941"/>
      <c r="B127" s="945"/>
      <c r="C127" s="971" t="s">
        <v>1712</v>
      </c>
      <c r="D127" s="971" t="s">
        <v>12</v>
      </c>
      <c r="E127" s="972" t="s">
        <v>2185</v>
      </c>
      <c r="F127" s="1137" t="s">
        <v>2186</v>
      </c>
      <c r="G127" s="1138"/>
      <c r="H127" s="1138"/>
      <c r="I127" s="1138"/>
      <c r="J127" s="973" t="s">
        <v>116</v>
      </c>
      <c r="K127" s="974">
        <v>65</v>
      </c>
      <c r="L127" s="1139"/>
      <c r="M127" s="1140"/>
      <c r="N127" s="1141">
        <f>ROUND($L$127*$K$127,2)</f>
        <v>0</v>
      </c>
      <c r="O127" s="1138"/>
      <c r="P127" s="1138"/>
      <c r="Q127" s="1138"/>
      <c r="R127" s="946"/>
      <c r="S127" s="941"/>
      <c r="T127" s="975"/>
      <c r="U127" s="976" t="s">
        <v>13</v>
      </c>
      <c r="V127" s="977">
        <v>0</v>
      </c>
      <c r="W127" s="977">
        <f>$V$127*$K$127</f>
        <v>0</v>
      </c>
      <c r="X127" s="977">
        <v>0</v>
      </c>
      <c r="Y127" s="977">
        <f>$X$127*$K$127</f>
        <v>0</v>
      </c>
      <c r="Z127" s="977">
        <v>0</v>
      </c>
      <c r="AA127" s="978">
        <f>$Z$127*$K$127</f>
        <v>0</v>
      </c>
      <c r="AB127" s="941"/>
      <c r="AC127" s="941"/>
      <c r="AD127" s="941"/>
      <c r="AE127" s="941"/>
      <c r="AF127" s="941"/>
      <c r="AG127" s="941"/>
      <c r="AH127" s="941"/>
      <c r="AR127" s="931" t="s">
        <v>100</v>
      </c>
      <c r="AT127" s="931" t="s">
        <v>12</v>
      </c>
      <c r="AU127" s="931" t="s">
        <v>98</v>
      </c>
      <c r="AY127" s="931" t="s">
        <v>11</v>
      </c>
      <c r="BE127" s="937">
        <f>IF($U$127="základní",$N$127,0)</f>
        <v>0</v>
      </c>
      <c r="BF127" s="937">
        <f>IF($U$127="snížená",$N$127,0)</f>
        <v>0</v>
      </c>
      <c r="BG127" s="937">
        <f>IF($U$127="zákl. přenesená",$N$127,0)</f>
        <v>0</v>
      </c>
      <c r="BH127" s="937">
        <f>IF($U$127="sníž. přenesená",$N$127,0)</f>
        <v>0</v>
      </c>
      <c r="BI127" s="937">
        <f>IF($U$127="nulová",$N$127,0)</f>
        <v>0</v>
      </c>
      <c r="BJ127" s="931" t="s">
        <v>97</v>
      </c>
      <c r="BK127" s="937">
        <f>ROUND($L$127*$K$127,2)</f>
        <v>0</v>
      </c>
      <c r="BL127" s="931" t="s">
        <v>100</v>
      </c>
    </row>
    <row r="128" spans="1:64" s="931" customFormat="1" ht="27" customHeight="1">
      <c r="A128" s="941"/>
      <c r="B128" s="945"/>
      <c r="C128" s="971" t="s">
        <v>1715</v>
      </c>
      <c r="D128" s="971" t="s">
        <v>12</v>
      </c>
      <c r="E128" s="972" t="s">
        <v>2187</v>
      </c>
      <c r="F128" s="1137" t="s">
        <v>2188</v>
      </c>
      <c r="G128" s="1138"/>
      <c r="H128" s="1138"/>
      <c r="I128" s="1138"/>
      <c r="J128" s="973" t="s">
        <v>116</v>
      </c>
      <c r="K128" s="974">
        <v>100</v>
      </c>
      <c r="L128" s="1139"/>
      <c r="M128" s="1140"/>
      <c r="N128" s="1141">
        <f>ROUND($L$128*$K$128,2)</f>
        <v>0</v>
      </c>
      <c r="O128" s="1138"/>
      <c r="P128" s="1138"/>
      <c r="Q128" s="1138"/>
      <c r="R128" s="946"/>
      <c r="S128" s="941"/>
      <c r="T128" s="975"/>
      <c r="U128" s="976" t="s">
        <v>13</v>
      </c>
      <c r="V128" s="977">
        <v>0</v>
      </c>
      <c r="W128" s="977">
        <f>$V$128*$K$128</f>
        <v>0</v>
      </c>
      <c r="X128" s="977">
        <v>0</v>
      </c>
      <c r="Y128" s="977">
        <f>$X$128*$K$128</f>
        <v>0</v>
      </c>
      <c r="Z128" s="977">
        <v>0.05</v>
      </c>
      <c r="AA128" s="978">
        <f>$Z$128*$K$128</f>
        <v>5</v>
      </c>
      <c r="AB128" s="941"/>
      <c r="AC128" s="941"/>
      <c r="AD128" s="941"/>
      <c r="AE128" s="941"/>
      <c r="AF128" s="941"/>
      <c r="AG128" s="941"/>
      <c r="AH128" s="941"/>
      <c r="AR128" s="931" t="s">
        <v>100</v>
      </c>
      <c r="AT128" s="931" t="s">
        <v>12</v>
      </c>
      <c r="AU128" s="931" t="s">
        <v>98</v>
      </c>
      <c r="AY128" s="931" t="s">
        <v>11</v>
      </c>
      <c r="BE128" s="937">
        <f>IF($U$128="základní",$N$128,0)</f>
        <v>0</v>
      </c>
      <c r="BF128" s="937">
        <f>IF($U$128="snížená",$N$128,0)</f>
        <v>0</v>
      </c>
      <c r="BG128" s="937">
        <f>IF($U$128="zákl. přenesená",$N$128,0)</f>
        <v>0</v>
      </c>
      <c r="BH128" s="937">
        <f>IF($U$128="sníž. přenesená",$N$128,0)</f>
        <v>0</v>
      </c>
      <c r="BI128" s="937">
        <f>IF($U$128="nulová",$N$128,0)</f>
        <v>0</v>
      </c>
      <c r="BJ128" s="931" t="s">
        <v>97</v>
      </c>
      <c r="BK128" s="937">
        <f>ROUND($L$128*$K$128,2)</f>
        <v>0</v>
      </c>
      <c r="BL128" s="931" t="s">
        <v>100</v>
      </c>
    </row>
    <row r="129" spans="1:64" s="931" customFormat="1" ht="39" customHeight="1">
      <c r="A129" s="941"/>
      <c r="B129" s="945"/>
      <c r="C129" s="971" t="s">
        <v>1719</v>
      </c>
      <c r="D129" s="971" t="s">
        <v>12</v>
      </c>
      <c r="E129" s="972" t="s">
        <v>2189</v>
      </c>
      <c r="F129" s="1137" t="s">
        <v>3155</v>
      </c>
      <c r="G129" s="1138"/>
      <c r="H129" s="1138"/>
      <c r="I129" s="1138"/>
      <c r="J129" s="973" t="s">
        <v>93</v>
      </c>
      <c r="K129" s="974">
        <v>1</v>
      </c>
      <c r="L129" s="1139"/>
      <c r="M129" s="1140"/>
      <c r="N129" s="1141">
        <f>ROUND($L$129*$K$129,2)</f>
        <v>0</v>
      </c>
      <c r="O129" s="1138"/>
      <c r="P129" s="1138"/>
      <c r="Q129" s="1138"/>
      <c r="R129" s="946"/>
      <c r="S129" s="941"/>
      <c r="T129" s="975"/>
      <c r="U129" s="976" t="s">
        <v>13</v>
      </c>
      <c r="V129" s="977">
        <v>0</v>
      </c>
      <c r="W129" s="977">
        <f>$V$129*$K$129</f>
        <v>0</v>
      </c>
      <c r="X129" s="977">
        <v>0</v>
      </c>
      <c r="Y129" s="977">
        <f>$X$129*$K$129</f>
        <v>0</v>
      </c>
      <c r="Z129" s="977">
        <v>0</v>
      </c>
      <c r="AA129" s="978">
        <f>$Z$129*$K$129</f>
        <v>0</v>
      </c>
      <c r="AB129" s="941"/>
      <c r="AC129" s="941"/>
      <c r="AD129" s="941"/>
      <c r="AE129" s="941"/>
      <c r="AF129" s="941"/>
      <c r="AG129" s="941"/>
      <c r="AH129" s="941"/>
      <c r="AR129" s="931" t="s">
        <v>100</v>
      </c>
      <c r="AT129" s="931" t="s">
        <v>12</v>
      </c>
      <c r="AU129" s="931" t="s">
        <v>98</v>
      </c>
      <c r="AY129" s="931" t="s">
        <v>11</v>
      </c>
      <c r="BE129" s="937">
        <f>IF($U$129="základní",$N$129,0)</f>
        <v>0</v>
      </c>
      <c r="BF129" s="937">
        <f>IF($U$129="snížená",$N$129,0)</f>
        <v>0</v>
      </c>
      <c r="BG129" s="937">
        <f>IF($U$129="zákl. přenesená",$N$129,0)</f>
        <v>0</v>
      </c>
      <c r="BH129" s="937">
        <f>IF($U$129="sníž. přenesená",$N$129,0)</f>
        <v>0</v>
      </c>
      <c r="BI129" s="937">
        <f>IF($U$129="nulová",$N$129,0)</f>
        <v>0</v>
      </c>
      <c r="BJ129" s="931" t="s">
        <v>97</v>
      </c>
      <c r="BK129" s="937">
        <f>ROUND($L$129*$K$129,2)</f>
        <v>0</v>
      </c>
      <c r="BL129" s="931" t="s">
        <v>100</v>
      </c>
    </row>
    <row r="130" spans="1:64" s="931" customFormat="1" ht="63" customHeight="1">
      <c r="A130" s="941"/>
      <c r="B130" s="945"/>
      <c r="C130" s="971" t="s">
        <v>1723</v>
      </c>
      <c r="D130" s="971" t="s">
        <v>12</v>
      </c>
      <c r="E130" s="972" t="s">
        <v>2190</v>
      </c>
      <c r="F130" s="1137" t="s">
        <v>2191</v>
      </c>
      <c r="G130" s="1138"/>
      <c r="H130" s="1138"/>
      <c r="I130" s="1138"/>
      <c r="J130" s="973" t="s">
        <v>93</v>
      </c>
      <c r="K130" s="974">
        <v>1</v>
      </c>
      <c r="L130" s="1139"/>
      <c r="M130" s="1140"/>
      <c r="N130" s="1141">
        <f>ROUND($L$130*$K$130,2)</f>
        <v>0</v>
      </c>
      <c r="O130" s="1138"/>
      <c r="P130" s="1138"/>
      <c r="Q130" s="1138"/>
      <c r="R130" s="946"/>
      <c r="S130" s="941"/>
      <c r="T130" s="975"/>
      <c r="U130" s="976" t="s">
        <v>13</v>
      </c>
      <c r="V130" s="977">
        <v>0.08</v>
      </c>
      <c r="W130" s="977">
        <f>$V$130*$K$130</f>
        <v>0.08</v>
      </c>
      <c r="X130" s="977">
        <v>2.4000000000000001E-4</v>
      </c>
      <c r="Y130" s="977">
        <f>$X$130*$K$130</f>
        <v>2.4000000000000001E-4</v>
      </c>
      <c r="Z130" s="977">
        <v>0</v>
      </c>
      <c r="AA130" s="978">
        <f>$Z$130*$K$130</f>
        <v>0</v>
      </c>
      <c r="AB130" s="941"/>
      <c r="AC130" s="941"/>
      <c r="AD130" s="941"/>
      <c r="AE130" s="941"/>
      <c r="AF130" s="941"/>
      <c r="AG130" s="941"/>
      <c r="AH130" s="941"/>
      <c r="AR130" s="931" t="s">
        <v>100</v>
      </c>
      <c r="AT130" s="931" t="s">
        <v>12</v>
      </c>
      <c r="AU130" s="931" t="s">
        <v>98</v>
      </c>
      <c r="AY130" s="931" t="s">
        <v>11</v>
      </c>
      <c r="BE130" s="937">
        <f>IF($U$130="základní",$N$130,0)</f>
        <v>0</v>
      </c>
      <c r="BF130" s="937">
        <f>IF($U$130="snížená",$N$130,0)</f>
        <v>0</v>
      </c>
      <c r="BG130" s="937">
        <f>IF($U$130="zákl. přenesená",$N$130,0)</f>
        <v>0</v>
      </c>
      <c r="BH130" s="937">
        <f>IF($U$130="sníž. přenesená",$N$130,0)</f>
        <v>0</v>
      </c>
      <c r="BI130" s="937">
        <f>IF($U$130="nulová",$N$130,0)</f>
        <v>0</v>
      </c>
      <c r="BJ130" s="931" t="s">
        <v>97</v>
      </c>
      <c r="BK130" s="937">
        <f>ROUND($L$130*$K$130,2)</f>
        <v>0</v>
      </c>
      <c r="BL130" s="931" t="s">
        <v>100</v>
      </c>
    </row>
    <row r="131" spans="1:64" s="931" customFormat="1" ht="39" customHeight="1">
      <c r="A131" s="941"/>
      <c r="B131" s="945"/>
      <c r="C131" s="971" t="s">
        <v>1726</v>
      </c>
      <c r="D131" s="971" t="s">
        <v>12</v>
      </c>
      <c r="E131" s="972" t="s">
        <v>2192</v>
      </c>
      <c r="F131" s="1137" t="s">
        <v>2193</v>
      </c>
      <c r="G131" s="1138"/>
      <c r="H131" s="1138"/>
      <c r="I131" s="1138"/>
      <c r="J131" s="973" t="s">
        <v>116</v>
      </c>
      <c r="K131" s="974">
        <v>75</v>
      </c>
      <c r="L131" s="1139"/>
      <c r="M131" s="1140"/>
      <c r="N131" s="1141">
        <f>ROUND($L$131*$K$131,2)</f>
        <v>0</v>
      </c>
      <c r="O131" s="1138"/>
      <c r="P131" s="1138"/>
      <c r="Q131" s="1138"/>
      <c r="R131" s="946"/>
      <c r="S131" s="941"/>
      <c r="T131" s="975"/>
      <c r="U131" s="976" t="s">
        <v>13</v>
      </c>
      <c r="V131" s="977">
        <v>0</v>
      </c>
      <c r="W131" s="977">
        <f>$V$131*$K$131</f>
        <v>0</v>
      </c>
      <c r="X131" s="977">
        <v>0</v>
      </c>
      <c r="Y131" s="977">
        <f>$X$131*$K$131</f>
        <v>0</v>
      </c>
      <c r="Z131" s="977">
        <v>0</v>
      </c>
      <c r="AA131" s="978">
        <f>$Z$131*$K$131</f>
        <v>0</v>
      </c>
      <c r="AB131" s="941"/>
      <c r="AC131" s="941"/>
      <c r="AD131" s="941"/>
      <c r="AE131" s="941"/>
      <c r="AF131" s="941"/>
      <c r="AG131" s="941"/>
      <c r="AH131" s="941"/>
      <c r="AR131" s="931" t="s">
        <v>100</v>
      </c>
      <c r="AT131" s="931" t="s">
        <v>12</v>
      </c>
      <c r="AU131" s="931" t="s">
        <v>98</v>
      </c>
      <c r="AY131" s="931" t="s">
        <v>11</v>
      </c>
      <c r="BE131" s="937">
        <f>IF($U$131="základní",$N$131,0)</f>
        <v>0</v>
      </c>
      <c r="BF131" s="937">
        <f>IF($U$131="snížená",$N$131,0)</f>
        <v>0</v>
      </c>
      <c r="BG131" s="937">
        <f>IF($U$131="zákl. přenesená",$N$131,0)</f>
        <v>0</v>
      </c>
      <c r="BH131" s="937">
        <f>IF($U$131="sníž. přenesená",$N$131,0)</f>
        <v>0</v>
      </c>
      <c r="BI131" s="937">
        <f>IF($U$131="nulová",$N$131,0)</f>
        <v>0</v>
      </c>
      <c r="BJ131" s="931" t="s">
        <v>97</v>
      </c>
      <c r="BK131" s="937">
        <f>ROUND($L$131*$K$131,2)</f>
        <v>0</v>
      </c>
      <c r="BL131" s="931" t="s">
        <v>100</v>
      </c>
    </row>
    <row r="132" spans="1:64" s="934" customFormat="1" ht="30.75" customHeight="1">
      <c r="A132" s="963"/>
      <c r="B132" s="964"/>
      <c r="C132" s="963"/>
      <c r="D132" s="970" t="s">
        <v>1996</v>
      </c>
      <c r="E132" s="963"/>
      <c r="F132" s="963"/>
      <c r="G132" s="963"/>
      <c r="H132" s="963"/>
      <c r="I132" s="963"/>
      <c r="J132" s="963"/>
      <c r="K132" s="963"/>
      <c r="L132" s="989"/>
      <c r="M132" s="989"/>
      <c r="N132" s="1136">
        <f>$BK$132</f>
        <v>0</v>
      </c>
      <c r="O132" s="1135"/>
      <c r="P132" s="1135"/>
      <c r="Q132" s="1135"/>
      <c r="R132" s="966"/>
      <c r="S132" s="963"/>
      <c r="T132" s="967"/>
      <c r="U132" s="963"/>
      <c r="V132" s="963"/>
      <c r="W132" s="968">
        <f>SUM($W$133:$W$137)</f>
        <v>1717.22568</v>
      </c>
      <c r="X132" s="963"/>
      <c r="Y132" s="968">
        <f>SUM($Y$133:$Y$137)</f>
        <v>0</v>
      </c>
      <c r="Z132" s="963"/>
      <c r="AA132" s="969">
        <f>SUM($AA$133:$AA$137)</f>
        <v>0</v>
      </c>
      <c r="AB132" s="963"/>
      <c r="AC132" s="963"/>
      <c r="AD132" s="963"/>
      <c r="AE132" s="963"/>
      <c r="AF132" s="963"/>
      <c r="AG132" s="963"/>
      <c r="AH132" s="963"/>
      <c r="AR132" s="935" t="s">
        <v>97</v>
      </c>
      <c r="AT132" s="935" t="s">
        <v>10</v>
      </c>
      <c r="AU132" s="935" t="s">
        <v>97</v>
      </c>
      <c r="AY132" s="935" t="s">
        <v>11</v>
      </c>
      <c r="BK132" s="936">
        <f>SUM($BK$133:$BK$137)</f>
        <v>0</v>
      </c>
    </row>
    <row r="133" spans="1:64" s="931" customFormat="1" ht="39" customHeight="1">
      <c r="A133" s="941"/>
      <c r="B133" s="945"/>
      <c r="C133" s="971" t="s">
        <v>1730</v>
      </c>
      <c r="D133" s="971" t="s">
        <v>12</v>
      </c>
      <c r="E133" s="972" t="s">
        <v>2194</v>
      </c>
      <c r="F133" s="1137" t="s">
        <v>2195</v>
      </c>
      <c r="G133" s="1138"/>
      <c r="H133" s="1138"/>
      <c r="I133" s="1138"/>
      <c r="J133" s="973" t="s">
        <v>18</v>
      </c>
      <c r="K133" s="974">
        <v>727.63800000000003</v>
      </c>
      <c r="L133" s="1139"/>
      <c r="M133" s="1140"/>
      <c r="N133" s="1141">
        <f>ROUND($L$133*$K$133,2)</f>
        <v>0</v>
      </c>
      <c r="O133" s="1138"/>
      <c r="P133" s="1138"/>
      <c r="Q133" s="1138"/>
      <c r="R133" s="946"/>
      <c r="S133" s="941"/>
      <c r="T133" s="975"/>
      <c r="U133" s="976" t="s">
        <v>13</v>
      </c>
      <c r="V133" s="977">
        <v>2.2349999999999999</v>
      </c>
      <c r="W133" s="977">
        <f>$V$133*$K$133</f>
        <v>1626.2709299999999</v>
      </c>
      <c r="X133" s="977">
        <v>0</v>
      </c>
      <c r="Y133" s="977">
        <f>$X$133*$K$133</f>
        <v>0</v>
      </c>
      <c r="Z133" s="977">
        <v>0</v>
      </c>
      <c r="AA133" s="978">
        <f>$Z$133*$K$133</f>
        <v>0</v>
      </c>
      <c r="AB133" s="941"/>
      <c r="AC133" s="941"/>
      <c r="AD133" s="941"/>
      <c r="AE133" s="941"/>
      <c r="AF133" s="941"/>
      <c r="AG133" s="941"/>
      <c r="AH133" s="941"/>
      <c r="AR133" s="931" t="s">
        <v>100</v>
      </c>
      <c r="AT133" s="931" t="s">
        <v>12</v>
      </c>
      <c r="AU133" s="931" t="s">
        <v>98</v>
      </c>
      <c r="AY133" s="931" t="s">
        <v>11</v>
      </c>
      <c r="BE133" s="937">
        <f>IF($U$133="základní",$N$133,0)</f>
        <v>0</v>
      </c>
      <c r="BF133" s="937">
        <f>IF($U$133="snížená",$N$133,0)</f>
        <v>0</v>
      </c>
      <c r="BG133" s="937">
        <f>IF($U$133="zákl. přenesená",$N$133,0)</f>
        <v>0</v>
      </c>
      <c r="BH133" s="937">
        <f>IF($U$133="sníž. přenesená",$N$133,0)</f>
        <v>0</v>
      </c>
      <c r="BI133" s="937">
        <f>IF($U$133="nulová",$N$133,0)</f>
        <v>0</v>
      </c>
      <c r="BJ133" s="931" t="s">
        <v>97</v>
      </c>
      <c r="BK133" s="937">
        <f>ROUND($L$133*$K$133,2)</f>
        <v>0</v>
      </c>
      <c r="BL133" s="931" t="s">
        <v>100</v>
      </c>
    </row>
    <row r="134" spans="1:64" s="931" customFormat="1" ht="27" customHeight="1">
      <c r="A134" s="941"/>
      <c r="B134" s="945"/>
      <c r="C134" s="971" t="s">
        <v>1733</v>
      </c>
      <c r="D134" s="971" t="s">
        <v>12</v>
      </c>
      <c r="E134" s="972" t="s">
        <v>2196</v>
      </c>
      <c r="F134" s="1137" t="s">
        <v>2197</v>
      </c>
      <c r="G134" s="1138"/>
      <c r="H134" s="1138"/>
      <c r="I134" s="1138"/>
      <c r="J134" s="973" t="s">
        <v>18</v>
      </c>
      <c r="K134" s="974">
        <v>727.63800000000003</v>
      </c>
      <c r="L134" s="1139"/>
      <c r="M134" s="1140"/>
      <c r="N134" s="1141">
        <f>ROUND($L$134*$K$134,2)</f>
        <v>0</v>
      </c>
      <c r="O134" s="1138"/>
      <c r="P134" s="1138"/>
      <c r="Q134" s="1138"/>
      <c r="R134" s="946"/>
      <c r="S134" s="941"/>
      <c r="T134" s="975"/>
      <c r="U134" s="976" t="s">
        <v>13</v>
      </c>
      <c r="V134" s="977">
        <v>0.125</v>
      </c>
      <c r="W134" s="977">
        <f>$V$134*$K$134</f>
        <v>90.954750000000004</v>
      </c>
      <c r="X134" s="977">
        <v>0</v>
      </c>
      <c r="Y134" s="977">
        <f>$X$134*$K$134</f>
        <v>0</v>
      </c>
      <c r="Z134" s="977">
        <v>0</v>
      </c>
      <c r="AA134" s="978">
        <f>$Z$134*$K$134</f>
        <v>0</v>
      </c>
      <c r="AB134" s="941"/>
      <c r="AC134" s="941"/>
      <c r="AD134" s="941"/>
      <c r="AE134" s="941"/>
      <c r="AF134" s="941"/>
      <c r="AG134" s="941"/>
      <c r="AH134" s="941"/>
      <c r="AR134" s="931" t="s">
        <v>100</v>
      </c>
      <c r="AT134" s="931" t="s">
        <v>12</v>
      </c>
      <c r="AU134" s="931" t="s">
        <v>98</v>
      </c>
      <c r="AY134" s="931" t="s">
        <v>11</v>
      </c>
      <c r="BE134" s="937">
        <f>IF($U$134="základní",$N$134,0)</f>
        <v>0</v>
      </c>
      <c r="BF134" s="937">
        <f>IF($U$134="snížená",$N$134,0)</f>
        <v>0</v>
      </c>
      <c r="BG134" s="937">
        <f>IF($U$134="zákl. přenesená",$N$134,0)</f>
        <v>0</v>
      </c>
      <c r="BH134" s="937">
        <f>IF($U$134="sníž. přenesená",$N$134,0)</f>
        <v>0</v>
      </c>
      <c r="BI134" s="937">
        <f>IF($U$134="nulová",$N$134,0)</f>
        <v>0</v>
      </c>
      <c r="BJ134" s="931" t="s">
        <v>97</v>
      </c>
      <c r="BK134" s="937">
        <f>ROUND($L$134*$K$134,2)</f>
        <v>0</v>
      </c>
      <c r="BL134" s="931" t="s">
        <v>100</v>
      </c>
    </row>
    <row r="135" spans="1:64" s="931" customFormat="1" ht="27" customHeight="1">
      <c r="A135" s="941"/>
      <c r="B135" s="945"/>
      <c r="C135" s="971" t="s">
        <v>1736</v>
      </c>
      <c r="D135" s="971" t="s">
        <v>12</v>
      </c>
      <c r="E135" s="972" t="s">
        <v>2198</v>
      </c>
      <c r="F135" s="1137" t="s">
        <v>2199</v>
      </c>
      <c r="G135" s="1138"/>
      <c r="H135" s="1138"/>
      <c r="I135" s="1138"/>
      <c r="J135" s="973" t="s">
        <v>18</v>
      </c>
      <c r="K135" s="974">
        <v>688.40599999999995</v>
      </c>
      <c r="L135" s="1139"/>
      <c r="M135" s="1140"/>
      <c r="N135" s="1141">
        <f>ROUND($L$135*$K$135,2)</f>
        <v>0</v>
      </c>
      <c r="O135" s="1138"/>
      <c r="P135" s="1138"/>
      <c r="Q135" s="1138"/>
      <c r="R135" s="946"/>
      <c r="S135" s="941"/>
      <c r="T135" s="975"/>
      <c r="U135" s="976" t="s">
        <v>13</v>
      </c>
      <c r="V135" s="977">
        <v>0</v>
      </c>
      <c r="W135" s="977">
        <f>$V$135*$K$135</f>
        <v>0</v>
      </c>
      <c r="X135" s="977">
        <v>0</v>
      </c>
      <c r="Y135" s="977">
        <f>$X$135*$K$135</f>
        <v>0</v>
      </c>
      <c r="Z135" s="977">
        <v>0</v>
      </c>
      <c r="AA135" s="978">
        <f>$Z$135*$K$135</f>
        <v>0</v>
      </c>
      <c r="AB135" s="941"/>
      <c r="AC135" s="941"/>
      <c r="AD135" s="941"/>
      <c r="AE135" s="941"/>
      <c r="AF135" s="941"/>
      <c r="AG135" s="941"/>
      <c r="AH135" s="941"/>
      <c r="AR135" s="931" t="s">
        <v>100</v>
      </c>
      <c r="AT135" s="931" t="s">
        <v>12</v>
      </c>
      <c r="AU135" s="931" t="s">
        <v>98</v>
      </c>
      <c r="AY135" s="931" t="s">
        <v>11</v>
      </c>
      <c r="BE135" s="937">
        <f>IF($U$135="základní",$N$135,0)</f>
        <v>0</v>
      </c>
      <c r="BF135" s="937">
        <f>IF($U$135="snížená",$N$135,0)</f>
        <v>0</v>
      </c>
      <c r="BG135" s="937">
        <f>IF($U$135="zákl. přenesená",$N$135,0)</f>
        <v>0</v>
      </c>
      <c r="BH135" s="937">
        <f>IF($U$135="sníž. přenesená",$N$135,0)</f>
        <v>0</v>
      </c>
      <c r="BI135" s="937">
        <f>IF($U$135="nulová",$N$135,0)</f>
        <v>0</v>
      </c>
      <c r="BJ135" s="931" t="s">
        <v>97</v>
      </c>
      <c r="BK135" s="937">
        <f>ROUND($L$135*$K$135,2)</f>
        <v>0</v>
      </c>
      <c r="BL135" s="931" t="s">
        <v>100</v>
      </c>
    </row>
    <row r="136" spans="1:64" s="931" customFormat="1" ht="51" customHeight="1">
      <c r="A136" s="941"/>
      <c r="B136" s="945"/>
      <c r="C136" s="971" t="s">
        <v>1739</v>
      </c>
      <c r="D136" s="971" t="s">
        <v>12</v>
      </c>
      <c r="E136" s="972" t="s">
        <v>2200</v>
      </c>
      <c r="F136" s="1137" t="s">
        <v>3130</v>
      </c>
      <c r="G136" s="1138"/>
      <c r="H136" s="1138"/>
      <c r="I136" s="1138"/>
      <c r="J136" s="973" t="s">
        <v>18</v>
      </c>
      <c r="K136" s="974">
        <v>36.381999999999998</v>
      </c>
      <c r="L136" s="1139"/>
      <c r="M136" s="1140"/>
      <c r="N136" s="1141">
        <f>ROUND($L$136*$K$136,2)</f>
        <v>0</v>
      </c>
      <c r="O136" s="1138"/>
      <c r="P136" s="1138"/>
      <c r="Q136" s="1138"/>
      <c r="R136" s="946"/>
      <c r="S136" s="941"/>
      <c r="T136" s="975"/>
      <c r="U136" s="976" t="s">
        <v>13</v>
      </c>
      <c r="V136" s="977">
        <v>0</v>
      </c>
      <c r="W136" s="977">
        <f>$V$136*$K$136</f>
        <v>0</v>
      </c>
      <c r="X136" s="977">
        <v>0</v>
      </c>
      <c r="Y136" s="977">
        <f>$X$136*$K$136</f>
        <v>0</v>
      </c>
      <c r="Z136" s="977">
        <v>0</v>
      </c>
      <c r="AA136" s="978">
        <f>$Z$136*$K$136</f>
        <v>0</v>
      </c>
      <c r="AB136" s="941"/>
      <c r="AC136" s="941"/>
      <c r="AD136" s="941"/>
      <c r="AE136" s="941"/>
      <c r="AF136" s="941"/>
      <c r="AG136" s="941"/>
      <c r="AH136" s="941"/>
      <c r="AR136" s="931" t="s">
        <v>100</v>
      </c>
      <c r="AT136" s="931" t="s">
        <v>12</v>
      </c>
      <c r="AU136" s="931" t="s">
        <v>98</v>
      </c>
      <c r="AY136" s="931" t="s">
        <v>11</v>
      </c>
      <c r="BE136" s="937">
        <f>IF($U$136="základní",$N$136,0)</f>
        <v>0</v>
      </c>
      <c r="BF136" s="937">
        <f>IF($U$136="snížená",$N$136,0)</f>
        <v>0</v>
      </c>
      <c r="BG136" s="937">
        <f>IF($U$136="zákl. přenesená",$N$136,0)</f>
        <v>0</v>
      </c>
      <c r="BH136" s="937">
        <f>IF($U$136="sníž. přenesená",$N$136,0)</f>
        <v>0</v>
      </c>
      <c r="BI136" s="937">
        <f>IF($U$136="nulová",$N$136,0)</f>
        <v>0</v>
      </c>
      <c r="BJ136" s="931" t="s">
        <v>97</v>
      </c>
      <c r="BK136" s="937">
        <f>ROUND($L$136*$K$136,2)</f>
        <v>0</v>
      </c>
      <c r="BL136" s="931" t="s">
        <v>100</v>
      </c>
    </row>
    <row r="137" spans="1:64" s="931" customFormat="1" ht="27" customHeight="1">
      <c r="A137" s="941"/>
      <c r="B137" s="945"/>
      <c r="C137" s="971" t="s">
        <v>1742</v>
      </c>
      <c r="D137" s="971" t="s">
        <v>12</v>
      </c>
      <c r="E137" s="972" t="s">
        <v>2201</v>
      </c>
      <c r="F137" s="1137" t="s">
        <v>3131</v>
      </c>
      <c r="G137" s="1138"/>
      <c r="H137" s="1138"/>
      <c r="I137" s="1138"/>
      <c r="J137" s="973" t="s">
        <v>18</v>
      </c>
      <c r="K137" s="974">
        <v>-3</v>
      </c>
      <c r="L137" s="1139"/>
      <c r="M137" s="1140"/>
      <c r="N137" s="1141">
        <f>ROUND($L$137*$K$137,2)</f>
        <v>0</v>
      </c>
      <c r="O137" s="1138"/>
      <c r="P137" s="1138"/>
      <c r="Q137" s="1138"/>
      <c r="R137" s="946"/>
      <c r="S137" s="941"/>
      <c r="T137" s="975"/>
      <c r="U137" s="976" t="s">
        <v>13</v>
      </c>
      <c r="V137" s="977">
        <v>0</v>
      </c>
      <c r="W137" s="977">
        <f>$V$137*$K$137</f>
        <v>0</v>
      </c>
      <c r="X137" s="977">
        <v>0</v>
      </c>
      <c r="Y137" s="977">
        <f>$X$137*$K$137</f>
        <v>0</v>
      </c>
      <c r="Z137" s="977">
        <v>0</v>
      </c>
      <c r="AA137" s="978">
        <f>$Z$137*$K$137</f>
        <v>0</v>
      </c>
      <c r="AB137" s="941"/>
      <c r="AC137" s="941"/>
      <c r="AD137" s="941"/>
      <c r="AE137" s="941"/>
      <c r="AF137" s="941"/>
      <c r="AG137" s="941"/>
      <c r="AH137" s="941"/>
      <c r="AR137" s="931" t="s">
        <v>100</v>
      </c>
      <c r="AT137" s="931" t="s">
        <v>12</v>
      </c>
      <c r="AU137" s="931" t="s">
        <v>98</v>
      </c>
      <c r="AY137" s="931" t="s">
        <v>11</v>
      </c>
      <c r="BE137" s="937">
        <f>IF($U$137="základní",$N$137,0)</f>
        <v>0</v>
      </c>
      <c r="BF137" s="937">
        <f>IF($U$137="snížená",$N$137,0)</f>
        <v>0</v>
      </c>
      <c r="BG137" s="937">
        <f>IF($U$137="zákl. přenesená",$N$137,0)</f>
        <v>0</v>
      </c>
      <c r="BH137" s="937">
        <f>IF($U$137="sníž. přenesená",$N$137,0)</f>
        <v>0</v>
      </c>
      <c r="BI137" s="937">
        <f>IF($U$137="nulová",$N$137,0)</f>
        <v>0</v>
      </c>
      <c r="BJ137" s="931" t="s">
        <v>97</v>
      </c>
      <c r="BK137" s="937">
        <f>ROUND($L$137*$K$137,2)</f>
        <v>0</v>
      </c>
      <c r="BL137" s="931" t="s">
        <v>100</v>
      </c>
    </row>
    <row r="138" spans="1:64" s="934" customFormat="1" ht="30.75" customHeight="1">
      <c r="A138" s="963"/>
      <c r="B138" s="964"/>
      <c r="C138" s="963"/>
      <c r="D138" s="970" t="s">
        <v>1870</v>
      </c>
      <c r="E138" s="963"/>
      <c r="F138" s="963"/>
      <c r="G138" s="963"/>
      <c r="H138" s="963"/>
      <c r="I138" s="963"/>
      <c r="J138" s="963"/>
      <c r="K138" s="963"/>
      <c r="L138" s="989"/>
      <c r="M138" s="989"/>
      <c r="N138" s="1136">
        <f>$BK$138</f>
        <v>0</v>
      </c>
      <c r="O138" s="1135"/>
      <c r="P138" s="1135"/>
      <c r="Q138" s="1135"/>
      <c r="R138" s="966"/>
      <c r="S138" s="963"/>
      <c r="T138" s="967"/>
      <c r="U138" s="963"/>
      <c r="V138" s="963"/>
      <c r="W138" s="968">
        <f>$W$139</f>
        <v>29.888344000000004</v>
      </c>
      <c r="X138" s="963"/>
      <c r="Y138" s="968">
        <f>$Y$139</f>
        <v>0</v>
      </c>
      <c r="Z138" s="963"/>
      <c r="AA138" s="969">
        <f>$AA$139</f>
        <v>0</v>
      </c>
      <c r="AB138" s="963"/>
      <c r="AC138" s="963"/>
      <c r="AD138" s="963"/>
      <c r="AE138" s="963"/>
      <c r="AF138" s="963"/>
      <c r="AG138" s="963"/>
      <c r="AH138" s="963"/>
      <c r="AR138" s="935" t="s">
        <v>97</v>
      </c>
      <c r="AT138" s="935" t="s">
        <v>10</v>
      </c>
      <c r="AU138" s="935" t="s">
        <v>97</v>
      </c>
      <c r="AY138" s="935" t="s">
        <v>11</v>
      </c>
      <c r="BK138" s="936">
        <f>$BK$139</f>
        <v>0</v>
      </c>
    </row>
    <row r="139" spans="1:64" s="931" customFormat="1" ht="15.75" customHeight="1">
      <c r="A139" s="941"/>
      <c r="B139" s="945"/>
      <c r="C139" s="971" t="s">
        <v>1746</v>
      </c>
      <c r="D139" s="971" t="s">
        <v>12</v>
      </c>
      <c r="E139" s="972" t="s">
        <v>2202</v>
      </c>
      <c r="F139" s="1137" t="s">
        <v>2203</v>
      </c>
      <c r="G139" s="1138"/>
      <c r="H139" s="1138"/>
      <c r="I139" s="1138"/>
      <c r="J139" s="973" t="s">
        <v>18</v>
      </c>
      <c r="K139" s="974">
        <v>91.123000000000005</v>
      </c>
      <c r="L139" s="1139"/>
      <c r="M139" s="1140"/>
      <c r="N139" s="1141">
        <f>ROUND($L$139*$K$139,2)</f>
        <v>0</v>
      </c>
      <c r="O139" s="1138"/>
      <c r="P139" s="1138"/>
      <c r="Q139" s="1138"/>
      <c r="R139" s="946"/>
      <c r="S139" s="941"/>
      <c r="T139" s="975"/>
      <c r="U139" s="976" t="s">
        <v>13</v>
      </c>
      <c r="V139" s="977">
        <v>0.32800000000000001</v>
      </c>
      <c r="W139" s="977">
        <f>$V$139*$K$139</f>
        <v>29.888344000000004</v>
      </c>
      <c r="X139" s="977">
        <v>0</v>
      </c>
      <c r="Y139" s="977">
        <f>$X$139*$K$139</f>
        <v>0</v>
      </c>
      <c r="Z139" s="977">
        <v>0</v>
      </c>
      <c r="AA139" s="978">
        <f>$Z$139*$K$139</f>
        <v>0</v>
      </c>
      <c r="AB139" s="941"/>
      <c r="AC139" s="941"/>
      <c r="AD139" s="941"/>
      <c r="AE139" s="941"/>
      <c r="AF139" s="941"/>
      <c r="AG139" s="941"/>
      <c r="AH139" s="941"/>
      <c r="AR139" s="931" t="s">
        <v>100</v>
      </c>
      <c r="AT139" s="931" t="s">
        <v>12</v>
      </c>
      <c r="AU139" s="931" t="s">
        <v>98</v>
      </c>
      <c r="AY139" s="931" t="s">
        <v>11</v>
      </c>
      <c r="BE139" s="937">
        <f>IF($U$139="základní",$N$139,0)</f>
        <v>0</v>
      </c>
      <c r="BF139" s="937">
        <f>IF($U$139="snížená",$N$139,0)</f>
        <v>0</v>
      </c>
      <c r="BG139" s="937">
        <f>IF($U$139="zákl. přenesená",$N$139,0)</f>
        <v>0</v>
      </c>
      <c r="BH139" s="937">
        <f>IF($U$139="sníž. přenesená",$N$139,0)</f>
        <v>0</v>
      </c>
      <c r="BI139" s="937">
        <f>IF($U$139="nulová",$N$139,0)</f>
        <v>0</v>
      </c>
      <c r="BJ139" s="931" t="s">
        <v>97</v>
      </c>
      <c r="BK139" s="937">
        <f>ROUND($L$139*$K$139,2)</f>
        <v>0</v>
      </c>
      <c r="BL139" s="931" t="s">
        <v>100</v>
      </c>
    </row>
    <row r="140" spans="1:64" s="934" customFormat="1" ht="37.5" customHeight="1">
      <c r="A140" s="963"/>
      <c r="B140" s="964"/>
      <c r="C140" s="963"/>
      <c r="D140" s="965" t="s">
        <v>1997</v>
      </c>
      <c r="E140" s="963"/>
      <c r="F140" s="963"/>
      <c r="G140" s="963"/>
      <c r="H140" s="963"/>
      <c r="I140" s="963"/>
      <c r="J140" s="963"/>
      <c r="K140" s="963"/>
      <c r="L140" s="989"/>
      <c r="M140" s="989"/>
      <c r="N140" s="1134">
        <f>$BK$140</f>
        <v>0</v>
      </c>
      <c r="O140" s="1135"/>
      <c r="P140" s="1135"/>
      <c r="Q140" s="1135"/>
      <c r="R140" s="966"/>
      <c r="S140" s="963"/>
      <c r="T140" s="967"/>
      <c r="U140" s="963"/>
      <c r="V140" s="963"/>
      <c r="W140" s="968">
        <f>$W$141+$W$143+$W$148+$W$151+$W$160+$W$165+$W$168+$W$170</f>
        <v>758.52172900000005</v>
      </c>
      <c r="X140" s="963"/>
      <c r="Y140" s="968">
        <f>$Y$141+$Y$143+$Y$148+$Y$151+$Y$160+$Y$165+$Y$168+$Y$170</f>
        <v>1.3884949999999998</v>
      </c>
      <c r="Z140" s="963"/>
      <c r="AA140" s="969">
        <f>$AA$141+$AA$143+$AA$148+$AA$151+$AA$160+$AA$165+$AA$168+$AA$170</f>
        <v>23.016686360000005</v>
      </c>
      <c r="AB140" s="963"/>
      <c r="AC140" s="963"/>
      <c r="AD140" s="963"/>
      <c r="AE140" s="963"/>
      <c r="AF140" s="963"/>
      <c r="AG140" s="963"/>
      <c r="AH140" s="963"/>
      <c r="AR140" s="935" t="s">
        <v>98</v>
      </c>
      <c r="AT140" s="935" t="s">
        <v>10</v>
      </c>
      <c r="AU140" s="935" t="s">
        <v>1382</v>
      </c>
      <c r="AY140" s="935" t="s">
        <v>11</v>
      </c>
      <c r="BK140" s="936">
        <f>$BK$141+$BK$143+$BK$148+$BK$151+$BK$160+$BK$165+$BK$168+$BK$170</f>
        <v>0</v>
      </c>
    </row>
    <row r="141" spans="1:64" s="934" customFormat="1" ht="21" customHeight="1">
      <c r="A141" s="963"/>
      <c r="B141" s="964"/>
      <c r="C141" s="963"/>
      <c r="D141" s="970" t="s">
        <v>1998</v>
      </c>
      <c r="E141" s="963"/>
      <c r="F141" s="963"/>
      <c r="G141" s="963"/>
      <c r="H141" s="963"/>
      <c r="I141" s="963"/>
      <c r="J141" s="963"/>
      <c r="K141" s="963"/>
      <c r="L141" s="989"/>
      <c r="M141" s="989"/>
      <c r="N141" s="1136">
        <f>$BK$141</f>
        <v>0</v>
      </c>
      <c r="O141" s="1135"/>
      <c r="P141" s="1135"/>
      <c r="Q141" s="1135"/>
      <c r="R141" s="966"/>
      <c r="S141" s="963"/>
      <c r="T141" s="967"/>
      <c r="U141" s="963"/>
      <c r="V141" s="963"/>
      <c r="W141" s="968">
        <f>$W$142</f>
        <v>8.2761000000000013</v>
      </c>
      <c r="X141" s="963"/>
      <c r="Y141" s="968">
        <f>$Y$142</f>
        <v>0</v>
      </c>
      <c r="Z141" s="963"/>
      <c r="AA141" s="969">
        <f>$AA$142</f>
        <v>0.94584000000000001</v>
      </c>
      <c r="AB141" s="963"/>
      <c r="AC141" s="963"/>
      <c r="AD141" s="963"/>
      <c r="AE141" s="963"/>
      <c r="AF141" s="963"/>
      <c r="AG141" s="963"/>
      <c r="AH141" s="963"/>
      <c r="AR141" s="935" t="s">
        <v>98</v>
      </c>
      <c r="AT141" s="935" t="s">
        <v>10</v>
      </c>
      <c r="AU141" s="935" t="s">
        <v>97</v>
      </c>
      <c r="AY141" s="935" t="s">
        <v>11</v>
      </c>
      <c r="BK141" s="936">
        <f>$BK$142</f>
        <v>0</v>
      </c>
    </row>
    <row r="142" spans="1:64" s="931" customFormat="1" ht="27" customHeight="1">
      <c r="A142" s="941"/>
      <c r="B142" s="945"/>
      <c r="C142" s="971" t="s">
        <v>1749</v>
      </c>
      <c r="D142" s="971" t="s">
        <v>12</v>
      </c>
      <c r="E142" s="972" t="s">
        <v>2204</v>
      </c>
      <c r="F142" s="1137" t="s">
        <v>2205</v>
      </c>
      <c r="G142" s="1138"/>
      <c r="H142" s="1138"/>
      <c r="I142" s="1138"/>
      <c r="J142" s="973" t="s">
        <v>109</v>
      </c>
      <c r="K142" s="974">
        <v>236.46</v>
      </c>
      <c r="L142" s="1139"/>
      <c r="M142" s="1140"/>
      <c r="N142" s="1141">
        <f>ROUND($L$142*$K$142,2)</f>
        <v>0</v>
      </c>
      <c r="O142" s="1138"/>
      <c r="P142" s="1138"/>
      <c r="Q142" s="1138"/>
      <c r="R142" s="946"/>
      <c r="S142" s="941"/>
      <c r="T142" s="975"/>
      <c r="U142" s="976" t="s">
        <v>13</v>
      </c>
      <c r="V142" s="977">
        <v>3.5000000000000003E-2</v>
      </c>
      <c r="W142" s="977">
        <f>$V$142*$K$142</f>
        <v>8.2761000000000013</v>
      </c>
      <c r="X142" s="977">
        <v>0</v>
      </c>
      <c r="Y142" s="977">
        <f>$X$142*$K$142</f>
        <v>0</v>
      </c>
      <c r="Z142" s="977">
        <v>4.0000000000000001E-3</v>
      </c>
      <c r="AA142" s="978">
        <f>$Z$142*$K$142</f>
        <v>0.94584000000000001</v>
      </c>
      <c r="AB142" s="941"/>
      <c r="AC142" s="941"/>
      <c r="AD142" s="941"/>
      <c r="AE142" s="941"/>
      <c r="AF142" s="941"/>
      <c r="AG142" s="941"/>
      <c r="AH142" s="941"/>
      <c r="AR142" s="931" t="s">
        <v>15</v>
      </c>
      <c r="AT142" s="931" t="s">
        <v>12</v>
      </c>
      <c r="AU142" s="931" t="s">
        <v>98</v>
      </c>
      <c r="AY142" s="931" t="s">
        <v>11</v>
      </c>
      <c r="BE142" s="937">
        <f>IF($U$142="základní",$N$142,0)</f>
        <v>0</v>
      </c>
      <c r="BF142" s="937">
        <f>IF($U$142="snížená",$N$142,0)</f>
        <v>0</v>
      </c>
      <c r="BG142" s="937">
        <f>IF($U$142="zákl. přenesená",$N$142,0)</f>
        <v>0</v>
      </c>
      <c r="BH142" s="937">
        <f>IF($U$142="sníž. přenesená",$N$142,0)</f>
        <v>0</v>
      </c>
      <c r="BI142" s="937">
        <f>IF($U$142="nulová",$N$142,0)</f>
        <v>0</v>
      </c>
      <c r="BJ142" s="931" t="s">
        <v>97</v>
      </c>
      <c r="BK142" s="937">
        <f>ROUND($L$142*$K$142,2)</f>
        <v>0</v>
      </c>
      <c r="BL142" s="931" t="s">
        <v>15</v>
      </c>
    </row>
    <row r="143" spans="1:64" s="934" customFormat="1" ht="30.75" customHeight="1">
      <c r="A143" s="963"/>
      <c r="B143" s="964"/>
      <c r="C143" s="963"/>
      <c r="D143" s="970" t="s">
        <v>1999</v>
      </c>
      <c r="E143" s="963"/>
      <c r="F143" s="963"/>
      <c r="G143" s="963"/>
      <c r="H143" s="963"/>
      <c r="I143" s="963"/>
      <c r="J143" s="963"/>
      <c r="K143" s="963"/>
      <c r="L143" s="989"/>
      <c r="M143" s="989"/>
      <c r="N143" s="1136">
        <f>$BK$143</f>
        <v>0</v>
      </c>
      <c r="O143" s="1135"/>
      <c r="P143" s="1135"/>
      <c r="Q143" s="1135"/>
      <c r="R143" s="966"/>
      <c r="S143" s="963"/>
      <c r="T143" s="967"/>
      <c r="U143" s="963"/>
      <c r="V143" s="963"/>
      <c r="W143" s="968">
        <f>SUM($W$144:$W$147)</f>
        <v>108.1335</v>
      </c>
      <c r="X143" s="963"/>
      <c r="Y143" s="968">
        <f>SUM($Y$144:$Y$147)</f>
        <v>0</v>
      </c>
      <c r="Z143" s="963"/>
      <c r="AA143" s="969">
        <f>SUM($AA$144:$AA$147)</f>
        <v>3.5378150500000003</v>
      </c>
      <c r="AB143" s="963"/>
      <c r="AC143" s="963"/>
      <c r="AD143" s="963"/>
      <c r="AE143" s="963"/>
      <c r="AF143" s="963"/>
      <c r="AG143" s="963"/>
      <c r="AH143" s="963"/>
      <c r="AR143" s="935" t="s">
        <v>98</v>
      </c>
      <c r="AT143" s="935" t="s">
        <v>10</v>
      </c>
      <c r="AU143" s="935" t="s">
        <v>97</v>
      </c>
      <c r="AY143" s="935" t="s">
        <v>11</v>
      </c>
      <c r="BK143" s="936">
        <f>SUM($BK$144:$BK$147)</f>
        <v>0</v>
      </c>
    </row>
    <row r="144" spans="1:64" s="931" customFormat="1" ht="15.75" customHeight="1">
      <c r="A144" s="941"/>
      <c r="B144" s="945"/>
      <c r="C144" s="971" t="s">
        <v>1752</v>
      </c>
      <c r="D144" s="971" t="s">
        <v>12</v>
      </c>
      <c r="E144" s="972" t="s">
        <v>2206</v>
      </c>
      <c r="F144" s="1137" t="s">
        <v>2207</v>
      </c>
      <c r="G144" s="1138"/>
      <c r="H144" s="1138"/>
      <c r="I144" s="1138"/>
      <c r="J144" s="973" t="s">
        <v>109</v>
      </c>
      <c r="K144" s="974">
        <v>73.63</v>
      </c>
      <c r="L144" s="1139"/>
      <c r="M144" s="1140"/>
      <c r="N144" s="1141">
        <f>ROUND($L$144*$K$144,2)</f>
        <v>0</v>
      </c>
      <c r="O144" s="1138"/>
      <c r="P144" s="1138"/>
      <c r="Q144" s="1138"/>
      <c r="R144" s="946"/>
      <c r="S144" s="941"/>
      <c r="T144" s="975"/>
      <c r="U144" s="976" t="s">
        <v>13</v>
      </c>
      <c r="V144" s="977">
        <v>0.3</v>
      </c>
      <c r="W144" s="977">
        <f>$V$144*$K$144</f>
        <v>22.088999999999999</v>
      </c>
      <c r="X144" s="977">
        <v>0</v>
      </c>
      <c r="Y144" s="977">
        <f>$X$144*$K$144</f>
        <v>0</v>
      </c>
      <c r="Z144" s="977">
        <v>1.0489999999999999E-2</v>
      </c>
      <c r="AA144" s="978">
        <f>$Z$144*$K$144</f>
        <v>0.77237869999999986</v>
      </c>
      <c r="AB144" s="941"/>
      <c r="AC144" s="941"/>
      <c r="AD144" s="941"/>
      <c r="AE144" s="941"/>
      <c r="AF144" s="941"/>
      <c r="AG144" s="941"/>
      <c r="AH144" s="941"/>
      <c r="AR144" s="931" t="s">
        <v>15</v>
      </c>
      <c r="AT144" s="931" t="s">
        <v>12</v>
      </c>
      <c r="AU144" s="931" t="s">
        <v>98</v>
      </c>
      <c r="AY144" s="931" t="s">
        <v>11</v>
      </c>
      <c r="BE144" s="937">
        <f>IF($U$144="základní",$N$144,0)</f>
        <v>0</v>
      </c>
      <c r="BF144" s="937">
        <f>IF($U$144="snížená",$N$144,0)</f>
        <v>0</v>
      </c>
      <c r="BG144" s="937">
        <f>IF($U$144="zákl. přenesená",$N$144,0)</f>
        <v>0</v>
      </c>
      <c r="BH144" s="937">
        <f>IF($U$144="sníž. přenesená",$N$144,0)</f>
        <v>0</v>
      </c>
      <c r="BI144" s="937">
        <f>IF($U$144="nulová",$N$144,0)</f>
        <v>0</v>
      </c>
      <c r="BJ144" s="931" t="s">
        <v>97</v>
      </c>
      <c r="BK144" s="937">
        <f>ROUND($L$144*$K$144,2)</f>
        <v>0</v>
      </c>
      <c r="BL144" s="931" t="s">
        <v>15</v>
      </c>
    </row>
    <row r="145" spans="1:64" s="931" customFormat="1" ht="27" customHeight="1">
      <c r="A145" s="941"/>
      <c r="B145" s="945"/>
      <c r="C145" s="971" t="s">
        <v>1755</v>
      </c>
      <c r="D145" s="971" t="s">
        <v>12</v>
      </c>
      <c r="E145" s="972" t="s">
        <v>2208</v>
      </c>
      <c r="F145" s="1137" t="s">
        <v>2209</v>
      </c>
      <c r="G145" s="1138"/>
      <c r="H145" s="1138"/>
      <c r="I145" s="1138"/>
      <c r="J145" s="973" t="s">
        <v>109</v>
      </c>
      <c r="K145" s="974">
        <v>34.274999999999999</v>
      </c>
      <c r="L145" s="1139"/>
      <c r="M145" s="1140"/>
      <c r="N145" s="1141">
        <f>ROUND($L$145*$K$145,2)</f>
        <v>0</v>
      </c>
      <c r="O145" s="1138"/>
      <c r="P145" s="1138"/>
      <c r="Q145" s="1138"/>
      <c r="R145" s="946"/>
      <c r="S145" s="941"/>
      <c r="T145" s="975"/>
      <c r="U145" s="976" t="s">
        <v>13</v>
      </c>
      <c r="V145" s="977">
        <v>0.3</v>
      </c>
      <c r="W145" s="977">
        <f>$V$145*$K$145</f>
        <v>10.282499999999999</v>
      </c>
      <c r="X145" s="977">
        <v>0</v>
      </c>
      <c r="Y145" s="977">
        <f>$X$145*$K$145</f>
        <v>0</v>
      </c>
      <c r="Z145" s="977">
        <v>1.0489999999999999E-2</v>
      </c>
      <c r="AA145" s="978">
        <f>$Z$145*$K$145</f>
        <v>0.35954474999999997</v>
      </c>
      <c r="AB145" s="941"/>
      <c r="AC145" s="941"/>
      <c r="AD145" s="941"/>
      <c r="AE145" s="941"/>
      <c r="AF145" s="941"/>
      <c r="AG145" s="941"/>
      <c r="AH145" s="941"/>
      <c r="AR145" s="931" t="s">
        <v>15</v>
      </c>
      <c r="AT145" s="931" t="s">
        <v>12</v>
      </c>
      <c r="AU145" s="931" t="s">
        <v>98</v>
      </c>
      <c r="AY145" s="931" t="s">
        <v>11</v>
      </c>
      <c r="BE145" s="937">
        <f>IF($U$145="základní",$N$145,0)</f>
        <v>0</v>
      </c>
      <c r="BF145" s="937">
        <f>IF($U$145="snížená",$N$145,0)</f>
        <v>0</v>
      </c>
      <c r="BG145" s="937">
        <f>IF($U$145="zákl. přenesená",$N$145,0)</f>
        <v>0</v>
      </c>
      <c r="BH145" s="937">
        <f>IF($U$145="sníž. přenesená",$N$145,0)</f>
        <v>0</v>
      </c>
      <c r="BI145" s="937">
        <f>IF($U$145="nulová",$N$145,0)</f>
        <v>0</v>
      </c>
      <c r="BJ145" s="931" t="s">
        <v>97</v>
      </c>
      <c r="BK145" s="937">
        <f>ROUND($L$145*$K$145,2)</f>
        <v>0</v>
      </c>
      <c r="BL145" s="931" t="s">
        <v>15</v>
      </c>
    </row>
    <row r="146" spans="1:64" s="931" customFormat="1" ht="27" customHeight="1">
      <c r="A146" s="941"/>
      <c r="B146" s="945"/>
      <c r="C146" s="971" t="s">
        <v>1758</v>
      </c>
      <c r="D146" s="971" t="s">
        <v>12</v>
      </c>
      <c r="E146" s="972" t="s">
        <v>2210</v>
      </c>
      <c r="F146" s="1137" t="s">
        <v>2211</v>
      </c>
      <c r="G146" s="1138"/>
      <c r="H146" s="1138"/>
      <c r="I146" s="1138"/>
      <c r="J146" s="973" t="s">
        <v>109</v>
      </c>
      <c r="K146" s="974">
        <v>182.84</v>
      </c>
      <c r="L146" s="1139"/>
      <c r="M146" s="1140"/>
      <c r="N146" s="1141">
        <f>ROUND($L$146*$K$146,2)</f>
        <v>0</v>
      </c>
      <c r="O146" s="1138"/>
      <c r="P146" s="1138"/>
      <c r="Q146" s="1138"/>
      <c r="R146" s="946"/>
      <c r="S146" s="941"/>
      <c r="T146" s="975"/>
      <c r="U146" s="976" t="s">
        <v>13</v>
      </c>
      <c r="V146" s="977">
        <v>0.3</v>
      </c>
      <c r="W146" s="977">
        <f>$V$146*$K$146</f>
        <v>54.851999999999997</v>
      </c>
      <c r="X146" s="977">
        <v>0</v>
      </c>
      <c r="Y146" s="977">
        <f>$X$146*$K$146</f>
        <v>0</v>
      </c>
      <c r="Z146" s="977">
        <v>1.0489999999999999E-2</v>
      </c>
      <c r="AA146" s="978">
        <f>$Z$146*$K$146</f>
        <v>1.9179915999999999</v>
      </c>
      <c r="AB146" s="941"/>
      <c r="AC146" s="941"/>
      <c r="AD146" s="941"/>
      <c r="AE146" s="941"/>
      <c r="AF146" s="941"/>
      <c r="AG146" s="941"/>
      <c r="AH146" s="941"/>
      <c r="AR146" s="931" t="s">
        <v>15</v>
      </c>
      <c r="AT146" s="931" t="s">
        <v>12</v>
      </c>
      <c r="AU146" s="931" t="s">
        <v>98</v>
      </c>
      <c r="AY146" s="931" t="s">
        <v>11</v>
      </c>
      <c r="BE146" s="937">
        <f>IF($U$146="základní",$N$146,0)</f>
        <v>0</v>
      </c>
      <c r="BF146" s="937">
        <f>IF($U$146="snížená",$N$146,0)</f>
        <v>0</v>
      </c>
      <c r="BG146" s="937">
        <f>IF($U$146="zákl. přenesená",$N$146,0)</f>
        <v>0</v>
      </c>
      <c r="BH146" s="937">
        <f>IF($U$146="sníž. přenesená",$N$146,0)</f>
        <v>0</v>
      </c>
      <c r="BI146" s="937">
        <f>IF($U$146="nulová",$N$146,0)</f>
        <v>0</v>
      </c>
      <c r="BJ146" s="931" t="s">
        <v>97</v>
      </c>
      <c r="BK146" s="937">
        <f>ROUND($L$146*$K$146,2)</f>
        <v>0</v>
      </c>
      <c r="BL146" s="931" t="s">
        <v>15</v>
      </c>
    </row>
    <row r="147" spans="1:64" s="931" customFormat="1" ht="27" customHeight="1">
      <c r="A147" s="941"/>
      <c r="B147" s="945"/>
      <c r="C147" s="971" t="s">
        <v>1762</v>
      </c>
      <c r="D147" s="971" t="s">
        <v>12</v>
      </c>
      <c r="E147" s="972" t="s">
        <v>2212</v>
      </c>
      <c r="F147" s="1137" t="s">
        <v>2213</v>
      </c>
      <c r="G147" s="1138"/>
      <c r="H147" s="1138"/>
      <c r="I147" s="1138"/>
      <c r="J147" s="973" t="s">
        <v>109</v>
      </c>
      <c r="K147" s="974">
        <v>69.7</v>
      </c>
      <c r="L147" s="1139"/>
      <c r="M147" s="1140"/>
      <c r="N147" s="1141">
        <f>ROUND($L$147*$K$147,2)</f>
        <v>0</v>
      </c>
      <c r="O147" s="1138"/>
      <c r="P147" s="1138"/>
      <c r="Q147" s="1138"/>
      <c r="R147" s="946"/>
      <c r="S147" s="941"/>
      <c r="T147" s="975"/>
      <c r="U147" s="976" t="s">
        <v>13</v>
      </c>
      <c r="V147" s="977">
        <v>0.3</v>
      </c>
      <c r="W147" s="977">
        <f>$V$147*$K$147</f>
        <v>20.91</v>
      </c>
      <c r="X147" s="977">
        <v>0</v>
      </c>
      <c r="Y147" s="977">
        <f>$X$147*$K$147</f>
        <v>0</v>
      </c>
      <c r="Z147" s="977">
        <v>7.0000000000000001E-3</v>
      </c>
      <c r="AA147" s="978">
        <f>$Z$147*$K$147</f>
        <v>0.48790000000000006</v>
      </c>
      <c r="AB147" s="941"/>
      <c r="AC147" s="941"/>
      <c r="AD147" s="941"/>
      <c r="AE147" s="941"/>
      <c r="AF147" s="941"/>
      <c r="AG147" s="941"/>
      <c r="AH147" s="941"/>
      <c r="AR147" s="931" t="s">
        <v>15</v>
      </c>
      <c r="AT147" s="931" t="s">
        <v>12</v>
      </c>
      <c r="AU147" s="931" t="s">
        <v>98</v>
      </c>
      <c r="AY147" s="931" t="s">
        <v>11</v>
      </c>
      <c r="BE147" s="937">
        <f>IF($U$147="základní",$N$147,0)</f>
        <v>0</v>
      </c>
      <c r="BF147" s="937">
        <f>IF($U$147="snížená",$N$147,0)</f>
        <v>0</v>
      </c>
      <c r="BG147" s="937">
        <f>IF($U$147="zákl. přenesená",$N$147,0)</f>
        <v>0</v>
      </c>
      <c r="BH147" s="937">
        <f>IF($U$147="sníž. přenesená",$N$147,0)</f>
        <v>0</v>
      </c>
      <c r="BI147" s="937">
        <f>IF($U$147="nulová",$N$147,0)</f>
        <v>0</v>
      </c>
      <c r="BJ147" s="931" t="s">
        <v>97</v>
      </c>
      <c r="BK147" s="937">
        <f>ROUND($L$147*$K$147,2)</f>
        <v>0</v>
      </c>
      <c r="BL147" s="931" t="s">
        <v>15</v>
      </c>
    </row>
    <row r="148" spans="1:64" s="934" customFormat="1" ht="30.75" customHeight="1">
      <c r="A148" s="963"/>
      <c r="B148" s="964"/>
      <c r="C148" s="963"/>
      <c r="D148" s="970" t="s">
        <v>2000</v>
      </c>
      <c r="E148" s="963"/>
      <c r="F148" s="963"/>
      <c r="G148" s="963"/>
      <c r="H148" s="963"/>
      <c r="I148" s="963"/>
      <c r="J148" s="963"/>
      <c r="K148" s="963"/>
      <c r="L148" s="989"/>
      <c r="M148" s="989"/>
      <c r="N148" s="1136">
        <f>$BK$148</f>
        <v>0</v>
      </c>
      <c r="O148" s="1135"/>
      <c r="P148" s="1135"/>
      <c r="Q148" s="1135"/>
      <c r="R148" s="966"/>
      <c r="S148" s="963"/>
      <c r="T148" s="967"/>
      <c r="U148" s="963"/>
      <c r="V148" s="963"/>
      <c r="W148" s="968">
        <f>SUM($W$149:$W$150)</f>
        <v>256.82249999999999</v>
      </c>
      <c r="X148" s="963"/>
      <c r="Y148" s="968">
        <f>SUM($Y$149:$Y$150)</f>
        <v>0</v>
      </c>
      <c r="Z148" s="963"/>
      <c r="AA148" s="969">
        <f>SUM($AA$149:$AA$150)</f>
        <v>4.1615890000000002</v>
      </c>
      <c r="AB148" s="963"/>
      <c r="AC148" s="963"/>
      <c r="AD148" s="963"/>
      <c r="AE148" s="963"/>
      <c r="AF148" s="963"/>
      <c r="AG148" s="963"/>
      <c r="AH148" s="963"/>
      <c r="AR148" s="935" t="s">
        <v>98</v>
      </c>
      <c r="AT148" s="935" t="s">
        <v>10</v>
      </c>
      <c r="AU148" s="935" t="s">
        <v>97</v>
      </c>
      <c r="AY148" s="935" t="s">
        <v>11</v>
      </c>
      <c r="BK148" s="936">
        <f>SUM($BK$149:$BK$150)</f>
        <v>0</v>
      </c>
    </row>
    <row r="149" spans="1:64" s="931" customFormat="1" ht="39" customHeight="1">
      <c r="A149" s="941"/>
      <c r="B149" s="945"/>
      <c r="C149" s="971" t="s">
        <v>1765</v>
      </c>
      <c r="D149" s="971" t="s">
        <v>12</v>
      </c>
      <c r="E149" s="972" t="s">
        <v>2214</v>
      </c>
      <c r="F149" s="1137" t="s">
        <v>2215</v>
      </c>
      <c r="G149" s="1138"/>
      <c r="H149" s="1138"/>
      <c r="I149" s="1138"/>
      <c r="J149" s="973" t="s">
        <v>109</v>
      </c>
      <c r="K149" s="974">
        <v>686.8</v>
      </c>
      <c r="L149" s="1139"/>
      <c r="M149" s="1140"/>
      <c r="N149" s="1141">
        <f>ROUND($L$149*$K$149,2)</f>
        <v>0</v>
      </c>
      <c r="O149" s="1138"/>
      <c r="P149" s="1138"/>
      <c r="Q149" s="1138"/>
      <c r="R149" s="946"/>
      <c r="S149" s="941"/>
      <c r="T149" s="975"/>
      <c r="U149" s="976" t="s">
        <v>13</v>
      </c>
      <c r="V149" s="977">
        <v>0.36</v>
      </c>
      <c r="W149" s="977">
        <f>$V$149*$K$149</f>
        <v>247.24799999999996</v>
      </c>
      <c r="X149" s="977">
        <v>0</v>
      </c>
      <c r="Y149" s="977">
        <f>$X$149*$K$149</f>
        <v>0</v>
      </c>
      <c r="Z149" s="977">
        <v>5.94E-3</v>
      </c>
      <c r="AA149" s="978">
        <f>$Z$149*$K$149</f>
        <v>4.0795919999999999</v>
      </c>
      <c r="AB149" s="941"/>
      <c r="AC149" s="941"/>
      <c r="AD149" s="941"/>
      <c r="AE149" s="941"/>
      <c r="AF149" s="941"/>
      <c r="AG149" s="941"/>
      <c r="AH149" s="941"/>
      <c r="AR149" s="931" t="s">
        <v>15</v>
      </c>
      <c r="AT149" s="931" t="s">
        <v>12</v>
      </c>
      <c r="AU149" s="931" t="s">
        <v>98</v>
      </c>
      <c r="AY149" s="931" t="s">
        <v>11</v>
      </c>
      <c r="BE149" s="937">
        <f>IF($U$149="základní",$N$149,0)</f>
        <v>0</v>
      </c>
      <c r="BF149" s="937">
        <f>IF($U$149="snížená",$N$149,0)</f>
        <v>0</v>
      </c>
      <c r="BG149" s="937">
        <f>IF($U$149="zákl. přenesená",$N$149,0)</f>
        <v>0</v>
      </c>
      <c r="BH149" s="937">
        <f>IF($U$149="sníž. přenesená",$N$149,0)</f>
        <v>0</v>
      </c>
      <c r="BI149" s="937">
        <f>IF($U$149="nulová",$N$149,0)</f>
        <v>0</v>
      </c>
      <c r="BJ149" s="931" t="s">
        <v>97</v>
      </c>
      <c r="BK149" s="937">
        <f>ROUND($L$149*$K$149,2)</f>
        <v>0</v>
      </c>
      <c r="BL149" s="931" t="s">
        <v>15</v>
      </c>
    </row>
    <row r="150" spans="1:64" s="931" customFormat="1" ht="15.75" customHeight="1">
      <c r="A150" s="941"/>
      <c r="B150" s="945"/>
      <c r="C150" s="971" t="s">
        <v>1768</v>
      </c>
      <c r="D150" s="971" t="s">
        <v>12</v>
      </c>
      <c r="E150" s="972" t="s">
        <v>2216</v>
      </c>
      <c r="F150" s="1137" t="s">
        <v>2217</v>
      </c>
      <c r="G150" s="1138"/>
      <c r="H150" s="1138"/>
      <c r="I150" s="1138"/>
      <c r="J150" s="973" t="s">
        <v>94</v>
      </c>
      <c r="K150" s="974">
        <v>49.1</v>
      </c>
      <c r="L150" s="1139"/>
      <c r="M150" s="1140"/>
      <c r="N150" s="1141">
        <f>ROUND($L$150*$K$150,2)</f>
        <v>0</v>
      </c>
      <c r="O150" s="1138"/>
      <c r="P150" s="1138"/>
      <c r="Q150" s="1138"/>
      <c r="R150" s="946"/>
      <c r="S150" s="941"/>
      <c r="T150" s="975"/>
      <c r="U150" s="976" t="s">
        <v>13</v>
      </c>
      <c r="V150" s="977">
        <v>0.19500000000000001</v>
      </c>
      <c r="W150" s="977">
        <f>$V$150*$K$150</f>
        <v>9.5745000000000005</v>
      </c>
      <c r="X150" s="977">
        <v>0</v>
      </c>
      <c r="Y150" s="977">
        <f>$X$150*$K$150</f>
        <v>0</v>
      </c>
      <c r="Z150" s="977">
        <v>1.67E-3</v>
      </c>
      <c r="AA150" s="978">
        <f>$Z$150*$K$150</f>
        <v>8.1997E-2</v>
      </c>
      <c r="AB150" s="941"/>
      <c r="AC150" s="941"/>
      <c r="AD150" s="941"/>
      <c r="AE150" s="941"/>
      <c r="AF150" s="941"/>
      <c r="AG150" s="941"/>
      <c r="AH150" s="941"/>
      <c r="AR150" s="931" t="s">
        <v>15</v>
      </c>
      <c r="AT150" s="931" t="s">
        <v>12</v>
      </c>
      <c r="AU150" s="931" t="s">
        <v>98</v>
      </c>
      <c r="AY150" s="931" t="s">
        <v>11</v>
      </c>
      <c r="BE150" s="937">
        <f>IF($U$150="základní",$N$150,0)</f>
        <v>0</v>
      </c>
      <c r="BF150" s="937">
        <f>IF($U$150="snížená",$N$150,0)</f>
        <v>0</v>
      </c>
      <c r="BG150" s="937">
        <f>IF($U$150="zákl. přenesená",$N$150,0)</f>
        <v>0</v>
      </c>
      <c r="BH150" s="937">
        <f>IF($U$150="sníž. přenesená",$N$150,0)</f>
        <v>0</v>
      </c>
      <c r="BI150" s="937">
        <f>IF($U$150="nulová",$N$150,0)</f>
        <v>0</v>
      </c>
      <c r="BJ150" s="931" t="s">
        <v>97</v>
      </c>
      <c r="BK150" s="937">
        <f>ROUND($L$150*$K$150,2)</f>
        <v>0</v>
      </c>
      <c r="BL150" s="931" t="s">
        <v>15</v>
      </c>
    </row>
    <row r="151" spans="1:64" s="934" customFormat="1" ht="30.75" customHeight="1">
      <c r="A151" s="963"/>
      <c r="B151" s="964"/>
      <c r="C151" s="963"/>
      <c r="D151" s="970" t="s">
        <v>2001</v>
      </c>
      <c r="E151" s="963"/>
      <c r="F151" s="963"/>
      <c r="G151" s="963"/>
      <c r="H151" s="963"/>
      <c r="I151" s="963"/>
      <c r="J151" s="963"/>
      <c r="K151" s="963"/>
      <c r="L151" s="989"/>
      <c r="M151" s="989"/>
      <c r="N151" s="1136">
        <f>$BK$151</f>
        <v>0</v>
      </c>
      <c r="O151" s="1135"/>
      <c r="P151" s="1135"/>
      <c r="Q151" s="1135"/>
      <c r="R151" s="966"/>
      <c r="S151" s="963"/>
      <c r="T151" s="967"/>
      <c r="U151" s="963"/>
      <c r="V151" s="963"/>
      <c r="W151" s="968">
        <f>SUM($W$152:$W$159)</f>
        <v>204.04981400000003</v>
      </c>
      <c r="X151" s="963"/>
      <c r="Y151" s="968">
        <f>SUM($Y$152:$Y$159)</f>
        <v>0</v>
      </c>
      <c r="Z151" s="963"/>
      <c r="AA151" s="969">
        <f>SUM($AA$152:$AA$159)</f>
        <v>8.6051263599999999</v>
      </c>
      <c r="AB151" s="963"/>
      <c r="AC151" s="963"/>
      <c r="AD151" s="963"/>
      <c r="AE151" s="963"/>
      <c r="AF151" s="963"/>
      <c r="AG151" s="963"/>
      <c r="AH151" s="963"/>
      <c r="AR151" s="935" t="s">
        <v>98</v>
      </c>
      <c r="AT151" s="935" t="s">
        <v>10</v>
      </c>
      <c r="AU151" s="935" t="s">
        <v>97</v>
      </c>
      <c r="AY151" s="935" t="s">
        <v>11</v>
      </c>
      <c r="BK151" s="936">
        <f>SUM($BK$152:$BK$159)</f>
        <v>0</v>
      </c>
    </row>
    <row r="152" spans="1:64" s="931" customFormat="1" ht="27" customHeight="1">
      <c r="A152" s="941"/>
      <c r="B152" s="945"/>
      <c r="C152" s="971" t="s">
        <v>1771</v>
      </c>
      <c r="D152" s="971" t="s">
        <v>12</v>
      </c>
      <c r="E152" s="972" t="s">
        <v>2218</v>
      </c>
      <c r="F152" s="1137" t="s">
        <v>2219</v>
      </c>
      <c r="G152" s="1138"/>
      <c r="H152" s="1138"/>
      <c r="I152" s="1138"/>
      <c r="J152" s="973" t="s">
        <v>109</v>
      </c>
      <c r="K152" s="974">
        <v>423.43799999999999</v>
      </c>
      <c r="L152" s="1139"/>
      <c r="M152" s="1140"/>
      <c r="N152" s="1141">
        <f>ROUND($L$152*$K$152,2)</f>
        <v>0</v>
      </c>
      <c r="O152" s="1138"/>
      <c r="P152" s="1138"/>
      <c r="Q152" s="1138"/>
      <c r="R152" s="946"/>
      <c r="S152" s="941"/>
      <c r="T152" s="975"/>
      <c r="U152" s="976" t="s">
        <v>13</v>
      </c>
      <c r="V152" s="977">
        <v>0.22800000000000001</v>
      </c>
      <c r="W152" s="977">
        <f>$V$152*$K$152</f>
        <v>96.543863999999999</v>
      </c>
      <c r="X152" s="977">
        <v>0</v>
      </c>
      <c r="Y152" s="977">
        <f>$X$152*$K$152</f>
        <v>0</v>
      </c>
      <c r="Z152" s="977">
        <v>5.0200000000000002E-3</v>
      </c>
      <c r="AA152" s="978">
        <f>$Z$152*$K$152</f>
        <v>2.1256587599999999</v>
      </c>
      <c r="AB152" s="941"/>
      <c r="AC152" s="941"/>
      <c r="AD152" s="941"/>
      <c r="AE152" s="941"/>
      <c r="AF152" s="941"/>
      <c r="AG152" s="941"/>
      <c r="AH152" s="941"/>
      <c r="AR152" s="931" t="s">
        <v>15</v>
      </c>
      <c r="AT152" s="931" t="s">
        <v>12</v>
      </c>
      <c r="AU152" s="931" t="s">
        <v>98</v>
      </c>
      <c r="AY152" s="931" t="s">
        <v>11</v>
      </c>
      <c r="BE152" s="937">
        <f>IF($U$152="základní",$N$152,0)</f>
        <v>0</v>
      </c>
      <c r="BF152" s="937">
        <f>IF($U$152="snížená",$N$152,0)</f>
        <v>0</v>
      </c>
      <c r="BG152" s="937">
        <f>IF($U$152="zákl. přenesená",$N$152,0)</f>
        <v>0</v>
      </c>
      <c r="BH152" s="937">
        <f>IF($U$152="sníž. přenesená",$N$152,0)</f>
        <v>0</v>
      </c>
      <c r="BI152" s="937">
        <f>IF($U$152="nulová",$N$152,0)</f>
        <v>0</v>
      </c>
      <c r="BJ152" s="931" t="s">
        <v>97</v>
      </c>
      <c r="BK152" s="937">
        <f>ROUND($L$152*$K$152,2)</f>
        <v>0</v>
      </c>
      <c r="BL152" s="931" t="s">
        <v>15</v>
      </c>
    </row>
    <row r="153" spans="1:64" s="931" customFormat="1" ht="15.75" customHeight="1">
      <c r="A153" s="941"/>
      <c r="B153" s="945"/>
      <c r="C153" s="971" t="s">
        <v>1774</v>
      </c>
      <c r="D153" s="971" t="s">
        <v>12</v>
      </c>
      <c r="E153" s="972" t="s">
        <v>2220</v>
      </c>
      <c r="F153" s="1137" t="s">
        <v>2221</v>
      </c>
      <c r="G153" s="1138"/>
      <c r="H153" s="1138"/>
      <c r="I153" s="1138"/>
      <c r="J153" s="973" t="s">
        <v>109</v>
      </c>
      <c r="K153" s="974">
        <v>280.97500000000002</v>
      </c>
      <c r="L153" s="1139"/>
      <c r="M153" s="1140"/>
      <c r="N153" s="1141">
        <f>ROUND($L$153*$K$153,2)</f>
        <v>0</v>
      </c>
      <c r="O153" s="1138"/>
      <c r="P153" s="1138"/>
      <c r="Q153" s="1138"/>
      <c r="R153" s="946"/>
      <c r="S153" s="941"/>
      <c r="T153" s="975"/>
      <c r="U153" s="976" t="s">
        <v>13</v>
      </c>
      <c r="V153" s="977">
        <v>0.222</v>
      </c>
      <c r="W153" s="977">
        <f>$V$153*$K$153</f>
        <v>62.376450000000006</v>
      </c>
      <c r="X153" s="977">
        <v>0</v>
      </c>
      <c r="Y153" s="977">
        <f>$X$153*$K$153</f>
        <v>0</v>
      </c>
      <c r="Z153" s="977">
        <v>5.0000000000000001E-3</v>
      </c>
      <c r="AA153" s="978">
        <f>$Z$153*$K$153</f>
        <v>1.4048750000000001</v>
      </c>
      <c r="AB153" s="941"/>
      <c r="AC153" s="941"/>
      <c r="AD153" s="941"/>
      <c r="AE153" s="941"/>
      <c r="AF153" s="941"/>
      <c r="AG153" s="941"/>
      <c r="AH153" s="941"/>
      <c r="AR153" s="931" t="s">
        <v>15</v>
      </c>
      <c r="AT153" s="931" t="s">
        <v>12</v>
      </c>
      <c r="AU153" s="931" t="s">
        <v>98</v>
      </c>
      <c r="AY153" s="931" t="s">
        <v>11</v>
      </c>
      <c r="BE153" s="937">
        <f>IF($U$153="základní",$N$153,0)</f>
        <v>0</v>
      </c>
      <c r="BF153" s="937">
        <f>IF($U$153="snížená",$N$153,0)</f>
        <v>0</v>
      </c>
      <c r="BG153" s="937">
        <f>IF($U$153="zákl. přenesená",$N$153,0)</f>
        <v>0</v>
      </c>
      <c r="BH153" s="937">
        <f>IF($U$153="sníž. přenesená",$N$153,0)</f>
        <v>0</v>
      </c>
      <c r="BI153" s="937">
        <f>IF($U$153="nulová",$N$153,0)</f>
        <v>0</v>
      </c>
      <c r="BJ153" s="931" t="s">
        <v>97</v>
      </c>
      <c r="BK153" s="937">
        <f>ROUND($L$153*$K$153,2)</f>
        <v>0</v>
      </c>
      <c r="BL153" s="931" t="s">
        <v>15</v>
      </c>
    </row>
    <row r="154" spans="1:64" s="931" customFormat="1" ht="27" customHeight="1">
      <c r="A154" s="941"/>
      <c r="B154" s="945"/>
      <c r="C154" s="971" t="s">
        <v>1777</v>
      </c>
      <c r="D154" s="971" t="s">
        <v>12</v>
      </c>
      <c r="E154" s="972" t="s">
        <v>2222</v>
      </c>
      <c r="F154" s="1137" t="s">
        <v>2223</v>
      </c>
      <c r="G154" s="1138"/>
      <c r="H154" s="1138"/>
      <c r="I154" s="1138"/>
      <c r="J154" s="973" t="s">
        <v>109</v>
      </c>
      <c r="K154" s="974">
        <v>95.96</v>
      </c>
      <c r="L154" s="1139"/>
      <c r="M154" s="1140"/>
      <c r="N154" s="1141">
        <f>ROUND($L$154*$K$154,2)</f>
        <v>0</v>
      </c>
      <c r="O154" s="1138"/>
      <c r="P154" s="1138"/>
      <c r="Q154" s="1138"/>
      <c r="R154" s="946"/>
      <c r="S154" s="941"/>
      <c r="T154" s="975"/>
      <c r="U154" s="976" t="s">
        <v>13</v>
      </c>
      <c r="V154" s="977">
        <v>0</v>
      </c>
      <c r="W154" s="977">
        <f>$V$154*$K$154</f>
        <v>0</v>
      </c>
      <c r="X154" s="977">
        <v>0</v>
      </c>
      <c r="Y154" s="977">
        <f>$X$154*$K$154</f>
        <v>0</v>
      </c>
      <c r="Z154" s="977">
        <v>0</v>
      </c>
      <c r="AA154" s="978">
        <f>$Z$154*$K$154</f>
        <v>0</v>
      </c>
      <c r="AB154" s="941"/>
      <c r="AC154" s="941"/>
      <c r="AD154" s="941"/>
      <c r="AE154" s="941"/>
      <c r="AF154" s="941"/>
      <c r="AG154" s="941"/>
      <c r="AH154" s="941"/>
      <c r="AR154" s="931" t="s">
        <v>15</v>
      </c>
      <c r="AT154" s="931" t="s">
        <v>12</v>
      </c>
      <c r="AU154" s="931" t="s">
        <v>98</v>
      </c>
      <c r="AY154" s="931" t="s">
        <v>11</v>
      </c>
      <c r="BE154" s="937">
        <f>IF($U$154="základní",$N$154,0)</f>
        <v>0</v>
      </c>
      <c r="BF154" s="937">
        <f>IF($U$154="snížená",$N$154,0)</f>
        <v>0</v>
      </c>
      <c r="BG154" s="937">
        <f>IF($U$154="zákl. přenesená",$N$154,0)</f>
        <v>0</v>
      </c>
      <c r="BH154" s="937">
        <f>IF($U$154="sníž. přenesená",$N$154,0)</f>
        <v>0</v>
      </c>
      <c r="BI154" s="937">
        <f>IF($U$154="nulová",$N$154,0)</f>
        <v>0</v>
      </c>
      <c r="BJ154" s="931" t="s">
        <v>97</v>
      </c>
      <c r="BK154" s="937">
        <f>ROUND($L$154*$K$154,2)</f>
        <v>0</v>
      </c>
      <c r="BL154" s="931" t="s">
        <v>15</v>
      </c>
    </row>
    <row r="155" spans="1:64" s="931" customFormat="1" ht="27" customHeight="1">
      <c r="A155" s="941"/>
      <c r="B155" s="945"/>
      <c r="C155" s="971" t="s">
        <v>1782</v>
      </c>
      <c r="D155" s="971" t="s">
        <v>12</v>
      </c>
      <c r="E155" s="972" t="s">
        <v>2224</v>
      </c>
      <c r="F155" s="1137" t="s">
        <v>2225</v>
      </c>
      <c r="G155" s="1138"/>
      <c r="H155" s="1138"/>
      <c r="I155" s="1138"/>
      <c r="J155" s="973" t="s">
        <v>109</v>
      </c>
      <c r="K155" s="974">
        <v>9.0150000000000006</v>
      </c>
      <c r="L155" s="1139"/>
      <c r="M155" s="1140"/>
      <c r="N155" s="1141">
        <f>ROUND($L$155*$K$155,2)</f>
        <v>0</v>
      </c>
      <c r="O155" s="1138"/>
      <c r="P155" s="1138"/>
      <c r="Q155" s="1138"/>
      <c r="R155" s="946"/>
      <c r="S155" s="941"/>
      <c r="T155" s="975"/>
      <c r="U155" s="976" t="s">
        <v>13</v>
      </c>
      <c r="V155" s="977">
        <v>0.60399999999999998</v>
      </c>
      <c r="W155" s="977">
        <f>$V$155*$K$155</f>
        <v>5.4450599999999998</v>
      </c>
      <c r="X155" s="977">
        <v>0</v>
      </c>
      <c r="Y155" s="977">
        <f>$X$155*$K$155</f>
        <v>0</v>
      </c>
      <c r="Z155" s="977">
        <v>0.02</v>
      </c>
      <c r="AA155" s="978">
        <f>$Z$155*$K$155</f>
        <v>0.18030000000000002</v>
      </c>
      <c r="AB155" s="941"/>
      <c r="AC155" s="941"/>
      <c r="AD155" s="941"/>
      <c r="AE155" s="941"/>
      <c r="AF155" s="941"/>
      <c r="AG155" s="941"/>
      <c r="AH155" s="941"/>
      <c r="AR155" s="931" t="s">
        <v>15</v>
      </c>
      <c r="AT155" s="931" t="s">
        <v>12</v>
      </c>
      <c r="AU155" s="931" t="s">
        <v>98</v>
      </c>
      <c r="AY155" s="931" t="s">
        <v>11</v>
      </c>
      <c r="BE155" s="937">
        <f>IF($U$155="základní",$N$155,0)</f>
        <v>0</v>
      </c>
      <c r="BF155" s="937">
        <f>IF($U$155="snížená",$N$155,0)</f>
        <v>0</v>
      </c>
      <c r="BG155" s="937">
        <f>IF($U$155="zákl. přenesená",$N$155,0)</f>
        <v>0</v>
      </c>
      <c r="BH155" s="937">
        <f>IF($U$155="sníž. přenesená",$N$155,0)</f>
        <v>0</v>
      </c>
      <c r="BI155" s="937">
        <f>IF($U$155="nulová",$N$155,0)</f>
        <v>0</v>
      </c>
      <c r="BJ155" s="931" t="s">
        <v>97</v>
      </c>
      <c r="BK155" s="937">
        <f>ROUND($L$155*$K$155,2)</f>
        <v>0</v>
      </c>
      <c r="BL155" s="931" t="s">
        <v>15</v>
      </c>
    </row>
    <row r="156" spans="1:64" s="931" customFormat="1" ht="15.75" customHeight="1">
      <c r="A156" s="941"/>
      <c r="B156" s="945"/>
      <c r="C156" s="971" t="s">
        <v>1788</v>
      </c>
      <c r="D156" s="971" t="s">
        <v>12</v>
      </c>
      <c r="E156" s="972" t="s">
        <v>2226</v>
      </c>
      <c r="F156" s="1137" t="s">
        <v>2227</v>
      </c>
      <c r="G156" s="1138"/>
      <c r="H156" s="1138"/>
      <c r="I156" s="1138"/>
      <c r="J156" s="973" t="s">
        <v>109</v>
      </c>
      <c r="K156" s="974">
        <v>119.8</v>
      </c>
      <c r="L156" s="1139"/>
      <c r="M156" s="1140"/>
      <c r="N156" s="1141">
        <f>ROUND($L$156*$K$156,2)</f>
        <v>0</v>
      </c>
      <c r="O156" s="1138"/>
      <c r="P156" s="1138"/>
      <c r="Q156" s="1138"/>
      <c r="R156" s="946"/>
      <c r="S156" s="941"/>
      <c r="T156" s="975"/>
      <c r="U156" s="976" t="s">
        <v>13</v>
      </c>
      <c r="V156" s="977">
        <v>0.21</v>
      </c>
      <c r="W156" s="977">
        <f>$V$156*$K$156</f>
        <v>25.157999999999998</v>
      </c>
      <c r="X156" s="977">
        <v>0</v>
      </c>
      <c r="Y156" s="977">
        <f>$X$156*$K$156</f>
        <v>0</v>
      </c>
      <c r="Z156" s="977">
        <v>2.4649999999999998E-2</v>
      </c>
      <c r="AA156" s="978">
        <f>$Z$156*$K$156</f>
        <v>2.9530699999999999</v>
      </c>
      <c r="AB156" s="941"/>
      <c r="AC156" s="941"/>
      <c r="AD156" s="941"/>
      <c r="AE156" s="941"/>
      <c r="AF156" s="941"/>
      <c r="AG156" s="941"/>
      <c r="AH156" s="941"/>
      <c r="AR156" s="931" t="s">
        <v>15</v>
      </c>
      <c r="AT156" s="931" t="s">
        <v>12</v>
      </c>
      <c r="AU156" s="931" t="s">
        <v>98</v>
      </c>
      <c r="AY156" s="931" t="s">
        <v>11</v>
      </c>
      <c r="BE156" s="937">
        <f>IF($U$156="základní",$N$156,0)</f>
        <v>0</v>
      </c>
      <c r="BF156" s="937">
        <f>IF($U$156="snížená",$N$156,0)</f>
        <v>0</v>
      </c>
      <c r="BG156" s="937">
        <f>IF($U$156="zákl. přenesená",$N$156,0)</f>
        <v>0</v>
      </c>
      <c r="BH156" s="937">
        <f>IF($U$156="sníž. přenesená",$N$156,0)</f>
        <v>0</v>
      </c>
      <c r="BI156" s="937">
        <f>IF($U$156="nulová",$N$156,0)</f>
        <v>0</v>
      </c>
      <c r="BJ156" s="931" t="s">
        <v>97</v>
      </c>
      <c r="BK156" s="937">
        <f>ROUND($L$156*$K$156,2)</f>
        <v>0</v>
      </c>
      <c r="BL156" s="931" t="s">
        <v>15</v>
      </c>
    </row>
    <row r="157" spans="1:64" s="931" customFormat="1" ht="27" customHeight="1">
      <c r="A157" s="941"/>
      <c r="B157" s="945"/>
      <c r="C157" s="971" t="s">
        <v>1790</v>
      </c>
      <c r="D157" s="971" t="s">
        <v>12</v>
      </c>
      <c r="E157" s="972" t="s">
        <v>2228</v>
      </c>
      <c r="F157" s="1137" t="s">
        <v>2229</v>
      </c>
      <c r="G157" s="1138"/>
      <c r="H157" s="1138"/>
      <c r="I157" s="1138"/>
      <c r="J157" s="973" t="s">
        <v>109</v>
      </c>
      <c r="K157" s="974">
        <v>65.364000000000004</v>
      </c>
      <c r="L157" s="1139"/>
      <c r="M157" s="1140"/>
      <c r="N157" s="1141">
        <f>ROUND($L$157*$K$157,2)</f>
        <v>0</v>
      </c>
      <c r="O157" s="1138"/>
      <c r="P157" s="1138"/>
      <c r="Q157" s="1138"/>
      <c r="R157" s="946"/>
      <c r="S157" s="941"/>
      <c r="T157" s="975"/>
      <c r="U157" s="976" t="s">
        <v>13</v>
      </c>
      <c r="V157" s="977">
        <v>0.21</v>
      </c>
      <c r="W157" s="977">
        <f>$V$157*$K$157</f>
        <v>13.72644</v>
      </c>
      <c r="X157" s="977">
        <v>0</v>
      </c>
      <c r="Y157" s="977">
        <f>$X$157*$K$157</f>
        <v>0</v>
      </c>
      <c r="Z157" s="977">
        <v>2.4649999999999998E-2</v>
      </c>
      <c r="AA157" s="978">
        <f>$Z$157*$K$157</f>
        <v>1.6112226000000001</v>
      </c>
      <c r="AB157" s="941"/>
      <c r="AC157" s="941"/>
      <c r="AD157" s="941"/>
      <c r="AE157" s="941"/>
      <c r="AF157" s="941"/>
      <c r="AG157" s="941"/>
      <c r="AH157" s="941"/>
      <c r="AR157" s="931" t="s">
        <v>15</v>
      </c>
      <c r="AT157" s="931" t="s">
        <v>12</v>
      </c>
      <c r="AU157" s="931" t="s">
        <v>98</v>
      </c>
      <c r="AY157" s="931" t="s">
        <v>11</v>
      </c>
      <c r="BE157" s="937">
        <f>IF($U$157="základní",$N$157,0)</f>
        <v>0</v>
      </c>
      <c r="BF157" s="937">
        <f>IF($U$157="snížená",$N$157,0)</f>
        <v>0</v>
      </c>
      <c r="BG157" s="937">
        <f>IF($U$157="zákl. přenesená",$N$157,0)</f>
        <v>0</v>
      </c>
      <c r="BH157" s="937">
        <f>IF($U$157="sníž. přenesená",$N$157,0)</f>
        <v>0</v>
      </c>
      <c r="BI157" s="937">
        <f>IF($U$157="nulová",$N$157,0)</f>
        <v>0</v>
      </c>
      <c r="BJ157" s="931" t="s">
        <v>97</v>
      </c>
      <c r="BK157" s="937">
        <f>ROUND($L$157*$K$157,2)</f>
        <v>0</v>
      </c>
      <c r="BL157" s="931" t="s">
        <v>15</v>
      </c>
    </row>
    <row r="158" spans="1:64" s="931" customFormat="1" ht="15.75" customHeight="1">
      <c r="A158" s="941"/>
      <c r="B158" s="945"/>
      <c r="C158" s="971" t="s">
        <v>1792</v>
      </c>
      <c r="D158" s="971" t="s">
        <v>12</v>
      </c>
      <c r="E158" s="972" t="s">
        <v>2230</v>
      </c>
      <c r="F158" s="1137" t="s">
        <v>2231</v>
      </c>
      <c r="G158" s="1138"/>
      <c r="H158" s="1138"/>
      <c r="I158" s="1138"/>
      <c r="J158" s="973" t="s">
        <v>93</v>
      </c>
      <c r="K158" s="974">
        <v>1</v>
      </c>
      <c r="L158" s="1139"/>
      <c r="M158" s="1140"/>
      <c r="N158" s="1141">
        <f>ROUND($L$158*$K$158,2)</f>
        <v>0</v>
      </c>
      <c r="O158" s="1138"/>
      <c r="P158" s="1138"/>
      <c r="Q158" s="1138"/>
      <c r="R158" s="946"/>
      <c r="S158" s="941"/>
      <c r="T158" s="975"/>
      <c r="U158" s="976" t="s">
        <v>13</v>
      </c>
      <c r="V158" s="977">
        <v>0</v>
      </c>
      <c r="W158" s="977">
        <f>$V$158*$K$158</f>
        <v>0</v>
      </c>
      <c r="X158" s="977">
        <v>0</v>
      </c>
      <c r="Y158" s="977">
        <f>$X$158*$K$158</f>
        <v>0</v>
      </c>
      <c r="Z158" s="977">
        <v>0.3</v>
      </c>
      <c r="AA158" s="978">
        <f>$Z$158*$K$158</f>
        <v>0.3</v>
      </c>
      <c r="AB158" s="941"/>
      <c r="AC158" s="941"/>
      <c r="AD158" s="941"/>
      <c r="AE158" s="941"/>
      <c r="AF158" s="941"/>
      <c r="AG158" s="941"/>
      <c r="AH158" s="941"/>
      <c r="AR158" s="931" t="s">
        <v>15</v>
      </c>
      <c r="AT158" s="931" t="s">
        <v>12</v>
      </c>
      <c r="AU158" s="931" t="s">
        <v>98</v>
      </c>
      <c r="AY158" s="931" t="s">
        <v>11</v>
      </c>
      <c r="BE158" s="937">
        <f>IF($U$158="základní",$N$158,0)</f>
        <v>0</v>
      </c>
      <c r="BF158" s="937">
        <f>IF($U$158="snížená",$N$158,0)</f>
        <v>0</v>
      </c>
      <c r="BG158" s="937">
        <f>IF($U$158="zákl. přenesená",$N$158,0)</f>
        <v>0</v>
      </c>
      <c r="BH158" s="937">
        <f>IF($U$158="sníž. přenesená",$N$158,0)</f>
        <v>0</v>
      </c>
      <c r="BI158" s="937">
        <f>IF($U$158="nulová",$N$158,0)</f>
        <v>0</v>
      </c>
      <c r="BJ158" s="931" t="s">
        <v>97</v>
      </c>
      <c r="BK158" s="937">
        <f>ROUND($L$158*$K$158,2)</f>
        <v>0</v>
      </c>
      <c r="BL158" s="931" t="s">
        <v>15</v>
      </c>
    </row>
    <row r="159" spans="1:64" s="931" customFormat="1" ht="27" customHeight="1">
      <c r="A159" s="941"/>
      <c r="B159" s="945"/>
      <c r="C159" s="971" t="s">
        <v>1794</v>
      </c>
      <c r="D159" s="971" t="s">
        <v>12</v>
      </c>
      <c r="E159" s="972" t="s">
        <v>2232</v>
      </c>
      <c r="F159" s="1137" t="s">
        <v>2233</v>
      </c>
      <c r="G159" s="1138"/>
      <c r="H159" s="1138"/>
      <c r="I159" s="1138"/>
      <c r="J159" s="973" t="s">
        <v>92</v>
      </c>
      <c r="K159" s="974">
        <v>5</v>
      </c>
      <c r="L159" s="1139"/>
      <c r="M159" s="1140"/>
      <c r="N159" s="1141">
        <f>ROUND($L$159*$K$159,2)</f>
        <v>0</v>
      </c>
      <c r="O159" s="1138"/>
      <c r="P159" s="1138"/>
      <c r="Q159" s="1138"/>
      <c r="R159" s="946"/>
      <c r="S159" s="941"/>
      <c r="T159" s="975"/>
      <c r="U159" s="976" t="s">
        <v>13</v>
      </c>
      <c r="V159" s="977">
        <v>0.16</v>
      </c>
      <c r="W159" s="977">
        <f>$V$159*$K$159</f>
        <v>0.8</v>
      </c>
      <c r="X159" s="977">
        <v>0</v>
      </c>
      <c r="Y159" s="977">
        <f>$X$159*$K$159</f>
        <v>0</v>
      </c>
      <c r="Z159" s="977">
        <v>6.0000000000000001E-3</v>
      </c>
      <c r="AA159" s="978">
        <f>$Z$159*$K$159</f>
        <v>0.03</v>
      </c>
      <c r="AB159" s="941"/>
      <c r="AC159" s="941"/>
      <c r="AD159" s="941"/>
      <c r="AE159" s="941"/>
      <c r="AF159" s="941"/>
      <c r="AG159" s="941"/>
      <c r="AH159" s="941"/>
      <c r="AR159" s="931" t="s">
        <v>15</v>
      </c>
      <c r="AT159" s="931" t="s">
        <v>12</v>
      </c>
      <c r="AU159" s="931" t="s">
        <v>98</v>
      </c>
      <c r="AY159" s="931" t="s">
        <v>11</v>
      </c>
      <c r="BE159" s="937">
        <f>IF($U$159="základní",$N$159,0)</f>
        <v>0</v>
      </c>
      <c r="BF159" s="937">
        <f>IF($U$159="snížená",$N$159,0)</f>
        <v>0</v>
      </c>
      <c r="BG159" s="937">
        <f>IF($U$159="zákl. přenesená",$N$159,0)</f>
        <v>0</v>
      </c>
      <c r="BH159" s="937">
        <f>IF($U$159="sníž. přenesená",$N$159,0)</f>
        <v>0</v>
      </c>
      <c r="BI159" s="937">
        <f>IF($U$159="nulová",$N$159,0)</f>
        <v>0</v>
      </c>
      <c r="BJ159" s="931" t="s">
        <v>97</v>
      </c>
      <c r="BK159" s="937">
        <f>ROUND($L$159*$K$159,2)</f>
        <v>0</v>
      </c>
      <c r="BL159" s="931" t="s">
        <v>15</v>
      </c>
    </row>
    <row r="160" spans="1:64" s="934" customFormat="1" ht="30.75" customHeight="1">
      <c r="A160" s="963"/>
      <c r="B160" s="964"/>
      <c r="C160" s="963"/>
      <c r="D160" s="970" t="s">
        <v>2002</v>
      </c>
      <c r="E160" s="963"/>
      <c r="F160" s="963"/>
      <c r="G160" s="963"/>
      <c r="H160" s="963"/>
      <c r="I160" s="963"/>
      <c r="J160" s="963"/>
      <c r="K160" s="963"/>
      <c r="L160" s="989"/>
      <c r="M160" s="989"/>
      <c r="N160" s="1136">
        <f>$BK$160</f>
        <v>0</v>
      </c>
      <c r="O160" s="1135"/>
      <c r="P160" s="1135"/>
      <c r="Q160" s="1135"/>
      <c r="R160" s="966"/>
      <c r="S160" s="963"/>
      <c r="T160" s="967"/>
      <c r="U160" s="963"/>
      <c r="V160" s="963"/>
      <c r="W160" s="968">
        <f>SUM($W$161:$W$164)</f>
        <v>0.24282000000000001</v>
      </c>
      <c r="X160" s="963"/>
      <c r="Y160" s="968">
        <f>SUM($Y$161:$Y$164)</f>
        <v>0</v>
      </c>
      <c r="Z160" s="963"/>
      <c r="AA160" s="969">
        <f>SUM($AA$161:$AA$164)</f>
        <v>0.71299999999999997</v>
      </c>
      <c r="AB160" s="963"/>
      <c r="AC160" s="963"/>
      <c r="AD160" s="963"/>
      <c r="AE160" s="963"/>
      <c r="AF160" s="963"/>
      <c r="AG160" s="963"/>
      <c r="AH160" s="963"/>
      <c r="AR160" s="935" t="s">
        <v>98</v>
      </c>
      <c r="AT160" s="935" t="s">
        <v>10</v>
      </c>
      <c r="AU160" s="935" t="s">
        <v>97</v>
      </c>
      <c r="AY160" s="935" t="s">
        <v>11</v>
      </c>
      <c r="BK160" s="936">
        <f>SUM($BK$161:$BK$164)</f>
        <v>0</v>
      </c>
    </row>
    <row r="161" spans="1:64" s="931" customFormat="1" ht="27" customHeight="1">
      <c r="A161" s="941"/>
      <c r="B161" s="945"/>
      <c r="C161" s="971" t="s">
        <v>1796</v>
      </c>
      <c r="D161" s="971" t="s">
        <v>12</v>
      </c>
      <c r="E161" s="972" t="s">
        <v>2234</v>
      </c>
      <c r="F161" s="1137" t="s">
        <v>2235</v>
      </c>
      <c r="G161" s="1138"/>
      <c r="H161" s="1138"/>
      <c r="I161" s="1138"/>
      <c r="J161" s="973" t="s">
        <v>190</v>
      </c>
      <c r="K161" s="974">
        <v>500</v>
      </c>
      <c r="L161" s="1139"/>
      <c r="M161" s="1140"/>
      <c r="N161" s="1141">
        <f>ROUND($L$161*$K$161,2)</f>
        <v>0</v>
      </c>
      <c r="O161" s="1138"/>
      <c r="P161" s="1138"/>
      <c r="Q161" s="1138"/>
      <c r="R161" s="946"/>
      <c r="S161" s="941"/>
      <c r="T161" s="975"/>
      <c r="U161" s="976" t="s">
        <v>13</v>
      </c>
      <c r="V161" s="977">
        <v>0</v>
      </c>
      <c r="W161" s="977">
        <f>$V$161*$K$161</f>
        <v>0</v>
      </c>
      <c r="X161" s="977">
        <v>0</v>
      </c>
      <c r="Y161" s="977">
        <f>$X$161*$K$161</f>
        <v>0</v>
      </c>
      <c r="Z161" s="977">
        <v>1E-3</v>
      </c>
      <c r="AA161" s="978">
        <f>$Z$161*$K$161</f>
        <v>0.5</v>
      </c>
      <c r="AB161" s="941"/>
      <c r="AC161" s="941"/>
      <c r="AD161" s="941"/>
      <c r="AE161" s="941"/>
      <c r="AF161" s="941"/>
      <c r="AG161" s="941"/>
      <c r="AH161" s="941"/>
      <c r="AR161" s="931" t="s">
        <v>15</v>
      </c>
      <c r="AT161" s="931" t="s">
        <v>12</v>
      </c>
      <c r="AU161" s="931" t="s">
        <v>98</v>
      </c>
      <c r="AY161" s="931" t="s">
        <v>11</v>
      </c>
      <c r="BE161" s="937">
        <f>IF($U$161="základní",$N$161,0)</f>
        <v>0</v>
      </c>
      <c r="BF161" s="937">
        <f>IF($U$161="snížená",$N$161,0)</f>
        <v>0</v>
      </c>
      <c r="BG161" s="937">
        <f>IF($U$161="zákl. přenesená",$N$161,0)</f>
        <v>0</v>
      </c>
      <c r="BH161" s="937">
        <f>IF($U$161="sníž. přenesená",$N$161,0)</f>
        <v>0</v>
      </c>
      <c r="BI161" s="937">
        <f>IF($U$161="nulová",$N$161,0)</f>
        <v>0</v>
      </c>
      <c r="BJ161" s="931" t="s">
        <v>97</v>
      </c>
      <c r="BK161" s="937">
        <f>ROUND($L$161*$K$161,2)</f>
        <v>0</v>
      </c>
      <c r="BL161" s="931" t="s">
        <v>15</v>
      </c>
    </row>
    <row r="162" spans="1:64" s="931" customFormat="1" ht="27" customHeight="1">
      <c r="A162" s="941"/>
      <c r="B162" s="945"/>
      <c r="C162" s="971" t="s">
        <v>1798</v>
      </c>
      <c r="D162" s="971" t="s">
        <v>12</v>
      </c>
      <c r="E162" s="972" t="s">
        <v>2236</v>
      </c>
      <c r="F162" s="1137" t="s">
        <v>2237</v>
      </c>
      <c r="G162" s="1138"/>
      <c r="H162" s="1138"/>
      <c r="I162" s="1138"/>
      <c r="J162" s="973" t="s">
        <v>109</v>
      </c>
      <c r="K162" s="974">
        <v>4.26</v>
      </c>
      <c r="L162" s="1139"/>
      <c r="M162" s="1140"/>
      <c r="N162" s="1141">
        <f>ROUND($L$162*$K$162,2)</f>
        <v>0</v>
      </c>
      <c r="O162" s="1138"/>
      <c r="P162" s="1138"/>
      <c r="Q162" s="1138"/>
      <c r="R162" s="946"/>
      <c r="S162" s="941"/>
      <c r="T162" s="975"/>
      <c r="U162" s="976" t="s">
        <v>13</v>
      </c>
      <c r="V162" s="977">
        <v>5.7000000000000002E-2</v>
      </c>
      <c r="W162" s="977">
        <f>$V$162*$K$162</f>
        <v>0.24282000000000001</v>
      </c>
      <c r="X162" s="977">
        <v>0</v>
      </c>
      <c r="Y162" s="977">
        <f>$X$162*$K$162</f>
        <v>0</v>
      </c>
      <c r="Z162" s="977">
        <v>0.05</v>
      </c>
      <c r="AA162" s="978">
        <f>$Z$162*$K$162</f>
        <v>0.21299999999999999</v>
      </c>
      <c r="AB162" s="941"/>
      <c r="AC162" s="941"/>
      <c r="AD162" s="941"/>
      <c r="AE162" s="941"/>
      <c r="AF162" s="941"/>
      <c r="AG162" s="941"/>
      <c r="AH162" s="941"/>
      <c r="AR162" s="931" t="s">
        <v>15</v>
      </c>
      <c r="AT162" s="931" t="s">
        <v>12</v>
      </c>
      <c r="AU162" s="931" t="s">
        <v>98</v>
      </c>
      <c r="AY162" s="931" t="s">
        <v>11</v>
      </c>
      <c r="BE162" s="937">
        <f>IF($U$162="základní",$N$162,0)</f>
        <v>0</v>
      </c>
      <c r="BF162" s="937">
        <f>IF($U$162="snížená",$N$162,0)</f>
        <v>0</v>
      </c>
      <c r="BG162" s="937">
        <f>IF($U$162="zákl. přenesená",$N$162,0)</f>
        <v>0</v>
      </c>
      <c r="BH162" s="937">
        <f>IF($U$162="sníž. přenesená",$N$162,0)</f>
        <v>0</v>
      </c>
      <c r="BI162" s="937">
        <f>IF($U$162="nulová",$N$162,0)</f>
        <v>0</v>
      </c>
      <c r="BJ162" s="931" t="s">
        <v>97</v>
      </c>
      <c r="BK162" s="937">
        <f>ROUND($L$162*$K$162,2)</f>
        <v>0</v>
      </c>
      <c r="BL162" s="931" t="s">
        <v>15</v>
      </c>
    </row>
    <row r="163" spans="1:64" s="931" customFormat="1" ht="15.75" customHeight="1">
      <c r="A163" s="941"/>
      <c r="B163" s="945"/>
      <c r="C163" s="971" t="s">
        <v>1800</v>
      </c>
      <c r="D163" s="971" t="s">
        <v>12</v>
      </c>
      <c r="E163" s="972" t="s">
        <v>2238</v>
      </c>
      <c r="F163" s="1137" t="s">
        <v>2239</v>
      </c>
      <c r="G163" s="1138"/>
      <c r="H163" s="1138"/>
      <c r="I163" s="1138"/>
      <c r="J163" s="973" t="s">
        <v>94</v>
      </c>
      <c r="K163" s="974">
        <v>4.2</v>
      </c>
      <c r="L163" s="1139"/>
      <c r="M163" s="1140"/>
      <c r="N163" s="1141">
        <f>ROUND($L$163*$K$163,2)</f>
        <v>0</v>
      </c>
      <c r="O163" s="1138"/>
      <c r="P163" s="1138"/>
      <c r="Q163" s="1138"/>
      <c r="R163" s="946"/>
      <c r="S163" s="941"/>
      <c r="T163" s="975"/>
      <c r="U163" s="976" t="s">
        <v>13</v>
      </c>
      <c r="V163" s="977">
        <v>0</v>
      </c>
      <c r="W163" s="977">
        <f>$V$163*$K$163</f>
        <v>0</v>
      </c>
      <c r="X163" s="977">
        <v>0</v>
      </c>
      <c r="Y163" s="977">
        <f>$X$163*$K$163</f>
        <v>0</v>
      </c>
      <c r="Z163" s="977">
        <v>0</v>
      </c>
      <c r="AA163" s="978">
        <f>$Z$163*$K$163</f>
        <v>0</v>
      </c>
      <c r="AB163" s="941"/>
      <c r="AC163" s="941"/>
      <c r="AD163" s="941"/>
      <c r="AE163" s="941"/>
      <c r="AF163" s="941"/>
      <c r="AG163" s="941"/>
      <c r="AH163" s="941"/>
      <c r="AR163" s="931" t="s">
        <v>15</v>
      </c>
      <c r="AT163" s="931" t="s">
        <v>12</v>
      </c>
      <c r="AU163" s="931" t="s">
        <v>98</v>
      </c>
      <c r="AY163" s="931" t="s">
        <v>11</v>
      </c>
      <c r="BE163" s="937">
        <f>IF($U$163="základní",$N$163,0)</f>
        <v>0</v>
      </c>
      <c r="BF163" s="937">
        <f>IF($U$163="snížená",$N$163,0)</f>
        <v>0</v>
      </c>
      <c r="BG163" s="937">
        <f>IF($U$163="zákl. přenesená",$N$163,0)</f>
        <v>0</v>
      </c>
      <c r="BH163" s="937">
        <f>IF($U$163="sníž. přenesená",$N$163,0)</f>
        <v>0</v>
      </c>
      <c r="BI163" s="937">
        <f>IF($U$163="nulová",$N$163,0)</f>
        <v>0</v>
      </c>
      <c r="BJ163" s="931" t="s">
        <v>97</v>
      </c>
      <c r="BK163" s="937">
        <f>ROUND($L$163*$K$163,2)</f>
        <v>0</v>
      </c>
      <c r="BL163" s="931" t="s">
        <v>15</v>
      </c>
    </row>
    <row r="164" spans="1:64" s="931" customFormat="1" ht="27" customHeight="1">
      <c r="A164" s="941"/>
      <c r="B164" s="945"/>
      <c r="C164" s="971" t="s">
        <v>1802</v>
      </c>
      <c r="D164" s="971" t="s">
        <v>12</v>
      </c>
      <c r="E164" s="972" t="s">
        <v>2240</v>
      </c>
      <c r="F164" s="1137" t="s">
        <v>2241</v>
      </c>
      <c r="G164" s="1138"/>
      <c r="H164" s="1138"/>
      <c r="I164" s="1138"/>
      <c r="J164" s="973" t="s">
        <v>109</v>
      </c>
      <c r="K164" s="974">
        <v>5.3</v>
      </c>
      <c r="L164" s="1139"/>
      <c r="M164" s="1140"/>
      <c r="N164" s="1141">
        <f>ROUND($L$164*$K$164,2)</f>
        <v>0</v>
      </c>
      <c r="O164" s="1138"/>
      <c r="P164" s="1138"/>
      <c r="Q164" s="1138"/>
      <c r="R164" s="946"/>
      <c r="S164" s="941"/>
      <c r="T164" s="975"/>
      <c r="U164" s="976" t="s">
        <v>13</v>
      </c>
      <c r="V164" s="977">
        <v>0</v>
      </c>
      <c r="W164" s="977">
        <f>$V$164*$K$164</f>
        <v>0</v>
      </c>
      <c r="X164" s="977">
        <v>0</v>
      </c>
      <c r="Y164" s="977">
        <f>$X$164*$K$164</f>
        <v>0</v>
      </c>
      <c r="Z164" s="977">
        <v>0</v>
      </c>
      <c r="AA164" s="978">
        <f>$Z$164*$K$164</f>
        <v>0</v>
      </c>
      <c r="AB164" s="941"/>
      <c r="AC164" s="941"/>
      <c r="AD164" s="941"/>
      <c r="AE164" s="941"/>
      <c r="AF164" s="941"/>
      <c r="AG164" s="941"/>
      <c r="AH164" s="941"/>
      <c r="AR164" s="931" t="s">
        <v>100</v>
      </c>
      <c r="AT164" s="931" t="s">
        <v>12</v>
      </c>
      <c r="AU164" s="931" t="s">
        <v>98</v>
      </c>
      <c r="AY164" s="931" t="s">
        <v>11</v>
      </c>
      <c r="BE164" s="937">
        <f>IF($U$164="základní",$N$164,0)</f>
        <v>0</v>
      </c>
      <c r="BF164" s="937">
        <f>IF($U$164="snížená",$N$164,0)</f>
        <v>0</v>
      </c>
      <c r="BG164" s="937">
        <f>IF($U$164="zákl. přenesená",$N$164,0)</f>
        <v>0</v>
      </c>
      <c r="BH164" s="937">
        <f>IF($U$164="sníž. přenesená",$N$164,0)</f>
        <v>0</v>
      </c>
      <c r="BI164" s="937">
        <f>IF($U$164="nulová",$N$164,0)</f>
        <v>0</v>
      </c>
      <c r="BJ164" s="931" t="s">
        <v>97</v>
      </c>
      <c r="BK164" s="937">
        <f>ROUND($L$164*$K$164,2)</f>
        <v>0</v>
      </c>
      <c r="BL164" s="931" t="s">
        <v>100</v>
      </c>
    </row>
    <row r="165" spans="1:64" s="934" customFormat="1" ht="30.75" customHeight="1">
      <c r="A165" s="963"/>
      <c r="B165" s="964"/>
      <c r="C165" s="963"/>
      <c r="D165" s="970" t="s">
        <v>2003</v>
      </c>
      <c r="E165" s="963"/>
      <c r="F165" s="963"/>
      <c r="G165" s="963"/>
      <c r="H165" s="963"/>
      <c r="I165" s="963"/>
      <c r="J165" s="963"/>
      <c r="K165" s="963"/>
      <c r="L165" s="989"/>
      <c r="M165" s="989"/>
      <c r="N165" s="1136">
        <f>$BK$165</f>
        <v>0</v>
      </c>
      <c r="O165" s="1135"/>
      <c r="P165" s="1135"/>
      <c r="Q165" s="1135"/>
      <c r="R165" s="966"/>
      <c r="S165" s="963"/>
      <c r="T165" s="967"/>
      <c r="U165" s="963"/>
      <c r="V165" s="963"/>
      <c r="W165" s="968">
        <f>SUM($W$166:$W$167)</f>
        <v>7.2124000000000006</v>
      </c>
      <c r="X165" s="963"/>
      <c r="Y165" s="968">
        <f>SUM($Y$166:$Y$167)</f>
        <v>0</v>
      </c>
      <c r="Z165" s="963"/>
      <c r="AA165" s="969">
        <f>SUM($AA$166:$AA$167)</f>
        <v>2.9315500000000001</v>
      </c>
      <c r="AB165" s="963"/>
      <c r="AC165" s="963"/>
      <c r="AD165" s="963"/>
      <c r="AE165" s="963"/>
      <c r="AF165" s="963"/>
      <c r="AG165" s="963"/>
      <c r="AH165" s="963"/>
      <c r="AR165" s="935" t="s">
        <v>98</v>
      </c>
      <c r="AT165" s="935" t="s">
        <v>10</v>
      </c>
      <c r="AU165" s="935" t="s">
        <v>97</v>
      </c>
      <c r="AY165" s="935" t="s">
        <v>11</v>
      </c>
      <c r="BK165" s="936">
        <f>SUM($BK$166:$BK$167)</f>
        <v>0</v>
      </c>
    </row>
    <row r="166" spans="1:64" s="931" customFormat="1" ht="27" customHeight="1">
      <c r="A166" s="941"/>
      <c r="B166" s="945"/>
      <c r="C166" s="971" t="s">
        <v>1804</v>
      </c>
      <c r="D166" s="971" t="s">
        <v>12</v>
      </c>
      <c r="E166" s="972" t="s">
        <v>2242</v>
      </c>
      <c r="F166" s="1137" t="s">
        <v>2243</v>
      </c>
      <c r="G166" s="1138"/>
      <c r="H166" s="1138"/>
      <c r="I166" s="1138"/>
      <c r="J166" s="973" t="s">
        <v>109</v>
      </c>
      <c r="K166" s="974">
        <v>35.661999999999999</v>
      </c>
      <c r="L166" s="1139"/>
      <c r="M166" s="1140"/>
      <c r="N166" s="1141">
        <f>ROUND($L$166*$K$166,2)</f>
        <v>0</v>
      </c>
      <c r="O166" s="1138"/>
      <c r="P166" s="1138"/>
      <c r="Q166" s="1138"/>
      <c r="R166" s="946"/>
      <c r="S166" s="941"/>
      <c r="T166" s="975"/>
      <c r="U166" s="976" t="s">
        <v>13</v>
      </c>
      <c r="V166" s="977">
        <v>0.2</v>
      </c>
      <c r="W166" s="977">
        <f>$V$166*$K$166</f>
        <v>7.1324000000000005</v>
      </c>
      <c r="X166" s="977">
        <v>0</v>
      </c>
      <c r="Y166" s="977">
        <f>$X$166*$K$166</f>
        <v>0</v>
      </c>
      <c r="Z166" s="977">
        <v>2.5000000000000001E-2</v>
      </c>
      <c r="AA166" s="978">
        <f>$Z$166*$K$166</f>
        <v>0.89155000000000006</v>
      </c>
      <c r="AB166" s="941"/>
      <c r="AC166" s="941"/>
      <c r="AD166" s="941"/>
      <c r="AE166" s="941"/>
      <c r="AF166" s="941"/>
      <c r="AG166" s="941"/>
      <c r="AH166" s="941"/>
      <c r="AR166" s="931" t="s">
        <v>15</v>
      </c>
      <c r="AT166" s="931" t="s">
        <v>12</v>
      </c>
      <c r="AU166" s="931" t="s">
        <v>98</v>
      </c>
      <c r="AY166" s="931" t="s">
        <v>11</v>
      </c>
      <c r="BE166" s="937">
        <f>IF($U$166="základní",$N$166,0)</f>
        <v>0</v>
      </c>
      <c r="BF166" s="937">
        <f>IF($U$166="snížená",$N$166,0)</f>
        <v>0</v>
      </c>
      <c r="BG166" s="937">
        <f>IF($U$166="zákl. přenesená",$N$166,0)</f>
        <v>0</v>
      </c>
      <c r="BH166" s="937">
        <f>IF($U$166="sníž. přenesená",$N$166,0)</f>
        <v>0</v>
      </c>
      <c r="BI166" s="937">
        <f>IF($U$166="nulová",$N$166,0)</f>
        <v>0</v>
      </c>
      <c r="BJ166" s="931" t="s">
        <v>97</v>
      </c>
      <c r="BK166" s="937">
        <f>ROUND($L$166*$K$166,2)</f>
        <v>0</v>
      </c>
      <c r="BL166" s="931" t="s">
        <v>15</v>
      </c>
    </row>
    <row r="167" spans="1:64" s="931" customFormat="1" ht="39" customHeight="1">
      <c r="A167" s="941"/>
      <c r="B167" s="945"/>
      <c r="C167" s="971" t="s">
        <v>1807</v>
      </c>
      <c r="D167" s="971" t="s">
        <v>12</v>
      </c>
      <c r="E167" s="972" t="s">
        <v>2244</v>
      </c>
      <c r="F167" s="1137" t="s">
        <v>2245</v>
      </c>
      <c r="G167" s="1138"/>
      <c r="H167" s="1138"/>
      <c r="I167" s="1138"/>
      <c r="J167" s="973" t="s">
        <v>93</v>
      </c>
      <c r="K167" s="974">
        <v>1</v>
      </c>
      <c r="L167" s="1139"/>
      <c r="M167" s="1140"/>
      <c r="N167" s="1141">
        <f>ROUND($L$167*$K$167,2)</f>
        <v>0</v>
      </c>
      <c r="O167" s="1138"/>
      <c r="P167" s="1138"/>
      <c r="Q167" s="1138"/>
      <c r="R167" s="946"/>
      <c r="S167" s="941"/>
      <c r="T167" s="975"/>
      <c r="U167" s="976" t="s">
        <v>13</v>
      </c>
      <c r="V167" s="977">
        <v>0.08</v>
      </c>
      <c r="W167" s="977">
        <f>$V$167*$K$167</f>
        <v>0.08</v>
      </c>
      <c r="X167" s="977">
        <v>0</v>
      </c>
      <c r="Y167" s="977">
        <f>$X$167*$K$167</f>
        <v>0</v>
      </c>
      <c r="Z167" s="977">
        <v>2.04</v>
      </c>
      <c r="AA167" s="978">
        <f>$Z$167*$K$167</f>
        <v>2.04</v>
      </c>
      <c r="AB167" s="941"/>
      <c r="AC167" s="941"/>
      <c r="AD167" s="941"/>
      <c r="AE167" s="941"/>
      <c r="AF167" s="941"/>
      <c r="AG167" s="941"/>
      <c r="AH167" s="941"/>
      <c r="AR167" s="931" t="s">
        <v>15</v>
      </c>
      <c r="AT167" s="931" t="s">
        <v>12</v>
      </c>
      <c r="AU167" s="931" t="s">
        <v>98</v>
      </c>
      <c r="AY167" s="931" t="s">
        <v>11</v>
      </c>
      <c r="BE167" s="937">
        <f>IF($U$167="základní",$N$167,0)</f>
        <v>0</v>
      </c>
      <c r="BF167" s="937">
        <f>IF($U$167="snížená",$N$167,0)</f>
        <v>0</v>
      </c>
      <c r="BG167" s="937">
        <f>IF($U$167="zákl. přenesená",$N$167,0)</f>
        <v>0</v>
      </c>
      <c r="BH167" s="937">
        <f>IF($U$167="sníž. přenesená",$N$167,0)</f>
        <v>0</v>
      </c>
      <c r="BI167" s="937">
        <f>IF($U$167="nulová",$N$167,0)</f>
        <v>0</v>
      </c>
      <c r="BJ167" s="931" t="s">
        <v>97</v>
      </c>
      <c r="BK167" s="937">
        <f>ROUND($L$167*$K$167,2)</f>
        <v>0</v>
      </c>
      <c r="BL167" s="931" t="s">
        <v>15</v>
      </c>
    </row>
    <row r="168" spans="1:64" s="934" customFormat="1" ht="30.75" customHeight="1">
      <c r="A168" s="963"/>
      <c r="B168" s="964"/>
      <c r="C168" s="963"/>
      <c r="D168" s="970" t="s">
        <v>2004</v>
      </c>
      <c r="E168" s="963"/>
      <c r="F168" s="963"/>
      <c r="G168" s="963"/>
      <c r="H168" s="963"/>
      <c r="I168" s="963"/>
      <c r="J168" s="963"/>
      <c r="K168" s="963"/>
      <c r="L168" s="989"/>
      <c r="M168" s="989"/>
      <c r="N168" s="1136">
        <f>$BK$168</f>
        <v>0</v>
      </c>
      <c r="O168" s="1135"/>
      <c r="P168" s="1135"/>
      <c r="Q168" s="1135"/>
      <c r="R168" s="966"/>
      <c r="S168" s="963"/>
      <c r="T168" s="967"/>
      <c r="U168" s="963"/>
      <c r="V168" s="963"/>
      <c r="W168" s="968">
        <f>$W$169</f>
        <v>71.035965000000004</v>
      </c>
      <c r="X168" s="963"/>
      <c r="Y168" s="968">
        <f>$Y$169</f>
        <v>0</v>
      </c>
      <c r="Z168" s="963"/>
      <c r="AA168" s="969">
        <f>$AA$169</f>
        <v>1.6913325000000001</v>
      </c>
      <c r="AB168" s="963"/>
      <c r="AC168" s="963"/>
      <c r="AD168" s="963"/>
      <c r="AE168" s="963"/>
      <c r="AF168" s="963"/>
      <c r="AG168" s="963"/>
      <c r="AH168" s="963"/>
      <c r="AR168" s="935" t="s">
        <v>98</v>
      </c>
      <c r="AT168" s="935" t="s">
        <v>10</v>
      </c>
      <c r="AU168" s="935" t="s">
        <v>97</v>
      </c>
      <c r="AY168" s="935" t="s">
        <v>11</v>
      </c>
      <c r="BK168" s="936">
        <f>$BK$169</f>
        <v>0</v>
      </c>
    </row>
    <row r="169" spans="1:64" s="931" customFormat="1" ht="27" customHeight="1">
      <c r="A169" s="941"/>
      <c r="B169" s="945"/>
      <c r="C169" s="971" t="s">
        <v>1809</v>
      </c>
      <c r="D169" s="971" t="s">
        <v>12</v>
      </c>
      <c r="E169" s="972" t="s">
        <v>2246</v>
      </c>
      <c r="F169" s="1137" t="s">
        <v>2247</v>
      </c>
      <c r="G169" s="1138"/>
      <c r="H169" s="1138"/>
      <c r="I169" s="1138"/>
      <c r="J169" s="973" t="s">
        <v>109</v>
      </c>
      <c r="K169" s="974">
        <v>676.53300000000002</v>
      </c>
      <c r="L169" s="1139"/>
      <c r="M169" s="1140"/>
      <c r="N169" s="1141">
        <f>ROUND($L$169*$K$169,2)</f>
        <v>0</v>
      </c>
      <c r="O169" s="1138"/>
      <c r="P169" s="1138"/>
      <c r="Q169" s="1138"/>
      <c r="R169" s="946"/>
      <c r="S169" s="941"/>
      <c r="T169" s="975"/>
      <c r="U169" s="976" t="s">
        <v>13</v>
      </c>
      <c r="V169" s="977">
        <v>0.105</v>
      </c>
      <c r="W169" s="977">
        <f>$V$169*$K$169</f>
        <v>71.035965000000004</v>
      </c>
      <c r="X169" s="977">
        <v>0</v>
      </c>
      <c r="Y169" s="977">
        <f>$X$169*$K$169</f>
        <v>0</v>
      </c>
      <c r="Z169" s="977">
        <v>2.5000000000000001E-3</v>
      </c>
      <c r="AA169" s="978">
        <f>$Z$169*$K$169</f>
        <v>1.6913325000000001</v>
      </c>
      <c r="AB169" s="941"/>
      <c r="AC169" s="941"/>
      <c r="AD169" s="941"/>
      <c r="AE169" s="941"/>
      <c r="AF169" s="941"/>
      <c r="AG169" s="941"/>
      <c r="AH169" s="941"/>
      <c r="AR169" s="931" t="s">
        <v>15</v>
      </c>
      <c r="AT169" s="931" t="s">
        <v>12</v>
      </c>
      <c r="AU169" s="931" t="s">
        <v>98</v>
      </c>
      <c r="AY169" s="931" t="s">
        <v>11</v>
      </c>
      <c r="BE169" s="937">
        <f>IF($U$169="základní",$N$169,0)</f>
        <v>0</v>
      </c>
      <c r="BF169" s="937">
        <f>IF($U$169="snížená",$N$169,0)</f>
        <v>0</v>
      </c>
      <c r="BG169" s="937">
        <f>IF($U$169="zákl. přenesená",$N$169,0)</f>
        <v>0</v>
      </c>
      <c r="BH169" s="937">
        <f>IF($U$169="sníž. přenesená",$N$169,0)</f>
        <v>0</v>
      </c>
      <c r="BI169" s="937">
        <f>IF($U$169="nulová",$N$169,0)</f>
        <v>0</v>
      </c>
      <c r="BJ169" s="931" t="s">
        <v>97</v>
      </c>
      <c r="BK169" s="937">
        <f>ROUND($L$169*$K$169,2)</f>
        <v>0</v>
      </c>
      <c r="BL169" s="931" t="s">
        <v>15</v>
      </c>
    </row>
    <row r="170" spans="1:64" s="934" customFormat="1" ht="30.75" customHeight="1">
      <c r="A170" s="963"/>
      <c r="B170" s="964"/>
      <c r="C170" s="963"/>
      <c r="D170" s="970" t="s">
        <v>2005</v>
      </c>
      <c r="E170" s="963"/>
      <c r="F170" s="963"/>
      <c r="G170" s="963"/>
      <c r="H170" s="963"/>
      <c r="I170" s="963"/>
      <c r="J170" s="963"/>
      <c r="K170" s="963"/>
      <c r="L170" s="989"/>
      <c r="M170" s="989"/>
      <c r="N170" s="1136">
        <f>$BK$170</f>
        <v>0</v>
      </c>
      <c r="O170" s="1135"/>
      <c r="P170" s="1135"/>
      <c r="Q170" s="1135"/>
      <c r="R170" s="966"/>
      <c r="S170" s="963"/>
      <c r="T170" s="967"/>
      <c r="U170" s="963"/>
      <c r="V170" s="963"/>
      <c r="W170" s="968">
        <f>$W$171</f>
        <v>102.74862999999999</v>
      </c>
      <c r="X170" s="963"/>
      <c r="Y170" s="968">
        <f>$Y$171</f>
        <v>1.3884949999999998</v>
      </c>
      <c r="Z170" s="963"/>
      <c r="AA170" s="969">
        <f>$AA$171</f>
        <v>0.43043344999999994</v>
      </c>
      <c r="AB170" s="963"/>
      <c r="AC170" s="963"/>
      <c r="AD170" s="963"/>
      <c r="AE170" s="963"/>
      <c r="AF170" s="963"/>
      <c r="AG170" s="963"/>
      <c r="AH170" s="963"/>
      <c r="AR170" s="935" t="s">
        <v>98</v>
      </c>
      <c r="AT170" s="935" t="s">
        <v>10</v>
      </c>
      <c r="AU170" s="935" t="s">
        <v>97</v>
      </c>
      <c r="AY170" s="935" t="s">
        <v>11</v>
      </c>
      <c r="BK170" s="936">
        <f>$BK$171</f>
        <v>0</v>
      </c>
    </row>
    <row r="171" spans="1:64" s="931" customFormat="1" ht="15.75" customHeight="1">
      <c r="A171" s="941"/>
      <c r="B171" s="945"/>
      <c r="C171" s="971" t="s">
        <v>1814</v>
      </c>
      <c r="D171" s="971" t="s">
        <v>12</v>
      </c>
      <c r="E171" s="972" t="s">
        <v>2248</v>
      </c>
      <c r="F171" s="1137" t="s">
        <v>2249</v>
      </c>
      <c r="G171" s="1138"/>
      <c r="H171" s="1138"/>
      <c r="I171" s="1138"/>
      <c r="J171" s="973" t="s">
        <v>109</v>
      </c>
      <c r="K171" s="974">
        <v>1388.4949999999999</v>
      </c>
      <c r="L171" s="1139"/>
      <c r="M171" s="1140"/>
      <c r="N171" s="1141">
        <f>ROUND($L$171*$K$171,2)</f>
        <v>0</v>
      </c>
      <c r="O171" s="1138"/>
      <c r="P171" s="1138"/>
      <c r="Q171" s="1138"/>
      <c r="R171" s="946"/>
      <c r="S171" s="941"/>
      <c r="T171" s="975"/>
      <c r="U171" s="979" t="s">
        <v>13</v>
      </c>
      <c r="V171" s="980">
        <v>7.3999999999999996E-2</v>
      </c>
      <c r="W171" s="980">
        <f>$V$171*$K$171</f>
        <v>102.74862999999999</v>
      </c>
      <c r="X171" s="980">
        <v>1E-3</v>
      </c>
      <c r="Y171" s="980">
        <f>$X$171*$K$171</f>
        <v>1.3884949999999998</v>
      </c>
      <c r="Z171" s="980">
        <v>3.1E-4</v>
      </c>
      <c r="AA171" s="981">
        <f>$Z$171*$K$171</f>
        <v>0.43043344999999994</v>
      </c>
      <c r="AB171" s="941"/>
      <c r="AC171" s="941"/>
      <c r="AD171" s="941"/>
      <c r="AE171" s="941"/>
      <c r="AF171" s="941"/>
      <c r="AG171" s="941"/>
      <c r="AH171" s="941"/>
      <c r="AR171" s="931" t="s">
        <v>15</v>
      </c>
      <c r="AT171" s="931" t="s">
        <v>12</v>
      </c>
      <c r="AU171" s="931" t="s">
        <v>98</v>
      </c>
      <c r="AY171" s="931" t="s">
        <v>11</v>
      </c>
      <c r="BE171" s="937">
        <f>IF($U$171="základní",$N$171,0)</f>
        <v>0</v>
      </c>
      <c r="BF171" s="937">
        <f>IF($U$171="snížená",$N$171,0)</f>
        <v>0</v>
      </c>
      <c r="BG171" s="937">
        <f>IF($U$171="zákl. přenesená",$N$171,0)</f>
        <v>0</v>
      </c>
      <c r="BH171" s="937">
        <f>IF($U$171="sníž. přenesená",$N$171,0)</f>
        <v>0</v>
      </c>
      <c r="BI171" s="937">
        <f>IF($U$171="nulová",$N$171,0)</f>
        <v>0</v>
      </c>
      <c r="BJ171" s="931" t="s">
        <v>97</v>
      </c>
      <c r="BK171" s="937">
        <f>ROUND($L$171*$K$171,2)</f>
        <v>0</v>
      </c>
      <c r="BL171" s="931" t="s">
        <v>15</v>
      </c>
    </row>
    <row r="172" spans="1:64" s="931" customFormat="1" ht="7.5" customHeight="1">
      <c r="A172" s="941"/>
      <c r="B172" s="982"/>
      <c r="C172" s="983"/>
      <c r="D172" s="983"/>
      <c r="E172" s="983"/>
      <c r="F172" s="983"/>
      <c r="G172" s="983"/>
      <c r="H172" s="983"/>
      <c r="I172" s="983"/>
      <c r="J172" s="983"/>
      <c r="K172" s="983"/>
      <c r="L172" s="983"/>
      <c r="M172" s="983"/>
      <c r="N172" s="983"/>
      <c r="O172" s="983"/>
      <c r="P172" s="983"/>
      <c r="Q172" s="983"/>
      <c r="R172" s="984"/>
      <c r="S172" s="941"/>
      <c r="T172" s="941"/>
      <c r="U172" s="941"/>
      <c r="V172" s="941"/>
      <c r="W172" s="941"/>
      <c r="X172" s="941"/>
      <c r="Y172" s="941"/>
      <c r="Z172" s="941"/>
      <c r="AA172" s="941"/>
      <c r="AB172" s="941"/>
      <c r="AC172" s="941"/>
      <c r="AD172" s="941"/>
      <c r="AE172" s="941"/>
      <c r="AF172" s="941"/>
      <c r="AG172" s="941"/>
      <c r="AH172" s="941"/>
    </row>
    <row r="173" spans="1:64" s="930" customFormat="1" ht="14.25" customHeight="1">
      <c r="A173" s="939"/>
      <c r="B173" s="939"/>
      <c r="C173" s="939"/>
      <c r="D173" s="939"/>
      <c r="E173" s="939"/>
      <c r="F173" s="939"/>
      <c r="G173" s="939"/>
      <c r="H173" s="939"/>
      <c r="I173" s="939"/>
      <c r="J173" s="939"/>
      <c r="K173" s="939"/>
      <c r="L173" s="939"/>
      <c r="M173" s="939"/>
      <c r="N173" s="939"/>
      <c r="O173" s="939"/>
      <c r="P173" s="939"/>
      <c r="Q173" s="939"/>
      <c r="R173" s="939"/>
      <c r="S173" s="939"/>
      <c r="T173" s="939"/>
      <c r="U173" s="939"/>
      <c r="V173" s="939"/>
      <c r="W173" s="939"/>
      <c r="X173" s="939"/>
      <c r="Y173" s="939"/>
      <c r="Z173" s="939"/>
      <c r="AA173" s="939"/>
      <c r="AB173" s="939"/>
      <c r="AC173" s="939"/>
      <c r="AD173" s="939"/>
      <c r="AE173" s="939"/>
      <c r="AF173" s="939"/>
      <c r="AG173" s="939"/>
      <c r="AH173" s="939"/>
    </row>
  </sheetData>
  <sheetProtection password="8F3A" sheet="1" objects="1" scenarios="1"/>
  <mergeCells count="445">
    <mergeCell ref="N170:Q170"/>
    <mergeCell ref="F171:I171"/>
    <mergeCell ref="L171:M171"/>
    <mergeCell ref="N171:Q171"/>
    <mergeCell ref="F167:I167"/>
    <mergeCell ref="L167:M167"/>
    <mergeCell ref="N167:Q167"/>
    <mergeCell ref="N168:Q168"/>
    <mergeCell ref="F169:I169"/>
    <mergeCell ref="L169:M169"/>
    <mergeCell ref="F163:I163"/>
    <mergeCell ref="L163:M163"/>
    <mergeCell ref="N163:Q163"/>
    <mergeCell ref="N169:Q169"/>
    <mergeCell ref="F164:I164"/>
    <mergeCell ref="L164:M164"/>
    <mergeCell ref="N164:Q164"/>
    <mergeCell ref="N165:Q165"/>
    <mergeCell ref="F166:I166"/>
    <mergeCell ref="L166:M166"/>
    <mergeCell ref="N166:Q166"/>
    <mergeCell ref="F159:I159"/>
    <mergeCell ref="L159:M159"/>
    <mergeCell ref="N159:Q159"/>
    <mergeCell ref="N160:Q160"/>
    <mergeCell ref="F161:I161"/>
    <mergeCell ref="L161:M161"/>
    <mergeCell ref="N161:Q161"/>
    <mergeCell ref="F162:I162"/>
    <mergeCell ref="L162:M162"/>
    <mergeCell ref="N162:Q162"/>
    <mergeCell ref="F156:I156"/>
    <mergeCell ref="L156:M156"/>
    <mergeCell ref="N156:Q156"/>
    <mergeCell ref="F157:I157"/>
    <mergeCell ref="L157:M157"/>
    <mergeCell ref="N157:Q157"/>
    <mergeCell ref="F158:I158"/>
    <mergeCell ref="L158:M158"/>
    <mergeCell ref="N158:Q158"/>
    <mergeCell ref="F153:I153"/>
    <mergeCell ref="L153:M153"/>
    <mergeCell ref="N153:Q153"/>
    <mergeCell ref="F154:I154"/>
    <mergeCell ref="L154:M154"/>
    <mergeCell ref="N154:Q154"/>
    <mergeCell ref="F155:I155"/>
    <mergeCell ref="L155:M155"/>
    <mergeCell ref="N155:Q155"/>
    <mergeCell ref="N148:Q148"/>
    <mergeCell ref="F149:I149"/>
    <mergeCell ref="L149:M149"/>
    <mergeCell ref="N149:Q149"/>
    <mergeCell ref="F150:I150"/>
    <mergeCell ref="L150:M150"/>
    <mergeCell ref="N150:Q150"/>
    <mergeCell ref="N151:Q151"/>
    <mergeCell ref="F152:I152"/>
    <mergeCell ref="L152:M152"/>
    <mergeCell ref="N152:Q152"/>
    <mergeCell ref="F145:I145"/>
    <mergeCell ref="L145:M145"/>
    <mergeCell ref="N145:Q145"/>
    <mergeCell ref="F146:I146"/>
    <mergeCell ref="L146:M146"/>
    <mergeCell ref="N146:Q146"/>
    <mergeCell ref="F147:I147"/>
    <mergeCell ref="L147:M147"/>
    <mergeCell ref="N147:Q147"/>
    <mergeCell ref="N140:Q140"/>
    <mergeCell ref="N141:Q141"/>
    <mergeCell ref="F142:I142"/>
    <mergeCell ref="L142:M142"/>
    <mergeCell ref="N142:Q142"/>
    <mergeCell ref="N143:Q143"/>
    <mergeCell ref="F144:I144"/>
    <mergeCell ref="L144:M144"/>
    <mergeCell ref="N144:Q144"/>
    <mergeCell ref="F136:I136"/>
    <mergeCell ref="L136:M136"/>
    <mergeCell ref="N136:Q136"/>
    <mergeCell ref="F137:I137"/>
    <mergeCell ref="L137:M137"/>
    <mergeCell ref="N137:Q137"/>
    <mergeCell ref="N138:Q138"/>
    <mergeCell ref="F139:I139"/>
    <mergeCell ref="L139:M139"/>
    <mergeCell ref="N139:Q139"/>
    <mergeCell ref="N132:Q132"/>
    <mergeCell ref="F133:I133"/>
    <mergeCell ref="L133:M133"/>
    <mergeCell ref="N133:Q133"/>
    <mergeCell ref="F134:I134"/>
    <mergeCell ref="L134:M134"/>
    <mergeCell ref="N134:Q134"/>
    <mergeCell ref="F135:I135"/>
    <mergeCell ref="L135:M135"/>
    <mergeCell ref="N135:Q135"/>
    <mergeCell ref="F129:I129"/>
    <mergeCell ref="L129:M129"/>
    <mergeCell ref="N129:Q129"/>
    <mergeCell ref="F130:I130"/>
    <mergeCell ref="L130:M130"/>
    <mergeCell ref="N130:Q130"/>
    <mergeCell ref="F131:I131"/>
    <mergeCell ref="L131:M131"/>
    <mergeCell ref="N131:Q131"/>
    <mergeCell ref="F126:I126"/>
    <mergeCell ref="L126:M126"/>
    <mergeCell ref="N126:Q126"/>
    <mergeCell ref="F127:I127"/>
    <mergeCell ref="L127:M127"/>
    <mergeCell ref="N127:Q127"/>
    <mergeCell ref="F128:I128"/>
    <mergeCell ref="L128:M128"/>
    <mergeCell ref="N128:Q128"/>
    <mergeCell ref="F123:I123"/>
    <mergeCell ref="L123:M123"/>
    <mergeCell ref="N123:Q123"/>
    <mergeCell ref="F124:I124"/>
    <mergeCell ref="L124:M124"/>
    <mergeCell ref="N124:Q124"/>
    <mergeCell ref="F125:I125"/>
    <mergeCell ref="L125:M125"/>
    <mergeCell ref="N125:Q125"/>
    <mergeCell ref="F120:I120"/>
    <mergeCell ref="L120:M120"/>
    <mergeCell ref="N120:Q120"/>
    <mergeCell ref="F121:I121"/>
    <mergeCell ref="L121:M121"/>
    <mergeCell ref="N121:Q121"/>
    <mergeCell ref="F122:I122"/>
    <mergeCell ref="L122:M122"/>
    <mergeCell ref="N122:Q122"/>
    <mergeCell ref="F117:I117"/>
    <mergeCell ref="L117:M117"/>
    <mergeCell ref="N117:Q117"/>
    <mergeCell ref="F118:I118"/>
    <mergeCell ref="L118:M118"/>
    <mergeCell ref="N118:Q118"/>
    <mergeCell ref="F119:I119"/>
    <mergeCell ref="L119:M119"/>
    <mergeCell ref="N119:Q119"/>
    <mergeCell ref="F114:I114"/>
    <mergeCell ref="L114:M114"/>
    <mergeCell ref="N114:Q114"/>
    <mergeCell ref="F115:I115"/>
    <mergeCell ref="L115:M115"/>
    <mergeCell ref="N115:Q115"/>
    <mergeCell ref="F116:I116"/>
    <mergeCell ref="L116:M116"/>
    <mergeCell ref="N116:Q116"/>
    <mergeCell ref="F111:I111"/>
    <mergeCell ref="L111:M111"/>
    <mergeCell ref="N111:Q111"/>
    <mergeCell ref="F112:I112"/>
    <mergeCell ref="L112:M112"/>
    <mergeCell ref="N112:Q112"/>
    <mergeCell ref="F113:I113"/>
    <mergeCell ref="L113:M113"/>
    <mergeCell ref="N113:Q113"/>
    <mergeCell ref="F108:I108"/>
    <mergeCell ref="L108:M108"/>
    <mergeCell ref="N108:Q108"/>
    <mergeCell ref="F109:I109"/>
    <mergeCell ref="L109:M109"/>
    <mergeCell ref="N109:Q109"/>
    <mergeCell ref="F110:I110"/>
    <mergeCell ref="L110:M110"/>
    <mergeCell ref="N110:Q110"/>
    <mergeCell ref="F105:I105"/>
    <mergeCell ref="L105:M105"/>
    <mergeCell ref="N105:Q105"/>
    <mergeCell ref="F106:I106"/>
    <mergeCell ref="L106:M106"/>
    <mergeCell ref="N106:Q106"/>
    <mergeCell ref="F107:I107"/>
    <mergeCell ref="L107:M107"/>
    <mergeCell ref="N107:Q107"/>
    <mergeCell ref="F102:I102"/>
    <mergeCell ref="L102:M102"/>
    <mergeCell ref="N102:Q102"/>
    <mergeCell ref="F103:I103"/>
    <mergeCell ref="L103:M103"/>
    <mergeCell ref="N103:Q103"/>
    <mergeCell ref="F104:I104"/>
    <mergeCell ref="L104:M104"/>
    <mergeCell ref="N104:Q104"/>
    <mergeCell ref="F99:I99"/>
    <mergeCell ref="L99:M99"/>
    <mergeCell ref="N99:Q99"/>
    <mergeCell ref="F100:I100"/>
    <mergeCell ref="L100:M100"/>
    <mergeCell ref="N100:Q100"/>
    <mergeCell ref="F101:I101"/>
    <mergeCell ref="L101:M101"/>
    <mergeCell ref="N101:Q101"/>
    <mergeCell ref="F96:I96"/>
    <mergeCell ref="L96:M96"/>
    <mergeCell ref="N96:Q96"/>
    <mergeCell ref="F97:I97"/>
    <mergeCell ref="L97:M97"/>
    <mergeCell ref="N97:Q97"/>
    <mergeCell ref="F98:I98"/>
    <mergeCell ref="L98:M98"/>
    <mergeCell ref="N98:Q98"/>
    <mergeCell ref="F93:I93"/>
    <mergeCell ref="L93:M93"/>
    <mergeCell ref="N93:Q93"/>
    <mergeCell ref="F94:I94"/>
    <mergeCell ref="L94:M94"/>
    <mergeCell ref="N94:Q94"/>
    <mergeCell ref="F95:I95"/>
    <mergeCell ref="L95:M95"/>
    <mergeCell ref="N95:Q95"/>
    <mergeCell ref="F90:I90"/>
    <mergeCell ref="L90:M90"/>
    <mergeCell ref="N90:Q90"/>
    <mergeCell ref="F91:I91"/>
    <mergeCell ref="L91:M91"/>
    <mergeCell ref="N91:Q91"/>
    <mergeCell ref="F92:I92"/>
    <mergeCell ref="L92:M92"/>
    <mergeCell ref="N92:Q92"/>
    <mergeCell ref="F87:I87"/>
    <mergeCell ref="L87:M87"/>
    <mergeCell ref="N87:Q87"/>
    <mergeCell ref="F88:I88"/>
    <mergeCell ref="L88:M88"/>
    <mergeCell ref="N88:Q88"/>
    <mergeCell ref="F89:I89"/>
    <mergeCell ref="L89:M89"/>
    <mergeCell ref="N89:Q89"/>
    <mergeCell ref="F84:I84"/>
    <mergeCell ref="L84:M84"/>
    <mergeCell ref="N84:Q84"/>
    <mergeCell ref="F85:I85"/>
    <mergeCell ref="L85:M85"/>
    <mergeCell ref="N85:Q85"/>
    <mergeCell ref="F86:I86"/>
    <mergeCell ref="L86:M86"/>
    <mergeCell ref="N86:Q86"/>
    <mergeCell ref="F81:I81"/>
    <mergeCell ref="L81:M81"/>
    <mergeCell ref="N81:Q81"/>
    <mergeCell ref="F82:I82"/>
    <mergeCell ref="L82:M82"/>
    <mergeCell ref="N82:Q82"/>
    <mergeCell ref="F83:I83"/>
    <mergeCell ref="L83:M83"/>
    <mergeCell ref="N83:Q83"/>
    <mergeCell ref="F78:I78"/>
    <mergeCell ref="L78:M78"/>
    <mergeCell ref="N78:Q78"/>
    <mergeCell ref="F79:I79"/>
    <mergeCell ref="L79:M79"/>
    <mergeCell ref="N79:Q79"/>
    <mergeCell ref="F80:I80"/>
    <mergeCell ref="L80:M80"/>
    <mergeCell ref="N80:Q80"/>
    <mergeCell ref="F75:I75"/>
    <mergeCell ref="L75:M75"/>
    <mergeCell ref="N75:Q75"/>
    <mergeCell ref="F76:I76"/>
    <mergeCell ref="L76:M76"/>
    <mergeCell ref="N76:Q76"/>
    <mergeCell ref="F77:I77"/>
    <mergeCell ref="L77:M77"/>
    <mergeCell ref="N77:Q77"/>
    <mergeCell ref="F72:I72"/>
    <mergeCell ref="L72:M72"/>
    <mergeCell ref="N72:Q72"/>
    <mergeCell ref="F73:I73"/>
    <mergeCell ref="L73:M73"/>
    <mergeCell ref="N73:Q73"/>
    <mergeCell ref="F74:I74"/>
    <mergeCell ref="L74:M74"/>
    <mergeCell ref="N74:Q74"/>
    <mergeCell ref="F67:I67"/>
    <mergeCell ref="L67:M67"/>
    <mergeCell ref="N67:Q67"/>
    <mergeCell ref="N68:Q68"/>
    <mergeCell ref="F69:I69"/>
    <mergeCell ref="L69:M69"/>
    <mergeCell ref="N69:Q69"/>
    <mergeCell ref="N70:Q70"/>
    <mergeCell ref="F71:I71"/>
    <mergeCell ref="L71:M71"/>
    <mergeCell ref="N71:Q71"/>
    <mergeCell ref="F64:I64"/>
    <mergeCell ref="L64:M64"/>
    <mergeCell ref="N64:Q64"/>
    <mergeCell ref="F65:I65"/>
    <mergeCell ref="L65:M65"/>
    <mergeCell ref="N65:Q65"/>
    <mergeCell ref="F66:I66"/>
    <mergeCell ref="L66:M66"/>
    <mergeCell ref="N66:Q66"/>
    <mergeCell ref="F61:I61"/>
    <mergeCell ref="L61:M61"/>
    <mergeCell ref="N61:Q61"/>
    <mergeCell ref="F62:I62"/>
    <mergeCell ref="L62:M62"/>
    <mergeCell ref="N62:Q62"/>
    <mergeCell ref="F63:I63"/>
    <mergeCell ref="L63:M63"/>
    <mergeCell ref="N63:Q63"/>
    <mergeCell ref="F58:I58"/>
    <mergeCell ref="L58:M58"/>
    <mergeCell ref="N58:Q58"/>
    <mergeCell ref="F59:I59"/>
    <mergeCell ref="L59:M59"/>
    <mergeCell ref="N59:Q59"/>
    <mergeCell ref="F60:I60"/>
    <mergeCell ref="L60:M60"/>
    <mergeCell ref="N60:Q60"/>
    <mergeCell ref="F55:I55"/>
    <mergeCell ref="L55:M55"/>
    <mergeCell ref="N55:Q55"/>
    <mergeCell ref="F56:I56"/>
    <mergeCell ref="L56:M56"/>
    <mergeCell ref="N56:Q56"/>
    <mergeCell ref="F57:I57"/>
    <mergeCell ref="L57:M57"/>
    <mergeCell ref="N57:Q57"/>
    <mergeCell ref="F52:I52"/>
    <mergeCell ref="L52:M52"/>
    <mergeCell ref="N52:Q52"/>
    <mergeCell ref="F53:I53"/>
    <mergeCell ref="L53:M53"/>
    <mergeCell ref="N53:Q53"/>
    <mergeCell ref="F54:I54"/>
    <mergeCell ref="L54:M54"/>
    <mergeCell ref="N54:Q54"/>
    <mergeCell ref="F49:I49"/>
    <mergeCell ref="L49:M49"/>
    <mergeCell ref="N49:Q49"/>
    <mergeCell ref="F50:I50"/>
    <mergeCell ref="L50:M50"/>
    <mergeCell ref="N50:Q50"/>
    <mergeCell ref="F51:I51"/>
    <mergeCell ref="L51:M51"/>
    <mergeCell ref="N51:Q51"/>
    <mergeCell ref="F46:I46"/>
    <mergeCell ref="L46:M46"/>
    <mergeCell ref="N46:Q46"/>
    <mergeCell ref="F47:I47"/>
    <mergeCell ref="L47:M47"/>
    <mergeCell ref="N47:Q47"/>
    <mergeCell ref="F48:I48"/>
    <mergeCell ref="L48:M48"/>
    <mergeCell ref="N48:Q48"/>
    <mergeCell ref="F42:I42"/>
    <mergeCell ref="L42:M42"/>
    <mergeCell ref="N42:Q42"/>
    <mergeCell ref="F43:I43"/>
    <mergeCell ref="L43:M43"/>
    <mergeCell ref="N43:Q43"/>
    <mergeCell ref="N44:Q44"/>
    <mergeCell ref="F45:I45"/>
    <mergeCell ref="L45:M45"/>
    <mergeCell ref="N45:Q45"/>
    <mergeCell ref="F38:I38"/>
    <mergeCell ref="L38:M38"/>
    <mergeCell ref="N38:Q38"/>
    <mergeCell ref="N39:Q39"/>
    <mergeCell ref="F40:I40"/>
    <mergeCell ref="L40:M40"/>
    <mergeCell ref="N40:Q40"/>
    <mergeCell ref="F41:I41"/>
    <mergeCell ref="L41:M41"/>
    <mergeCell ref="N41:Q41"/>
    <mergeCell ref="F35:I35"/>
    <mergeCell ref="L35:M35"/>
    <mergeCell ref="N35:Q35"/>
    <mergeCell ref="F36:I36"/>
    <mergeCell ref="L36:M36"/>
    <mergeCell ref="N36:Q36"/>
    <mergeCell ref="F37:I37"/>
    <mergeCell ref="L37:M37"/>
    <mergeCell ref="N37:Q37"/>
    <mergeCell ref="F32:I32"/>
    <mergeCell ref="L32:M32"/>
    <mergeCell ref="N32:Q32"/>
    <mergeCell ref="F33:I33"/>
    <mergeCell ref="L33:M33"/>
    <mergeCell ref="N33:Q33"/>
    <mergeCell ref="F34:I34"/>
    <mergeCell ref="L34:M34"/>
    <mergeCell ref="N34:Q34"/>
    <mergeCell ref="N28:Q28"/>
    <mergeCell ref="F29:I29"/>
    <mergeCell ref="L29:M29"/>
    <mergeCell ref="N29:Q29"/>
    <mergeCell ref="F30:I30"/>
    <mergeCell ref="L30:M30"/>
    <mergeCell ref="N30:Q30"/>
    <mergeCell ref="F31:I31"/>
    <mergeCell ref="L31:M31"/>
    <mergeCell ref="N31:Q31"/>
    <mergeCell ref="F25:I25"/>
    <mergeCell ref="L25:M25"/>
    <mergeCell ref="N25:Q25"/>
    <mergeCell ref="F26:I26"/>
    <mergeCell ref="L26:M26"/>
    <mergeCell ref="N26:Q26"/>
    <mergeCell ref="F27:I27"/>
    <mergeCell ref="L27:M27"/>
    <mergeCell ref="N27:Q27"/>
    <mergeCell ref="F22:I22"/>
    <mergeCell ref="L22:M22"/>
    <mergeCell ref="N22:Q22"/>
    <mergeCell ref="F23:I23"/>
    <mergeCell ref="L23:M23"/>
    <mergeCell ref="N23:Q23"/>
    <mergeCell ref="F24:I24"/>
    <mergeCell ref="L24:M24"/>
    <mergeCell ref="N24:Q24"/>
    <mergeCell ref="F19:I19"/>
    <mergeCell ref="L19:M19"/>
    <mergeCell ref="N19:Q19"/>
    <mergeCell ref="F20:I20"/>
    <mergeCell ref="L20:M20"/>
    <mergeCell ref="N20:Q20"/>
    <mergeCell ref="F21:I21"/>
    <mergeCell ref="L21:M21"/>
    <mergeCell ref="N21:Q21"/>
    <mergeCell ref="N14:Q14"/>
    <mergeCell ref="N15:Q15"/>
    <mergeCell ref="N16:Q16"/>
    <mergeCell ref="F17:I17"/>
    <mergeCell ref="L17:M17"/>
    <mergeCell ref="N17:Q17"/>
    <mergeCell ref="F18:I18"/>
    <mergeCell ref="L18:M18"/>
    <mergeCell ref="N18:Q18"/>
    <mergeCell ref="C3:Q3"/>
    <mergeCell ref="F5:P5"/>
    <mergeCell ref="F6:P6"/>
    <mergeCell ref="M8:P8"/>
    <mergeCell ref="M10:Q10"/>
    <mergeCell ref="M11:Q11"/>
    <mergeCell ref="F13:I13"/>
    <mergeCell ref="L13:M13"/>
    <mergeCell ref="N13:Q13"/>
  </mergeCells>
  <pageMargins left="0.70866141732283472" right="0.15748031496062992" top="0.59055118110236227" bottom="0.59055118110236227" header="0" footer="0"/>
  <pageSetup paperSize="9" scale="88" fitToHeight="100" orientation="portrait" blackAndWhite="1" r:id="rId1"/>
  <headerFooter alignWithMargins="0">
    <oddFooter>&amp;CStrana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398"/>
  <sheetViews>
    <sheetView showGridLines="0" workbookViewId="0">
      <pane ySplit="1" topLeftCell="A2" activePane="bottomLeft" state="frozenSplit"/>
      <selection activeCell="H10" sqref="H10"/>
      <selection pane="bottomLeft" activeCell="A2" sqref="A2"/>
    </sheetView>
  </sheetViews>
  <sheetFormatPr defaultColWidth="9" defaultRowHeight="14.25" customHeight="1"/>
  <cols>
    <col min="1" max="1" width="1.28515625" style="844" customWidth="1"/>
    <col min="2" max="2" width="1.42578125" style="844" customWidth="1"/>
    <col min="3" max="3" width="3.5703125" style="844" customWidth="1"/>
    <col min="4" max="4" width="3.7109375" style="844" customWidth="1"/>
    <col min="5" max="5" width="9.85546875" style="844" customWidth="1"/>
    <col min="6" max="7" width="9.5703125" style="844" customWidth="1"/>
    <col min="8" max="8" width="14.28515625" style="844" customWidth="1"/>
    <col min="9" max="9" width="6" style="844" customWidth="1"/>
    <col min="10" max="10" width="4.42578125" style="844" customWidth="1"/>
    <col min="11" max="11" width="9.85546875" style="844" customWidth="1"/>
    <col min="12" max="12" width="6.140625" style="844" customWidth="1"/>
    <col min="13" max="13" width="5.140625" style="844" customWidth="1"/>
    <col min="14" max="14" width="3.28515625" style="844" customWidth="1"/>
    <col min="15" max="15" width="1.7109375" style="844" customWidth="1"/>
    <col min="16" max="16" width="10.7109375" style="844" customWidth="1"/>
    <col min="17" max="17" width="3.5703125" style="844" customWidth="1"/>
    <col min="18" max="18" width="1.42578125" style="844" customWidth="1"/>
    <col min="19" max="19" width="7" style="844" customWidth="1"/>
    <col min="20" max="20" width="25.42578125" style="844" hidden="1" customWidth="1"/>
    <col min="21" max="21" width="14" style="844" hidden="1" customWidth="1"/>
    <col min="22" max="22" width="10.5703125" style="844" hidden="1" customWidth="1"/>
    <col min="23" max="23" width="14" style="844" hidden="1" customWidth="1"/>
    <col min="24" max="24" width="10.42578125" style="844" hidden="1" customWidth="1"/>
    <col min="25" max="25" width="12.85546875" style="844" hidden="1" customWidth="1"/>
    <col min="26" max="26" width="9.42578125" style="844" hidden="1" customWidth="1"/>
    <col min="27" max="27" width="12.85546875" style="844" hidden="1" customWidth="1"/>
    <col min="28" max="28" width="14" style="844" hidden="1" customWidth="1"/>
    <col min="29" max="29" width="9.42578125" style="844" customWidth="1"/>
    <col min="30" max="30" width="12.85546875" style="844" customWidth="1"/>
    <col min="31" max="31" width="14" style="844" customWidth="1"/>
    <col min="32" max="33" width="9" style="845" customWidth="1"/>
    <col min="34" max="43" width="9" style="232" customWidth="1"/>
    <col min="44" max="64" width="9" style="227" hidden="1" customWidth="1"/>
    <col min="65" max="16384" width="9" style="232"/>
  </cols>
  <sheetData>
    <row r="2" spans="1:63" s="228" customFormat="1" ht="7.5" customHeight="1">
      <c r="A2" s="825"/>
      <c r="B2" s="826"/>
      <c r="C2" s="827"/>
      <c r="D2" s="827"/>
      <c r="E2" s="827"/>
      <c r="F2" s="827"/>
      <c r="G2" s="827"/>
      <c r="H2" s="827"/>
      <c r="I2" s="827"/>
      <c r="J2" s="827"/>
      <c r="K2" s="827"/>
      <c r="L2" s="827"/>
      <c r="M2" s="827"/>
      <c r="N2" s="827"/>
      <c r="O2" s="827"/>
      <c r="P2" s="827"/>
      <c r="Q2" s="827"/>
      <c r="R2" s="828"/>
      <c r="S2" s="825"/>
      <c r="T2" s="825"/>
      <c r="U2" s="825"/>
      <c r="V2" s="825"/>
      <c r="W2" s="825"/>
      <c r="X2" s="825"/>
      <c r="Y2" s="825"/>
      <c r="Z2" s="825"/>
      <c r="AA2" s="825"/>
      <c r="AB2" s="825"/>
      <c r="AC2" s="825"/>
      <c r="AD2" s="825"/>
      <c r="AE2" s="825"/>
      <c r="AF2" s="825"/>
      <c r="AG2" s="825"/>
    </row>
    <row r="3" spans="1:63" s="228" customFormat="1" ht="37.5" customHeight="1">
      <c r="A3" s="825"/>
      <c r="B3" s="829"/>
      <c r="C3" s="1169" t="s">
        <v>1</v>
      </c>
      <c r="D3" s="1170"/>
      <c r="E3" s="1170"/>
      <c r="F3" s="1170"/>
      <c r="G3" s="1170"/>
      <c r="H3" s="1170"/>
      <c r="I3" s="1170"/>
      <c r="J3" s="1170"/>
      <c r="K3" s="1170"/>
      <c r="L3" s="1170"/>
      <c r="M3" s="1170"/>
      <c r="N3" s="1170"/>
      <c r="O3" s="1170"/>
      <c r="P3" s="1170"/>
      <c r="Q3" s="1170"/>
      <c r="R3" s="830"/>
      <c r="S3" s="825"/>
      <c r="T3" s="825"/>
      <c r="U3" s="825"/>
      <c r="V3" s="825"/>
      <c r="W3" s="825"/>
      <c r="X3" s="825"/>
      <c r="Y3" s="825"/>
      <c r="Z3" s="825"/>
      <c r="AA3" s="825"/>
      <c r="AB3" s="825"/>
      <c r="AC3" s="825"/>
      <c r="AD3" s="825"/>
      <c r="AE3" s="825"/>
      <c r="AF3" s="825"/>
      <c r="AG3" s="825"/>
    </row>
    <row r="4" spans="1:63" s="228" customFormat="1" ht="7.5" customHeight="1">
      <c r="A4" s="825"/>
      <c r="B4" s="829"/>
      <c r="C4" s="825"/>
      <c r="D4" s="825"/>
      <c r="E4" s="825"/>
      <c r="F4" s="825"/>
      <c r="G4" s="825"/>
      <c r="H4" s="825"/>
      <c r="I4" s="825"/>
      <c r="J4" s="825"/>
      <c r="K4" s="825"/>
      <c r="L4" s="825"/>
      <c r="M4" s="825"/>
      <c r="N4" s="825"/>
      <c r="O4" s="825"/>
      <c r="P4" s="825"/>
      <c r="Q4" s="825"/>
      <c r="R4" s="830"/>
      <c r="S4" s="825"/>
      <c r="T4" s="825"/>
      <c r="U4" s="825"/>
      <c r="V4" s="825"/>
      <c r="W4" s="825"/>
      <c r="X4" s="825"/>
      <c r="Y4" s="825"/>
      <c r="Z4" s="825"/>
      <c r="AA4" s="825"/>
      <c r="AB4" s="825"/>
      <c r="AC4" s="825"/>
      <c r="AD4" s="825"/>
      <c r="AE4" s="825"/>
      <c r="AF4" s="825"/>
      <c r="AG4" s="825"/>
    </row>
    <row r="5" spans="1:63" s="228" customFormat="1" ht="30.75" customHeight="1">
      <c r="A5" s="825"/>
      <c r="B5" s="829"/>
      <c r="C5" s="901" t="s">
        <v>0</v>
      </c>
      <c r="D5" s="825"/>
      <c r="E5" s="825"/>
      <c r="F5" s="1171" t="s">
        <v>1925</v>
      </c>
      <c r="G5" s="1170"/>
      <c r="H5" s="1170"/>
      <c r="I5" s="1170"/>
      <c r="J5" s="1170"/>
      <c r="K5" s="1170"/>
      <c r="L5" s="1170"/>
      <c r="M5" s="1170"/>
      <c r="N5" s="1170"/>
      <c r="O5" s="1170"/>
      <c r="P5" s="1170"/>
      <c r="Q5" s="825"/>
      <c r="R5" s="830"/>
      <c r="S5" s="825"/>
      <c r="T5" s="825"/>
      <c r="U5" s="825"/>
      <c r="V5" s="825"/>
      <c r="W5" s="825"/>
      <c r="X5" s="825"/>
      <c r="Y5" s="825"/>
      <c r="Z5" s="825"/>
      <c r="AA5" s="825"/>
      <c r="AB5" s="825"/>
      <c r="AC5" s="825"/>
      <c r="AD5" s="825"/>
      <c r="AE5" s="825"/>
      <c r="AF5" s="825"/>
      <c r="AG5" s="825"/>
    </row>
    <row r="6" spans="1:63" s="228" customFormat="1" ht="37.5" customHeight="1">
      <c r="A6" s="825"/>
      <c r="B6" s="829"/>
      <c r="C6" s="902" t="s">
        <v>117</v>
      </c>
      <c r="D6" s="825"/>
      <c r="E6" s="825"/>
      <c r="F6" s="1172" t="s">
        <v>2250</v>
      </c>
      <c r="G6" s="1170"/>
      <c r="H6" s="1170"/>
      <c r="I6" s="1170"/>
      <c r="J6" s="1170"/>
      <c r="K6" s="1170"/>
      <c r="L6" s="1170"/>
      <c r="M6" s="1170"/>
      <c r="N6" s="1170"/>
      <c r="O6" s="1170"/>
      <c r="P6" s="1170"/>
      <c r="Q6" s="825"/>
      <c r="R6" s="830"/>
      <c r="S6" s="825"/>
      <c r="T6" s="825"/>
      <c r="U6" s="825"/>
      <c r="V6" s="825"/>
      <c r="W6" s="825"/>
      <c r="X6" s="825"/>
      <c r="Y6" s="825"/>
      <c r="Z6" s="825"/>
      <c r="AA6" s="825"/>
      <c r="AB6" s="825"/>
      <c r="AC6" s="825"/>
      <c r="AD6" s="825"/>
      <c r="AE6" s="825"/>
      <c r="AF6" s="825"/>
      <c r="AG6" s="825"/>
    </row>
    <row r="7" spans="1:63" s="228" customFormat="1" ht="7.5" customHeight="1">
      <c r="A7" s="825"/>
      <c r="B7" s="829"/>
      <c r="C7" s="825"/>
      <c r="D7" s="825"/>
      <c r="E7" s="825"/>
      <c r="F7" s="825"/>
      <c r="G7" s="825"/>
      <c r="H7" s="825"/>
      <c r="I7" s="825"/>
      <c r="J7" s="825"/>
      <c r="K7" s="825"/>
      <c r="L7" s="825"/>
      <c r="M7" s="825"/>
      <c r="N7" s="825"/>
      <c r="O7" s="825"/>
      <c r="P7" s="825"/>
      <c r="Q7" s="825"/>
      <c r="R7" s="830"/>
      <c r="S7" s="825"/>
      <c r="T7" s="825"/>
      <c r="U7" s="825"/>
      <c r="V7" s="825"/>
      <c r="W7" s="825"/>
      <c r="X7" s="825"/>
      <c r="Y7" s="825"/>
      <c r="Z7" s="825"/>
      <c r="AA7" s="825"/>
      <c r="AB7" s="825"/>
      <c r="AC7" s="825"/>
      <c r="AD7" s="825"/>
      <c r="AE7" s="825"/>
      <c r="AF7" s="825"/>
      <c r="AG7" s="825"/>
    </row>
    <row r="8" spans="1:63" s="228" customFormat="1" ht="18.75" customHeight="1">
      <c r="A8" s="825"/>
      <c r="B8" s="829"/>
      <c r="C8" s="901" t="s">
        <v>118</v>
      </c>
      <c r="D8" s="825"/>
      <c r="E8" s="825"/>
      <c r="F8" s="903" t="s">
        <v>119</v>
      </c>
      <c r="G8" s="825"/>
      <c r="H8" s="825"/>
      <c r="I8" s="825"/>
      <c r="J8" s="825"/>
      <c r="K8" s="901" t="s">
        <v>120</v>
      </c>
      <c r="L8" s="825"/>
      <c r="M8" s="1173" t="s">
        <v>1926</v>
      </c>
      <c r="N8" s="1170"/>
      <c r="O8" s="1170"/>
      <c r="P8" s="1170"/>
      <c r="Q8" s="825"/>
      <c r="R8" s="830"/>
      <c r="S8" s="825"/>
      <c r="T8" s="825"/>
      <c r="U8" s="825"/>
      <c r="V8" s="825"/>
      <c r="W8" s="825"/>
      <c r="X8" s="825"/>
      <c r="Y8" s="825"/>
      <c r="Z8" s="825"/>
      <c r="AA8" s="825"/>
      <c r="AB8" s="825"/>
      <c r="AC8" s="825"/>
      <c r="AD8" s="825"/>
      <c r="AE8" s="825"/>
      <c r="AF8" s="825"/>
      <c r="AG8" s="825"/>
    </row>
    <row r="9" spans="1:63" s="228" customFormat="1" ht="7.5" customHeight="1">
      <c r="A9" s="825"/>
      <c r="B9" s="829"/>
      <c r="C9" s="825"/>
      <c r="D9" s="825"/>
      <c r="E9" s="825"/>
      <c r="F9" s="825"/>
      <c r="G9" s="825"/>
      <c r="H9" s="825"/>
      <c r="I9" s="825"/>
      <c r="J9" s="825"/>
      <c r="K9" s="825"/>
      <c r="L9" s="825"/>
      <c r="M9" s="825"/>
      <c r="N9" s="825"/>
      <c r="O9" s="825"/>
      <c r="P9" s="825"/>
      <c r="Q9" s="825"/>
      <c r="R9" s="830"/>
      <c r="S9" s="825"/>
      <c r="T9" s="825"/>
      <c r="U9" s="825"/>
      <c r="V9" s="825"/>
      <c r="W9" s="825"/>
      <c r="X9" s="825"/>
      <c r="Y9" s="825"/>
      <c r="Z9" s="825"/>
      <c r="AA9" s="825"/>
      <c r="AB9" s="825"/>
      <c r="AC9" s="825"/>
      <c r="AD9" s="825"/>
      <c r="AE9" s="825"/>
      <c r="AF9" s="825"/>
      <c r="AG9" s="825"/>
    </row>
    <row r="10" spans="1:63" s="228" customFormat="1" ht="15.75" customHeight="1">
      <c r="A10" s="825"/>
      <c r="B10" s="829"/>
      <c r="C10" s="901" t="s">
        <v>1824</v>
      </c>
      <c r="D10" s="825"/>
      <c r="E10" s="825"/>
      <c r="F10" s="903" t="s">
        <v>119</v>
      </c>
      <c r="G10" s="825"/>
      <c r="H10" s="825"/>
      <c r="I10" s="825"/>
      <c r="J10" s="825"/>
      <c r="K10" s="901" t="s">
        <v>122</v>
      </c>
      <c r="L10" s="825"/>
      <c r="M10" s="1174" t="s">
        <v>119</v>
      </c>
      <c r="N10" s="1170"/>
      <c r="O10" s="1170"/>
      <c r="P10" s="1170"/>
      <c r="Q10" s="1170"/>
      <c r="R10" s="830"/>
      <c r="S10" s="825"/>
      <c r="T10" s="825"/>
      <c r="U10" s="825"/>
      <c r="V10" s="825"/>
      <c r="W10" s="825"/>
      <c r="X10" s="825"/>
      <c r="Y10" s="825"/>
      <c r="Z10" s="825"/>
      <c r="AA10" s="825"/>
      <c r="AB10" s="825"/>
      <c r="AC10" s="825"/>
      <c r="AD10" s="825"/>
      <c r="AE10" s="825"/>
      <c r="AF10" s="825"/>
      <c r="AG10" s="825"/>
    </row>
    <row r="11" spans="1:63" s="228" customFormat="1" ht="15" customHeight="1">
      <c r="A11" s="825"/>
      <c r="B11" s="829"/>
      <c r="C11" s="901" t="s">
        <v>121</v>
      </c>
      <c r="D11" s="825"/>
      <c r="E11" s="825"/>
      <c r="F11" s="903" t="s">
        <v>119</v>
      </c>
      <c r="G11" s="825"/>
      <c r="H11" s="825"/>
      <c r="I11" s="825"/>
      <c r="J11" s="825"/>
      <c r="K11" s="901" t="s">
        <v>47</v>
      </c>
      <c r="L11" s="825"/>
      <c r="M11" s="1174" t="s">
        <v>119</v>
      </c>
      <c r="N11" s="1170"/>
      <c r="O11" s="1170"/>
      <c r="P11" s="1170"/>
      <c r="Q11" s="1170"/>
      <c r="R11" s="830"/>
      <c r="S11" s="825"/>
      <c r="T11" s="825"/>
      <c r="U11" s="825"/>
      <c r="V11" s="825"/>
      <c r="W11" s="825"/>
      <c r="X11" s="825"/>
      <c r="Y11" s="825"/>
      <c r="Z11" s="825"/>
      <c r="AA11" s="825"/>
      <c r="AB11" s="825"/>
      <c r="AC11" s="825"/>
      <c r="AD11" s="825"/>
      <c r="AE11" s="825"/>
      <c r="AF11" s="825"/>
      <c r="AG11" s="825"/>
    </row>
    <row r="12" spans="1:63" s="228" customFormat="1" ht="11.25" customHeight="1">
      <c r="A12" s="825"/>
      <c r="B12" s="829"/>
      <c r="C12" s="825"/>
      <c r="D12" s="825"/>
      <c r="E12" s="825"/>
      <c r="F12" s="825"/>
      <c r="G12" s="825"/>
      <c r="H12" s="825"/>
      <c r="I12" s="825"/>
      <c r="J12" s="825"/>
      <c r="K12" s="825"/>
      <c r="L12" s="825"/>
      <c r="M12" s="825"/>
      <c r="N12" s="825"/>
      <c r="O12" s="825"/>
      <c r="P12" s="825"/>
      <c r="Q12" s="825"/>
      <c r="R12" s="830"/>
      <c r="S12" s="825"/>
      <c r="T12" s="825"/>
      <c r="U12" s="825"/>
      <c r="V12" s="825"/>
      <c r="W12" s="825"/>
      <c r="X12" s="825"/>
      <c r="Y12" s="825"/>
      <c r="Z12" s="825"/>
      <c r="AA12" s="825"/>
      <c r="AB12" s="825"/>
      <c r="AC12" s="825"/>
      <c r="AD12" s="825"/>
      <c r="AE12" s="825"/>
      <c r="AF12" s="825"/>
      <c r="AG12" s="825"/>
    </row>
    <row r="13" spans="1:63" s="229" customFormat="1" ht="30" customHeight="1">
      <c r="A13" s="831"/>
      <c r="B13" s="832"/>
      <c r="C13" s="904" t="s">
        <v>2</v>
      </c>
      <c r="D13" s="905" t="s">
        <v>3</v>
      </c>
      <c r="E13" s="905" t="s">
        <v>4</v>
      </c>
      <c r="F13" s="1175" t="s">
        <v>5</v>
      </c>
      <c r="G13" s="1176"/>
      <c r="H13" s="1176"/>
      <c r="I13" s="1176"/>
      <c r="J13" s="905" t="s">
        <v>87</v>
      </c>
      <c r="K13" s="905" t="s">
        <v>88</v>
      </c>
      <c r="L13" s="1175" t="s">
        <v>1830</v>
      </c>
      <c r="M13" s="1176"/>
      <c r="N13" s="1175" t="s">
        <v>1831</v>
      </c>
      <c r="O13" s="1176"/>
      <c r="P13" s="1176"/>
      <c r="Q13" s="1177"/>
      <c r="R13" s="833"/>
      <c r="S13" s="831"/>
      <c r="T13" s="906" t="s">
        <v>6</v>
      </c>
      <c r="U13" s="907" t="s">
        <v>95</v>
      </c>
      <c r="V13" s="907" t="s">
        <v>7</v>
      </c>
      <c r="W13" s="907" t="s">
        <v>1832</v>
      </c>
      <c r="X13" s="907" t="s">
        <v>1833</v>
      </c>
      <c r="Y13" s="907" t="s">
        <v>1834</v>
      </c>
      <c r="Z13" s="907" t="s">
        <v>8</v>
      </c>
      <c r="AA13" s="908" t="s">
        <v>9</v>
      </c>
      <c r="AB13" s="831"/>
      <c r="AC13" s="831"/>
      <c r="AD13" s="831"/>
      <c r="AE13" s="831"/>
      <c r="AF13" s="831"/>
      <c r="AG13" s="831"/>
    </row>
    <row r="14" spans="1:63" s="228" customFormat="1" ht="30" customHeight="1">
      <c r="A14" s="825"/>
      <c r="B14" s="829"/>
      <c r="C14" s="909" t="s">
        <v>48</v>
      </c>
      <c r="D14" s="825"/>
      <c r="E14" s="825"/>
      <c r="F14" s="825"/>
      <c r="G14" s="825"/>
      <c r="H14" s="825"/>
      <c r="I14" s="825"/>
      <c r="J14" s="825"/>
      <c r="K14" s="825"/>
      <c r="L14" s="825"/>
      <c r="M14" s="825"/>
      <c r="N14" s="1178">
        <f>$BK$14</f>
        <v>0</v>
      </c>
      <c r="O14" s="1170"/>
      <c r="P14" s="1170"/>
      <c r="Q14" s="1170"/>
      <c r="R14" s="830"/>
      <c r="S14" s="825"/>
      <c r="T14" s="834"/>
      <c r="U14" s="835"/>
      <c r="V14" s="835"/>
      <c r="W14" s="910">
        <f>$W$15+$W$92</f>
        <v>8992.2716849999997</v>
      </c>
      <c r="X14" s="835"/>
      <c r="Y14" s="910">
        <f>$Y$15+$Y$92</f>
        <v>769.90463656999998</v>
      </c>
      <c r="Z14" s="835"/>
      <c r="AA14" s="911">
        <f>$AA$15+$AA$92</f>
        <v>0.17299999999999999</v>
      </c>
      <c r="AB14" s="825"/>
      <c r="AC14" s="825"/>
      <c r="AD14" s="825"/>
      <c r="AE14" s="825"/>
      <c r="AF14" s="825"/>
      <c r="AG14" s="825"/>
      <c r="AT14" s="228" t="s">
        <v>10</v>
      </c>
      <c r="AU14" s="228" t="s">
        <v>1457</v>
      </c>
      <c r="BK14" s="898">
        <f>$BK$15+$BK$92</f>
        <v>0</v>
      </c>
    </row>
    <row r="15" spans="1:63" s="230" customFormat="1" ht="37.5" customHeight="1">
      <c r="A15" s="836"/>
      <c r="B15" s="912"/>
      <c r="C15" s="836"/>
      <c r="D15" s="913" t="s">
        <v>1825</v>
      </c>
      <c r="E15" s="836"/>
      <c r="F15" s="836"/>
      <c r="G15" s="836"/>
      <c r="H15" s="836"/>
      <c r="I15" s="836"/>
      <c r="J15" s="836"/>
      <c r="K15" s="836"/>
      <c r="L15" s="836"/>
      <c r="M15" s="836"/>
      <c r="N15" s="1179">
        <f>$BK$15</f>
        <v>0</v>
      </c>
      <c r="O15" s="1180"/>
      <c r="P15" s="1180"/>
      <c r="Q15" s="1180"/>
      <c r="R15" s="914"/>
      <c r="S15" s="836"/>
      <c r="T15" s="915"/>
      <c r="U15" s="836"/>
      <c r="V15" s="836"/>
      <c r="W15" s="916">
        <f>$W$16+$W$26+$W$38+$W$43+$W$47+$W$51+$W$74+$W$90</f>
        <v>5111.9882360000001</v>
      </c>
      <c r="X15" s="836"/>
      <c r="Y15" s="916">
        <f>$Y$16+$Y$26+$Y$38+$Y$43+$Y$47+$Y$51+$Y$74+$Y$90</f>
        <v>702.87983642999995</v>
      </c>
      <c r="Z15" s="836"/>
      <c r="AA15" s="917">
        <f>$AA$16+$AA$26+$AA$38+$AA$43+$AA$47+$AA$51+$AA$74+$AA$90</f>
        <v>0.17299999999999999</v>
      </c>
      <c r="AB15" s="836"/>
      <c r="AC15" s="836"/>
      <c r="AD15" s="836"/>
      <c r="AE15" s="836"/>
      <c r="AF15" s="836"/>
      <c r="AG15" s="836"/>
      <c r="AR15" s="899" t="s">
        <v>97</v>
      </c>
      <c r="AT15" s="899" t="s">
        <v>10</v>
      </c>
      <c r="AU15" s="899" t="s">
        <v>1382</v>
      </c>
      <c r="AY15" s="899" t="s">
        <v>11</v>
      </c>
      <c r="BK15" s="900">
        <f>$BK$16+$BK$26+$BK$38+$BK$43+$BK$47+$BK$51+$BK$74+$BK$90</f>
        <v>0</v>
      </c>
    </row>
    <row r="16" spans="1:63" s="230" customFormat="1" ht="21" customHeight="1">
      <c r="A16" s="836"/>
      <c r="B16" s="912"/>
      <c r="C16" s="836"/>
      <c r="D16" s="918" t="s">
        <v>1826</v>
      </c>
      <c r="E16" s="836"/>
      <c r="F16" s="836"/>
      <c r="G16" s="836"/>
      <c r="H16" s="836"/>
      <c r="I16" s="836"/>
      <c r="J16" s="836"/>
      <c r="K16" s="836"/>
      <c r="L16" s="836"/>
      <c r="M16" s="836"/>
      <c r="N16" s="1181">
        <f>$BK$16</f>
        <v>0</v>
      </c>
      <c r="O16" s="1180"/>
      <c r="P16" s="1180"/>
      <c r="Q16" s="1180"/>
      <c r="R16" s="914"/>
      <c r="S16" s="836"/>
      <c r="T16" s="915"/>
      <c r="U16" s="836"/>
      <c r="V16" s="836"/>
      <c r="W16" s="916">
        <f>SUM($W$17:$W$25)</f>
        <v>1414.600809</v>
      </c>
      <c r="X16" s="836"/>
      <c r="Y16" s="916">
        <f>SUM($Y$17:$Y$25)</f>
        <v>0</v>
      </c>
      <c r="Z16" s="836"/>
      <c r="AA16" s="917">
        <f>SUM($AA$17:$AA$25)</f>
        <v>0</v>
      </c>
      <c r="AB16" s="836"/>
      <c r="AC16" s="836"/>
      <c r="AD16" s="836"/>
      <c r="AE16" s="836"/>
      <c r="AF16" s="836"/>
      <c r="AG16" s="836"/>
      <c r="AR16" s="899" t="s">
        <v>97</v>
      </c>
      <c r="AT16" s="899" t="s">
        <v>10</v>
      </c>
      <c r="AU16" s="899" t="s">
        <v>97</v>
      </c>
      <c r="AY16" s="899" t="s">
        <v>11</v>
      </c>
      <c r="BK16" s="900">
        <f>SUM($BK$17:$BK$25)</f>
        <v>0</v>
      </c>
    </row>
    <row r="17" spans="1:64" s="228" customFormat="1" ht="27" customHeight="1">
      <c r="A17" s="825"/>
      <c r="B17" s="829"/>
      <c r="C17" s="837" t="s">
        <v>97</v>
      </c>
      <c r="D17" s="837" t="s">
        <v>12</v>
      </c>
      <c r="E17" s="838" t="s">
        <v>1873</v>
      </c>
      <c r="F17" s="1182" t="s">
        <v>1874</v>
      </c>
      <c r="G17" s="1183"/>
      <c r="H17" s="1183"/>
      <c r="I17" s="1183"/>
      <c r="J17" s="839" t="s">
        <v>14</v>
      </c>
      <c r="K17" s="840">
        <v>0.93600000000000005</v>
      </c>
      <c r="L17" s="1184"/>
      <c r="M17" s="1185"/>
      <c r="N17" s="1186">
        <f>ROUND($L$17*$K$17,2)</f>
        <v>0</v>
      </c>
      <c r="O17" s="1183"/>
      <c r="P17" s="1183"/>
      <c r="Q17" s="1183"/>
      <c r="R17" s="830"/>
      <c r="S17" s="825"/>
      <c r="T17" s="919"/>
      <c r="U17" s="920" t="s">
        <v>13</v>
      </c>
      <c r="V17" s="921">
        <v>2.3199999999999998</v>
      </c>
      <c r="W17" s="921">
        <f>$V$17*$K$17</f>
        <v>2.1715200000000001</v>
      </c>
      <c r="X17" s="921">
        <v>0</v>
      </c>
      <c r="Y17" s="921">
        <f>$X$17*$K$17</f>
        <v>0</v>
      </c>
      <c r="Z17" s="921">
        <v>0</v>
      </c>
      <c r="AA17" s="922">
        <f>$Z$17*$K$17</f>
        <v>0</v>
      </c>
      <c r="AB17" s="825"/>
      <c r="AC17" s="825"/>
      <c r="AD17" s="825"/>
      <c r="AE17" s="825"/>
      <c r="AF17" s="825"/>
      <c r="AG17" s="825"/>
      <c r="AR17" s="228" t="s">
        <v>100</v>
      </c>
      <c r="AT17" s="228" t="s">
        <v>12</v>
      </c>
      <c r="AU17" s="228" t="s">
        <v>98</v>
      </c>
      <c r="AY17" s="228" t="s">
        <v>11</v>
      </c>
      <c r="BE17" s="231">
        <f>IF($U$17="základní",$N$17,0)</f>
        <v>0</v>
      </c>
      <c r="BF17" s="231">
        <f>IF($U$17="snížená",$N$17,0)</f>
        <v>0</v>
      </c>
      <c r="BG17" s="231">
        <f>IF($U$17="zákl. přenesená",$N$17,0)</f>
        <v>0</v>
      </c>
      <c r="BH17" s="231">
        <f>IF($U$17="sníž. přenesená",$N$17,0)</f>
        <v>0</v>
      </c>
      <c r="BI17" s="231">
        <f>IF($U$17="nulová",$N$17,0)</f>
        <v>0</v>
      </c>
      <c r="BJ17" s="228" t="s">
        <v>97</v>
      </c>
      <c r="BK17" s="231">
        <f>ROUND($L$17*$K$17,2)</f>
        <v>0</v>
      </c>
      <c r="BL17" s="228" t="s">
        <v>100</v>
      </c>
    </row>
    <row r="18" spans="1:64" s="228" customFormat="1" ht="27" customHeight="1">
      <c r="A18" s="825"/>
      <c r="B18" s="829"/>
      <c r="C18" s="837" t="s">
        <v>98</v>
      </c>
      <c r="D18" s="837" t="s">
        <v>12</v>
      </c>
      <c r="E18" s="838" t="s">
        <v>2263</v>
      </c>
      <c r="F18" s="1182" t="s">
        <v>2264</v>
      </c>
      <c r="G18" s="1183"/>
      <c r="H18" s="1183"/>
      <c r="I18" s="1183"/>
      <c r="J18" s="839" t="s">
        <v>14</v>
      </c>
      <c r="K18" s="840">
        <v>42.854999999999997</v>
      </c>
      <c r="L18" s="1184"/>
      <c r="M18" s="1185"/>
      <c r="N18" s="1186">
        <f>ROUND($L$18*$K$18,2)</f>
        <v>0</v>
      </c>
      <c r="O18" s="1183"/>
      <c r="P18" s="1183"/>
      <c r="Q18" s="1183"/>
      <c r="R18" s="830"/>
      <c r="S18" s="825"/>
      <c r="T18" s="919"/>
      <c r="U18" s="920" t="s">
        <v>13</v>
      </c>
      <c r="V18" s="921">
        <v>1.444</v>
      </c>
      <c r="W18" s="921">
        <f>$V$18*$K$18</f>
        <v>61.882619999999996</v>
      </c>
      <c r="X18" s="921">
        <v>0</v>
      </c>
      <c r="Y18" s="921">
        <f>$X$18*$K$18</f>
        <v>0</v>
      </c>
      <c r="Z18" s="921">
        <v>0</v>
      </c>
      <c r="AA18" s="922">
        <f>$Z$18*$K$18</f>
        <v>0</v>
      </c>
      <c r="AB18" s="825"/>
      <c r="AC18" s="825"/>
      <c r="AD18" s="825"/>
      <c r="AE18" s="825"/>
      <c r="AF18" s="825"/>
      <c r="AG18" s="825"/>
      <c r="AR18" s="228" t="s">
        <v>100</v>
      </c>
      <c r="AT18" s="228" t="s">
        <v>12</v>
      </c>
      <c r="AU18" s="228" t="s">
        <v>98</v>
      </c>
      <c r="AY18" s="228" t="s">
        <v>11</v>
      </c>
      <c r="BE18" s="231">
        <f>IF($U$18="základní",$N$18,0)</f>
        <v>0</v>
      </c>
      <c r="BF18" s="231">
        <f>IF($U$18="snížená",$N$18,0)</f>
        <v>0</v>
      </c>
      <c r="BG18" s="231">
        <f>IF($U$18="zákl. přenesená",$N$18,0)</f>
        <v>0</v>
      </c>
      <c r="BH18" s="231">
        <f>IF($U$18="sníž. přenesená",$N$18,0)</f>
        <v>0</v>
      </c>
      <c r="BI18" s="231">
        <f>IF($U$18="nulová",$N$18,0)</f>
        <v>0</v>
      </c>
      <c r="BJ18" s="228" t="s">
        <v>97</v>
      </c>
      <c r="BK18" s="231">
        <f>ROUND($L$18*$K$18,2)</f>
        <v>0</v>
      </c>
      <c r="BL18" s="228" t="s">
        <v>100</v>
      </c>
    </row>
    <row r="19" spans="1:64" s="228" customFormat="1" ht="27" customHeight="1">
      <c r="A19" s="825"/>
      <c r="B19" s="829"/>
      <c r="C19" s="837" t="s">
        <v>99</v>
      </c>
      <c r="D19" s="837" t="s">
        <v>12</v>
      </c>
      <c r="E19" s="838" t="s">
        <v>2008</v>
      </c>
      <c r="F19" s="1182" t="s">
        <v>3132</v>
      </c>
      <c r="G19" s="1183"/>
      <c r="H19" s="1183"/>
      <c r="I19" s="1183"/>
      <c r="J19" s="839" t="s">
        <v>14</v>
      </c>
      <c r="K19" s="840">
        <v>154.035</v>
      </c>
      <c r="L19" s="1184"/>
      <c r="M19" s="1185"/>
      <c r="N19" s="1186">
        <f>ROUND($L$19*$K$19,2)</f>
        <v>0</v>
      </c>
      <c r="O19" s="1183"/>
      <c r="P19" s="1183"/>
      <c r="Q19" s="1183"/>
      <c r="R19" s="830"/>
      <c r="S19" s="825"/>
      <c r="T19" s="919"/>
      <c r="U19" s="920" t="s">
        <v>13</v>
      </c>
      <c r="V19" s="921">
        <v>7.7039999999999997</v>
      </c>
      <c r="W19" s="921">
        <f>$V$19*$K$19</f>
        <v>1186.6856399999999</v>
      </c>
      <c r="X19" s="921">
        <v>0</v>
      </c>
      <c r="Y19" s="921">
        <f>$X$19*$K$19</f>
        <v>0</v>
      </c>
      <c r="Z19" s="921">
        <v>0</v>
      </c>
      <c r="AA19" s="922">
        <f>$Z$19*$K$19</f>
        <v>0</v>
      </c>
      <c r="AB19" s="825"/>
      <c r="AC19" s="825"/>
      <c r="AD19" s="825"/>
      <c r="AE19" s="825"/>
      <c r="AF19" s="825"/>
      <c r="AG19" s="825"/>
      <c r="AR19" s="228" t="s">
        <v>100</v>
      </c>
      <c r="AT19" s="228" t="s">
        <v>12</v>
      </c>
      <c r="AU19" s="228" t="s">
        <v>98</v>
      </c>
      <c r="AY19" s="228" t="s">
        <v>11</v>
      </c>
      <c r="BE19" s="231">
        <f>IF($U$19="základní",$N$19,0)</f>
        <v>0</v>
      </c>
      <c r="BF19" s="231">
        <f>IF($U$19="snížená",$N$19,0)</f>
        <v>0</v>
      </c>
      <c r="BG19" s="231">
        <f>IF($U$19="zákl. přenesená",$N$19,0)</f>
        <v>0</v>
      </c>
      <c r="BH19" s="231">
        <f>IF($U$19="sníž. přenesená",$N$19,0)</f>
        <v>0</v>
      </c>
      <c r="BI19" s="231">
        <f>IF($U$19="nulová",$N$19,0)</f>
        <v>0</v>
      </c>
      <c r="BJ19" s="228" t="s">
        <v>97</v>
      </c>
      <c r="BK19" s="231">
        <f>ROUND($L$19*$K$19,2)</f>
        <v>0</v>
      </c>
      <c r="BL19" s="228" t="s">
        <v>100</v>
      </c>
    </row>
    <row r="20" spans="1:64" s="228" customFormat="1" ht="39" customHeight="1">
      <c r="A20" s="825"/>
      <c r="B20" s="829"/>
      <c r="C20" s="837" t="s">
        <v>100</v>
      </c>
      <c r="D20" s="837" t="s">
        <v>12</v>
      </c>
      <c r="E20" s="838" t="s">
        <v>1875</v>
      </c>
      <c r="F20" s="1182" t="s">
        <v>1876</v>
      </c>
      <c r="G20" s="1183"/>
      <c r="H20" s="1183"/>
      <c r="I20" s="1183"/>
      <c r="J20" s="839" t="s">
        <v>14</v>
      </c>
      <c r="K20" s="840">
        <v>79.587000000000003</v>
      </c>
      <c r="L20" s="1184"/>
      <c r="M20" s="1185"/>
      <c r="N20" s="1186">
        <f>ROUND($L$20*$K$20,2)</f>
        <v>0</v>
      </c>
      <c r="O20" s="1183"/>
      <c r="P20" s="1183"/>
      <c r="Q20" s="1183"/>
      <c r="R20" s="830"/>
      <c r="S20" s="825"/>
      <c r="T20" s="919"/>
      <c r="U20" s="920" t="s">
        <v>13</v>
      </c>
      <c r="V20" s="921">
        <v>6.7000000000000004E-2</v>
      </c>
      <c r="W20" s="921">
        <f>$V$20*$K$20</f>
        <v>5.3323290000000005</v>
      </c>
      <c r="X20" s="921">
        <v>0</v>
      </c>
      <c r="Y20" s="921">
        <f>$X$20*$K$20</f>
        <v>0</v>
      </c>
      <c r="Z20" s="921">
        <v>0</v>
      </c>
      <c r="AA20" s="922">
        <f>$Z$20*$K$20</f>
        <v>0</v>
      </c>
      <c r="AB20" s="825"/>
      <c r="AC20" s="825"/>
      <c r="AD20" s="825"/>
      <c r="AE20" s="825"/>
      <c r="AF20" s="825"/>
      <c r="AG20" s="825"/>
      <c r="AR20" s="228" t="s">
        <v>100</v>
      </c>
      <c r="AT20" s="228" t="s">
        <v>12</v>
      </c>
      <c r="AU20" s="228" t="s">
        <v>98</v>
      </c>
      <c r="AY20" s="228" t="s">
        <v>11</v>
      </c>
      <c r="BE20" s="231">
        <f>IF($U$20="základní",$N$20,0)</f>
        <v>0</v>
      </c>
      <c r="BF20" s="231">
        <f>IF($U$20="snížená",$N$20,0)</f>
        <v>0</v>
      </c>
      <c r="BG20" s="231">
        <f>IF($U$20="zákl. přenesená",$N$20,0)</f>
        <v>0</v>
      </c>
      <c r="BH20" s="231">
        <f>IF($U$20="sníž. přenesená",$N$20,0)</f>
        <v>0</v>
      </c>
      <c r="BI20" s="231">
        <f>IF($U$20="nulová",$N$20,0)</f>
        <v>0</v>
      </c>
      <c r="BJ20" s="228" t="s">
        <v>97</v>
      </c>
      <c r="BK20" s="231">
        <f>ROUND($L$20*$K$20,2)</f>
        <v>0</v>
      </c>
      <c r="BL20" s="228" t="s">
        <v>100</v>
      </c>
    </row>
    <row r="21" spans="1:64" s="228" customFormat="1" ht="39" customHeight="1">
      <c r="A21" s="825"/>
      <c r="B21" s="829"/>
      <c r="C21" s="837" t="s">
        <v>101</v>
      </c>
      <c r="D21" s="837" t="s">
        <v>12</v>
      </c>
      <c r="E21" s="838" t="s">
        <v>1877</v>
      </c>
      <c r="F21" s="1182" t="s">
        <v>1878</v>
      </c>
      <c r="G21" s="1183"/>
      <c r="H21" s="1183"/>
      <c r="I21" s="1183"/>
      <c r="J21" s="839" t="s">
        <v>14</v>
      </c>
      <c r="K21" s="840">
        <v>208.47200000000001</v>
      </c>
      <c r="L21" s="1184"/>
      <c r="M21" s="1185"/>
      <c r="N21" s="1186">
        <f>ROUND($L$21*$K$21,2)</f>
        <v>0</v>
      </c>
      <c r="O21" s="1183"/>
      <c r="P21" s="1183"/>
      <c r="Q21" s="1183"/>
      <c r="R21" s="830"/>
      <c r="S21" s="825"/>
      <c r="T21" s="919"/>
      <c r="U21" s="920" t="s">
        <v>13</v>
      </c>
      <c r="V21" s="921">
        <v>6.7000000000000004E-2</v>
      </c>
      <c r="W21" s="921">
        <f>$V$21*$K$21</f>
        <v>13.967624000000001</v>
      </c>
      <c r="X21" s="921">
        <v>0</v>
      </c>
      <c r="Y21" s="921">
        <f>$X$21*$K$21</f>
        <v>0</v>
      </c>
      <c r="Z21" s="921">
        <v>0</v>
      </c>
      <c r="AA21" s="922">
        <f>$Z$21*$K$21</f>
        <v>0</v>
      </c>
      <c r="AB21" s="825"/>
      <c r="AC21" s="825"/>
      <c r="AD21" s="825"/>
      <c r="AE21" s="825"/>
      <c r="AF21" s="825"/>
      <c r="AG21" s="825"/>
      <c r="AR21" s="228" t="s">
        <v>100</v>
      </c>
      <c r="AT21" s="228" t="s">
        <v>12</v>
      </c>
      <c r="AU21" s="228" t="s">
        <v>98</v>
      </c>
      <c r="AY21" s="228" t="s">
        <v>11</v>
      </c>
      <c r="BE21" s="231">
        <f>IF($U$21="základní",$N$21,0)</f>
        <v>0</v>
      </c>
      <c r="BF21" s="231">
        <f>IF($U$21="snížená",$N$21,0)</f>
        <v>0</v>
      </c>
      <c r="BG21" s="231">
        <f>IF($U$21="zákl. přenesená",$N$21,0)</f>
        <v>0</v>
      </c>
      <c r="BH21" s="231">
        <f>IF($U$21="sníž. přenesená",$N$21,0)</f>
        <v>0</v>
      </c>
      <c r="BI21" s="231">
        <f>IF($U$21="nulová",$N$21,0)</f>
        <v>0</v>
      </c>
      <c r="BJ21" s="228" t="s">
        <v>97</v>
      </c>
      <c r="BK21" s="231">
        <f>ROUND($L$21*$K$21,2)</f>
        <v>0</v>
      </c>
      <c r="BL21" s="228" t="s">
        <v>100</v>
      </c>
    </row>
    <row r="22" spans="1:64" s="228" customFormat="1" ht="27" customHeight="1">
      <c r="A22" s="825"/>
      <c r="B22" s="829"/>
      <c r="C22" s="837" t="s">
        <v>102</v>
      </c>
      <c r="D22" s="837" t="s">
        <v>12</v>
      </c>
      <c r="E22" s="838" t="s">
        <v>1879</v>
      </c>
      <c r="F22" s="1182" t="s">
        <v>1880</v>
      </c>
      <c r="G22" s="1183"/>
      <c r="H22" s="1183"/>
      <c r="I22" s="1183"/>
      <c r="J22" s="839" t="s">
        <v>14</v>
      </c>
      <c r="K22" s="840">
        <v>104.236</v>
      </c>
      <c r="L22" s="1184"/>
      <c r="M22" s="1185"/>
      <c r="N22" s="1186">
        <f>ROUND($L$22*$K$22,2)</f>
        <v>0</v>
      </c>
      <c r="O22" s="1183"/>
      <c r="P22" s="1183"/>
      <c r="Q22" s="1183"/>
      <c r="R22" s="830"/>
      <c r="S22" s="825"/>
      <c r="T22" s="919"/>
      <c r="U22" s="920" t="s">
        <v>13</v>
      </c>
      <c r="V22" s="921">
        <v>9.7000000000000003E-2</v>
      </c>
      <c r="W22" s="921">
        <f>$V$22*$K$22</f>
        <v>10.110892000000002</v>
      </c>
      <c r="X22" s="921">
        <v>0</v>
      </c>
      <c r="Y22" s="921">
        <f>$X$22*$K$22</f>
        <v>0</v>
      </c>
      <c r="Z22" s="921">
        <v>0</v>
      </c>
      <c r="AA22" s="922">
        <f>$Z$22*$K$22</f>
        <v>0</v>
      </c>
      <c r="AB22" s="825"/>
      <c r="AC22" s="825"/>
      <c r="AD22" s="825"/>
      <c r="AE22" s="825"/>
      <c r="AF22" s="825"/>
      <c r="AG22" s="825"/>
      <c r="AR22" s="228" t="s">
        <v>100</v>
      </c>
      <c r="AT22" s="228" t="s">
        <v>12</v>
      </c>
      <c r="AU22" s="228" t="s">
        <v>98</v>
      </c>
      <c r="AY22" s="228" t="s">
        <v>11</v>
      </c>
      <c r="BE22" s="231">
        <f>IF($U$22="základní",$N$22,0)</f>
        <v>0</v>
      </c>
      <c r="BF22" s="231">
        <f>IF($U$22="snížená",$N$22,0)</f>
        <v>0</v>
      </c>
      <c r="BG22" s="231">
        <f>IF($U$22="zákl. přenesená",$N$22,0)</f>
        <v>0</v>
      </c>
      <c r="BH22" s="231">
        <f>IF($U$22="sníž. přenesená",$N$22,0)</f>
        <v>0</v>
      </c>
      <c r="BI22" s="231">
        <f>IF($U$22="nulová",$N$22,0)</f>
        <v>0</v>
      </c>
      <c r="BJ22" s="228" t="s">
        <v>97</v>
      </c>
      <c r="BK22" s="231">
        <f>ROUND($L$22*$K$22,2)</f>
        <v>0</v>
      </c>
      <c r="BL22" s="228" t="s">
        <v>100</v>
      </c>
    </row>
    <row r="23" spans="1:64" s="228" customFormat="1" ht="27" customHeight="1">
      <c r="A23" s="825"/>
      <c r="B23" s="829"/>
      <c r="C23" s="837" t="s">
        <v>103</v>
      </c>
      <c r="D23" s="837" t="s">
        <v>12</v>
      </c>
      <c r="E23" s="838" t="s">
        <v>1881</v>
      </c>
      <c r="F23" s="1182" t="s">
        <v>1882</v>
      </c>
      <c r="G23" s="1183"/>
      <c r="H23" s="1183"/>
      <c r="I23" s="1183"/>
      <c r="J23" s="839" t="s">
        <v>18</v>
      </c>
      <c r="K23" s="840">
        <v>143.25700000000001</v>
      </c>
      <c r="L23" s="1184"/>
      <c r="M23" s="1185"/>
      <c r="N23" s="1186">
        <f>ROUND($L$23*$K$23,2)</f>
        <v>0</v>
      </c>
      <c r="O23" s="1183"/>
      <c r="P23" s="1183"/>
      <c r="Q23" s="1183"/>
      <c r="R23" s="830"/>
      <c r="S23" s="825"/>
      <c r="T23" s="919"/>
      <c r="U23" s="920" t="s">
        <v>13</v>
      </c>
      <c r="V23" s="921">
        <v>0</v>
      </c>
      <c r="W23" s="921">
        <f>$V$23*$K$23</f>
        <v>0</v>
      </c>
      <c r="X23" s="921">
        <v>0</v>
      </c>
      <c r="Y23" s="921">
        <f>$X$23*$K$23</f>
        <v>0</v>
      </c>
      <c r="Z23" s="921">
        <v>0</v>
      </c>
      <c r="AA23" s="922">
        <f>$Z$23*$K$23</f>
        <v>0</v>
      </c>
      <c r="AB23" s="825"/>
      <c r="AC23" s="825"/>
      <c r="AD23" s="825"/>
      <c r="AE23" s="825"/>
      <c r="AF23" s="825"/>
      <c r="AG23" s="825"/>
      <c r="AR23" s="228" t="s">
        <v>100</v>
      </c>
      <c r="AT23" s="228" t="s">
        <v>12</v>
      </c>
      <c r="AU23" s="228" t="s">
        <v>98</v>
      </c>
      <c r="AY23" s="228" t="s">
        <v>11</v>
      </c>
      <c r="BE23" s="231">
        <f>IF($U$23="základní",$N$23,0)</f>
        <v>0</v>
      </c>
      <c r="BF23" s="231">
        <f>IF($U$23="snížená",$N$23,0)</f>
        <v>0</v>
      </c>
      <c r="BG23" s="231">
        <f>IF($U$23="zákl. přenesená",$N$23,0)</f>
        <v>0</v>
      </c>
      <c r="BH23" s="231">
        <f>IF($U$23="sníž. přenesená",$N$23,0)</f>
        <v>0</v>
      </c>
      <c r="BI23" s="231">
        <f>IF($U$23="nulová",$N$23,0)</f>
        <v>0</v>
      </c>
      <c r="BJ23" s="228" t="s">
        <v>97</v>
      </c>
      <c r="BK23" s="231">
        <f>ROUND($L$23*$K$23,2)</f>
        <v>0</v>
      </c>
      <c r="BL23" s="228" t="s">
        <v>100</v>
      </c>
    </row>
    <row r="24" spans="1:64" s="228" customFormat="1" ht="27" customHeight="1">
      <c r="A24" s="825"/>
      <c r="B24" s="829"/>
      <c r="C24" s="837" t="s">
        <v>104</v>
      </c>
      <c r="D24" s="837" t="s">
        <v>12</v>
      </c>
      <c r="E24" s="838" t="s">
        <v>1883</v>
      </c>
      <c r="F24" s="1182" t="s">
        <v>1884</v>
      </c>
      <c r="G24" s="1183"/>
      <c r="H24" s="1183"/>
      <c r="I24" s="1183"/>
      <c r="J24" s="839" t="s">
        <v>14</v>
      </c>
      <c r="K24" s="840">
        <v>12.813000000000001</v>
      </c>
      <c r="L24" s="1184"/>
      <c r="M24" s="1185"/>
      <c r="N24" s="1186">
        <f>ROUND($L$24*$K$24,2)</f>
        <v>0</v>
      </c>
      <c r="O24" s="1183"/>
      <c r="P24" s="1183"/>
      <c r="Q24" s="1183"/>
      <c r="R24" s="830"/>
      <c r="S24" s="825"/>
      <c r="T24" s="919"/>
      <c r="U24" s="920" t="s">
        <v>13</v>
      </c>
      <c r="V24" s="921">
        <v>0.29899999999999999</v>
      </c>
      <c r="W24" s="921">
        <f>$V$24*$K$24</f>
        <v>3.8310870000000001</v>
      </c>
      <c r="X24" s="921">
        <v>0</v>
      </c>
      <c r="Y24" s="921">
        <f>$X$24*$K$24</f>
        <v>0</v>
      </c>
      <c r="Z24" s="921">
        <v>0</v>
      </c>
      <c r="AA24" s="922">
        <f>$Z$24*$K$24</f>
        <v>0</v>
      </c>
      <c r="AB24" s="825"/>
      <c r="AC24" s="825"/>
      <c r="AD24" s="825"/>
      <c r="AE24" s="825"/>
      <c r="AF24" s="825"/>
      <c r="AG24" s="825"/>
      <c r="AR24" s="228" t="s">
        <v>100</v>
      </c>
      <c r="AT24" s="228" t="s">
        <v>12</v>
      </c>
      <c r="AU24" s="228" t="s">
        <v>98</v>
      </c>
      <c r="AY24" s="228" t="s">
        <v>11</v>
      </c>
      <c r="BE24" s="231">
        <f>IF($U$24="základní",$N$24,0)</f>
        <v>0</v>
      </c>
      <c r="BF24" s="231">
        <f>IF($U$24="snížená",$N$24,0)</f>
        <v>0</v>
      </c>
      <c r="BG24" s="231">
        <f>IF($U$24="zákl. přenesená",$N$24,0)</f>
        <v>0</v>
      </c>
      <c r="BH24" s="231">
        <f>IF($U$24="sníž. přenesená",$N$24,0)</f>
        <v>0</v>
      </c>
      <c r="BI24" s="231">
        <f>IF($U$24="nulová",$N$24,0)</f>
        <v>0</v>
      </c>
      <c r="BJ24" s="228" t="s">
        <v>97</v>
      </c>
      <c r="BK24" s="231">
        <f>ROUND($L$24*$K$24,2)</f>
        <v>0</v>
      </c>
      <c r="BL24" s="228" t="s">
        <v>100</v>
      </c>
    </row>
    <row r="25" spans="1:64" s="228" customFormat="1" ht="27" customHeight="1">
      <c r="A25" s="825"/>
      <c r="B25" s="829"/>
      <c r="C25" s="837" t="s">
        <v>107</v>
      </c>
      <c r="D25" s="837" t="s">
        <v>12</v>
      </c>
      <c r="E25" s="838" t="s">
        <v>2016</v>
      </c>
      <c r="F25" s="1182" t="s">
        <v>2017</v>
      </c>
      <c r="G25" s="1183"/>
      <c r="H25" s="1183"/>
      <c r="I25" s="1183"/>
      <c r="J25" s="839" t="s">
        <v>14</v>
      </c>
      <c r="K25" s="840">
        <v>105.423</v>
      </c>
      <c r="L25" s="1184"/>
      <c r="M25" s="1185"/>
      <c r="N25" s="1186">
        <f>ROUND($L$25*$K$25,2)</f>
        <v>0</v>
      </c>
      <c r="O25" s="1183"/>
      <c r="P25" s="1183"/>
      <c r="Q25" s="1183"/>
      <c r="R25" s="830"/>
      <c r="S25" s="825"/>
      <c r="T25" s="919"/>
      <c r="U25" s="920" t="s">
        <v>13</v>
      </c>
      <c r="V25" s="921">
        <v>1.2390000000000001</v>
      </c>
      <c r="W25" s="921">
        <f>$V$25*$K$25</f>
        <v>130.61909700000001</v>
      </c>
      <c r="X25" s="921">
        <v>0</v>
      </c>
      <c r="Y25" s="921">
        <f>$X$25*$K$25</f>
        <v>0</v>
      </c>
      <c r="Z25" s="921">
        <v>0</v>
      </c>
      <c r="AA25" s="922">
        <f>$Z$25*$K$25</f>
        <v>0</v>
      </c>
      <c r="AB25" s="825"/>
      <c r="AC25" s="825"/>
      <c r="AD25" s="825"/>
      <c r="AE25" s="825"/>
      <c r="AF25" s="825"/>
      <c r="AG25" s="825"/>
      <c r="AR25" s="228" t="s">
        <v>100</v>
      </c>
      <c r="AT25" s="228" t="s">
        <v>12</v>
      </c>
      <c r="AU25" s="228" t="s">
        <v>98</v>
      </c>
      <c r="AY25" s="228" t="s">
        <v>11</v>
      </c>
      <c r="BE25" s="231">
        <f>IF($U$25="základní",$N$25,0)</f>
        <v>0</v>
      </c>
      <c r="BF25" s="231">
        <f>IF($U$25="snížená",$N$25,0)</f>
        <v>0</v>
      </c>
      <c r="BG25" s="231">
        <f>IF($U$25="zákl. přenesená",$N$25,0)</f>
        <v>0</v>
      </c>
      <c r="BH25" s="231">
        <f>IF($U$25="sníž. přenesená",$N$25,0)</f>
        <v>0</v>
      </c>
      <c r="BI25" s="231">
        <f>IF($U$25="nulová",$N$25,0)</f>
        <v>0</v>
      </c>
      <c r="BJ25" s="228" t="s">
        <v>97</v>
      </c>
      <c r="BK25" s="231">
        <f>ROUND($L$25*$K$25,2)</f>
        <v>0</v>
      </c>
      <c r="BL25" s="228" t="s">
        <v>100</v>
      </c>
    </row>
    <row r="26" spans="1:64" s="230" customFormat="1" ht="30.75" customHeight="1">
      <c r="A26" s="836"/>
      <c r="B26" s="912"/>
      <c r="C26" s="836"/>
      <c r="D26" s="918" t="s">
        <v>1867</v>
      </c>
      <c r="E26" s="836"/>
      <c r="F26" s="836"/>
      <c r="G26" s="836"/>
      <c r="H26" s="836"/>
      <c r="I26" s="836"/>
      <c r="J26" s="836"/>
      <c r="K26" s="836"/>
      <c r="L26" s="846"/>
      <c r="M26" s="846"/>
      <c r="N26" s="1181">
        <f>$BK$26</f>
        <v>0</v>
      </c>
      <c r="O26" s="1180"/>
      <c r="P26" s="1180"/>
      <c r="Q26" s="1180"/>
      <c r="R26" s="914"/>
      <c r="S26" s="836"/>
      <c r="T26" s="915"/>
      <c r="U26" s="836"/>
      <c r="V26" s="836"/>
      <c r="W26" s="916">
        <f>SUM($W$27:$W$37)</f>
        <v>243.178416</v>
      </c>
      <c r="X26" s="836"/>
      <c r="Y26" s="916">
        <f>SUM($Y$27:$Y$37)</f>
        <v>294.90394486999998</v>
      </c>
      <c r="Z26" s="836"/>
      <c r="AA26" s="917">
        <f>SUM($AA$27:$AA$37)</f>
        <v>0</v>
      </c>
      <c r="AB26" s="836"/>
      <c r="AC26" s="836"/>
      <c r="AD26" s="836"/>
      <c r="AE26" s="836"/>
      <c r="AF26" s="836"/>
      <c r="AG26" s="836"/>
      <c r="AR26" s="899" t="s">
        <v>97</v>
      </c>
      <c r="AT26" s="899" t="s">
        <v>10</v>
      </c>
      <c r="AU26" s="899" t="s">
        <v>97</v>
      </c>
      <c r="AY26" s="899" t="s">
        <v>11</v>
      </c>
      <c r="BK26" s="900">
        <f>SUM($BK$27:$BK$37)</f>
        <v>0</v>
      </c>
    </row>
    <row r="27" spans="1:64" s="228" customFormat="1" ht="27" customHeight="1">
      <c r="A27" s="825"/>
      <c r="B27" s="829"/>
      <c r="C27" s="837" t="s">
        <v>110</v>
      </c>
      <c r="D27" s="837" t="s">
        <v>12</v>
      </c>
      <c r="E27" s="838" t="s">
        <v>1889</v>
      </c>
      <c r="F27" s="1182" t="s">
        <v>1890</v>
      </c>
      <c r="G27" s="1183"/>
      <c r="H27" s="1183"/>
      <c r="I27" s="1183"/>
      <c r="J27" s="839" t="s">
        <v>94</v>
      </c>
      <c r="K27" s="840">
        <v>48.72</v>
      </c>
      <c r="L27" s="1184"/>
      <c r="M27" s="1185"/>
      <c r="N27" s="1186">
        <f>ROUND($L$27*$K$27,2)</f>
        <v>0</v>
      </c>
      <c r="O27" s="1183"/>
      <c r="P27" s="1183"/>
      <c r="Q27" s="1183"/>
      <c r="R27" s="830"/>
      <c r="S27" s="825"/>
      <c r="T27" s="919"/>
      <c r="U27" s="920" t="s">
        <v>13</v>
      </c>
      <c r="V27" s="921">
        <v>0.21</v>
      </c>
      <c r="W27" s="921">
        <f>$V$27*$K$27</f>
        <v>10.231199999999999</v>
      </c>
      <c r="X27" s="921">
        <v>0.22656999999999999</v>
      </c>
      <c r="Y27" s="921">
        <f>$X$27*$K$27</f>
        <v>11.038490399999999</v>
      </c>
      <c r="Z27" s="921">
        <v>0</v>
      </c>
      <c r="AA27" s="922">
        <f>$Z$27*$K$27</f>
        <v>0</v>
      </c>
      <c r="AB27" s="825"/>
      <c r="AC27" s="825"/>
      <c r="AD27" s="825"/>
      <c r="AE27" s="825"/>
      <c r="AF27" s="825"/>
      <c r="AG27" s="825"/>
      <c r="AR27" s="228" t="s">
        <v>100</v>
      </c>
      <c r="AT27" s="228" t="s">
        <v>12</v>
      </c>
      <c r="AU27" s="228" t="s">
        <v>98</v>
      </c>
      <c r="AY27" s="228" t="s">
        <v>11</v>
      </c>
      <c r="BE27" s="231">
        <f>IF($U$27="základní",$N$27,0)</f>
        <v>0</v>
      </c>
      <c r="BF27" s="231">
        <f>IF($U$27="snížená",$N$27,0)</f>
        <v>0</v>
      </c>
      <c r="BG27" s="231">
        <f>IF($U$27="zákl. přenesená",$N$27,0)</f>
        <v>0</v>
      </c>
      <c r="BH27" s="231">
        <f>IF($U$27="sníž. přenesená",$N$27,0)</f>
        <v>0</v>
      </c>
      <c r="BI27" s="231">
        <f>IF($U$27="nulová",$N$27,0)</f>
        <v>0</v>
      </c>
      <c r="BJ27" s="228" t="s">
        <v>97</v>
      </c>
      <c r="BK27" s="231">
        <f>ROUND($L$27*$K$27,2)</f>
        <v>0</v>
      </c>
      <c r="BL27" s="228" t="s">
        <v>100</v>
      </c>
    </row>
    <row r="28" spans="1:64" s="228" customFormat="1" ht="27" customHeight="1">
      <c r="A28" s="825"/>
      <c r="B28" s="829"/>
      <c r="C28" s="837" t="s">
        <v>111</v>
      </c>
      <c r="D28" s="837" t="s">
        <v>12</v>
      </c>
      <c r="E28" s="838" t="s">
        <v>2265</v>
      </c>
      <c r="F28" s="1182" t="s">
        <v>2266</v>
      </c>
      <c r="G28" s="1183"/>
      <c r="H28" s="1183"/>
      <c r="I28" s="1183"/>
      <c r="J28" s="839" t="s">
        <v>14</v>
      </c>
      <c r="K28" s="840">
        <v>85.917000000000002</v>
      </c>
      <c r="L28" s="1184"/>
      <c r="M28" s="1185"/>
      <c r="N28" s="1186">
        <f>ROUND($L$28*$K$28,2)</f>
        <v>0</v>
      </c>
      <c r="O28" s="1183"/>
      <c r="P28" s="1183"/>
      <c r="Q28" s="1183"/>
      <c r="R28" s="830"/>
      <c r="S28" s="825"/>
      <c r="T28" s="919"/>
      <c r="U28" s="920" t="s">
        <v>13</v>
      </c>
      <c r="V28" s="921">
        <v>0.96499999999999997</v>
      </c>
      <c r="W28" s="921">
        <f>$V$28*$K$28</f>
        <v>82.909904999999995</v>
      </c>
      <c r="X28" s="921">
        <v>2.16</v>
      </c>
      <c r="Y28" s="921">
        <f>$X$28*$K$28</f>
        <v>185.58072000000001</v>
      </c>
      <c r="Z28" s="921">
        <v>0</v>
      </c>
      <c r="AA28" s="922">
        <f>$Z$28*$K$28</f>
        <v>0</v>
      </c>
      <c r="AB28" s="825"/>
      <c r="AC28" s="825"/>
      <c r="AD28" s="825"/>
      <c r="AE28" s="825"/>
      <c r="AF28" s="825"/>
      <c r="AG28" s="825"/>
      <c r="AR28" s="228" t="s">
        <v>100</v>
      </c>
      <c r="AT28" s="228" t="s">
        <v>12</v>
      </c>
      <c r="AU28" s="228" t="s">
        <v>98</v>
      </c>
      <c r="AY28" s="228" t="s">
        <v>11</v>
      </c>
      <c r="BE28" s="231">
        <f>IF($U$28="základní",$N$28,0)</f>
        <v>0</v>
      </c>
      <c r="BF28" s="231">
        <f>IF($U$28="snížená",$N$28,0)</f>
        <v>0</v>
      </c>
      <c r="BG28" s="231">
        <f>IF($U$28="zákl. přenesená",$N$28,0)</f>
        <v>0</v>
      </c>
      <c r="BH28" s="231">
        <f>IF($U$28="sníž. přenesená",$N$28,0)</f>
        <v>0</v>
      </c>
      <c r="BI28" s="231">
        <f>IF($U$28="nulová",$N$28,0)</f>
        <v>0</v>
      </c>
      <c r="BJ28" s="228" t="s">
        <v>97</v>
      </c>
      <c r="BK28" s="231">
        <f>ROUND($L$28*$K$28,2)</f>
        <v>0</v>
      </c>
      <c r="BL28" s="228" t="s">
        <v>100</v>
      </c>
    </row>
    <row r="29" spans="1:64" s="228" customFormat="1" ht="27" customHeight="1">
      <c r="A29" s="825"/>
      <c r="B29" s="829"/>
      <c r="C29" s="837" t="s">
        <v>112</v>
      </c>
      <c r="D29" s="837" t="s">
        <v>12</v>
      </c>
      <c r="E29" s="838" t="s">
        <v>2267</v>
      </c>
      <c r="F29" s="1182" t="s">
        <v>2268</v>
      </c>
      <c r="G29" s="1183"/>
      <c r="H29" s="1183"/>
      <c r="I29" s="1183"/>
      <c r="J29" s="839" t="s">
        <v>14</v>
      </c>
      <c r="K29" s="840">
        <v>0.63600000000000001</v>
      </c>
      <c r="L29" s="1184"/>
      <c r="M29" s="1185"/>
      <c r="N29" s="1186">
        <f>ROUND($L$29*$K$29,2)</f>
        <v>0</v>
      </c>
      <c r="O29" s="1183"/>
      <c r="P29" s="1183"/>
      <c r="Q29" s="1183"/>
      <c r="R29" s="830"/>
      <c r="S29" s="825"/>
      <c r="T29" s="919"/>
      <c r="U29" s="920" t="s">
        <v>13</v>
      </c>
      <c r="V29" s="921">
        <v>0.58399999999999996</v>
      </c>
      <c r="W29" s="921">
        <f>$V$29*$K$29</f>
        <v>0.37142399999999998</v>
      </c>
      <c r="X29" s="921">
        <v>2.45329</v>
      </c>
      <c r="Y29" s="921">
        <f>$X$29*$K$29</f>
        <v>1.56029244</v>
      </c>
      <c r="Z29" s="921">
        <v>0</v>
      </c>
      <c r="AA29" s="922">
        <f>$Z$29*$K$29</f>
        <v>0</v>
      </c>
      <c r="AB29" s="825"/>
      <c r="AC29" s="825"/>
      <c r="AD29" s="825"/>
      <c r="AE29" s="825"/>
      <c r="AF29" s="825"/>
      <c r="AG29" s="825"/>
      <c r="AR29" s="228" t="s">
        <v>100</v>
      </c>
      <c r="AT29" s="228" t="s">
        <v>12</v>
      </c>
      <c r="AU29" s="228" t="s">
        <v>98</v>
      </c>
      <c r="AY29" s="228" t="s">
        <v>11</v>
      </c>
      <c r="BE29" s="231">
        <f>IF($U$29="základní",$N$29,0)</f>
        <v>0</v>
      </c>
      <c r="BF29" s="231">
        <f>IF($U$29="snížená",$N$29,0)</f>
        <v>0</v>
      </c>
      <c r="BG29" s="231">
        <f>IF($U$29="zákl. přenesená",$N$29,0)</f>
        <v>0</v>
      </c>
      <c r="BH29" s="231">
        <f>IF($U$29="sníž. přenesená",$N$29,0)</f>
        <v>0</v>
      </c>
      <c r="BI29" s="231">
        <f>IF($U$29="nulová",$N$29,0)</f>
        <v>0</v>
      </c>
      <c r="BJ29" s="228" t="s">
        <v>97</v>
      </c>
      <c r="BK29" s="231">
        <f>ROUND($L$29*$K$29,2)</f>
        <v>0</v>
      </c>
      <c r="BL29" s="228" t="s">
        <v>100</v>
      </c>
    </row>
    <row r="30" spans="1:64" s="228" customFormat="1" ht="15.75" customHeight="1">
      <c r="A30" s="825"/>
      <c r="B30" s="829"/>
      <c r="C30" s="837" t="s">
        <v>113</v>
      </c>
      <c r="D30" s="837" t="s">
        <v>12</v>
      </c>
      <c r="E30" s="838" t="s">
        <v>2269</v>
      </c>
      <c r="F30" s="1182" t="s">
        <v>2270</v>
      </c>
      <c r="G30" s="1183"/>
      <c r="H30" s="1183"/>
      <c r="I30" s="1183"/>
      <c r="J30" s="839" t="s">
        <v>14</v>
      </c>
      <c r="K30" s="840">
        <v>0.42899999999999999</v>
      </c>
      <c r="L30" s="1184"/>
      <c r="M30" s="1185"/>
      <c r="N30" s="1186">
        <f>ROUND($L$30*$K$30,2)</f>
        <v>0</v>
      </c>
      <c r="O30" s="1183"/>
      <c r="P30" s="1183"/>
      <c r="Q30" s="1183"/>
      <c r="R30" s="830"/>
      <c r="S30" s="825"/>
      <c r="T30" s="919"/>
      <c r="U30" s="920" t="s">
        <v>13</v>
      </c>
      <c r="V30" s="921">
        <v>0.629</v>
      </c>
      <c r="W30" s="921">
        <f>$V$30*$K$30</f>
        <v>0.269841</v>
      </c>
      <c r="X30" s="921">
        <v>2.45329</v>
      </c>
      <c r="Y30" s="921">
        <f>$X$30*$K$30</f>
        <v>1.05246141</v>
      </c>
      <c r="Z30" s="921">
        <v>0</v>
      </c>
      <c r="AA30" s="922">
        <f>$Z$30*$K$30</f>
        <v>0</v>
      </c>
      <c r="AB30" s="825"/>
      <c r="AC30" s="825"/>
      <c r="AD30" s="825"/>
      <c r="AE30" s="825"/>
      <c r="AF30" s="825"/>
      <c r="AG30" s="825"/>
      <c r="AR30" s="228" t="s">
        <v>100</v>
      </c>
      <c r="AT30" s="228" t="s">
        <v>12</v>
      </c>
      <c r="AU30" s="228" t="s">
        <v>98</v>
      </c>
      <c r="AY30" s="228" t="s">
        <v>11</v>
      </c>
      <c r="BE30" s="231">
        <f>IF($U$30="základní",$N$30,0)</f>
        <v>0</v>
      </c>
      <c r="BF30" s="231">
        <f>IF($U$30="snížená",$N$30,0)</f>
        <v>0</v>
      </c>
      <c r="BG30" s="231">
        <f>IF($U$30="zákl. přenesená",$N$30,0)</f>
        <v>0</v>
      </c>
      <c r="BH30" s="231">
        <f>IF($U$30="sníž. přenesená",$N$30,0)</f>
        <v>0</v>
      </c>
      <c r="BI30" s="231">
        <f>IF($U$30="nulová",$N$30,0)</f>
        <v>0</v>
      </c>
      <c r="BJ30" s="228" t="s">
        <v>97</v>
      </c>
      <c r="BK30" s="231">
        <f>ROUND($L$30*$K$30,2)</f>
        <v>0</v>
      </c>
      <c r="BL30" s="228" t="s">
        <v>100</v>
      </c>
    </row>
    <row r="31" spans="1:64" s="228" customFormat="1" ht="15.75" customHeight="1">
      <c r="A31" s="825"/>
      <c r="B31" s="829"/>
      <c r="C31" s="837" t="s">
        <v>114</v>
      </c>
      <c r="D31" s="837" t="s">
        <v>12</v>
      </c>
      <c r="E31" s="838" t="s">
        <v>2271</v>
      </c>
      <c r="F31" s="1182" t="s">
        <v>2272</v>
      </c>
      <c r="G31" s="1183"/>
      <c r="H31" s="1183"/>
      <c r="I31" s="1183"/>
      <c r="J31" s="839" t="s">
        <v>14</v>
      </c>
      <c r="K31" s="840">
        <v>11.744</v>
      </c>
      <c r="L31" s="1184"/>
      <c r="M31" s="1185"/>
      <c r="N31" s="1186">
        <f>ROUND($L$31*$K$31,2)</f>
        <v>0</v>
      </c>
      <c r="O31" s="1183"/>
      <c r="P31" s="1183"/>
      <c r="Q31" s="1183"/>
      <c r="R31" s="830"/>
      <c r="S31" s="825"/>
      <c r="T31" s="919"/>
      <c r="U31" s="920" t="s">
        <v>13</v>
      </c>
      <c r="V31" s="921">
        <v>0.629</v>
      </c>
      <c r="W31" s="921">
        <f>$V$31*$K$31</f>
        <v>7.3869759999999998</v>
      </c>
      <c r="X31" s="921">
        <v>2.45329</v>
      </c>
      <c r="Y31" s="921">
        <f>$X$31*$K$31</f>
        <v>28.81143776</v>
      </c>
      <c r="Z31" s="921">
        <v>0</v>
      </c>
      <c r="AA31" s="922">
        <f>$Z$31*$K$31</f>
        <v>0</v>
      </c>
      <c r="AB31" s="825"/>
      <c r="AC31" s="825"/>
      <c r="AD31" s="825"/>
      <c r="AE31" s="825"/>
      <c r="AF31" s="825"/>
      <c r="AG31" s="825"/>
      <c r="AR31" s="228" t="s">
        <v>100</v>
      </c>
      <c r="AT31" s="228" t="s">
        <v>12</v>
      </c>
      <c r="AU31" s="228" t="s">
        <v>98</v>
      </c>
      <c r="AY31" s="228" t="s">
        <v>11</v>
      </c>
      <c r="BE31" s="231">
        <f>IF($U$31="základní",$N$31,0)</f>
        <v>0</v>
      </c>
      <c r="BF31" s="231">
        <f>IF($U$31="snížená",$N$31,0)</f>
        <v>0</v>
      </c>
      <c r="BG31" s="231">
        <f>IF($U$31="zákl. přenesená",$N$31,0)</f>
        <v>0</v>
      </c>
      <c r="BH31" s="231">
        <f>IF($U$31="sníž. přenesená",$N$31,0)</f>
        <v>0</v>
      </c>
      <c r="BI31" s="231">
        <f>IF($U$31="nulová",$N$31,0)</f>
        <v>0</v>
      </c>
      <c r="BJ31" s="228" t="s">
        <v>97</v>
      </c>
      <c r="BK31" s="231">
        <f>ROUND($L$31*$K$31,2)</f>
        <v>0</v>
      </c>
      <c r="BL31" s="228" t="s">
        <v>100</v>
      </c>
    </row>
    <row r="32" spans="1:64" s="228" customFormat="1" ht="15.75" customHeight="1">
      <c r="A32" s="825"/>
      <c r="B32" s="829"/>
      <c r="C32" s="837" t="s">
        <v>115</v>
      </c>
      <c r="D32" s="837" t="s">
        <v>12</v>
      </c>
      <c r="E32" s="838" t="s">
        <v>2273</v>
      </c>
      <c r="F32" s="1182" t="s">
        <v>2274</v>
      </c>
      <c r="G32" s="1183"/>
      <c r="H32" s="1183"/>
      <c r="I32" s="1183"/>
      <c r="J32" s="839" t="s">
        <v>109</v>
      </c>
      <c r="K32" s="840">
        <v>27.04</v>
      </c>
      <c r="L32" s="1184"/>
      <c r="M32" s="1185"/>
      <c r="N32" s="1186">
        <f>ROUND($L$32*$K$32,2)</f>
        <v>0</v>
      </c>
      <c r="O32" s="1183"/>
      <c r="P32" s="1183"/>
      <c r="Q32" s="1183"/>
      <c r="R32" s="830"/>
      <c r="S32" s="825"/>
      <c r="T32" s="919"/>
      <c r="U32" s="920" t="s">
        <v>13</v>
      </c>
      <c r="V32" s="921">
        <v>0.36399999999999999</v>
      </c>
      <c r="W32" s="921">
        <f>$V$32*$K$32</f>
        <v>9.8425599999999989</v>
      </c>
      <c r="X32" s="921">
        <v>1.0300000000000001E-3</v>
      </c>
      <c r="Y32" s="921">
        <f>$X$32*$K$32</f>
        <v>2.7851200000000003E-2</v>
      </c>
      <c r="Z32" s="921">
        <v>0</v>
      </c>
      <c r="AA32" s="922">
        <f>$Z$32*$K$32</f>
        <v>0</v>
      </c>
      <c r="AB32" s="825"/>
      <c r="AC32" s="825"/>
      <c r="AD32" s="825"/>
      <c r="AE32" s="825"/>
      <c r="AF32" s="825"/>
      <c r="AG32" s="825"/>
      <c r="AR32" s="228" t="s">
        <v>100</v>
      </c>
      <c r="AT32" s="228" t="s">
        <v>12</v>
      </c>
      <c r="AU32" s="228" t="s">
        <v>98</v>
      </c>
      <c r="AY32" s="228" t="s">
        <v>11</v>
      </c>
      <c r="BE32" s="231">
        <f>IF($U$32="základní",$N$32,0)</f>
        <v>0</v>
      </c>
      <c r="BF32" s="231">
        <f>IF($U$32="snížená",$N$32,0)</f>
        <v>0</v>
      </c>
      <c r="BG32" s="231">
        <f>IF($U$32="zákl. přenesená",$N$32,0)</f>
        <v>0</v>
      </c>
      <c r="BH32" s="231">
        <f>IF($U$32="sníž. přenesená",$N$32,0)</f>
        <v>0</v>
      </c>
      <c r="BI32" s="231">
        <f>IF($U$32="nulová",$N$32,0)</f>
        <v>0</v>
      </c>
      <c r="BJ32" s="228" t="s">
        <v>97</v>
      </c>
      <c r="BK32" s="231">
        <f>ROUND($L$32*$K$32,2)</f>
        <v>0</v>
      </c>
      <c r="BL32" s="228" t="s">
        <v>100</v>
      </c>
    </row>
    <row r="33" spans="1:64" s="228" customFormat="1" ht="15.75" customHeight="1">
      <c r="A33" s="825"/>
      <c r="B33" s="829"/>
      <c r="C33" s="837" t="s">
        <v>15</v>
      </c>
      <c r="D33" s="837" t="s">
        <v>12</v>
      </c>
      <c r="E33" s="838" t="s">
        <v>2275</v>
      </c>
      <c r="F33" s="1182" t="s">
        <v>2276</v>
      </c>
      <c r="G33" s="1183"/>
      <c r="H33" s="1183"/>
      <c r="I33" s="1183"/>
      <c r="J33" s="839" t="s">
        <v>109</v>
      </c>
      <c r="K33" s="840">
        <v>27.04</v>
      </c>
      <c r="L33" s="1184"/>
      <c r="M33" s="1185"/>
      <c r="N33" s="1186">
        <f>ROUND($L$33*$K$33,2)</f>
        <v>0</v>
      </c>
      <c r="O33" s="1183"/>
      <c r="P33" s="1183"/>
      <c r="Q33" s="1183"/>
      <c r="R33" s="830"/>
      <c r="S33" s="825"/>
      <c r="T33" s="919"/>
      <c r="U33" s="920" t="s">
        <v>13</v>
      </c>
      <c r="V33" s="921">
        <v>0.20100000000000001</v>
      </c>
      <c r="W33" s="921">
        <f>$V$33*$K$33</f>
        <v>5.4350399999999999</v>
      </c>
      <c r="X33" s="921">
        <v>0</v>
      </c>
      <c r="Y33" s="921">
        <f>$X$33*$K$33</f>
        <v>0</v>
      </c>
      <c r="Z33" s="921">
        <v>0</v>
      </c>
      <c r="AA33" s="922">
        <f>$Z$33*$K$33</f>
        <v>0</v>
      </c>
      <c r="AB33" s="825"/>
      <c r="AC33" s="825"/>
      <c r="AD33" s="825"/>
      <c r="AE33" s="825"/>
      <c r="AF33" s="825"/>
      <c r="AG33" s="825"/>
      <c r="AR33" s="228" t="s">
        <v>100</v>
      </c>
      <c r="AT33" s="228" t="s">
        <v>12</v>
      </c>
      <c r="AU33" s="228" t="s">
        <v>98</v>
      </c>
      <c r="AY33" s="228" t="s">
        <v>11</v>
      </c>
      <c r="BE33" s="231">
        <f>IF($U$33="základní",$N$33,0)</f>
        <v>0</v>
      </c>
      <c r="BF33" s="231">
        <f>IF($U$33="snížená",$N$33,0)</f>
        <v>0</v>
      </c>
      <c r="BG33" s="231">
        <f>IF($U$33="zákl. přenesená",$N$33,0)</f>
        <v>0</v>
      </c>
      <c r="BH33" s="231">
        <f>IF($U$33="sníž. přenesená",$N$33,0)</f>
        <v>0</v>
      </c>
      <c r="BI33" s="231">
        <f>IF($U$33="nulová",$N$33,0)</f>
        <v>0</v>
      </c>
      <c r="BJ33" s="228" t="s">
        <v>97</v>
      </c>
      <c r="BK33" s="231">
        <f>ROUND($L$33*$K$33,2)</f>
        <v>0</v>
      </c>
      <c r="BL33" s="228" t="s">
        <v>100</v>
      </c>
    </row>
    <row r="34" spans="1:64" s="228" customFormat="1" ht="27" customHeight="1">
      <c r="A34" s="825"/>
      <c r="B34" s="829"/>
      <c r="C34" s="837" t="s">
        <v>16</v>
      </c>
      <c r="D34" s="837" t="s">
        <v>12</v>
      </c>
      <c r="E34" s="838" t="s">
        <v>2277</v>
      </c>
      <c r="F34" s="1182" t="s">
        <v>2278</v>
      </c>
      <c r="G34" s="1183"/>
      <c r="H34" s="1183"/>
      <c r="I34" s="1183"/>
      <c r="J34" s="839" t="s">
        <v>18</v>
      </c>
      <c r="K34" s="840">
        <v>0.97399999999999998</v>
      </c>
      <c r="L34" s="1184"/>
      <c r="M34" s="1185"/>
      <c r="N34" s="1186">
        <f>ROUND($L$34*$K$34,2)</f>
        <v>0</v>
      </c>
      <c r="O34" s="1183"/>
      <c r="P34" s="1183"/>
      <c r="Q34" s="1183"/>
      <c r="R34" s="830"/>
      <c r="S34" s="825"/>
      <c r="T34" s="919"/>
      <c r="U34" s="920" t="s">
        <v>13</v>
      </c>
      <c r="V34" s="921">
        <v>32.820999999999998</v>
      </c>
      <c r="W34" s="921">
        <f>$V$34*$K$34</f>
        <v>31.967653999999996</v>
      </c>
      <c r="X34" s="921">
        <v>1.0601700000000001</v>
      </c>
      <c r="Y34" s="921">
        <f>$X$34*$K$34</f>
        <v>1.03260558</v>
      </c>
      <c r="Z34" s="921">
        <v>0</v>
      </c>
      <c r="AA34" s="922">
        <f>$Z$34*$K$34</f>
        <v>0</v>
      </c>
      <c r="AB34" s="825"/>
      <c r="AC34" s="825"/>
      <c r="AD34" s="825"/>
      <c r="AE34" s="825"/>
      <c r="AF34" s="825"/>
      <c r="AG34" s="825"/>
      <c r="AR34" s="228" t="s">
        <v>100</v>
      </c>
      <c r="AT34" s="228" t="s">
        <v>12</v>
      </c>
      <c r="AU34" s="228" t="s">
        <v>98</v>
      </c>
      <c r="AY34" s="228" t="s">
        <v>11</v>
      </c>
      <c r="BE34" s="231">
        <f>IF($U$34="základní",$N$34,0)</f>
        <v>0</v>
      </c>
      <c r="BF34" s="231">
        <f>IF($U$34="snížená",$N$34,0)</f>
        <v>0</v>
      </c>
      <c r="BG34" s="231">
        <f>IF($U$34="zákl. přenesená",$N$34,0)</f>
        <v>0</v>
      </c>
      <c r="BH34" s="231">
        <f>IF($U$34="sníž. přenesená",$N$34,0)</f>
        <v>0</v>
      </c>
      <c r="BI34" s="231">
        <f>IF($U$34="nulová",$N$34,0)</f>
        <v>0</v>
      </c>
      <c r="BJ34" s="228" t="s">
        <v>97</v>
      </c>
      <c r="BK34" s="231">
        <f>ROUND($L$34*$K$34,2)</f>
        <v>0</v>
      </c>
      <c r="BL34" s="228" t="s">
        <v>100</v>
      </c>
    </row>
    <row r="35" spans="1:64" s="228" customFormat="1" ht="15.75" customHeight="1">
      <c r="A35" s="825"/>
      <c r="B35" s="829"/>
      <c r="C35" s="837" t="s">
        <v>19</v>
      </c>
      <c r="D35" s="837" t="s">
        <v>12</v>
      </c>
      <c r="E35" s="838" t="s">
        <v>2279</v>
      </c>
      <c r="F35" s="1182" t="s">
        <v>2280</v>
      </c>
      <c r="G35" s="1183"/>
      <c r="H35" s="1183"/>
      <c r="I35" s="1183"/>
      <c r="J35" s="839" t="s">
        <v>14</v>
      </c>
      <c r="K35" s="840">
        <v>0.93600000000000005</v>
      </c>
      <c r="L35" s="1184"/>
      <c r="M35" s="1185"/>
      <c r="N35" s="1186">
        <f>ROUND($L$35*$K$35,2)</f>
        <v>0</v>
      </c>
      <c r="O35" s="1183"/>
      <c r="P35" s="1183"/>
      <c r="Q35" s="1183"/>
      <c r="R35" s="830"/>
      <c r="S35" s="825"/>
      <c r="T35" s="919"/>
      <c r="U35" s="920" t="s">
        <v>13</v>
      </c>
      <c r="V35" s="921">
        <v>0.58399999999999996</v>
      </c>
      <c r="W35" s="921">
        <f>$V$35*$K$35</f>
        <v>0.546624</v>
      </c>
      <c r="X35" s="921">
        <v>2.45329</v>
      </c>
      <c r="Y35" s="921">
        <f>$X$35*$K$35</f>
        <v>2.2962794400000002</v>
      </c>
      <c r="Z35" s="921">
        <v>0</v>
      </c>
      <c r="AA35" s="922">
        <f>$Z$35*$K$35</f>
        <v>0</v>
      </c>
      <c r="AB35" s="825"/>
      <c r="AC35" s="825"/>
      <c r="AD35" s="825"/>
      <c r="AE35" s="825"/>
      <c r="AF35" s="825"/>
      <c r="AG35" s="825"/>
      <c r="AR35" s="228" t="s">
        <v>15</v>
      </c>
      <c r="AT35" s="228" t="s">
        <v>12</v>
      </c>
      <c r="AU35" s="228" t="s">
        <v>98</v>
      </c>
      <c r="AY35" s="228" t="s">
        <v>11</v>
      </c>
      <c r="BE35" s="231">
        <f>IF($U$35="základní",$N$35,0)</f>
        <v>0</v>
      </c>
      <c r="BF35" s="231">
        <f>IF($U$35="snížená",$N$35,0)</f>
        <v>0</v>
      </c>
      <c r="BG35" s="231">
        <f>IF($U$35="zákl. přenesená",$N$35,0)</f>
        <v>0</v>
      </c>
      <c r="BH35" s="231">
        <f>IF($U$35="sníž. přenesená",$N$35,0)</f>
        <v>0</v>
      </c>
      <c r="BI35" s="231">
        <f>IF($U$35="nulová",$N$35,0)</f>
        <v>0</v>
      </c>
      <c r="BJ35" s="228" t="s">
        <v>97</v>
      </c>
      <c r="BK35" s="231">
        <f>ROUND($L$35*$K$35,2)</f>
        <v>0</v>
      </c>
      <c r="BL35" s="228" t="s">
        <v>15</v>
      </c>
    </row>
    <row r="36" spans="1:64" s="228" customFormat="1" ht="39" customHeight="1">
      <c r="A36" s="825"/>
      <c r="B36" s="829"/>
      <c r="C36" s="837" t="s">
        <v>20</v>
      </c>
      <c r="D36" s="837" t="s">
        <v>12</v>
      </c>
      <c r="E36" s="838" t="s">
        <v>2281</v>
      </c>
      <c r="F36" s="1182" t="s">
        <v>3165</v>
      </c>
      <c r="G36" s="1183"/>
      <c r="H36" s="1183"/>
      <c r="I36" s="1183"/>
      <c r="J36" s="839" t="s">
        <v>109</v>
      </c>
      <c r="K36" s="840">
        <v>138.83199999999999</v>
      </c>
      <c r="L36" s="1184"/>
      <c r="M36" s="1185"/>
      <c r="N36" s="1186">
        <f>ROUND($L$36*$K$36,2)</f>
        <v>0</v>
      </c>
      <c r="O36" s="1183"/>
      <c r="P36" s="1183"/>
      <c r="Q36" s="1183"/>
      <c r="R36" s="830"/>
      <c r="S36" s="825"/>
      <c r="T36" s="919"/>
      <c r="U36" s="920" t="s">
        <v>13</v>
      </c>
      <c r="V36" s="921">
        <v>0.53100000000000003</v>
      </c>
      <c r="W36" s="921">
        <f>$V$36*$K$36</f>
        <v>73.719791999999998</v>
      </c>
      <c r="X36" s="921">
        <v>0.34661999999999998</v>
      </c>
      <c r="Y36" s="921">
        <f>$X$36*$K$36</f>
        <v>48.121947839999997</v>
      </c>
      <c r="Z36" s="921">
        <v>0</v>
      </c>
      <c r="AA36" s="922">
        <f>$Z$36*$K$36</f>
        <v>0</v>
      </c>
      <c r="AB36" s="825"/>
      <c r="AC36" s="825"/>
      <c r="AD36" s="825"/>
      <c r="AE36" s="825"/>
      <c r="AF36" s="825"/>
      <c r="AG36" s="825"/>
      <c r="AR36" s="228" t="s">
        <v>100</v>
      </c>
      <c r="AT36" s="228" t="s">
        <v>12</v>
      </c>
      <c r="AU36" s="228" t="s">
        <v>98</v>
      </c>
      <c r="AY36" s="228" t="s">
        <v>11</v>
      </c>
      <c r="BE36" s="231">
        <f>IF($U$36="základní",$N$36,0)</f>
        <v>0</v>
      </c>
      <c r="BF36" s="231">
        <f>IF($U$36="snížená",$N$36,0)</f>
        <v>0</v>
      </c>
      <c r="BG36" s="231">
        <f>IF($U$36="zákl. přenesená",$N$36,0)</f>
        <v>0</v>
      </c>
      <c r="BH36" s="231">
        <f>IF($U$36="sníž. přenesená",$N$36,0)</f>
        <v>0</v>
      </c>
      <c r="BI36" s="231">
        <f>IF($U$36="nulová",$N$36,0)</f>
        <v>0</v>
      </c>
      <c r="BJ36" s="228" t="s">
        <v>97</v>
      </c>
      <c r="BK36" s="231">
        <f>ROUND($L$36*$K$36,2)</f>
        <v>0</v>
      </c>
      <c r="BL36" s="228" t="s">
        <v>100</v>
      </c>
    </row>
    <row r="37" spans="1:64" s="228" customFormat="1" ht="39" customHeight="1">
      <c r="A37" s="825"/>
      <c r="B37" s="829"/>
      <c r="C37" s="837" t="s">
        <v>21</v>
      </c>
      <c r="D37" s="837" t="s">
        <v>12</v>
      </c>
      <c r="E37" s="838" t="s">
        <v>2282</v>
      </c>
      <c r="F37" s="1182" t="s">
        <v>2283</v>
      </c>
      <c r="G37" s="1183"/>
      <c r="H37" s="1183"/>
      <c r="I37" s="1183"/>
      <c r="J37" s="839" t="s">
        <v>109</v>
      </c>
      <c r="K37" s="840">
        <v>16.940000000000001</v>
      </c>
      <c r="L37" s="1184"/>
      <c r="M37" s="1185"/>
      <c r="N37" s="1186">
        <f>ROUND($L$37*$K$37,2)</f>
        <v>0</v>
      </c>
      <c r="O37" s="1183"/>
      <c r="P37" s="1183"/>
      <c r="Q37" s="1183"/>
      <c r="R37" s="830"/>
      <c r="S37" s="825"/>
      <c r="T37" s="919"/>
      <c r="U37" s="920" t="s">
        <v>13</v>
      </c>
      <c r="V37" s="921">
        <v>1.21</v>
      </c>
      <c r="W37" s="921">
        <f>$V$37*$K$37</f>
        <v>20.497400000000003</v>
      </c>
      <c r="X37" s="921">
        <v>0.90802000000000005</v>
      </c>
      <c r="Y37" s="921">
        <f>$X$37*$K$37</f>
        <v>15.381858800000002</v>
      </c>
      <c r="Z37" s="921">
        <v>0</v>
      </c>
      <c r="AA37" s="922">
        <f>$Z$37*$K$37</f>
        <v>0</v>
      </c>
      <c r="AB37" s="825"/>
      <c r="AC37" s="825"/>
      <c r="AD37" s="825"/>
      <c r="AE37" s="825"/>
      <c r="AF37" s="825"/>
      <c r="AG37" s="825"/>
      <c r="AR37" s="228" t="s">
        <v>100</v>
      </c>
      <c r="AT37" s="228" t="s">
        <v>12</v>
      </c>
      <c r="AU37" s="228" t="s">
        <v>98</v>
      </c>
      <c r="AY37" s="228" t="s">
        <v>11</v>
      </c>
      <c r="BE37" s="231">
        <f>IF($U$37="základní",$N$37,0)</f>
        <v>0</v>
      </c>
      <c r="BF37" s="231">
        <f>IF($U$37="snížená",$N$37,0)</f>
        <v>0</v>
      </c>
      <c r="BG37" s="231">
        <f>IF($U$37="zákl. přenesená",$N$37,0)</f>
        <v>0</v>
      </c>
      <c r="BH37" s="231">
        <f>IF($U$37="sníž. přenesená",$N$37,0)</f>
        <v>0</v>
      </c>
      <c r="BI37" s="231">
        <f>IF($U$37="nulová",$N$37,0)</f>
        <v>0</v>
      </c>
      <c r="BJ37" s="228" t="s">
        <v>97</v>
      </c>
      <c r="BK37" s="231">
        <f>ROUND($L$37*$K$37,2)</f>
        <v>0</v>
      </c>
      <c r="BL37" s="228" t="s">
        <v>100</v>
      </c>
    </row>
    <row r="38" spans="1:64" s="230" customFormat="1" ht="30.75" customHeight="1">
      <c r="A38" s="836"/>
      <c r="B38" s="912"/>
      <c r="C38" s="836"/>
      <c r="D38" s="918" t="s">
        <v>1868</v>
      </c>
      <c r="E38" s="836"/>
      <c r="F38" s="836"/>
      <c r="G38" s="836"/>
      <c r="H38" s="836"/>
      <c r="I38" s="836"/>
      <c r="J38" s="836"/>
      <c r="K38" s="836"/>
      <c r="L38" s="846"/>
      <c r="M38" s="846"/>
      <c r="N38" s="1181">
        <f>$BK$38</f>
        <v>0</v>
      </c>
      <c r="O38" s="1180"/>
      <c r="P38" s="1180"/>
      <c r="Q38" s="1180"/>
      <c r="R38" s="914"/>
      <c r="S38" s="836"/>
      <c r="T38" s="915"/>
      <c r="U38" s="836"/>
      <c r="V38" s="836"/>
      <c r="W38" s="916">
        <f>SUM($W$39:$W$42)</f>
        <v>103.68746400000001</v>
      </c>
      <c r="X38" s="836"/>
      <c r="Y38" s="916">
        <f>SUM($Y$39:$Y$42)</f>
        <v>40.441019779999998</v>
      </c>
      <c r="Z38" s="836"/>
      <c r="AA38" s="917">
        <f>SUM($AA$39:$AA$42)</f>
        <v>0</v>
      </c>
      <c r="AB38" s="836"/>
      <c r="AC38" s="836"/>
      <c r="AD38" s="836"/>
      <c r="AE38" s="836"/>
      <c r="AF38" s="836"/>
      <c r="AG38" s="836"/>
      <c r="AR38" s="899" t="s">
        <v>97</v>
      </c>
      <c r="AT38" s="899" t="s">
        <v>10</v>
      </c>
      <c r="AU38" s="899" t="s">
        <v>97</v>
      </c>
      <c r="AY38" s="899" t="s">
        <v>11</v>
      </c>
      <c r="BK38" s="900">
        <f>SUM($BK$39:$BK$42)</f>
        <v>0</v>
      </c>
    </row>
    <row r="39" spans="1:64" s="228" customFormat="1" ht="27" customHeight="1">
      <c r="A39" s="825"/>
      <c r="B39" s="829"/>
      <c r="C39" s="837" t="s">
        <v>22</v>
      </c>
      <c r="D39" s="837" t="s">
        <v>12</v>
      </c>
      <c r="E39" s="838" t="s">
        <v>2284</v>
      </c>
      <c r="F39" s="1182" t="s">
        <v>2285</v>
      </c>
      <c r="G39" s="1183"/>
      <c r="H39" s="1183"/>
      <c r="I39" s="1183"/>
      <c r="J39" s="839" t="s">
        <v>14</v>
      </c>
      <c r="K39" s="840">
        <v>15.042999999999999</v>
      </c>
      <c r="L39" s="1184"/>
      <c r="M39" s="1185"/>
      <c r="N39" s="1186">
        <f>ROUND($L$39*$K$39,2)</f>
        <v>0</v>
      </c>
      <c r="O39" s="1183"/>
      <c r="P39" s="1183"/>
      <c r="Q39" s="1183"/>
      <c r="R39" s="830"/>
      <c r="S39" s="825"/>
      <c r="T39" s="919"/>
      <c r="U39" s="920" t="s">
        <v>13</v>
      </c>
      <c r="V39" s="921">
        <v>3.8420000000000001</v>
      </c>
      <c r="W39" s="921">
        <f>$V$39*$K$39</f>
        <v>57.795206</v>
      </c>
      <c r="X39" s="921">
        <v>1.8774999999999999</v>
      </c>
      <c r="Y39" s="921">
        <f>$X$39*$K$39</f>
        <v>28.243232499999998</v>
      </c>
      <c r="Z39" s="921">
        <v>0</v>
      </c>
      <c r="AA39" s="922">
        <f>$Z$39*$K$39</f>
        <v>0</v>
      </c>
      <c r="AB39" s="825"/>
      <c r="AC39" s="825"/>
      <c r="AD39" s="825"/>
      <c r="AE39" s="825"/>
      <c r="AF39" s="825"/>
      <c r="AG39" s="825"/>
      <c r="AR39" s="228" t="s">
        <v>100</v>
      </c>
      <c r="AT39" s="228" t="s">
        <v>12</v>
      </c>
      <c r="AU39" s="228" t="s">
        <v>98</v>
      </c>
      <c r="AY39" s="228" t="s">
        <v>11</v>
      </c>
      <c r="BE39" s="231">
        <f>IF($U$39="základní",$N$39,0)</f>
        <v>0</v>
      </c>
      <c r="BF39" s="231">
        <f>IF($U$39="snížená",$N$39,0)</f>
        <v>0</v>
      </c>
      <c r="BG39" s="231">
        <f>IF($U$39="zákl. přenesená",$N$39,0)</f>
        <v>0</v>
      </c>
      <c r="BH39" s="231">
        <f>IF($U$39="sníž. přenesená",$N$39,0)</f>
        <v>0</v>
      </c>
      <c r="BI39" s="231">
        <f>IF($U$39="nulová",$N$39,0)</f>
        <v>0</v>
      </c>
      <c r="BJ39" s="228" t="s">
        <v>97</v>
      </c>
      <c r="BK39" s="231">
        <f>ROUND($L$39*$K$39,2)</f>
        <v>0</v>
      </c>
      <c r="BL39" s="228" t="s">
        <v>100</v>
      </c>
    </row>
    <row r="40" spans="1:64" s="228" customFormat="1" ht="27" customHeight="1">
      <c r="A40" s="825"/>
      <c r="B40" s="829"/>
      <c r="C40" s="837" t="s">
        <v>23</v>
      </c>
      <c r="D40" s="837" t="s">
        <v>12</v>
      </c>
      <c r="E40" s="838" t="s">
        <v>2286</v>
      </c>
      <c r="F40" s="1182" t="s">
        <v>2287</v>
      </c>
      <c r="G40" s="1183"/>
      <c r="H40" s="1183"/>
      <c r="I40" s="1183"/>
      <c r="J40" s="839" t="s">
        <v>109</v>
      </c>
      <c r="K40" s="840">
        <v>31.396000000000001</v>
      </c>
      <c r="L40" s="1184"/>
      <c r="M40" s="1185"/>
      <c r="N40" s="1186">
        <f>ROUND($L$40*$K$40,2)</f>
        <v>0</v>
      </c>
      <c r="O40" s="1183"/>
      <c r="P40" s="1183"/>
      <c r="Q40" s="1183"/>
      <c r="R40" s="830"/>
      <c r="S40" s="825"/>
      <c r="T40" s="919"/>
      <c r="U40" s="920" t="s">
        <v>13</v>
      </c>
      <c r="V40" s="921">
        <v>1.04</v>
      </c>
      <c r="W40" s="921">
        <f>$V$40*$K$40</f>
        <v>32.65184</v>
      </c>
      <c r="X40" s="921">
        <v>0.30381000000000002</v>
      </c>
      <c r="Y40" s="921">
        <f>$X$40*$K$40</f>
        <v>9.5384187600000008</v>
      </c>
      <c r="Z40" s="921">
        <v>0</v>
      </c>
      <c r="AA40" s="922">
        <f>$Z$40*$K$40</f>
        <v>0</v>
      </c>
      <c r="AB40" s="825"/>
      <c r="AC40" s="825"/>
      <c r="AD40" s="825"/>
      <c r="AE40" s="825"/>
      <c r="AF40" s="825"/>
      <c r="AG40" s="825"/>
      <c r="AR40" s="228" t="s">
        <v>100</v>
      </c>
      <c r="AT40" s="228" t="s">
        <v>12</v>
      </c>
      <c r="AU40" s="228" t="s">
        <v>98</v>
      </c>
      <c r="AY40" s="228" t="s">
        <v>11</v>
      </c>
      <c r="BE40" s="231">
        <f>IF($U$40="základní",$N$40,0)</f>
        <v>0</v>
      </c>
      <c r="BF40" s="231">
        <f>IF($U$40="snížená",$N$40,0)</f>
        <v>0</v>
      </c>
      <c r="BG40" s="231">
        <f>IF($U$40="zákl. přenesená",$N$40,0)</f>
        <v>0</v>
      </c>
      <c r="BH40" s="231">
        <f>IF($U$40="sníž. přenesená",$N$40,0)</f>
        <v>0</v>
      </c>
      <c r="BI40" s="231">
        <f>IF($U$40="nulová",$N$40,0)</f>
        <v>0</v>
      </c>
      <c r="BJ40" s="228" t="s">
        <v>97</v>
      </c>
      <c r="BK40" s="231">
        <f>ROUND($L$40*$K$40,2)</f>
        <v>0</v>
      </c>
      <c r="BL40" s="228" t="s">
        <v>100</v>
      </c>
    </row>
    <row r="41" spans="1:64" s="228" customFormat="1" ht="27" customHeight="1">
      <c r="A41" s="825"/>
      <c r="B41" s="829"/>
      <c r="C41" s="837" t="s">
        <v>49</v>
      </c>
      <c r="D41" s="837" t="s">
        <v>12</v>
      </c>
      <c r="E41" s="838" t="s">
        <v>2288</v>
      </c>
      <c r="F41" s="1182" t="s">
        <v>2289</v>
      </c>
      <c r="G41" s="1183"/>
      <c r="H41" s="1183"/>
      <c r="I41" s="1183"/>
      <c r="J41" s="839" t="s">
        <v>109</v>
      </c>
      <c r="K41" s="840">
        <v>4.9210000000000003</v>
      </c>
      <c r="L41" s="1184"/>
      <c r="M41" s="1185"/>
      <c r="N41" s="1186">
        <f>ROUND($L$41*$K$41,2)</f>
        <v>0</v>
      </c>
      <c r="O41" s="1183"/>
      <c r="P41" s="1183"/>
      <c r="Q41" s="1183"/>
      <c r="R41" s="830"/>
      <c r="S41" s="825"/>
      <c r="T41" s="919"/>
      <c r="U41" s="920" t="s">
        <v>13</v>
      </c>
      <c r="V41" s="921">
        <v>0.57199999999999995</v>
      </c>
      <c r="W41" s="921">
        <f>$V$41*$K$41</f>
        <v>2.8148119999999999</v>
      </c>
      <c r="X41" s="921">
        <v>9.2319999999999999E-2</v>
      </c>
      <c r="Y41" s="921">
        <f>$X$41*$K$41</f>
        <v>0.45430672</v>
      </c>
      <c r="Z41" s="921">
        <v>0</v>
      </c>
      <c r="AA41" s="922">
        <f>$Z$41*$K$41</f>
        <v>0</v>
      </c>
      <c r="AB41" s="825"/>
      <c r="AC41" s="825"/>
      <c r="AD41" s="825"/>
      <c r="AE41" s="825"/>
      <c r="AF41" s="825"/>
      <c r="AG41" s="825"/>
      <c r="AR41" s="228" t="s">
        <v>100</v>
      </c>
      <c r="AT41" s="228" t="s">
        <v>12</v>
      </c>
      <c r="AU41" s="228" t="s">
        <v>98</v>
      </c>
      <c r="AY41" s="228" t="s">
        <v>11</v>
      </c>
      <c r="BE41" s="231">
        <f>IF($U$41="základní",$N$41,0)</f>
        <v>0</v>
      </c>
      <c r="BF41" s="231">
        <f>IF($U$41="snížená",$N$41,0)</f>
        <v>0</v>
      </c>
      <c r="BG41" s="231">
        <f>IF($U$41="zákl. přenesená",$N$41,0)</f>
        <v>0</v>
      </c>
      <c r="BH41" s="231">
        <f>IF($U$41="sníž. přenesená",$N$41,0)</f>
        <v>0</v>
      </c>
      <c r="BI41" s="231">
        <f>IF($U$41="nulová",$N$41,0)</f>
        <v>0</v>
      </c>
      <c r="BJ41" s="228" t="s">
        <v>97</v>
      </c>
      <c r="BK41" s="231">
        <f>ROUND($L$41*$K$41,2)</f>
        <v>0</v>
      </c>
      <c r="BL41" s="228" t="s">
        <v>100</v>
      </c>
    </row>
    <row r="42" spans="1:64" s="228" customFormat="1" ht="27" customHeight="1">
      <c r="A42" s="825"/>
      <c r="B42" s="829"/>
      <c r="C42" s="837" t="s">
        <v>24</v>
      </c>
      <c r="D42" s="837" t="s">
        <v>12</v>
      </c>
      <c r="E42" s="838" t="s">
        <v>2290</v>
      </c>
      <c r="F42" s="1182" t="s">
        <v>2291</v>
      </c>
      <c r="G42" s="1183"/>
      <c r="H42" s="1183"/>
      <c r="I42" s="1183"/>
      <c r="J42" s="839" t="s">
        <v>109</v>
      </c>
      <c r="K42" s="840">
        <v>15.377000000000001</v>
      </c>
      <c r="L42" s="1184"/>
      <c r="M42" s="1185"/>
      <c r="N42" s="1186">
        <f>ROUND($L$42*$K$42,2)</f>
        <v>0</v>
      </c>
      <c r="O42" s="1183"/>
      <c r="P42" s="1183"/>
      <c r="Q42" s="1183"/>
      <c r="R42" s="830"/>
      <c r="S42" s="825"/>
      <c r="T42" s="919"/>
      <c r="U42" s="920" t="s">
        <v>13</v>
      </c>
      <c r="V42" s="921">
        <v>0.67800000000000005</v>
      </c>
      <c r="W42" s="921">
        <f>$V$42*$K$42</f>
        <v>10.425606000000002</v>
      </c>
      <c r="X42" s="921">
        <v>0.1434</v>
      </c>
      <c r="Y42" s="921">
        <f>$X$42*$K$42</f>
        <v>2.2050618000000002</v>
      </c>
      <c r="Z42" s="921">
        <v>0</v>
      </c>
      <c r="AA42" s="922">
        <f>$Z$42*$K$42</f>
        <v>0</v>
      </c>
      <c r="AB42" s="825"/>
      <c r="AC42" s="825"/>
      <c r="AD42" s="825"/>
      <c r="AE42" s="825"/>
      <c r="AF42" s="825"/>
      <c r="AG42" s="825"/>
      <c r="AR42" s="228" t="s">
        <v>100</v>
      </c>
      <c r="AT42" s="228" t="s">
        <v>12</v>
      </c>
      <c r="AU42" s="228" t="s">
        <v>98</v>
      </c>
      <c r="AY42" s="228" t="s">
        <v>11</v>
      </c>
      <c r="BE42" s="231">
        <f>IF($U$42="základní",$N$42,0)</f>
        <v>0</v>
      </c>
      <c r="BF42" s="231">
        <f>IF($U$42="snížená",$N$42,0)</f>
        <v>0</v>
      </c>
      <c r="BG42" s="231">
        <f>IF($U$42="zákl. přenesená",$N$42,0)</f>
        <v>0</v>
      </c>
      <c r="BH42" s="231">
        <f>IF($U$42="sníž. přenesená",$N$42,0)</f>
        <v>0</v>
      </c>
      <c r="BI42" s="231">
        <f>IF($U$42="nulová",$N$42,0)</f>
        <v>0</v>
      </c>
      <c r="BJ42" s="228" t="s">
        <v>97</v>
      </c>
      <c r="BK42" s="231">
        <f>ROUND($L$42*$K$42,2)</f>
        <v>0</v>
      </c>
      <c r="BL42" s="228" t="s">
        <v>100</v>
      </c>
    </row>
    <row r="43" spans="1:64" s="230" customFormat="1" ht="30.75" customHeight="1">
      <c r="A43" s="836"/>
      <c r="B43" s="912"/>
      <c r="C43" s="836"/>
      <c r="D43" s="918" t="s">
        <v>1995</v>
      </c>
      <c r="E43" s="836"/>
      <c r="F43" s="836"/>
      <c r="G43" s="836"/>
      <c r="H43" s="836"/>
      <c r="I43" s="836"/>
      <c r="J43" s="836"/>
      <c r="K43" s="836"/>
      <c r="L43" s="846"/>
      <c r="M43" s="846"/>
      <c r="N43" s="1181">
        <f>$BK$43</f>
        <v>0</v>
      </c>
      <c r="O43" s="1180"/>
      <c r="P43" s="1180"/>
      <c r="Q43" s="1180"/>
      <c r="R43" s="914"/>
      <c r="S43" s="836"/>
      <c r="T43" s="915"/>
      <c r="U43" s="836"/>
      <c r="V43" s="836"/>
      <c r="W43" s="916">
        <f>SUM($W$44:$W$46)</f>
        <v>25.636679999999998</v>
      </c>
      <c r="X43" s="836"/>
      <c r="Y43" s="916">
        <f>SUM($Y$44:$Y$46)</f>
        <v>9.6724867000000003</v>
      </c>
      <c r="Z43" s="836"/>
      <c r="AA43" s="917">
        <f>SUM($AA$44:$AA$46)</f>
        <v>0</v>
      </c>
      <c r="AB43" s="836"/>
      <c r="AC43" s="836"/>
      <c r="AD43" s="836"/>
      <c r="AE43" s="836"/>
      <c r="AF43" s="836"/>
      <c r="AG43" s="836"/>
      <c r="AR43" s="899" t="s">
        <v>97</v>
      </c>
      <c r="AT43" s="899" t="s">
        <v>10</v>
      </c>
      <c r="AU43" s="899" t="s">
        <v>97</v>
      </c>
      <c r="AY43" s="899" t="s">
        <v>11</v>
      </c>
      <c r="BK43" s="900">
        <f>SUM($BK$44:$BK$46)</f>
        <v>0</v>
      </c>
    </row>
    <row r="44" spans="1:64" s="228" customFormat="1" ht="39" customHeight="1">
      <c r="A44" s="825"/>
      <c r="B44" s="829"/>
      <c r="C44" s="837" t="s">
        <v>25</v>
      </c>
      <c r="D44" s="837" t="s">
        <v>12</v>
      </c>
      <c r="E44" s="838" t="s">
        <v>2292</v>
      </c>
      <c r="F44" s="1182" t="s">
        <v>3166</v>
      </c>
      <c r="G44" s="1183"/>
      <c r="H44" s="1183"/>
      <c r="I44" s="1183"/>
      <c r="J44" s="839" t="s">
        <v>109</v>
      </c>
      <c r="K44" s="840">
        <v>30.09</v>
      </c>
      <c r="L44" s="1184"/>
      <c r="M44" s="1185"/>
      <c r="N44" s="1186">
        <f>ROUND($L$44*$K$44,2)</f>
        <v>0</v>
      </c>
      <c r="O44" s="1183"/>
      <c r="P44" s="1183"/>
      <c r="Q44" s="1183"/>
      <c r="R44" s="830"/>
      <c r="S44" s="825"/>
      <c r="T44" s="919"/>
      <c r="U44" s="920" t="s">
        <v>13</v>
      </c>
      <c r="V44" s="921">
        <v>0.85199999999999998</v>
      </c>
      <c r="W44" s="921">
        <f>$V$44*$K$44</f>
        <v>25.636679999999998</v>
      </c>
      <c r="X44" s="921">
        <v>9.7629999999999995E-2</v>
      </c>
      <c r="Y44" s="921">
        <f>$X$44*$K$44</f>
        <v>2.9376867</v>
      </c>
      <c r="Z44" s="921">
        <v>0</v>
      </c>
      <c r="AA44" s="922">
        <f>$Z$44*$K$44</f>
        <v>0</v>
      </c>
      <c r="AB44" s="825"/>
      <c r="AC44" s="825"/>
      <c r="AD44" s="825"/>
      <c r="AE44" s="825"/>
      <c r="AF44" s="825"/>
      <c r="AG44" s="825"/>
      <c r="AR44" s="228" t="s">
        <v>100</v>
      </c>
      <c r="AT44" s="228" t="s">
        <v>12</v>
      </c>
      <c r="AU44" s="228" t="s">
        <v>98</v>
      </c>
      <c r="AY44" s="228" t="s">
        <v>11</v>
      </c>
      <c r="BE44" s="231">
        <f>IF($U$44="základní",$N$44,0)</f>
        <v>0</v>
      </c>
      <c r="BF44" s="231">
        <f>IF($U$44="snížená",$N$44,0)</f>
        <v>0</v>
      </c>
      <c r="BG44" s="231">
        <f>IF($U$44="zákl. přenesená",$N$44,0)</f>
        <v>0</v>
      </c>
      <c r="BH44" s="231">
        <f>IF($U$44="sníž. přenesená",$N$44,0)</f>
        <v>0</v>
      </c>
      <c r="BI44" s="231">
        <f>IF($U$44="nulová",$N$44,0)</f>
        <v>0</v>
      </c>
      <c r="BJ44" s="228" t="s">
        <v>97</v>
      </c>
      <c r="BK44" s="231">
        <f>ROUND($L$44*$K$44,2)</f>
        <v>0</v>
      </c>
      <c r="BL44" s="228" t="s">
        <v>100</v>
      </c>
    </row>
    <row r="45" spans="1:64" s="228" customFormat="1" ht="27" customHeight="1">
      <c r="A45" s="825"/>
      <c r="B45" s="829"/>
      <c r="C45" s="837" t="s">
        <v>26</v>
      </c>
      <c r="D45" s="837" t="s">
        <v>12</v>
      </c>
      <c r="E45" s="838" t="s">
        <v>2293</v>
      </c>
      <c r="F45" s="1182" t="s">
        <v>2294</v>
      </c>
      <c r="G45" s="1183"/>
      <c r="H45" s="1183"/>
      <c r="I45" s="1183"/>
      <c r="J45" s="839" t="s">
        <v>109</v>
      </c>
      <c r="K45" s="840">
        <v>33.4</v>
      </c>
      <c r="L45" s="1184"/>
      <c r="M45" s="1185"/>
      <c r="N45" s="1186">
        <f>ROUND($L$45*$K$45,2)</f>
        <v>0</v>
      </c>
      <c r="O45" s="1183"/>
      <c r="P45" s="1183"/>
      <c r="Q45" s="1183"/>
      <c r="R45" s="830"/>
      <c r="S45" s="825"/>
      <c r="T45" s="919"/>
      <c r="U45" s="920" t="s">
        <v>13</v>
      </c>
      <c r="V45" s="921">
        <v>0</v>
      </c>
      <c r="W45" s="921">
        <f>$V$45*$K$45</f>
        <v>0</v>
      </c>
      <c r="X45" s="921">
        <v>0.15</v>
      </c>
      <c r="Y45" s="921">
        <f>$X$45*$K$45</f>
        <v>5.01</v>
      </c>
      <c r="Z45" s="921">
        <v>0</v>
      </c>
      <c r="AA45" s="922">
        <f>$Z$45*$K$45</f>
        <v>0</v>
      </c>
      <c r="AB45" s="825"/>
      <c r="AC45" s="825"/>
      <c r="AD45" s="825"/>
      <c r="AE45" s="825"/>
      <c r="AF45" s="825"/>
      <c r="AG45" s="825"/>
      <c r="AR45" s="228" t="s">
        <v>100</v>
      </c>
      <c r="AT45" s="228" t="s">
        <v>12</v>
      </c>
      <c r="AU45" s="228" t="s">
        <v>98</v>
      </c>
      <c r="AY45" s="228" t="s">
        <v>11</v>
      </c>
      <c r="BE45" s="231">
        <f>IF($U$45="základní",$N$45,0)</f>
        <v>0</v>
      </c>
      <c r="BF45" s="231">
        <f>IF($U$45="snížená",$N$45,0)</f>
        <v>0</v>
      </c>
      <c r="BG45" s="231">
        <f>IF($U$45="zákl. přenesená",$N$45,0)</f>
        <v>0</v>
      </c>
      <c r="BH45" s="231">
        <f>IF($U$45="sníž. přenesená",$N$45,0)</f>
        <v>0</v>
      </c>
      <c r="BI45" s="231">
        <f>IF($U$45="nulová",$N$45,0)</f>
        <v>0</v>
      </c>
      <c r="BJ45" s="228" t="s">
        <v>97</v>
      </c>
      <c r="BK45" s="231">
        <f>ROUND($L$45*$K$45,2)</f>
        <v>0</v>
      </c>
      <c r="BL45" s="228" t="s">
        <v>100</v>
      </c>
    </row>
    <row r="46" spans="1:64" s="228" customFormat="1" ht="27" customHeight="1">
      <c r="A46" s="825"/>
      <c r="B46" s="829"/>
      <c r="C46" s="837" t="s">
        <v>27</v>
      </c>
      <c r="D46" s="837" t="s">
        <v>12</v>
      </c>
      <c r="E46" s="838" t="s">
        <v>2295</v>
      </c>
      <c r="F46" s="1182" t="s">
        <v>2296</v>
      </c>
      <c r="G46" s="1183"/>
      <c r="H46" s="1183"/>
      <c r="I46" s="1183"/>
      <c r="J46" s="839" t="s">
        <v>109</v>
      </c>
      <c r="K46" s="840">
        <v>3.92</v>
      </c>
      <c r="L46" s="1184"/>
      <c r="M46" s="1185"/>
      <c r="N46" s="1186">
        <f>ROUND($L$46*$K$46,2)</f>
        <v>0</v>
      </c>
      <c r="O46" s="1183"/>
      <c r="P46" s="1183"/>
      <c r="Q46" s="1183"/>
      <c r="R46" s="830"/>
      <c r="S46" s="825"/>
      <c r="T46" s="919"/>
      <c r="U46" s="920" t="s">
        <v>13</v>
      </c>
      <c r="V46" s="921">
        <v>0</v>
      </c>
      <c r="W46" s="921">
        <f>$V$46*$K$46</f>
        <v>0</v>
      </c>
      <c r="X46" s="921">
        <v>0.44</v>
      </c>
      <c r="Y46" s="921">
        <f>$X$46*$K$46</f>
        <v>1.7247999999999999</v>
      </c>
      <c r="Z46" s="921">
        <v>0</v>
      </c>
      <c r="AA46" s="922">
        <f>$Z$46*$K$46</f>
        <v>0</v>
      </c>
      <c r="AB46" s="825"/>
      <c r="AC46" s="825"/>
      <c r="AD46" s="825"/>
      <c r="AE46" s="825"/>
      <c r="AF46" s="825"/>
      <c r="AG46" s="825"/>
      <c r="AR46" s="228" t="s">
        <v>100</v>
      </c>
      <c r="AT46" s="228" t="s">
        <v>12</v>
      </c>
      <c r="AU46" s="228" t="s">
        <v>98</v>
      </c>
      <c r="AY46" s="228" t="s">
        <v>11</v>
      </c>
      <c r="BE46" s="231">
        <f>IF($U$46="základní",$N$46,0)</f>
        <v>0</v>
      </c>
      <c r="BF46" s="231">
        <f>IF($U$46="snížená",$N$46,0)</f>
        <v>0</v>
      </c>
      <c r="BG46" s="231">
        <f>IF($U$46="zákl. přenesená",$N$46,0)</f>
        <v>0</v>
      </c>
      <c r="BH46" s="231">
        <f>IF($U$46="sníž. přenesená",$N$46,0)</f>
        <v>0</v>
      </c>
      <c r="BI46" s="231">
        <f>IF($U$46="nulová",$N$46,0)</f>
        <v>0</v>
      </c>
      <c r="BJ46" s="228" t="s">
        <v>97</v>
      </c>
      <c r="BK46" s="231">
        <f>ROUND($L$46*$K$46,2)</f>
        <v>0</v>
      </c>
      <c r="BL46" s="228" t="s">
        <v>100</v>
      </c>
    </row>
    <row r="47" spans="1:64" s="230" customFormat="1" ht="30.75" customHeight="1">
      <c r="A47" s="836"/>
      <c r="B47" s="912"/>
      <c r="C47" s="836"/>
      <c r="D47" s="918" t="s">
        <v>1827</v>
      </c>
      <c r="E47" s="836"/>
      <c r="F47" s="836"/>
      <c r="G47" s="836"/>
      <c r="H47" s="836"/>
      <c r="I47" s="836"/>
      <c r="J47" s="836"/>
      <c r="K47" s="836"/>
      <c r="L47" s="846"/>
      <c r="M47" s="846"/>
      <c r="N47" s="1181">
        <f>$BK$47</f>
        <v>0</v>
      </c>
      <c r="O47" s="1180"/>
      <c r="P47" s="1180"/>
      <c r="Q47" s="1180"/>
      <c r="R47" s="914"/>
      <c r="S47" s="836"/>
      <c r="T47" s="915"/>
      <c r="U47" s="836"/>
      <c r="V47" s="836"/>
      <c r="W47" s="916">
        <f>SUM($W$48:$W$50)</f>
        <v>34.473600000000005</v>
      </c>
      <c r="X47" s="836"/>
      <c r="Y47" s="916">
        <f>SUM($Y$48:$Y$50)</f>
        <v>40.07662400000001</v>
      </c>
      <c r="Z47" s="836"/>
      <c r="AA47" s="917">
        <f>SUM($AA$48:$AA$50)</f>
        <v>0</v>
      </c>
      <c r="AB47" s="836"/>
      <c r="AC47" s="836"/>
      <c r="AD47" s="836"/>
      <c r="AE47" s="836"/>
      <c r="AF47" s="836"/>
      <c r="AG47" s="836"/>
      <c r="AR47" s="899" t="s">
        <v>97</v>
      </c>
      <c r="AT47" s="899" t="s">
        <v>10</v>
      </c>
      <c r="AU47" s="899" t="s">
        <v>97</v>
      </c>
      <c r="AY47" s="899" t="s">
        <v>11</v>
      </c>
      <c r="BK47" s="900">
        <f>SUM($BK$48:$BK$50)</f>
        <v>0</v>
      </c>
    </row>
    <row r="48" spans="1:64" s="228" customFormat="1" ht="27" customHeight="1">
      <c r="A48" s="825"/>
      <c r="B48" s="829"/>
      <c r="C48" s="837" t="s">
        <v>28</v>
      </c>
      <c r="D48" s="837" t="s">
        <v>12</v>
      </c>
      <c r="E48" s="838" t="s">
        <v>2297</v>
      </c>
      <c r="F48" s="1182" t="s">
        <v>2298</v>
      </c>
      <c r="G48" s="1183"/>
      <c r="H48" s="1183"/>
      <c r="I48" s="1183"/>
      <c r="J48" s="839" t="s">
        <v>14</v>
      </c>
      <c r="K48" s="840">
        <v>13.3</v>
      </c>
      <c r="L48" s="1184"/>
      <c r="M48" s="1185"/>
      <c r="N48" s="1186">
        <f>ROUND($L$48*$K$48,2)</f>
        <v>0</v>
      </c>
      <c r="O48" s="1183"/>
      <c r="P48" s="1183"/>
      <c r="Q48" s="1183"/>
      <c r="R48" s="830"/>
      <c r="S48" s="825"/>
      <c r="T48" s="919"/>
      <c r="U48" s="920" t="s">
        <v>13</v>
      </c>
      <c r="V48" s="921">
        <v>0</v>
      </c>
      <c r="W48" s="921">
        <f>$V$48*$K$48</f>
        <v>0</v>
      </c>
      <c r="X48" s="921">
        <v>2.16</v>
      </c>
      <c r="Y48" s="921">
        <f>$X$48*$K$48</f>
        <v>28.728000000000005</v>
      </c>
      <c r="Z48" s="921">
        <v>0</v>
      </c>
      <c r="AA48" s="922">
        <f>$Z$48*$K$48</f>
        <v>0</v>
      </c>
      <c r="AB48" s="825"/>
      <c r="AC48" s="825"/>
      <c r="AD48" s="825"/>
      <c r="AE48" s="825"/>
      <c r="AF48" s="825"/>
      <c r="AG48" s="825"/>
      <c r="AR48" s="228" t="s">
        <v>100</v>
      </c>
      <c r="AT48" s="228" t="s">
        <v>12</v>
      </c>
      <c r="AU48" s="228" t="s">
        <v>98</v>
      </c>
      <c r="AY48" s="228" t="s">
        <v>11</v>
      </c>
      <c r="BE48" s="231">
        <f>IF($U$48="základní",$N$48,0)</f>
        <v>0</v>
      </c>
      <c r="BF48" s="231">
        <f>IF($U$48="snížená",$N$48,0)</f>
        <v>0</v>
      </c>
      <c r="BG48" s="231">
        <f>IF($U$48="zákl. přenesená",$N$48,0)</f>
        <v>0</v>
      </c>
      <c r="BH48" s="231">
        <f>IF($U$48="sníž. přenesená",$N$48,0)</f>
        <v>0</v>
      </c>
      <c r="BI48" s="231">
        <f>IF($U$48="nulová",$N$48,0)</f>
        <v>0</v>
      </c>
      <c r="BJ48" s="228" t="s">
        <v>97</v>
      </c>
      <c r="BK48" s="231">
        <f>ROUND($L$48*$K$48,2)</f>
        <v>0</v>
      </c>
      <c r="BL48" s="228" t="s">
        <v>100</v>
      </c>
    </row>
    <row r="49" spans="1:64" s="228" customFormat="1" ht="27" customHeight="1">
      <c r="A49" s="825"/>
      <c r="B49" s="829"/>
      <c r="C49" s="837" t="s">
        <v>29</v>
      </c>
      <c r="D49" s="837" t="s">
        <v>12</v>
      </c>
      <c r="E49" s="838" t="s">
        <v>2299</v>
      </c>
      <c r="F49" s="1182" t="s">
        <v>2300</v>
      </c>
      <c r="G49" s="1183"/>
      <c r="H49" s="1183"/>
      <c r="I49" s="1183"/>
      <c r="J49" s="839" t="s">
        <v>109</v>
      </c>
      <c r="K49" s="840">
        <v>53.2</v>
      </c>
      <c r="L49" s="1184"/>
      <c r="M49" s="1185"/>
      <c r="N49" s="1186">
        <f>ROUND($L$49*$K$49,2)</f>
        <v>0</v>
      </c>
      <c r="O49" s="1183"/>
      <c r="P49" s="1183"/>
      <c r="Q49" s="1183"/>
      <c r="R49" s="830"/>
      <c r="S49" s="825"/>
      <c r="T49" s="919"/>
      <c r="U49" s="920" t="s">
        <v>13</v>
      </c>
      <c r="V49" s="921">
        <v>0.64800000000000002</v>
      </c>
      <c r="W49" s="921">
        <f>$V$49*$K$49</f>
        <v>34.473600000000005</v>
      </c>
      <c r="X49" s="921">
        <v>0.10100000000000001</v>
      </c>
      <c r="Y49" s="921">
        <f>$X$49*$K$49</f>
        <v>5.3732000000000006</v>
      </c>
      <c r="Z49" s="921">
        <v>0</v>
      </c>
      <c r="AA49" s="922">
        <f>$Z$49*$K$49</f>
        <v>0</v>
      </c>
      <c r="AB49" s="825"/>
      <c r="AC49" s="825"/>
      <c r="AD49" s="825"/>
      <c r="AE49" s="825"/>
      <c r="AF49" s="825"/>
      <c r="AG49" s="825"/>
      <c r="AR49" s="228" t="s">
        <v>100</v>
      </c>
      <c r="AT49" s="228" t="s">
        <v>12</v>
      </c>
      <c r="AU49" s="228" t="s">
        <v>98</v>
      </c>
      <c r="AY49" s="228" t="s">
        <v>11</v>
      </c>
      <c r="BE49" s="231">
        <f>IF($U$49="základní",$N$49,0)</f>
        <v>0</v>
      </c>
      <c r="BF49" s="231">
        <f>IF($U$49="snížená",$N$49,0)</f>
        <v>0</v>
      </c>
      <c r="BG49" s="231">
        <f>IF($U$49="zákl. přenesená",$N$49,0)</f>
        <v>0</v>
      </c>
      <c r="BH49" s="231">
        <f>IF($U$49="sníž. přenesená",$N$49,0)</f>
        <v>0</v>
      </c>
      <c r="BI49" s="231">
        <f>IF($U$49="nulová",$N$49,0)</f>
        <v>0</v>
      </c>
      <c r="BJ49" s="228" t="s">
        <v>97</v>
      </c>
      <c r="BK49" s="231">
        <f>ROUND($L$49*$K$49,2)</f>
        <v>0</v>
      </c>
      <c r="BL49" s="228" t="s">
        <v>100</v>
      </c>
    </row>
    <row r="50" spans="1:64" s="228" customFormat="1" ht="15.75" customHeight="1">
      <c r="A50" s="825"/>
      <c r="B50" s="829"/>
      <c r="C50" s="923" t="s">
        <v>30</v>
      </c>
      <c r="D50" s="923" t="s">
        <v>17</v>
      </c>
      <c r="E50" s="924" t="s">
        <v>2301</v>
      </c>
      <c r="F50" s="1187" t="s">
        <v>2302</v>
      </c>
      <c r="G50" s="1188"/>
      <c r="H50" s="1188"/>
      <c r="I50" s="1188"/>
      <c r="J50" s="925" t="s">
        <v>109</v>
      </c>
      <c r="K50" s="926">
        <v>55.328000000000003</v>
      </c>
      <c r="L50" s="1189"/>
      <c r="M50" s="1190"/>
      <c r="N50" s="1191">
        <f>ROUND($L$50*$K$50,2)</f>
        <v>0</v>
      </c>
      <c r="O50" s="1183"/>
      <c r="P50" s="1183"/>
      <c r="Q50" s="1183"/>
      <c r="R50" s="830"/>
      <c r="S50" s="825"/>
      <c r="T50" s="919"/>
      <c r="U50" s="920" t="s">
        <v>13</v>
      </c>
      <c r="V50" s="921">
        <v>0</v>
      </c>
      <c r="W50" s="921">
        <f>$V$50*$K$50</f>
        <v>0</v>
      </c>
      <c r="X50" s="921">
        <v>0.108</v>
      </c>
      <c r="Y50" s="921">
        <f>$X$50*$K$50</f>
        <v>5.9754240000000003</v>
      </c>
      <c r="Z50" s="921">
        <v>0</v>
      </c>
      <c r="AA50" s="922">
        <f>$Z$50*$K$50</f>
        <v>0</v>
      </c>
      <c r="AB50" s="825"/>
      <c r="AC50" s="825"/>
      <c r="AD50" s="825"/>
      <c r="AE50" s="825"/>
      <c r="AF50" s="825"/>
      <c r="AG50" s="825"/>
      <c r="AR50" s="228" t="s">
        <v>104</v>
      </c>
      <c r="AT50" s="228" t="s">
        <v>17</v>
      </c>
      <c r="AU50" s="228" t="s">
        <v>98</v>
      </c>
      <c r="AY50" s="228" t="s">
        <v>11</v>
      </c>
      <c r="BE50" s="231">
        <f>IF($U$50="základní",$N$50,0)</f>
        <v>0</v>
      </c>
      <c r="BF50" s="231">
        <f>IF($U$50="snížená",$N$50,0)</f>
        <v>0</v>
      </c>
      <c r="BG50" s="231">
        <f>IF($U$50="zákl. přenesená",$N$50,0)</f>
        <v>0</v>
      </c>
      <c r="BH50" s="231">
        <f>IF($U$50="sníž. přenesená",$N$50,0)</f>
        <v>0</v>
      </c>
      <c r="BI50" s="231">
        <f>IF($U$50="nulová",$N$50,0)</f>
        <v>0</v>
      </c>
      <c r="BJ50" s="228" t="s">
        <v>97</v>
      </c>
      <c r="BK50" s="231">
        <f>ROUND($L$50*$K$50,2)</f>
        <v>0</v>
      </c>
      <c r="BL50" s="228" t="s">
        <v>100</v>
      </c>
    </row>
    <row r="51" spans="1:64" s="230" customFormat="1" ht="30.75" customHeight="1">
      <c r="A51" s="836"/>
      <c r="B51" s="912"/>
      <c r="C51" s="836"/>
      <c r="D51" s="918" t="s">
        <v>1828</v>
      </c>
      <c r="E51" s="836"/>
      <c r="F51" s="836"/>
      <c r="G51" s="836"/>
      <c r="H51" s="836"/>
      <c r="I51" s="836"/>
      <c r="J51" s="836"/>
      <c r="K51" s="836"/>
      <c r="L51" s="846"/>
      <c r="M51" s="846"/>
      <c r="N51" s="1181">
        <f>$BK$51</f>
        <v>0</v>
      </c>
      <c r="O51" s="1180"/>
      <c r="P51" s="1180"/>
      <c r="Q51" s="1180"/>
      <c r="R51" s="914"/>
      <c r="S51" s="836"/>
      <c r="T51" s="915"/>
      <c r="U51" s="836"/>
      <c r="V51" s="836"/>
      <c r="W51" s="916">
        <f>SUM($W$52:$W$73)</f>
        <v>2092.7822550000005</v>
      </c>
      <c r="X51" s="836"/>
      <c r="Y51" s="916">
        <f>SUM($Y$52:$Y$73)</f>
        <v>316.79585368000005</v>
      </c>
      <c r="Z51" s="836"/>
      <c r="AA51" s="917">
        <f>SUM($AA$52:$AA$73)</f>
        <v>0</v>
      </c>
      <c r="AB51" s="836"/>
      <c r="AC51" s="836"/>
      <c r="AD51" s="836"/>
      <c r="AE51" s="836"/>
      <c r="AF51" s="836"/>
      <c r="AG51" s="836"/>
      <c r="AR51" s="899" t="s">
        <v>97</v>
      </c>
      <c r="AT51" s="899" t="s">
        <v>10</v>
      </c>
      <c r="AU51" s="899" t="s">
        <v>97</v>
      </c>
      <c r="AY51" s="899" t="s">
        <v>11</v>
      </c>
      <c r="BK51" s="900">
        <f>SUM($BK$52:$BK$73)</f>
        <v>0</v>
      </c>
    </row>
    <row r="52" spans="1:64" s="228" customFormat="1" ht="27" customHeight="1">
      <c r="A52" s="825"/>
      <c r="B52" s="829"/>
      <c r="C52" s="837" t="s">
        <v>31</v>
      </c>
      <c r="D52" s="837" t="s">
        <v>12</v>
      </c>
      <c r="E52" s="838" t="s">
        <v>2303</v>
      </c>
      <c r="F52" s="1182" t="s">
        <v>2304</v>
      </c>
      <c r="G52" s="1183"/>
      <c r="H52" s="1183"/>
      <c r="I52" s="1183"/>
      <c r="J52" s="839" t="s">
        <v>109</v>
      </c>
      <c r="K52" s="840">
        <v>14.48</v>
      </c>
      <c r="L52" s="1184"/>
      <c r="M52" s="1185"/>
      <c r="N52" s="1186">
        <f>ROUND($L$52*$K$52,2)</f>
        <v>0</v>
      </c>
      <c r="O52" s="1183"/>
      <c r="P52" s="1183"/>
      <c r="Q52" s="1183"/>
      <c r="R52" s="830"/>
      <c r="S52" s="825"/>
      <c r="T52" s="919"/>
      <c r="U52" s="920" t="s">
        <v>13</v>
      </c>
      <c r="V52" s="921">
        <v>0.47</v>
      </c>
      <c r="W52" s="921">
        <f>$V$52*$K$52</f>
        <v>6.8056000000000001</v>
      </c>
      <c r="X52" s="921">
        <v>1.47E-2</v>
      </c>
      <c r="Y52" s="921">
        <f>$X$52*$K$52</f>
        <v>0.21285599999999999</v>
      </c>
      <c r="Z52" s="921">
        <v>0</v>
      </c>
      <c r="AA52" s="922">
        <f>$Z$52*$K$52</f>
        <v>0</v>
      </c>
      <c r="AB52" s="825"/>
      <c r="AC52" s="825"/>
      <c r="AD52" s="825"/>
      <c r="AE52" s="825"/>
      <c r="AF52" s="825"/>
      <c r="AG52" s="825"/>
      <c r="AR52" s="228" t="s">
        <v>100</v>
      </c>
      <c r="AT52" s="228" t="s">
        <v>12</v>
      </c>
      <c r="AU52" s="228" t="s">
        <v>98</v>
      </c>
      <c r="AY52" s="228" t="s">
        <v>11</v>
      </c>
      <c r="BE52" s="231">
        <f>IF($U$52="základní",$N$52,0)</f>
        <v>0</v>
      </c>
      <c r="BF52" s="231">
        <f>IF($U$52="snížená",$N$52,0)</f>
        <v>0</v>
      </c>
      <c r="BG52" s="231">
        <f>IF($U$52="zákl. přenesená",$N$52,0)</f>
        <v>0</v>
      </c>
      <c r="BH52" s="231">
        <f>IF($U$52="sníž. přenesená",$N$52,0)</f>
        <v>0</v>
      </c>
      <c r="BI52" s="231">
        <f>IF($U$52="nulová",$N$52,0)</f>
        <v>0</v>
      </c>
      <c r="BJ52" s="228" t="s">
        <v>97</v>
      </c>
      <c r="BK52" s="231">
        <f>ROUND($L$52*$K$52,2)</f>
        <v>0</v>
      </c>
      <c r="BL52" s="228" t="s">
        <v>100</v>
      </c>
    </row>
    <row r="53" spans="1:64" s="228" customFormat="1" ht="27" customHeight="1">
      <c r="A53" s="825"/>
      <c r="B53" s="829"/>
      <c r="C53" s="837" t="s">
        <v>36</v>
      </c>
      <c r="D53" s="837" t="s">
        <v>12</v>
      </c>
      <c r="E53" s="838" t="s">
        <v>3167</v>
      </c>
      <c r="F53" s="1182" t="s">
        <v>3168</v>
      </c>
      <c r="G53" s="1183"/>
      <c r="H53" s="1183"/>
      <c r="I53" s="1183"/>
      <c r="J53" s="839" t="s">
        <v>109</v>
      </c>
      <c r="K53" s="840">
        <v>110</v>
      </c>
      <c r="L53" s="1184"/>
      <c r="M53" s="1185"/>
      <c r="N53" s="1186">
        <f>ROUND($L$53*$K$53,2)</f>
        <v>0</v>
      </c>
      <c r="O53" s="1183"/>
      <c r="P53" s="1183"/>
      <c r="Q53" s="1183"/>
      <c r="R53" s="830"/>
      <c r="S53" s="825"/>
      <c r="T53" s="919"/>
      <c r="U53" s="920" t="s">
        <v>13</v>
      </c>
      <c r="V53" s="921">
        <v>0.439</v>
      </c>
      <c r="W53" s="921">
        <f>$V$53*$K$53</f>
        <v>48.29</v>
      </c>
      <c r="X53" s="921">
        <v>1.7000000000000001E-2</v>
      </c>
      <c r="Y53" s="921">
        <f>$X$53*$K$53</f>
        <v>1.87</v>
      </c>
      <c r="Z53" s="921">
        <v>0</v>
      </c>
      <c r="AA53" s="922">
        <f>$Z$53*$K$53</f>
        <v>0</v>
      </c>
      <c r="AB53" s="825"/>
      <c r="AC53" s="825"/>
      <c r="AD53" s="825"/>
      <c r="AE53" s="825"/>
      <c r="AF53" s="825"/>
      <c r="AG53" s="825"/>
      <c r="AR53" s="228" t="s">
        <v>100</v>
      </c>
      <c r="AT53" s="228" t="s">
        <v>12</v>
      </c>
      <c r="AU53" s="228" t="s">
        <v>98</v>
      </c>
      <c r="AY53" s="228" t="s">
        <v>11</v>
      </c>
      <c r="BE53" s="231">
        <f>IF($U$53="základní",$N$53,0)</f>
        <v>0</v>
      </c>
      <c r="BF53" s="231">
        <f>IF($U$53="snížená",$N$53,0)</f>
        <v>0</v>
      </c>
      <c r="BG53" s="231">
        <f>IF($U$53="zákl. přenesená",$N$53,0)</f>
        <v>0</v>
      </c>
      <c r="BH53" s="231">
        <f>IF($U$53="sníž. přenesená",$N$53,0)</f>
        <v>0</v>
      </c>
      <c r="BI53" s="231">
        <f>IF($U$53="nulová",$N$53,0)</f>
        <v>0</v>
      </c>
      <c r="BJ53" s="228" t="s">
        <v>97</v>
      </c>
      <c r="BK53" s="231">
        <f>ROUND($L$53*$K$53,2)</f>
        <v>0</v>
      </c>
      <c r="BL53" s="228" t="s">
        <v>100</v>
      </c>
    </row>
    <row r="54" spans="1:64" s="228" customFormat="1" ht="27" customHeight="1">
      <c r="A54" s="825"/>
      <c r="B54" s="829"/>
      <c r="C54" s="837" t="s">
        <v>37</v>
      </c>
      <c r="D54" s="837" t="s">
        <v>12</v>
      </c>
      <c r="E54" s="838" t="s">
        <v>3133</v>
      </c>
      <c r="F54" s="1182" t="s">
        <v>3134</v>
      </c>
      <c r="G54" s="1183"/>
      <c r="H54" s="1183"/>
      <c r="I54" s="1183"/>
      <c r="J54" s="839" t="s">
        <v>109</v>
      </c>
      <c r="K54" s="840">
        <v>24</v>
      </c>
      <c r="L54" s="1184"/>
      <c r="M54" s="1185"/>
      <c r="N54" s="1186">
        <f>ROUND($L$54*$K$54,2)</f>
        <v>0</v>
      </c>
      <c r="O54" s="1183"/>
      <c r="P54" s="1183"/>
      <c r="Q54" s="1183"/>
      <c r="R54" s="830"/>
      <c r="S54" s="825"/>
      <c r="T54" s="919"/>
      <c r="U54" s="920" t="s">
        <v>13</v>
      </c>
      <c r="V54" s="921">
        <v>0.624</v>
      </c>
      <c r="W54" s="921">
        <f>$V$54*$K$54</f>
        <v>14.975999999999999</v>
      </c>
      <c r="X54" s="921">
        <v>0.04</v>
      </c>
      <c r="Y54" s="921">
        <f>$X$54*$K$54</f>
        <v>0.96</v>
      </c>
      <c r="Z54" s="921">
        <v>0</v>
      </c>
      <c r="AA54" s="922">
        <f>$Z$54*$K$54</f>
        <v>0</v>
      </c>
      <c r="AB54" s="825"/>
      <c r="AC54" s="825"/>
      <c r="AD54" s="825"/>
      <c r="AE54" s="825"/>
      <c r="AF54" s="825"/>
      <c r="AG54" s="825"/>
      <c r="AR54" s="228" t="s">
        <v>100</v>
      </c>
      <c r="AT54" s="228" t="s">
        <v>12</v>
      </c>
      <c r="AU54" s="228" t="s">
        <v>98</v>
      </c>
      <c r="AY54" s="228" t="s">
        <v>11</v>
      </c>
      <c r="BE54" s="231">
        <f>IF($U$54="základní",$N$54,0)</f>
        <v>0</v>
      </c>
      <c r="BF54" s="231">
        <f>IF($U$54="snížená",$N$54,0)</f>
        <v>0</v>
      </c>
      <c r="BG54" s="231">
        <f>IF($U$54="zákl. přenesená",$N$54,0)</f>
        <v>0</v>
      </c>
      <c r="BH54" s="231">
        <f>IF($U$54="sníž. přenesená",$N$54,0)</f>
        <v>0</v>
      </c>
      <c r="BI54" s="231">
        <f>IF($U$54="nulová",$N$54,0)</f>
        <v>0</v>
      </c>
      <c r="BJ54" s="228" t="s">
        <v>97</v>
      </c>
      <c r="BK54" s="231">
        <f>ROUND($L$54*$K$54,2)</f>
        <v>0</v>
      </c>
      <c r="BL54" s="228" t="s">
        <v>100</v>
      </c>
    </row>
    <row r="55" spans="1:64" s="228" customFormat="1" ht="27" customHeight="1">
      <c r="A55" s="825"/>
      <c r="B55" s="829"/>
      <c r="C55" s="837" t="s">
        <v>38</v>
      </c>
      <c r="D55" s="837" t="s">
        <v>12</v>
      </c>
      <c r="E55" s="838" t="s">
        <v>2305</v>
      </c>
      <c r="F55" s="1182" t="s">
        <v>2306</v>
      </c>
      <c r="G55" s="1183"/>
      <c r="H55" s="1183"/>
      <c r="I55" s="1183"/>
      <c r="J55" s="839" t="s">
        <v>109</v>
      </c>
      <c r="K55" s="840">
        <v>785.98</v>
      </c>
      <c r="L55" s="1184"/>
      <c r="M55" s="1185"/>
      <c r="N55" s="1186">
        <f>ROUND($L$55*$K$55,2)</f>
        <v>0</v>
      </c>
      <c r="O55" s="1183"/>
      <c r="P55" s="1183"/>
      <c r="Q55" s="1183"/>
      <c r="R55" s="830"/>
      <c r="S55" s="825"/>
      <c r="T55" s="919"/>
      <c r="U55" s="920" t="s">
        <v>13</v>
      </c>
      <c r="V55" s="921">
        <v>0.38</v>
      </c>
      <c r="W55" s="921">
        <f>$V$55*$K$55</f>
        <v>298.67240000000004</v>
      </c>
      <c r="X55" s="921">
        <v>1.47E-2</v>
      </c>
      <c r="Y55" s="921">
        <f>$X$55*$K$55</f>
        <v>11.553906</v>
      </c>
      <c r="Z55" s="921">
        <v>0</v>
      </c>
      <c r="AA55" s="922">
        <f>$Z$55*$K$55</f>
        <v>0</v>
      </c>
      <c r="AB55" s="825"/>
      <c r="AC55" s="825"/>
      <c r="AD55" s="825"/>
      <c r="AE55" s="825"/>
      <c r="AF55" s="825"/>
      <c r="AG55" s="825"/>
      <c r="AR55" s="228" t="s">
        <v>100</v>
      </c>
      <c r="AT55" s="228" t="s">
        <v>12</v>
      </c>
      <c r="AU55" s="228" t="s">
        <v>98</v>
      </c>
      <c r="AY55" s="228" t="s">
        <v>11</v>
      </c>
      <c r="BE55" s="231">
        <f>IF($U$55="základní",$N$55,0)</f>
        <v>0</v>
      </c>
      <c r="BF55" s="231">
        <f>IF($U$55="snížená",$N$55,0)</f>
        <v>0</v>
      </c>
      <c r="BG55" s="231">
        <f>IF($U$55="zákl. přenesená",$N$55,0)</f>
        <v>0</v>
      </c>
      <c r="BH55" s="231">
        <f>IF($U$55="sníž. přenesená",$N$55,0)</f>
        <v>0</v>
      </c>
      <c r="BI55" s="231">
        <f>IF($U$55="nulová",$N$55,0)</f>
        <v>0</v>
      </c>
      <c r="BJ55" s="228" t="s">
        <v>97</v>
      </c>
      <c r="BK55" s="231">
        <f>ROUND($L$55*$K$55,2)</f>
        <v>0</v>
      </c>
      <c r="BL55" s="228" t="s">
        <v>100</v>
      </c>
    </row>
    <row r="56" spans="1:64" s="228" customFormat="1" ht="27" customHeight="1">
      <c r="A56" s="825"/>
      <c r="B56" s="829"/>
      <c r="C56" s="837" t="s">
        <v>39</v>
      </c>
      <c r="D56" s="837" t="s">
        <v>12</v>
      </c>
      <c r="E56" s="838" t="s">
        <v>3169</v>
      </c>
      <c r="F56" s="1182" t="s">
        <v>3170</v>
      </c>
      <c r="G56" s="1183"/>
      <c r="H56" s="1183"/>
      <c r="I56" s="1183"/>
      <c r="J56" s="839" t="s">
        <v>109</v>
      </c>
      <c r="K56" s="840">
        <v>370</v>
      </c>
      <c r="L56" s="1184"/>
      <c r="M56" s="1185"/>
      <c r="N56" s="1186">
        <f>ROUND($L$56*$K$56,2)</f>
        <v>0</v>
      </c>
      <c r="O56" s="1183"/>
      <c r="P56" s="1183"/>
      <c r="Q56" s="1183"/>
      <c r="R56" s="830"/>
      <c r="S56" s="825"/>
      <c r="T56" s="919"/>
      <c r="U56" s="920" t="s">
        <v>13</v>
      </c>
      <c r="V56" s="921">
        <v>0.34399999999999997</v>
      </c>
      <c r="W56" s="921">
        <f>$V$56*$K$56</f>
        <v>127.27999999999999</v>
      </c>
      <c r="X56" s="921">
        <v>1.7000000000000001E-2</v>
      </c>
      <c r="Y56" s="921">
        <f>$X$56*$K$56</f>
        <v>6.29</v>
      </c>
      <c r="Z56" s="921">
        <v>0</v>
      </c>
      <c r="AA56" s="922">
        <f>$Z$56*$K$56</f>
        <v>0</v>
      </c>
      <c r="AB56" s="825"/>
      <c r="AC56" s="825"/>
      <c r="AD56" s="825"/>
      <c r="AE56" s="825"/>
      <c r="AF56" s="825"/>
      <c r="AG56" s="825"/>
      <c r="AR56" s="228" t="s">
        <v>100</v>
      </c>
      <c r="AT56" s="228" t="s">
        <v>12</v>
      </c>
      <c r="AU56" s="228" t="s">
        <v>98</v>
      </c>
      <c r="AY56" s="228" t="s">
        <v>11</v>
      </c>
      <c r="BE56" s="231">
        <f>IF($U$56="základní",$N$56,0)</f>
        <v>0</v>
      </c>
      <c r="BF56" s="231">
        <f>IF($U$56="snížená",$N$56,0)</f>
        <v>0</v>
      </c>
      <c r="BG56" s="231">
        <f>IF($U$56="zákl. přenesená",$N$56,0)</f>
        <v>0</v>
      </c>
      <c r="BH56" s="231">
        <f>IF($U$56="sníž. přenesená",$N$56,0)</f>
        <v>0</v>
      </c>
      <c r="BI56" s="231">
        <f>IF($U$56="nulová",$N$56,0)</f>
        <v>0</v>
      </c>
      <c r="BJ56" s="228" t="s">
        <v>97</v>
      </c>
      <c r="BK56" s="231">
        <f>ROUND($L$56*$K$56,2)</f>
        <v>0</v>
      </c>
      <c r="BL56" s="228" t="s">
        <v>100</v>
      </c>
    </row>
    <row r="57" spans="1:64" s="228" customFormat="1" ht="39" customHeight="1">
      <c r="A57" s="825"/>
      <c r="B57" s="829"/>
      <c r="C57" s="837" t="s">
        <v>40</v>
      </c>
      <c r="D57" s="837" t="s">
        <v>12</v>
      </c>
      <c r="E57" s="838" t="s">
        <v>2307</v>
      </c>
      <c r="F57" s="1182" t="s">
        <v>2308</v>
      </c>
      <c r="G57" s="1183"/>
      <c r="H57" s="1183"/>
      <c r="I57" s="1183"/>
      <c r="J57" s="839" t="s">
        <v>109</v>
      </c>
      <c r="K57" s="840">
        <v>199.77</v>
      </c>
      <c r="L57" s="1184"/>
      <c r="M57" s="1185"/>
      <c r="N57" s="1186">
        <f>ROUND($L$57*$K$57,2)</f>
        <v>0</v>
      </c>
      <c r="O57" s="1183"/>
      <c r="P57" s="1183"/>
      <c r="Q57" s="1183"/>
      <c r="R57" s="830"/>
      <c r="S57" s="825"/>
      <c r="T57" s="919"/>
      <c r="U57" s="920" t="s">
        <v>13</v>
      </c>
      <c r="V57" s="921">
        <v>0.55200000000000005</v>
      </c>
      <c r="W57" s="921">
        <f>$V$57*$K$57</f>
        <v>110.27304000000001</v>
      </c>
      <c r="X57" s="921">
        <v>3.7999999999999999E-2</v>
      </c>
      <c r="Y57" s="921">
        <f>$X$57*$K$57</f>
        <v>7.5912600000000001</v>
      </c>
      <c r="Z57" s="921">
        <v>0</v>
      </c>
      <c r="AA57" s="922">
        <f>$Z$57*$K$57</f>
        <v>0</v>
      </c>
      <c r="AB57" s="825"/>
      <c r="AC57" s="825"/>
      <c r="AD57" s="825"/>
      <c r="AE57" s="825"/>
      <c r="AF57" s="825"/>
      <c r="AG57" s="825"/>
      <c r="AR57" s="228" t="s">
        <v>100</v>
      </c>
      <c r="AT57" s="228" t="s">
        <v>12</v>
      </c>
      <c r="AU57" s="228" t="s">
        <v>98</v>
      </c>
      <c r="AY57" s="228" t="s">
        <v>11</v>
      </c>
      <c r="BE57" s="231">
        <f>IF($U$57="základní",$N$57,0)</f>
        <v>0</v>
      </c>
      <c r="BF57" s="231">
        <f>IF($U$57="snížená",$N$57,0)</f>
        <v>0</v>
      </c>
      <c r="BG57" s="231">
        <f>IF($U$57="zákl. přenesená",$N$57,0)</f>
        <v>0</v>
      </c>
      <c r="BH57" s="231">
        <f>IF($U$57="sníž. přenesená",$N$57,0)</f>
        <v>0</v>
      </c>
      <c r="BI57" s="231">
        <f>IF($U$57="nulová",$N$57,0)</f>
        <v>0</v>
      </c>
      <c r="BJ57" s="228" t="s">
        <v>97</v>
      </c>
      <c r="BK57" s="231">
        <f>ROUND($L$57*$K$57,2)</f>
        <v>0</v>
      </c>
      <c r="BL57" s="228" t="s">
        <v>100</v>
      </c>
    </row>
    <row r="58" spans="1:64" s="228" customFormat="1" ht="27" customHeight="1">
      <c r="A58" s="825"/>
      <c r="B58" s="829"/>
      <c r="C58" s="837" t="s">
        <v>32</v>
      </c>
      <c r="D58" s="837" t="s">
        <v>12</v>
      </c>
      <c r="E58" s="838" t="s">
        <v>2309</v>
      </c>
      <c r="F58" s="1182" t="s">
        <v>2310</v>
      </c>
      <c r="G58" s="1183"/>
      <c r="H58" s="1183"/>
      <c r="I58" s="1183"/>
      <c r="J58" s="839" t="s">
        <v>109</v>
      </c>
      <c r="K58" s="840">
        <v>48.72</v>
      </c>
      <c r="L58" s="1184"/>
      <c r="M58" s="1185"/>
      <c r="N58" s="1186">
        <f>ROUND($L$58*$K$58,2)</f>
        <v>0</v>
      </c>
      <c r="O58" s="1183"/>
      <c r="P58" s="1183"/>
      <c r="Q58" s="1183"/>
      <c r="R58" s="830"/>
      <c r="S58" s="825"/>
      <c r="T58" s="919"/>
      <c r="U58" s="920" t="s">
        <v>13</v>
      </c>
      <c r="V58" s="921">
        <v>6.7000000000000004E-2</v>
      </c>
      <c r="W58" s="921">
        <f>$V$58*$K$58</f>
        <v>3.26424</v>
      </c>
      <c r="X58" s="921">
        <v>4.9399999999999999E-3</v>
      </c>
      <c r="Y58" s="921">
        <f>$X$58*$K$58</f>
        <v>0.2406768</v>
      </c>
      <c r="Z58" s="921">
        <v>0</v>
      </c>
      <c r="AA58" s="922">
        <f>$Z$58*$K$58</f>
        <v>0</v>
      </c>
      <c r="AB58" s="825"/>
      <c r="AC58" s="825"/>
      <c r="AD58" s="825"/>
      <c r="AE58" s="825"/>
      <c r="AF58" s="825"/>
      <c r="AG58" s="825"/>
      <c r="AR58" s="228" t="s">
        <v>100</v>
      </c>
      <c r="AT58" s="228" t="s">
        <v>12</v>
      </c>
      <c r="AU58" s="228" t="s">
        <v>98</v>
      </c>
      <c r="AY58" s="228" t="s">
        <v>11</v>
      </c>
      <c r="BE58" s="231">
        <f>IF($U$58="základní",$N$58,0)</f>
        <v>0</v>
      </c>
      <c r="BF58" s="231">
        <f>IF($U$58="snížená",$N$58,0)</f>
        <v>0</v>
      </c>
      <c r="BG58" s="231">
        <f>IF($U$58="zákl. přenesená",$N$58,0)</f>
        <v>0</v>
      </c>
      <c r="BH58" s="231">
        <f>IF($U$58="sníž. přenesená",$N$58,0)</f>
        <v>0</v>
      </c>
      <c r="BI58" s="231">
        <f>IF($U$58="nulová",$N$58,0)</f>
        <v>0</v>
      </c>
      <c r="BJ58" s="228" t="s">
        <v>97</v>
      </c>
      <c r="BK58" s="231">
        <f>ROUND($L$58*$K$58,2)</f>
        <v>0</v>
      </c>
      <c r="BL58" s="228" t="s">
        <v>100</v>
      </c>
    </row>
    <row r="59" spans="1:64" s="228" customFormat="1" ht="27" customHeight="1">
      <c r="A59" s="825"/>
      <c r="B59" s="829"/>
      <c r="C59" s="837" t="s">
        <v>41</v>
      </c>
      <c r="D59" s="837" t="s">
        <v>12</v>
      </c>
      <c r="E59" s="838" t="s">
        <v>2311</v>
      </c>
      <c r="F59" s="1182" t="s">
        <v>2312</v>
      </c>
      <c r="G59" s="1183"/>
      <c r="H59" s="1183"/>
      <c r="I59" s="1183"/>
      <c r="J59" s="839" t="s">
        <v>109</v>
      </c>
      <c r="K59" s="840">
        <v>48.72</v>
      </c>
      <c r="L59" s="1184"/>
      <c r="M59" s="1185"/>
      <c r="N59" s="1186">
        <f>ROUND($L$59*$K$59,2)</f>
        <v>0</v>
      </c>
      <c r="O59" s="1183"/>
      <c r="P59" s="1183"/>
      <c r="Q59" s="1183"/>
      <c r="R59" s="830"/>
      <c r="S59" s="825"/>
      <c r="T59" s="919"/>
      <c r="U59" s="920" t="s">
        <v>13</v>
      </c>
      <c r="V59" s="921">
        <v>0.25</v>
      </c>
      <c r="W59" s="921">
        <f>$V$59*$K$59</f>
        <v>12.18</v>
      </c>
      <c r="X59" s="921">
        <v>6.5599999999999999E-3</v>
      </c>
      <c r="Y59" s="921">
        <f>$X$59*$K$59</f>
        <v>0.31960319999999998</v>
      </c>
      <c r="Z59" s="921">
        <v>0</v>
      </c>
      <c r="AA59" s="922">
        <f>$Z$59*$K$59</f>
        <v>0</v>
      </c>
      <c r="AB59" s="825"/>
      <c r="AC59" s="825"/>
      <c r="AD59" s="825"/>
      <c r="AE59" s="825"/>
      <c r="AF59" s="825"/>
      <c r="AG59" s="825"/>
      <c r="AR59" s="228" t="s">
        <v>100</v>
      </c>
      <c r="AT59" s="228" t="s">
        <v>12</v>
      </c>
      <c r="AU59" s="228" t="s">
        <v>98</v>
      </c>
      <c r="AY59" s="228" t="s">
        <v>11</v>
      </c>
      <c r="BE59" s="231">
        <f>IF($U$59="základní",$N$59,0)</f>
        <v>0</v>
      </c>
      <c r="BF59" s="231">
        <f>IF($U$59="snížená",$N$59,0)</f>
        <v>0</v>
      </c>
      <c r="BG59" s="231">
        <f>IF($U$59="zákl. přenesená",$N$59,0)</f>
        <v>0</v>
      </c>
      <c r="BH59" s="231">
        <f>IF($U$59="sníž. přenesená",$N$59,0)</f>
        <v>0</v>
      </c>
      <c r="BI59" s="231">
        <f>IF($U$59="nulová",$N$59,0)</f>
        <v>0</v>
      </c>
      <c r="BJ59" s="228" t="s">
        <v>97</v>
      </c>
      <c r="BK59" s="231">
        <f>ROUND($L$59*$K$59,2)</f>
        <v>0</v>
      </c>
      <c r="BL59" s="228" t="s">
        <v>100</v>
      </c>
    </row>
    <row r="60" spans="1:64" s="228" customFormat="1" ht="27" customHeight="1">
      <c r="A60" s="825"/>
      <c r="B60" s="829"/>
      <c r="C60" s="837" t="s">
        <v>42</v>
      </c>
      <c r="D60" s="837" t="s">
        <v>12</v>
      </c>
      <c r="E60" s="838" t="s">
        <v>2313</v>
      </c>
      <c r="F60" s="1182" t="s">
        <v>2314</v>
      </c>
      <c r="G60" s="1183"/>
      <c r="H60" s="1183"/>
      <c r="I60" s="1183"/>
      <c r="J60" s="839" t="s">
        <v>109</v>
      </c>
      <c r="K60" s="840">
        <v>1177.441</v>
      </c>
      <c r="L60" s="1184"/>
      <c r="M60" s="1185"/>
      <c r="N60" s="1186">
        <f>ROUND($L$60*$K$60,2)</f>
        <v>0</v>
      </c>
      <c r="O60" s="1183"/>
      <c r="P60" s="1183"/>
      <c r="Q60" s="1183"/>
      <c r="R60" s="830"/>
      <c r="S60" s="825"/>
      <c r="T60" s="919"/>
      <c r="U60" s="920" t="s">
        <v>13</v>
      </c>
      <c r="V60" s="921">
        <v>0.46</v>
      </c>
      <c r="W60" s="921">
        <f>$V$60*$K$60</f>
        <v>541.62286000000006</v>
      </c>
      <c r="X60" s="921">
        <v>2.6360000000000001E-2</v>
      </c>
      <c r="Y60" s="921">
        <f>$X$60*$K$60</f>
        <v>31.037344760000003</v>
      </c>
      <c r="Z60" s="921">
        <v>0</v>
      </c>
      <c r="AA60" s="922">
        <f>$Z$60*$K$60</f>
        <v>0</v>
      </c>
      <c r="AB60" s="825"/>
      <c r="AC60" s="825"/>
      <c r="AD60" s="825"/>
      <c r="AE60" s="825"/>
      <c r="AF60" s="825"/>
      <c r="AG60" s="825"/>
      <c r="AR60" s="228" t="s">
        <v>100</v>
      </c>
      <c r="AT60" s="228" t="s">
        <v>12</v>
      </c>
      <c r="AU60" s="228" t="s">
        <v>98</v>
      </c>
      <c r="AY60" s="228" t="s">
        <v>11</v>
      </c>
      <c r="BE60" s="231">
        <f>IF($U$60="základní",$N$60,0)</f>
        <v>0</v>
      </c>
      <c r="BF60" s="231">
        <f>IF($U$60="snížená",$N$60,0)</f>
        <v>0</v>
      </c>
      <c r="BG60" s="231">
        <f>IF($U$60="zákl. přenesená",$N$60,0)</f>
        <v>0</v>
      </c>
      <c r="BH60" s="231">
        <f>IF($U$60="sníž. přenesená",$N$60,0)</f>
        <v>0</v>
      </c>
      <c r="BI60" s="231">
        <f>IF($U$60="nulová",$N$60,0)</f>
        <v>0</v>
      </c>
      <c r="BJ60" s="228" t="s">
        <v>97</v>
      </c>
      <c r="BK60" s="231">
        <f>ROUND($L$60*$K$60,2)</f>
        <v>0</v>
      </c>
      <c r="BL60" s="228" t="s">
        <v>100</v>
      </c>
    </row>
    <row r="61" spans="1:64" s="228" customFormat="1" ht="27" customHeight="1">
      <c r="A61" s="825"/>
      <c r="B61" s="829"/>
      <c r="C61" s="837" t="s">
        <v>43</v>
      </c>
      <c r="D61" s="837" t="s">
        <v>12</v>
      </c>
      <c r="E61" s="838" t="s">
        <v>2315</v>
      </c>
      <c r="F61" s="1182" t="s">
        <v>2316</v>
      </c>
      <c r="G61" s="1183"/>
      <c r="H61" s="1183"/>
      <c r="I61" s="1183"/>
      <c r="J61" s="839" t="s">
        <v>109</v>
      </c>
      <c r="K61" s="840">
        <v>1177.441</v>
      </c>
      <c r="L61" s="1184"/>
      <c r="M61" s="1185"/>
      <c r="N61" s="1186">
        <f>ROUND($L$61*$K$61,2)</f>
        <v>0</v>
      </c>
      <c r="O61" s="1183"/>
      <c r="P61" s="1183"/>
      <c r="Q61" s="1183"/>
      <c r="R61" s="830"/>
      <c r="S61" s="825"/>
      <c r="T61" s="919"/>
      <c r="U61" s="920" t="s">
        <v>13</v>
      </c>
      <c r="V61" s="921">
        <v>0.108</v>
      </c>
      <c r="W61" s="921">
        <f>$V$61*$K$61</f>
        <v>127.163628</v>
      </c>
      <c r="X61" s="921">
        <v>5.0000000000000001E-4</v>
      </c>
      <c r="Y61" s="921">
        <f>$X$61*$K$61</f>
        <v>0.58872049999999998</v>
      </c>
      <c r="Z61" s="921">
        <v>0</v>
      </c>
      <c r="AA61" s="922">
        <f>$Z$61*$K$61</f>
        <v>0</v>
      </c>
      <c r="AB61" s="825"/>
      <c r="AC61" s="825"/>
      <c r="AD61" s="825"/>
      <c r="AE61" s="825"/>
      <c r="AF61" s="825"/>
      <c r="AG61" s="825"/>
      <c r="AR61" s="228" t="s">
        <v>100</v>
      </c>
      <c r="AT61" s="228" t="s">
        <v>12</v>
      </c>
      <c r="AU61" s="228" t="s">
        <v>98</v>
      </c>
      <c r="AY61" s="228" t="s">
        <v>11</v>
      </c>
      <c r="BE61" s="231">
        <f>IF($U$61="základní",$N$61,0)</f>
        <v>0</v>
      </c>
      <c r="BF61" s="231">
        <f>IF($U$61="snížená",$N$61,0)</f>
        <v>0</v>
      </c>
      <c r="BG61" s="231">
        <f>IF($U$61="zákl. přenesená",$N$61,0)</f>
        <v>0</v>
      </c>
      <c r="BH61" s="231">
        <f>IF($U$61="sníž. přenesená",$N$61,0)</f>
        <v>0</v>
      </c>
      <c r="BI61" s="231">
        <f>IF($U$61="nulová",$N$61,0)</f>
        <v>0</v>
      </c>
      <c r="BJ61" s="228" t="s">
        <v>97</v>
      </c>
      <c r="BK61" s="231">
        <f>ROUND($L$61*$K$61,2)</f>
        <v>0</v>
      </c>
      <c r="BL61" s="228" t="s">
        <v>100</v>
      </c>
    </row>
    <row r="62" spans="1:64" s="228" customFormat="1" ht="27" customHeight="1">
      <c r="A62" s="825"/>
      <c r="B62" s="829"/>
      <c r="C62" s="837" t="s">
        <v>33</v>
      </c>
      <c r="D62" s="837" t="s">
        <v>12</v>
      </c>
      <c r="E62" s="838" t="s">
        <v>2317</v>
      </c>
      <c r="F62" s="1182" t="s">
        <v>2318</v>
      </c>
      <c r="G62" s="1183"/>
      <c r="H62" s="1183"/>
      <c r="I62" s="1183"/>
      <c r="J62" s="839" t="s">
        <v>109</v>
      </c>
      <c r="K62" s="840">
        <v>1177.441</v>
      </c>
      <c r="L62" s="1184"/>
      <c r="M62" s="1185"/>
      <c r="N62" s="1186">
        <f>ROUND($L$62*$K$62,2)</f>
        <v>0</v>
      </c>
      <c r="O62" s="1183"/>
      <c r="P62" s="1183"/>
      <c r="Q62" s="1183"/>
      <c r="R62" s="830"/>
      <c r="S62" s="825"/>
      <c r="T62" s="919"/>
      <c r="U62" s="920" t="s">
        <v>13</v>
      </c>
      <c r="V62" s="921">
        <v>0.104</v>
      </c>
      <c r="W62" s="921">
        <f>$V$62*$K$62</f>
        <v>122.453864</v>
      </c>
      <c r="X62" s="921">
        <v>4.6999999999999999E-4</v>
      </c>
      <c r="Y62" s="921">
        <f>$X$62*$K$62</f>
        <v>0.55339727000000005</v>
      </c>
      <c r="Z62" s="921">
        <v>0</v>
      </c>
      <c r="AA62" s="922">
        <f>$Z$62*$K$62</f>
        <v>0</v>
      </c>
      <c r="AB62" s="825"/>
      <c r="AC62" s="825"/>
      <c r="AD62" s="825"/>
      <c r="AE62" s="825"/>
      <c r="AF62" s="825"/>
      <c r="AG62" s="825"/>
      <c r="AR62" s="228" t="s">
        <v>100</v>
      </c>
      <c r="AT62" s="228" t="s">
        <v>12</v>
      </c>
      <c r="AU62" s="228" t="s">
        <v>98</v>
      </c>
      <c r="AY62" s="228" t="s">
        <v>11</v>
      </c>
      <c r="BE62" s="231">
        <f>IF($U$62="základní",$N$62,0)</f>
        <v>0</v>
      </c>
      <c r="BF62" s="231">
        <f>IF($U$62="snížená",$N$62,0)</f>
        <v>0</v>
      </c>
      <c r="BG62" s="231">
        <f>IF($U$62="zákl. přenesená",$N$62,0)</f>
        <v>0</v>
      </c>
      <c r="BH62" s="231">
        <f>IF($U$62="sníž. přenesená",$N$62,0)</f>
        <v>0</v>
      </c>
      <c r="BI62" s="231">
        <f>IF($U$62="nulová",$N$62,0)</f>
        <v>0</v>
      </c>
      <c r="BJ62" s="228" t="s">
        <v>97</v>
      </c>
      <c r="BK62" s="231">
        <f>ROUND($L$62*$K$62,2)</f>
        <v>0</v>
      </c>
      <c r="BL62" s="228" t="s">
        <v>100</v>
      </c>
    </row>
    <row r="63" spans="1:64" s="228" customFormat="1" ht="27" customHeight="1">
      <c r="A63" s="825"/>
      <c r="B63" s="829"/>
      <c r="C63" s="837" t="s">
        <v>34</v>
      </c>
      <c r="D63" s="837" t="s">
        <v>12</v>
      </c>
      <c r="E63" s="838" t="s">
        <v>2319</v>
      </c>
      <c r="F63" s="1182" t="s">
        <v>2320</v>
      </c>
      <c r="G63" s="1183"/>
      <c r="H63" s="1183"/>
      <c r="I63" s="1183"/>
      <c r="J63" s="839" t="s">
        <v>109</v>
      </c>
      <c r="K63" s="840">
        <v>1177.441</v>
      </c>
      <c r="L63" s="1184"/>
      <c r="M63" s="1185"/>
      <c r="N63" s="1186">
        <f>ROUND($L$63*$K$63,2)</f>
        <v>0</v>
      </c>
      <c r="O63" s="1183"/>
      <c r="P63" s="1183"/>
      <c r="Q63" s="1183"/>
      <c r="R63" s="830"/>
      <c r="S63" s="825"/>
      <c r="T63" s="919"/>
      <c r="U63" s="920" t="s">
        <v>13</v>
      </c>
      <c r="V63" s="921">
        <v>0.19</v>
      </c>
      <c r="W63" s="921">
        <f>$V$63*$K$63</f>
        <v>223.71379000000002</v>
      </c>
      <c r="X63" s="921">
        <v>5.9999999999999995E-4</v>
      </c>
      <c r="Y63" s="921">
        <f>$X$63*$K$63</f>
        <v>0.7064646</v>
      </c>
      <c r="Z63" s="921">
        <v>0</v>
      </c>
      <c r="AA63" s="922">
        <f>$Z$63*$K$63</f>
        <v>0</v>
      </c>
      <c r="AB63" s="825"/>
      <c r="AC63" s="825"/>
      <c r="AD63" s="825"/>
      <c r="AE63" s="825"/>
      <c r="AF63" s="825"/>
      <c r="AG63" s="825"/>
      <c r="AR63" s="228" t="s">
        <v>100</v>
      </c>
      <c r="AT63" s="228" t="s">
        <v>12</v>
      </c>
      <c r="AU63" s="228" t="s">
        <v>98</v>
      </c>
      <c r="AY63" s="228" t="s">
        <v>11</v>
      </c>
      <c r="BE63" s="231">
        <f>IF($U$63="základní",$N$63,0)</f>
        <v>0</v>
      </c>
      <c r="BF63" s="231">
        <f>IF($U$63="snížená",$N$63,0)</f>
        <v>0</v>
      </c>
      <c r="BG63" s="231">
        <f>IF($U$63="zákl. přenesená",$N$63,0)</f>
        <v>0</v>
      </c>
      <c r="BH63" s="231">
        <f>IF($U$63="sníž. přenesená",$N$63,0)</f>
        <v>0</v>
      </c>
      <c r="BI63" s="231">
        <f>IF($U$63="nulová",$N$63,0)</f>
        <v>0</v>
      </c>
      <c r="BJ63" s="228" t="s">
        <v>97</v>
      </c>
      <c r="BK63" s="231">
        <f>ROUND($L$63*$K$63,2)</f>
        <v>0</v>
      </c>
      <c r="BL63" s="228" t="s">
        <v>100</v>
      </c>
    </row>
    <row r="64" spans="1:64" s="228" customFormat="1" ht="15.75" customHeight="1">
      <c r="A64" s="825"/>
      <c r="B64" s="829"/>
      <c r="C64" s="837" t="s">
        <v>44</v>
      </c>
      <c r="D64" s="837" t="s">
        <v>12</v>
      </c>
      <c r="E64" s="838" t="s">
        <v>1907</v>
      </c>
      <c r="F64" s="1182" t="s">
        <v>2321</v>
      </c>
      <c r="G64" s="1183"/>
      <c r="H64" s="1183"/>
      <c r="I64" s="1183"/>
      <c r="J64" s="839" t="s">
        <v>14</v>
      </c>
      <c r="K64" s="840">
        <v>2.5049999999999999</v>
      </c>
      <c r="L64" s="1184"/>
      <c r="M64" s="1185"/>
      <c r="N64" s="1186">
        <f>ROUND($L$64*$K$64,2)</f>
        <v>0</v>
      </c>
      <c r="O64" s="1183"/>
      <c r="P64" s="1183"/>
      <c r="Q64" s="1183"/>
      <c r="R64" s="830"/>
      <c r="S64" s="825"/>
      <c r="T64" s="919"/>
      <c r="U64" s="920" t="s">
        <v>13</v>
      </c>
      <c r="V64" s="921">
        <v>3.2130000000000001</v>
      </c>
      <c r="W64" s="921">
        <f>$V$64*$K$64</f>
        <v>8.048565</v>
      </c>
      <c r="X64" s="921">
        <v>2.2563399999999998</v>
      </c>
      <c r="Y64" s="921">
        <f>$X$64*$K$64</f>
        <v>5.6521316999999991</v>
      </c>
      <c r="Z64" s="921">
        <v>0</v>
      </c>
      <c r="AA64" s="922">
        <f>$Z$64*$K$64</f>
        <v>0</v>
      </c>
      <c r="AB64" s="825"/>
      <c r="AC64" s="825"/>
      <c r="AD64" s="825"/>
      <c r="AE64" s="825"/>
      <c r="AF64" s="825"/>
      <c r="AG64" s="825"/>
      <c r="AR64" s="228" t="s">
        <v>100</v>
      </c>
      <c r="AT64" s="228" t="s">
        <v>12</v>
      </c>
      <c r="AU64" s="228" t="s">
        <v>98</v>
      </c>
      <c r="AY64" s="228" t="s">
        <v>11</v>
      </c>
      <c r="BE64" s="231">
        <f>IF($U$64="základní",$N$64,0)</f>
        <v>0</v>
      </c>
      <c r="BF64" s="231">
        <f>IF($U$64="snížená",$N$64,0)</f>
        <v>0</v>
      </c>
      <c r="BG64" s="231">
        <f>IF($U$64="zákl. přenesená",$N$64,0)</f>
        <v>0</v>
      </c>
      <c r="BH64" s="231">
        <f>IF($U$64="sníž. přenesená",$N$64,0)</f>
        <v>0</v>
      </c>
      <c r="BI64" s="231">
        <f>IF($U$64="nulová",$N$64,0)</f>
        <v>0</v>
      </c>
      <c r="BJ64" s="228" t="s">
        <v>97</v>
      </c>
      <c r="BK64" s="231">
        <f>ROUND($L$64*$K$64,2)</f>
        <v>0</v>
      </c>
      <c r="BL64" s="228" t="s">
        <v>100</v>
      </c>
    </row>
    <row r="65" spans="1:64" s="228" customFormat="1" ht="27" customHeight="1">
      <c r="A65" s="825"/>
      <c r="B65" s="829"/>
      <c r="C65" s="837" t="s">
        <v>45</v>
      </c>
      <c r="D65" s="837" t="s">
        <v>12</v>
      </c>
      <c r="E65" s="838" t="s">
        <v>2322</v>
      </c>
      <c r="F65" s="1182" t="s">
        <v>2323</v>
      </c>
      <c r="G65" s="1183"/>
      <c r="H65" s="1183"/>
      <c r="I65" s="1183"/>
      <c r="J65" s="839" t="s">
        <v>109</v>
      </c>
      <c r="K65" s="840">
        <v>26.06</v>
      </c>
      <c r="L65" s="1184"/>
      <c r="M65" s="1185"/>
      <c r="N65" s="1186">
        <f>ROUND($L$65*$K$65,2)</f>
        <v>0</v>
      </c>
      <c r="O65" s="1183"/>
      <c r="P65" s="1183"/>
      <c r="Q65" s="1183"/>
      <c r="R65" s="830"/>
      <c r="S65" s="825"/>
      <c r="T65" s="919"/>
      <c r="U65" s="920" t="s">
        <v>13</v>
      </c>
      <c r="V65" s="921">
        <v>3.2130000000000001</v>
      </c>
      <c r="W65" s="921">
        <f>$V$65*$K$65</f>
        <v>83.730779999999996</v>
      </c>
      <c r="X65" s="921">
        <v>0.11</v>
      </c>
      <c r="Y65" s="921">
        <f>$X$65*$K$65</f>
        <v>2.8666</v>
      </c>
      <c r="Z65" s="921">
        <v>0</v>
      </c>
      <c r="AA65" s="922">
        <f>$Z$65*$K$65</f>
        <v>0</v>
      </c>
      <c r="AB65" s="825"/>
      <c r="AC65" s="825"/>
      <c r="AD65" s="825"/>
      <c r="AE65" s="825"/>
      <c r="AF65" s="825"/>
      <c r="AG65" s="825"/>
      <c r="AR65" s="228" t="s">
        <v>100</v>
      </c>
      <c r="AT65" s="228" t="s">
        <v>12</v>
      </c>
      <c r="AU65" s="228" t="s">
        <v>98</v>
      </c>
      <c r="AY65" s="228" t="s">
        <v>11</v>
      </c>
      <c r="BE65" s="231">
        <f>IF($U$65="základní",$N$65,0)</f>
        <v>0</v>
      </c>
      <c r="BF65" s="231">
        <f>IF($U$65="snížená",$N$65,0)</f>
        <v>0</v>
      </c>
      <c r="BG65" s="231">
        <f>IF($U$65="zákl. přenesená",$N$65,0)</f>
        <v>0</v>
      </c>
      <c r="BH65" s="231">
        <f>IF($U$65="sníž. přenesená",$N$65,0)</f>
        <v>0</v>
      </c>
      <c r="BI65" s="231">
        <f>IF($U$65="nulová",$N$65,0)</f>
        <v>0</v>
      </c>
      <c r="BJ65" s="228" t="s">
        <v>97</v>
      </c>
      <c r="BK65" s="231">
        <f>ROUND($L$65*$K$65,2)</f>
        <v>0</v>
      </c>
      <c r="BL65" s="228" t="s">
        <v>100</v>
      </c>
    </row>
    <row r="66" spans="1:64" s="228" customFormat="1" ht="27" customHeight="1">
      <c r="A66" s="825"/>
      <c r="B66" s="829"/>
      <c r="C66" s="837" t="s">
        <v>46</v>
      </c>
      <c r="D66" s="837" t="s">
        <v>12</v>
      </c>
      <c r="E66" s="838" t="s">
        <v>2324</v>
      </c>
      <c r="F66" s="1182" t="s">
        <v>2325</v>
      </c>
      <c r="G66" s="1183"/>
      <c r="H66" s="1183"/>
      <c r="I66" s="1183"/>
      <c r="J66" s="839" t="s">
        <v>14</v>
      </c>
      <c r="K66" s="840">
        <v>29.838000000000001</v>
      </c>
      <c r="L66" s="1184"/>
      <c r="M66" s="1185"/>
      <c r="N66" s="1186">
        <f>ROUND($L$66*$K$66,2)</f>
        <v>0</v>
      </c>
      <c r="O66" s="1183"/>
      <c r="P66" s="1183"/>
      <c r="Q66" s="1183"/>
      <c r="R66" s="830"/>
      <c r="S66" s="825"/>
      <c r="T66" s="919"/>
      <c r="U66" s="920" t="s">
        <v>13</v>
      </c>
      <c r="V66" s="921">
        <v>3.2130000000000001</v>
      </c>
      <c r="W66" s="921">
        <f>$V$66*$K$66</f>
        <v>95.869494000000003</v>
      </c>
      <c r="X66" s="921">
        <v>2.45329</v>
      </c>
      <c r="Y66" s="921">
        <f>$X$66*$K$66</f>
        <v>73.201267020000003</v>
      </c>
      <c r="Z66" s="921">
        <v>0</v>
      </c>
      <c r="AA66" s="922">
        <f>$Z$66*$K$66</f>
        <v>0</v>
      </c>
      <c r="AB66" s="825"/>
      <c r="AC66" s="825"/>
      <c r="AD66" s="825"/>
      <c r="AE66" s="825"/>
      <c r="AF66" s="825"/>
      <c r="AG66" s="825"/>
      <c r="AR66" s="228" t="s">
        <v>100</v>
      </c>
      <c r="AT66" s="228" t="s">
        <v>12</v>
      </c>
      <c r="AU66" s="228" t="s">
        <v>98</v>
      </c>
      <c r="AY66" s="228" t="s">
        <v>11</v>
      </c>
      <c r="BE66" s="231">
        <f>IF($U$66="základní",$N$66,0)</f>
        <v>0</v>
      </c>
      <c r="BF66" s="231">
        <f>IF($U$66="snížená",$N$66,0)</f>
        <v>0</v>
      </c>
      <c r="BG66" s="231">
        <f>IF($U$66="zákl. přenesená",$N$66,0)</f>
        <v>0</v>
      </c>
      <c r="BH66" s="231">
        <f>IF($U$66="sníž. přenesená",$N$66,0)</f>
        <v>0</v>
      </c>
      <c r="BI66" s="231">
        <f>IF($U$66="nulová",$N$66,0)</f>
        <v>0</v>
      </c>
      <c r="BJ66" s="228" t="s">
        <v>97</v>
      </c>
      <c r="BK66" s="231">
        <f>ROUND($L$66*$K$66,2)</f>
        <v>0</v>
      </c>
      <c r="BL66" s="228" t="s">
        <v>100</v>
      </c>
    </row>
    <row r="67" spans="1:64" s="228" customFormat="1" ht="27" customHeight="1">
      <c r="A67" s="825"/>
      <c r="B67" s="829"/>
      <c r="C67" s="837" t="s">
        <v>1505</v>
      </c>
      <c r="D67" s="837" t="s">
        <v>12</v>
      </c>
      <c r="E67" s="838" t="s">
        <v>2326</v>
      </c>
      <c r="F67" s="1182" t="s">
        <v>2327</v>
      </c>
      <c r="G67" s="1183"/>
      <c r="H67" s="1183"/>
      <c r="I67" s="1183"/>
      <c r="J67" s="839" t="s">
        <v>14</v>
      </c>
      <c r="K67" s="840">
        <v>2.46</v>
      </c>
      <c r="L67" s="1184"/>
      <c r="M67" s="1185"/>
      <c r="N67" s="1186">
        <f>ROUND($L$67*$K$67,2)</f>
        <v>0</v>
      </c>
      <c r="O67" s="1183"/>
      <c r="P67" s="1183"/>
      <c r="Q67" s="1183"/>
      <c r="R67" s="830"/>
      <c r="S67" s="825"/>
      <c r="T67" s="919"/>
      <c r="U67" s="920" t="s">
        <v>13</v>
      </c>
      <c r="V67" s="921">
        <v>2.58</v>
      </c>
      <c r="W67" s="921">
        <f>$V$67*$K$67</f>
        <v>6.3468</v>
      </c>
      <c r="X67" s="921">
        <v>2.2563399999999998</v>
      </c>
      <c r="Y67" s="921">
        <f>$X$67*$K$67</f>
        <v>5.550596399999999</v>
      </c>
      <c r="Z67" s="921">
        <v>0</v>
      </c>
      <c r="AA67" s="922">
        <f>$Z$67*$K$67</f>
        <v>0</v>
      </c>
      <c r="AB67" s="825"/>
      <c r="AC67" s="825"/>
      <c r="AD67" s="825"/>
      <c r="AE67" s="825"/>
      <c r="AF67" s="825"/>
      <c r="AG67" s="825"/>
      <c r="AR67" s="228" t="s">
        <v>100</v>
      </c>
      <c r="AT67" s="228" t="s">
        <v>12</v>
      </c>
      <c r="AU67" s="228" t="s">
        <v>98</v>
      </c>
      <c r="AY67" s="228" t="s">
        <v>11</v>
      </c>
      <c r="BE67" s="231">
        <f>IF($U$67="základní",$N$67,0)</f>
        <v>0</v>
      </c>
      <c r="BF67" s="231">
        <f>IF($U$67="snížená",$N$67,0)</f>
        <v>0</v>
      </c>
      <c r="BG67" s="231">
        <f>IF($U$67="zákl. přenesená",$N$67,0)</f>
        <v>0</v>
      </c>
      <c r="BH67" s="231">
        <f>IF($U$67="sníž. přenesená",$N$67,0)</f>
        <v>0</v>
      </c>
      <c r="BI67" s="231">
        <f>IF($U$67="nulová",$N$67,0)</f>
        <v>0</v>
      </c>
      <c r="BJ67" s="228" t="s">
        <v>97</v>
      </c>
      <c r="BK67" s="231">
        <f>ROUND($L$67*$K$67,2)</f>
        <v>0</v>
      </c>
      <c r="BL67" s="228" t="s">
        <v>100</v>
      </c>
    </row>
    <row r="68" spans="1:64" s="228" customFormat="1" ht="27" customHeight="1">
      <c r="A68" s="825"/>
      <c r="B68" s="829"/>
      <c r="C68" s="837" t="s">
        <v>1508</v>
      </c>
      <c r="D68" s="837" t="s">
        <v>12</v>
      </c>
      <c r="E68" s="838" t="s">
        <v>2328</v>
      </c>
      <c r="F68" s="1182" t="s">
        <v>2329</v>
      </c>
      <c r="G68" s="1183"/>
      <c r="H68" s="1183"/>
      <c r="I68" s="1183"/>
      <c r="J68" s="839" t="s">
        <v>14</v>
      </c>
      <c r="K68" s="840">
        <v>41.186999999999998</v>
      </c>
      <c r="L68" s="1184"/>
      <c r="M68" s="1185"/>
      <c r="N68" s="1186">
        <f>ROUND($L$68*$K$68,2)</f>
        <v>0</v>
      </c>
      <c r="O68" s="1183"/>
      <c r="P68" s="1183"/>
      <c r="Q68" s="1183"/>
      <c r="R68" s="830"/>
      <c r="S68" s="825"/>
      <c r="T68" s="919"/>
      <c r="U68" s="920" t="s">
        <v>13</v>
      </c>
      <c r="V68" s="921">
        <v>2.58</v>
      </c>
      <c r="W68" s="921">
        <f>$V$68*$K$68</f>
        <v>106.26245999999999</v>
      </c>
      <c r="X68" s="921">
        <v>2.45329</v>
      </c>
      <c r="Y68" s="921">
        <f>$X$68*$K$68</f>
        <v>101.04365523</v>
      </c>
      <c r="Z68" s="921">
        <v>0</v>
      </c>
      <c r="AA68" s="922">
        <f>$Z$68*$K$68</f>
        <v>0</v>
      </c>
      <c r="AB68" s="825"/>
      <c r="AC68" s="825"/>
      <c r="AD68" s="825"/>
      <c r="AE68" s="825"/>
      <c r="AF68" s="825"/>
      <c r="AG68" s="825"/>
      <c r="AR68" s="228" t="s">
        <v>100</v>
      </c>
      <c r="AT68" s="228" t="s">
        <v>12</v>
      </c>
      <c r="AU68" s="228" t="s">
        <v>98</v>
      </c>
      <c r="AY68" s="228" t="s">
        <v>11</v>
      </c>
      <c r="BE68" s="231">
        <f>IF($U$68="základní",$N$68,0)</f>
        <v>0</v>
      </c>
      <c r="BF68" s="231">
        <f>IF($U$68="snížená",$N$68,0)</f>
        <v>0</v>
      </c>
      <c r="BG68" s="231">
        <f>IF($U$68="zákl. přenesená",$N$68,0)</f>
        <v>0</v>
      </c>
      <c r="BH68" s="231">
        <f>IF($U$68="sníž. přenesená",$N$68,0)</f>
        <v>0</v>
      </c>
      <c r="BI68" s="231">
        <f>IF($U$68="nulová",$N$68,0)</f>
        <v>0</v>
      </c>
      <c r="BJ68" s="228" t="s">
        <v>97</v>
      </c>
      <c r="BK68" s="231">
        <f>ROUND($L$68*$K$68,2)</f>
        <v>0</v>
      </c>
      <c r="BL68" s="228" t="s">
        <v>100</v>
      </c>
    </row>
    <row r="69" spans="1:64" s="228" customFormat="1" ht="27" customHeight="1">
      <c r="A69" s="825"/>
      <c r="B69" s="829"/>
      <c r="C69" s="837" t="s">
        <v>1511</v>
      </c>
      <c r="D69" s="837" t="s">
        <v>12</v>
      </c>
      <c r="E69" s="838" t="s">
        <v>2330</v>
      </c>
      <c r="F69" s="1182" t="s">
        <v>2331</v>
      </c>
      <c r="G69" s="1183"/>
      <c r="H69" s="1183"/>
      <c r="I69" s="1183"/>
      <c r="J69" s="839" t="s">
        <v>14</v>
      </c>
      <c r="K69" s="840">
        <v>4.2130000000000001</v>
      </c>
      <c r="L69" s="1184"/>
      <c r="M69" s="1185"/>
      <c r="N69" s="1186">
        <f>ROUND($L$69*$K$69,2)</f>
        <v>0</v>
      </c>
      <c r="O69" s="1183"/>
      <c r="P69" s="1183"/>
      <c r="Q69" s="1183"/>
      <c r="R69" s="830"/>
      <c r="S69" s="825"/>
      <c r="T69" s="919"/>
      <c r="U69" s="920" t="s">
        <v>13</v>
      </c>
      <c r="V69" s="921">
        <v>2.5489999999999999</v>
      </c>
      <c r="W69" s="921">
        <f>$V$69*$K$69</f>
        <v>10.738937</v>
      </c>
      <c r="X69" s="921">
        <v>0.90900000000000003</v>
      </c>
      <c r="Y69" s="921">
        <f>$X$69*$K$69</f>
        <v>3.8296170000000003</v>
      </c>
      <c r="Z69" s="921">
        <v>0</v>
      </c>
      <c r="AA69" s="922">
        <f>$Z$69*$K$69</f>
        <v>0</v>
      </c>
      <c r="AB69" s="825"/>
      <c r="AC69" s="825"/>
      <c r="AD69" s="825"/>
      <c r="AE69" s="825"/>
      <c r="AF69" s="825"/>
      <c r="AG69" s="825"/>
      <c r="AR69" s="228" t="s">
        <v>100</v>
      </c>
      <c r="AT69" s="228" t="s">
        <v>12</v>
      </c>
      <c r="AU69" s="228" t="s">
        <v>98</v>
      </c>
      <c r="AY69" s="228" t="s">
        <v>11</v>
      </c>
      <c r="BE69" s="231">
        <f>IF($U$69="základní",$N$69,0)</f>
        <v>0</v>
      </c>
      <c r="BF69" s="231">
        <f>IF($U$69="snížená",$N$69,0)</f>
        <v>0</v>
      </c>
      <c r="BG69" s="231">
        <f>IF($U$69="zákl. přenesená",$N$69,0)</f>
        <v>0</v>
      </c>
      <c r="BH69" s="231">
        <f>IF($U$69="sníž. přenesená",$N$69,0)</f>
        <v>0</v>
      </c>
      <c r="BI69" s="231">
        <f>IF($U$69="nulová",$N$69,0)</f>
        <v>0</v>
      </c>
      <c r="BJ69" s="228" t="s">
        <v>97</v>
      </c>
      <c r="BK69" s="231">
        <f>ROUND($L$69*$K$69,2)</f>
        <v>0</v>
      </c>
      <c r="BL69" s="228" t="s">
        <v>100</v>
      </c>
    </row>
    <row r="70" spans="1:64" s="228" customFormat="1" ht="39" customHeight="1">
      <c r="A70" s="825"/>
      <c r="B70" s="829"/>
      <c r="C70" s="837" t="s">
        <v>1514</v>
      </c>
      <c r="D70" s="837" t="s">
        <v>12</v>
      </c>
      <c r="E70" s="838" t="s">
        <v>2332</v>
      </c>
      <c r="F70" s="1182" t="s">
        <v>2333</v>
      </c>
      <c r="G70" s="1183"/>
      <c r="H70" s="1183"/>
      <c r="I70" s="1183"/>
      <c r="J70" s="839" t="s">
        <v>14</v>
      </c>
      <c r="K70" s="840">
        <v>23.1</v>
      </c>
      <c r="L70" s="1184"/>
      <c r="M70" s="1185"/>
      <c r="N70" s="1186">
        <f>ROUND($L$70*$K$70,2)</f>
        <v>0</v>
      </c>
      <c r="O70" s="1183"/>
      <c r="P70" s="1183"/>
      <c r="Q70" s="1183"/>
      <c r="R70" s="830"/>
      <c r="S70" s="825"/>
      <c r="T70" s="919"/>
      <c r="U70" s="920" t="s">
        <v>13</v>
      </c>
      <c r="V70" s="921">
        <v>2.3170000000000002</v>
      </c>
      <c r="W70" s="921">
        <f>$V$70*$K$70</f>
        <v>53.522700000000007</v>
      </c>
      <c r="X70" s="921">
        <v>2.45329</v>
      </c>
      <c r="Y70" s="921">
        <f>$X$70*$K$70</f>
        <v>56.670999000000002</v>
      </c>
      <c r="Z70" s="921">
        <v>0</v>
      </c>
      <c r="AA70" s="922">
        <f>$Z$70*$K$70</f>
        <v>0</v>
      </c>
      <c r="AB70" s="825"/>
      <c r="AC70" s="825"/>
      <c r="AD70" s="825"/>
      <c r="AE70" s="825"/>
      <c r="AF70" s="825"/>
      <c r="AG70" s="825"/>
      <c r="AR70" s="228" t="s">
        <v>100</v>
      </c>
      <c r="AT70" s="228" t="s">
        <v>12</v>
      </c>
      <c r="AU70" s="228" t="s">
        <v>98</v>
      </c>
      <c r="AY70" s="228" t="s">
        <v>11</v>
      </c>
      <c r="BE70" s="231">
        <f>IF($U$70="základní",$N$70,0)</f>
        <v>0</v>
      </c>
      <c r="BF70" s="231">
        <f>IF($U$70="snížená",$N$70,0)</f>
        <v>0</v>
      </c>
      <c r="BG70" s="231">
        <f>IF($U$70="zákl. přenesená",$N$70,0)</f>
        <v>0</v>
      </c>
      <c r="BH70" s="231">
        <f>IF($U$70="sníž. přenesená",$N$70,0)</f>
        <v>0</v>
      </c>
      <c r="BI70" s="231">
        <f>IF($U$70="nulová",$N$70,0)</f>
        <v>0</v>
      </c>
      <c r="BJ70" s="228" t="s">
        <v>97</v>
      </c>
      <c r="BK70" s="231">
        <f>ROUND($L$70*$K$70,2)</f>
        <v>0</v>
      </c>
      <c r="BL70" s="228" t="s">
        <v>100</v>
      </c>
    </row>
    <row r="71" spans="1:64" s="228" customFormat="1" ht="27" customHeight="1">
      <c r="A71" s="825"/>
      <c r="B71" s="829"/>
      <c r="C71" s="837" t="s">
        <v>1517</v>
      </c>
      <c r="D71" s="837" t="s">
        <v>12</v>
      </c>
      <c r="E71" s="838" t="s">
        <v>2334</v>
      </c>
      <c r="F71" s="1182" t="s">
        <v>2335</v>
      </c>
      <c r="G71" s="1183"/>
      <c r="H71" s="1183"/>
      <c r="I71" s="1183"/>
      <c r="J71" s="839" t="s">
        <v>14</v>
      </c>
      <c r="K71" s="840">
        <v>0.23400000000000001</v>
      </c>
      <c r="L71" s="1184"/>
      <c r="M71" s="1185"/>
      <c r="N71" s="1186">
        <f>ROUND($L$71*$K$71,2)</f>
        <v>0</v>
      </c>
      <c r="O71" s="1183"/>
      <c r="P71" s="1183"/>
      <c r="Q71" s="1183"/>
      <c r="R71" s="830"/>
      <c r="S71" s="825"/>
      <c r="T71" s="919"/>
      <c r="U71" s="920" t="s">
        <v>13</v>
      </c>
      <c r="V71" s="921">
        <v>2.3170000000000002</v>
      </c>
      <c r="W71" s="921">
        <f>$V$71*$K$71</f>
        <v>0.54217800000000005</v>
      </c>
      <c r="X71" s="921">
        <v>2.45329</v>
      </c>
      <c r="Y71" s="921">
        <f>$X$71*$K$71</f>
        <v>0.57406986000000004</v>
      </c>
      <c r="Z71" s="921">
        <v>0</v>
      </c>
      <c r="AA71" s="922">
        <f>$Z$71*$K$71</f>
        <v>0</v>
      </c>
      <c r="AB71" s="825"/>
      <c r="AC71" s="825"/>
      <c r="AD71" s="825"/>
      <c r="AE71" s="825"/>
      <c r="AF71" s="825"/>
      <c r="AG71" s="825"/>
      <c r="AR71" s="228" t="s">
        <v>100</v>
      </c>
      <c r="AT71" s="228" t="s">
        <v>12</v>
      </c>
      <c r="AU71" s="228" t="s">
        <v>98</v>
      </c>
      <c r="AY71" s="228" t="s">
        <v>11</v>
      </c>
      <c r="BE71" s="231">
        <f>IF($U$71="základní",$N$71,0)</f>
        <v>0</v>
      </c>
      <c r="BF71" s="231">
        <f>IF($U$71="snížená",$N$71,0)</f>
        <v>0</v>
      </c>
      <c r="BG71" s="231">
        <f>IF($U$71="zákl. přenesená",$N$71,0)</f>
        <v>0</v>
      </c>
      <c r="BH71" s="231">
        <f>IF($U$71="sníž. přenesená",$N$71,0)</f>
        <v>0</v>
      </c>
      <c r="BI71" s="231">
        <f>IF($U$71="nulová",$N$71,0)</f>
        <v>0</v>
      </c>
      <c r="BJ71" s="228" t="s">
        <v>97</v>
      </c>
      <c r="BK71" s="231">
        <f>ROUND($L$71*$K$71,2)</f>
        <v>0</v>
      </c>
      <c r="BL71" s="228" t="s">
        <v>100</v>
      </c>
    </row>
    <row r="72" spans="1:64" s="228" customFormat="1" ht="27" customHeight="1">
      <c r="A72" s="825"/>
      <c r="B72" s="829"/>
      <c r="C72" s="837" t="s">
        <v>1520</v>
      </c>
      <c r="D72" s="837" t="s">
        <v>12</v>
      </c>
      <c r="E72" s="838" t="s">
        <v>1861</v>
      </c>
      <c r="F72" s="1182" t="s">
        <v>2336</v>
      </c>
      <c r="G72" s="1183"/>
      <c r="H72" s="1183"/>
      <c r="I72" s="1183"/>
      <c r="J72" s="839" t="s">
        <v>18</v>
      </c>
      <c r="K72" s="840">
        <v>5.149</v>
      </c>
      <c r="L72" s="1184"/>
      <c r="M72" s="1185"/>
      <c r="N72" s="1186">
        <f>ROUND($L$72*$K$72,2)</f>
        <v>0</v>
      </c>
      <c r="O72" s="1183"/>
      <c r="P72" s="1183"/>
      <c r="Q72" s="1183"/>
      <c r="R72" s="830"/>
      <c r="S72" s="825"/>
      <c r="T72" s="919"/>
      <c r="U72" s="920" t="s">
        <v>13</v>
      </c>
      <c r="V72" s="921">
        <v>15.231</v>
      </c>
      <c r="W72" s="921">
        <f>$V$72*$K$72</f>
        <v>78.424419</v>
      </c>
      <c r="X72" s="921">
        <v>1.0530600000000001</v>
      </c>
      <c r="Y72" s="921">
        <f>$X$72*$K$72</f>
        <v>5.4222059400000004</v>
      </c>
      <c r="Z72" s="921">
        <v>0</v>
      </c>
      <c r="AA72" s="922">
        <f>$Z$72*$K$72</f>
        <v>0</v>
      </c>
      <c r="AB72" s="825"/>
      <c r="AC72" s="825"/>
      <c r="AD72" s="825"/>
      <c r="AE72" s="825"/>
      <c r="AF72" s="825"/>
      <c r="AG72" s="825"/>
      <c r="AR72" s="228" t="s">
        <v>100</v>
      </c>
      <c r="AT72" s="228" t="s">
        <v>12</v>
      </c>
      <c r="AU72" s="228" t="s">
        <v>98</v>
      </c>
      <c r="AY72" s="228" t="s">
        <v>11</v>
      </c>
      <c r="BE72" s="231">
        <f>IF($U$72="základní",$N$72,0)</f>
        <v>0</v>
      </c>
      <c r="BF72" s="231">
        <f>IF($U$72="snížená",$N$72,0)</f>
        <v>0</v>
      </c>
      <c r="BG72" s="231">
        <f>IF($U$72="zákl. přenesená",$N$72,0)</f>
        <v>0</v>
      </c>
      <c r="BH72" s="231">
        <f>IF($U$72="sníž. přenesená",$N$72,0)</f>
        <v>0</v>
      </c>
      <c r="BI72" s="231">
        <f>IF($U$72="nulová",$N$72,0)</f>
        <v>0</v>
      </c>
      <c r="BJ72" s="228" t="s">
        <v>97</v>
      </c>
      <c r="BK72" s="231">
        <f>ROUND($L$72*$K$72,2)</f>
        <v>0</v>
      </c>
      <c r="BL72" s="228" t="s">
        <v>100</v>
      </c>
    </row>
    <row r="73" spans="1:64" s="228" customFormat="1" ht="15.75" customHeight="1">
      <c r="A73" s="825"/>
      <c r="B73" s="829"/>
      <c r="C73" s="837" t="s">
        <v>1523</v>
      </c>
      <c r="D73" s="837" t="s">
        <v>12</v>
      </c>
      <c r="E73" s="838" t="s">
        <v>2337</v>
      </c>
      <c r="F73" s="1182" t="s">
        <v>2338</v>
      </c>
      <c r="G73" s="1183"/>
      <c r="H73" s="1183"/>
      <c r="I73" s="1183"/>
      <c r="J73" s="839" t="s">
        <v>109</v>
      </c>
      <c r="K73" s="840">
        <v>504.02</v>
      </c>
      <c r="L73" s="1184"/>
      <c r="M73" s="1185"/>
      <c r="N73" s="1186">
        <f>ROUND($L$73*$K$73,2)</f>
        <v>0</v>
      </c>
      <c r="O73" s="1183"/>
      <c r="P73" s="1183"/>
      <c r="Q73" s="1183"/>
      <c r="R73" s="830"/>
      <c r="S73" s="825"/>
      <c r="T73" s="919"/>
      <c r="U73" s="920" t="s">
        <v>13</v>
      </c>
      <c r="V73" s="921">
        <v>2.5000000000000001E-2</v>
      </c>
      <c r="W73" s="921">
        <f>$V$73*$K$73</f>
        <v>12.6005</v>
      </c>
      <c r="X73" s="921">
        <v>1.2E-4</v>
      </c>
      <c r="Y73" s="921">
        <f>$X$73*$K$73</f>
        <v>6.0482399999999999E-2</v>
      </c>
      <c r="Z73" s="921">
        <v>0</v>
      </c>
      <c r="AA73" s="922">
        <f>$Z$73*$K$73</f>
        <v>0</v>
      </c>
      <c r="AB73" s="825"/>
      <c r="AC73" s="825"/>
      <c r="AD73" s="825"/>
      <c r="AE73" s="825"/>
      <c r="AF73" s="825"/>
      <c r="AG73" s="825"/>
      <c r="AR73" s="228" t="s">
        <v>100</v>
      </c>
      <c r="AT73" s="228" t="s">
        <v>12</v>
      </c>
      <c r="AU73" s="228" t="s">
        <v>98</v>
      </c>
      <c r="AY73" s="228" t="s">
        <v>11</v>
      </c>
      <c r="BE73" s="231">
        <f>IF($U$73="základní",$N$73,0)</f>
        <v>0</v>
      </c>
      <c r="BF73" s="231">
        <f>IF($U$73="snížená",$N$73,0)</f>
        <v>0</v>
      </c>
      <c r="BG73" s="231">
        <f>IF($U$73="zákl. přenesená",$N$73,0)</f>
        <v>0</v>
      </c>
      <c r="BH73" s="231">
        <f>IF($U$73="sníž. přenesená",$N$73,0)</f>
        <v>0</v>
      </c>
      <c r="BI73" s="231">
        <f>IF($U$73="nulová",$N$73,0)</f>
        <v>0</v>
      </c>
      <c r="BJ73" s="228" t="s">
        <v>97</v>
      </c>
      <c r="BK73" s="231">
        <f>ROUND($L$73*$K$73,2)</f>
        <v>0</v>
      </c>
      <c r="BL73" s="228" t="s">
        <v>100</v>
      </c>
    </row>
    <row r="74" spans="1:64" s="230" customFormat="1" ht="30.75" customHeight="1">
      <c r="A74" s="836"/>
      <c r="B74" s="912"/>
      <c r="C74" s="836"/>
      <c r="D74" s="918" t="s">
        <v>1869</v>
      </c>
      <c r="E74" s="836"/>
      <c r="F74" s="836"/>
      <c r="G74" s="836"/>
      <c r="H74" s="836"/>
      <c r="I74" s="836"/>
      <c r="J74" s="836"/>
      <c r="K74" s="836"/>
      <c r="L74" s="846"/>
      <c r="M74" s="846"/>
      <c r="N74" s="1181">
        <f>$BK$74</f>
        <v>0</v>
      </c>
      <c r="O74" s="1180"/>
      <c r="P74" s="1180"/>
      <c r="Q74" s="1180"/>
      <c r="R74" s="914"/>
      <c r="S74" s="836"/>
      <c r="T74" s="915"/>
      <c r="U74" s="836"/>
      <c r="V74" s="836"/>
      <c r="W74" s="916">
        <f>SUM($W$75:$W$89)</f>
        <v>967.83745999999996</v>
      </c>
      <c r="X74" s="836"/>
      <c r="Y74" s="916">
        <f>SUM($Y$75:$Y$89)</f>
        <v>0.98990739999999999</v>
      </c>
      <c r="Z74" s="836"/>
      <c r="AA74" s="917">
        <f>SUM($AA$75:$AA$89)</f>
        <v>0.17299999999999999</v>
      </c>
      <c r="AB74" s="836"/>
      <c r="AC74" s="836"/>
      <c r="AD74" s="836"/>
      <c r="AE74" s="836"/>
      <c r="AF74" s="836"/>
      <c r="AG74" s="836"/>
      <c r="AR74" s="899" t="s">
        <v>97</v>
      </c>
      <c r="AT74" s="899" t="s">
        <v>10</v>
      </c>
      <c r="AU74" s="899" t="s">
        <v>97</v>
      </c>
      <c r="AY74" s="899" t="s">
        <v>11</v>
      </c>
      <c r="BK74" s="900">
        <f>SUM($BK$75:$BK$89)</f>
        <v>0</v>
      </c>
    </row>
    <row r="75" spans="1:64" s="228" customFormat="1" ht="27" customHeight="1">
      <c r="A75" s="825"/>
      <c r="B75" s="829"/>
      <c r="C75" s="837" t="s">
        <v>1526</v>
      </c>
      <c r="D75" s="837" t="s">
        <v>12</v>
      </c>
      <c r="E75" s="838" t="s">
        <v>3135</v>
      </c>
      <c r="F75" s="1182" t="s">
        <v>3136</v>
      </c>
      <c r="G75" s="1183"/>
      <c r="H75" s="1183"/>
      <c r="I75" s="1183"/>
      <c r="J75" s="839" t="s">
        <v>109</v>
      </c>
      <c r="K75" s="840">
        <v>1371.36</v>
      </c>
      <c r="L75" s="1184"/>
      <c r="M75" s="1185"/>
      <c r="N75" s="1186">
        <f>ROUND($L$75*$K$75,2)</f>
        <v>0</v>
      </c>
      <c r="O75" s="1183"/>
      <c r="P75" s="1183"/>
      <c r="Q75" s="1183"/>
      <c r="R75" s="830"/>
      <c r="S75" s="825"/>
      <c r="T75" s="919"/>
      <c r="U75" s="920" t="s">
        <v>13</v>
      </c>
      <c r="V75" s="921">
        <v>0.123</v>
      </c>
      <c r="W75" s="921">
        <f>$V$75*$K$75</f>
        <v>168.67728</v>
      </c>
      <c r="X75" s="921">
        <v>0</v>
      </c>
      <c r="Y75" s="921">
        <f>$X$75*$K$75</f>
        <v>0</v>
      </c>
      <c r="Z75" s="921">
        <v>0</v>
      </c>
      <c r="AA75" s="922">
        <f>$Z$75*$K$75</f>
        <v>0</v>
      </c>
      <c r="AB75" s="825"/>
      <c r="AC75" s="825"/>
      <c r="AD75" s="825"/>
      <c r="AE75" s="825"/>
      <c r="AF75" s="825"/>
      <c r="AG75" s="825"/>
      <c r="AR75" s="228" t="s">
        <v>100</v>
      </c>
      <c r="AT75" s="228" t="s">
        <v>12</v>
      </c>
      <c r="AU75" s="228" t="s">
        <v>98</v>
      </c>
      <c r="AY75" s="228" t="s">
        <v>11</v>
      </c>
      <c r="BE75" s="231">
        <f>IF($U$75="základní",$N$75,0)</f>
        <v>0</v>
      </c>
      <c r="BF75" s="231">
        <f>IF($U$75="snížená",$N$75,0)</f>
        <v>0</v>
      </c>
      <c r="BG75" s="231">
        <f>IF($U$75="zákl. přenesená",$N$75,0)</f>
        <v>0</v>
      </c>
      <c r="BH75" s="231">
        <f>IF($U$75="sníž. přenesená",$N$75,0)</f>
        <v>0</v>
      </c>
      <c r="BI75" s="231">
        <f>IF($U$75="nulová",$N$75,0)</f>
        <v>0</v>
      </c>
      <c r="BJ75" s="228" t="s">
        <v>97</v>
      </c>
      <c r="BK75" s="231">
        <f>ROUND($L$75*$K$75,2)</f>
        <v>0</v>
      </c>
      <c r="BL75" s="228" t="s">
        <v>100</v>
      </c>
    </row>
    <row r="76" spans="1:64" s="228" customFormat="1" ht="39" customHeight="1">
      <c r="A76" s="825"/>
      <c r="B76" s="829"/>
      <c r="C76" s="837" t="s">
        <v>1529</v>
      </c>
      <c r="D76" s="837" t="s">
        <v>12</v>
      </c>
      <c r="E76" s="838" t="s">
        <v>3137</v>
      </c>
      <c r="F76" s="1182" t="s">
        <v>3138</v>
      </c>
      <c r="G76" s="1183"/>
      <c r="H76" s="1183"/>
      <c r="I76" s="1183"/>
      <c r="J76" s="839" t="s">
        <v>109</v>
      </c>
      <c r="K76" s="840">
        <v>1371.36</v>
      </c>
      <c r="L76" s="1184"/>
      <c r="M76" s="1185"/>
      <c r="N76" s="1186">
        <f>ROUND($L$76*$K$76,2)</f>
        <v>0</v>
      </c>
      <c r="O76" s="1183"/>
      <c r="P76" s="1183"/>
      <c r="Q76" s="1183"/>
      <c r="R76" s="830"/>
      <c r="S76" s="825"/>
      <c r="T76" s="919"/>
      <c r="U76" s="920" t="s">
        <v>13</v>
      </c>
      <c r="V76" s="921">
        <v>0</v>
      </c>
      <c r="W76" s="921">
        <f>$V$76*$K$76</f>
        <v>0</v>
      </c>
      <c r="X76" s="921">
        <v>0</v>
      </c>
      <c r="Y76" s="921">
        <f>$X$76*$K$76</f>
        <v>0</v>
      </c>
      <c r="Z76" s="921">
        <v>0</v>
      </c>
      <c r="AA76" s="922">
        <f>$Z$76*$K$76</f>
        <v>0</v>
      </c>
      <c r="AB76" s="825"/>
      <c r="AC76" s="825"/>
      <c r="AD76" s="825"/>
      <c r="AE76" s="825"/>
      <c r="AF76" s="825"/>
      <c r="AG76" s="825"/>
      <c r="AR76" s="228" t="s">
        <v>100</v>
      </c>
      <c r="AT76" s="228" t="s">
        <v>12</v>
      </c>
      <c r="AU76" s="228" t="s">
        <v>98</v>
      </c>
      <c r="AY76" s="228" t="s">
        <v>11</v>
      </c>
      <c r="BE76" s="231">
        <f>IF($U$76="základní",$N$76,0)</f>
        <v>0</v>
      </c>
      <c r="BF76" s="231">
        <f>IF($U$76="snížená",$N$76,0)</f>
        <v>0</v>
      </c>
      <c r="BG76" s="231">
        <f>IF($U$76="zákl. přenesená",$N$76,0)</f>
        <v>0</v>
      </c>
      <c r="BH76" s="231">
        <f>IF($U$76="sníž. přenesená",$N$76,0)</f>
        <v>0</v>
      </c>
      <c r="BI76" s="231">
        <f>IF($U$76="nulová",$N$76,0)</f>
        <v>0</v>
      </c>
      <c r="BJ76" s="228" t="s">
        <v>97</v>
      </c>
      <c r="BK76" s="231">
        <f>ROUND($L$76*$K$76,2)</f>
        <v>0</v>
      </c>
      <c r="BL76" s="228" t="s">
        <v>100</v>
      </c>
    </row>
    <row r="77" spans="1:64" s="228" customFormat="1" ht="27" customHeight="1">
      <c r="A77" s="825"/>
      <c r="B77" s="829"/>
      <c r="C77" s="837" t="s">
        <v>1532</v>
      </c>
      <c r="D77" s="837" t="s">
        <v>12</v>
      </c>
      <c r="E77" s="838" t="s">
        <v>3139</v>
      </c>
      <c r="F77" s="1182" t="s">
        <v>3140</v>
      </c>
      <c r="G77" s="1183"/>
      <c r="H77" s="1183"/>
      <c r="I77" s="1183"/>
      <c r="J77" s="839" t="s">
        <v>109</v>
      </c>
      <c r="K77" s="840">
        <v>1371.36</v>
      </c>
      <c r="L77" s="1184"/>
      <c r="M77" s="1185"/>
      <c r="N77" s="1186">
        <f>ROUND($L$77*$K$77,2)</f>
        <v>0</v>
      </c>
      <c r="O77" s="1183"/>
      <c r="P77" s="1183"/>
      <c r="Q77" s="1183"/>
      <c r="R77" s="830"/>
      <c r="S77" s="825"/>
      <c r="T77" s="919"/>
      <c r="U77" s="920" t="s">
        <v>13</v>
      </c>
      <c r="V77" s="921">
        <v>0.1</v>
      </c>
      <c r="W77" s="921">
        <f>$V$77*$K$77</f>
        <v>137.136</v>
      </c>
      <c r="X77" s="921">
        <v>0</v>
      </c>
      <c r="Y77" s="921">
        <f>$X$77*$K$77</f>
        <v>0</v>
      </c>
      <c r="Z77" s="921">
        <v>0</v>
      </c>
      <c r="AA77" s="922">
        <f>$Z$77*$K$77</f>
        <v>0</v>
      </c>
      <c r="AB77" s="825"/>
      <c r="AC77" s="825"/>
      <c r="AD77" s="825"/>
      <c r="AE77" s="825"/>
      <c r="AF77" s="825"/>
      <c r="AG77" s="825"/>
      <c r="AR77" s="228" t="s">
        <v>100</v>
      </c>
      <c r="AT77" s="228" t="s">
        <v>12</v>
      </c>
      <c r="AU77" s="228" t="s">
        <v>98</v>
      </c>
      <c r="AY77" s="228" t="s">
        <v>11</v>
      </c>
      <c r="BE77" s="231">
        <f>IF($U$77="základní",$N$77,0)</f>
        <v>0</v>
      </c>
      <c r="BF77" s="231">
        <f>IF($U$77="snížená",$N$77,0)</f>
        <v>0</v>
      </c>
      <c r="BG77" s="231">
        <f>IF($U$77="zákl. přenesená",$N$77,0)</f>
        <v>0</v>
      </c>
      <c r="BH77" s="231">
        <f>IF($U$77="sníž. přenesená",$N$77,0)</f>
        <v>0</v>
      </c>
      <c r="BI77" s="231">
        <f>IF($U$77="nulová",$N$77,0)</f>
        <v>0</v>
      </c>
      <c r="BJ77" s="228" t="s">
        <v>97</v>
      </c>
      <c r="BK77" s="231">
        <f>ROUND($L$77*$K$77,2)</f>
        <v>0</v>
      </c>
      <c r="BL77" s="228" t="s">
        <v>100</v>
      </c>
    </row>
    <row r="78" spans="1:64" s="228" customFormat="1" ht="39" customHeight="1">
      <c r="A78" s="825"/>
      <c r="B78" s="829"/>
      <c r="C78" s="837" t="s">
        <v>1535</v>
      </c>
      <c r="D78" s="837" t="s">
        <v>12</v>
      </c>
      <c r="E78" s="838" t="s">
        <v>2339</v>
      </c>
      <c r="F78" s="1182" t="s">
        <v>2340</v>
      </c>
      <c r="G78" s="1183"/>
      <c r="H78" s="1183"/>
      <c r="I78" s="1183"/>
      <c r="J78" s="839" t="s">
        <v>109</v>
      </c>
      <c r="K78" s="840">
        <v>2027.6</v>
      </c>
      <c r="L78" s="1184"/>
      <c r="M78" s="1185"/>
      <c r="N78" s="1186">
        <f>ROUND($L$78*$K$78,2)</f>
        <v>0</v>
      </c>
      <c r="O78" s="1183"/>
      <c r="P78" s="1183"/>
      <c r="Q78" s="1183"/>
      <c r="R78" s="830"/>
      <c r="S78" s="825"/>
      <c r="T78" s="919"/>
      <c r="U78" s="920" t="s">
        <v>13</v>
      </c>
      <c r="V78" s="921">
        <v>0.105</v>
      </c>
      <c r="W78" s="921">
        <f>$V$78*$K$78</f>
        <v>212.898</v>
      </c>
      <c r="X78" s="921">
        <v>1.2999999999999999E-4</v>
      </c>
      <c r="Y78" s="921">
        <f>$X$78*$K$78</f>
        <v>0.26358799999999999</v>
      </c>
      <c r="Z78" s="921">
        <v>0</v>
      </c>
      <c r="AA78" s="922">
        <f>$Z$78*$K$78</f>
        <v>0</v>
      </c>
      <c r="AB78" s="825"/>
      <c r="AC78" s="825"/>
      <c r="AD78" s="825"/>
      <c r="AE78" s="825"/>
      <c r="AF78" s="825"/>
      <c r="AG78" s="825"/>
      <c r="AR78" s="228" t="s">
        <v>100</v>
      </c>
      <c r="AT78" s="228" t="s">
        <v>12</v>
      </c>
      <c r="AU78" s="228" t="s">
        <v>98</v>
      </c>
      <c r="AY78" s="228" t="s">
        <v>11</v>
      </c>
      <c r="BE78" s="231">
        <f>IF($U$78="základní",$N$78,0)</f>
        <v>0</v>
      </c>
      <c r="BF78" s="231">
        <f>IF($U$78="snížená",$N$78,0)</f>
        <v>0</v>
      </c>
      <c r="BG78" s="231">
        <f>IF($U$78="zákl. přenesená",$N$78,0)</f>
        <v>0</v>
      </c>
      <c r="BH78" s="231">
        <f>IF($U$78="sníž. přenesená",$N$78,0)</f>
        <v>0</v>
      </c>
      <c r="BI78" s="231">
        <f>IF($U$78="nulová",$N$78,0)</f>
        <v>0</v>
      </c>
      <c r="BJ78" s="228" t="s">
        <v>97</v>
      </c>
      <c r="BK78" s="231">
        <f>ROUND($L$78*$K$78,2)</f>
        <v>0</v>
      </c>
      <c r="BL78" s="228" t="s">
        <v>100</v>
      </c>
    </row>
    <row r="79" spans="1:64" s="228" customFormat="1" ht="27" customHeight="1">
      <c r="A79" s="825"/>
      <c r="B79" s="829"/>
      <c r="C79" s="837" t="s">
        <v>1540</v>
      </c>
      <c r="D79" s="837" t="s">
        <v>12</v>
      </c>
      <c r="E79" s="838" t="s">
        <v>2341</v>
      </c>
      <c r="F79" s="1182" t="s">
        <v>2342</v>
      </c>
      <c r="G79" s="1183"/>
      <c r="H79" s="1183"/>
      <c r="I79" s="1183"/>
      <c r="J79" s="839" t="s">
        <v>93</v>
      </c>
      <c r="K79" s="840">
        <v>1</v>
      </c>
      <c r="L79" s="1184"/>
      <c r="M79" s="1185"/>
      <c r="N79" s="1186">
        <f>ROUND($L$79*$K$79,2)</f>
        <v>0</v>
      </c>
      <c r="O79" s="1183"/>
      <c r="P79" s="1183"/>
      <c r="Q79" s="1183"/>
      <c r="R79" s="830"/>
      <c r="S79" s="825"/>
      <c r="T79" s="919"/>
      <c r="U79" s="920" t="s">
        <v>13</v>
      </c>
      <c r="V79" s="921">
        <v>0</v>
      </c>
      <c r="W79" s="921">
        <f>$V$79*$K$79</f>
        <v>0</v>
      </c>
      <c r="X79" s="921">
        <v>0</v>
      </c>
      <c r="Y79" s="921">
        <f>$X$79*$K$79</f>
        <v>0</v>
      </c>
      <c r="Z79" s="921">
        <v>0</v>
      </c>
      <c r="AA79" s="922">
        <f>$Z$79*$K$79</f>
        <v>0</v>
      </c>
      <c r="AB79" s="825"/>
      <c r="AC79" s="825"/>
      <c r="AD79" s="825"/>
      <c r="AE79" s="825"/>
      <c r="AF79" s="825"/>
      <c r="AG79" s="825"/>
      <c r="AR79" s="228" t="s">
        <v>100</v>
      </c>
      <c r="AT79" s="228" t="s">
        <v>12</v>
      </c>
      <c r="AU79" s="228" t="s">
        <v>98</v>
      </c>
      <c r="AY79" s="228" t="s">
        <v>11</v>
      </c>
      <c r="BE79" s="231">
        <f>IF($U$79="základní",$N$79,0)</f>
        <v>0</v>
      </c>
      <c r="BF79" s="231">
        <f>IF($U$79="snížená",$N$79,0)</f>
        <v>0</v>
      </c>
      <c r="BG79" s="231">
        <f>IF($U$79="zákl. přenesená",$N$79,0)</f>
        <v>0</v>
      </c>
      <c r="BH79" s="231">
        <f>IF($U$79="sníž. přenesená",$N$79,0)</f>
        <v>0</v>
      </c>
      <c r="BI79" s="231">
        <f>IF($U$79="nulová",$N$79,0)</f>
        <v>0</v>
      </c>
      <c r="BJ79" s="228" t="s">
        <v>97</v>
      </c>
      <c r="BK79" s="231">
        <f>ROUND($L$79*$K$79,2)</f>
        <v>0</v>
      </c>
      <c r="BL79" s="228" t="s">
        <v>100</v>
      </c>
    </row>
    <row r="80" spans="1:64" s="228" customFormat="1" ht="27" customHeight="1">
      <c r="A80" s="825"/>
      <c r="B80" s="829"/>
      <c r="C80" s="837" t="s">
        <v>1543</v>
      </c>
      <c r="D80" s="837" t="s">
        <v>12</v>
      </c>
      <c r="E80" s="838" t="s">
        <v>2343</v>
      </c>
      <c r="F80" s="1182" t="s">
        <v>2344</v>
      </c>
      <c r="G80" s="1183"/>
      <c r="H80" s="1183"/>
      <c r="I80" s="1183"/>
      <c r="J80" s="839" t="s">
        <v>109</v>
      </c>
      <c r="K80" s="840">
        <v>1013.8</v>
      </c>
      <c r="L80" s="1184"/>
      <c r="M80" s="1185"/>
      <c r="N80" s="1186">
        <f>ROUND($L$80*$K$80,2)</f>
        <v>0</v>
      </c>
      <c r="O80" s="1183"/>
      <c r="P80" s="1183"/>
      <c r="Q80" s="1183"/>
      <c r="R80" s="830"/>
      <c r="S80" s="825"/>
      <c r="T80" s="919"/>
      <c r="U80" s="920" t="s">
        <v>13</v>
      </c>
      <c r="V80" s="921">
        <v>0.308</v>
      </c>
      <c r="W80" s="921">
        <f>$V$80*$K$80</f>
        <v>312.25039999999996</v>
      </c>
      <c r="X80" s="921">
        <v>4.0000000000000003E-5</v>
      </c>
      <c r="Y80" s="921">
        <f>$X$80*$K$80</f>
        <v>4.0552000000000005E-2</v>
      </c>
      <c r="Z80" s="921">
        <v>0</v>
      </c>
      <c r="AA80" s="922">
        <f>$Z$80*$K$80</f>
        <v>0</v>
      </c>
      <c r="AB80" s="825"/>
      <c r="AC80" s="825"/>
      <c r="AD80" s="825"/>
      <c r="AE80" s="825"/>
      <c r="AF80" s="825"/>
      <c r="AG80" s="825"/>
      <c r="AR80" s="228" t="s">
        <v>100</v>
      </c>
      <c r="AT80" s="228" t="s">
        <v>12</v>
      </c>
      <c r="AU80" s="228" t="s">
        <v>98</v>
      </c>
      <c r="AY80" s="228" t="s">
        <v>11</v>
      </c>
      <c r="BE80" s="231">
        <f>IF($U$80="základní",$N$80,0)</f>
        <v>0</v>
      </c>
      <c r="BF80" s="231">
        <f>IF($U$80="snížená",$N$80,0)</f>
        <v>0</v>
      </c>
      <c r="BG80" s="231">
        <f>IF($U$80="zákl. přenesená",$N$80,0)</f>
        <v>0</v>
      </c>
      <c r="BH80" s="231">
        <f>IF($U$80="sníž. přenesená",$N$80,0)</f>
        <v>0</v>
      </c>
      <c r="BI80" s="231">
        <f>IF($U$80="nulová",$N$80,0)</f>
        <v>0</v>
      </c>
      <c r="BJ80" s="228" t="s">
        <v>97</v>
      </c>
      <c r="BK80" s="231">
        <f>ROUND($L$80*$K$80,2)</f>
        <v>0</v>
      </c>
      <c r="BL80" s="228" t="s">
        <v>100</v>
      </c>
    </row>
    <row r="81" spans="1:64" s="228" customFormat="1" ht="27" customHeight="1">
      <c r="A81" s="825"/>
      <c r="B81" s="829"/>
      <c r="C81" s="837" t="s">
        <v>1546</v>
      </c>
      <c r="D81" s="837" t="s">
        <v>12</v>
      </c>
      <c r="E81" s="838" t="s">
        <v>2345</v>
      </c>
      <c r="F81" s="1182" t="s">
        <v>2346</v>
      </c>
      <c r="G81" s="1183"/>
      <c r="H81" s="1183"/>
      <c r="I81" s="1183"/>
      <c r="J81" s="839" t="s">
        <v>109</v>
      </c>
      <c r="K81" s="840">
        <v>240</v>
      </c>
      <c r="L81" s="1184"/>
      <c r="M81" s="1185"/>
      <c r="N81" s="1186">
        <f>ROUND($L$81*$K$81,2)</f>
        <v>0</v>
      </c>
      <c r="O81" s="1183"/>
      <c r="P81" s="1183"/>
      <c r="Q81" s="1183"/>
      <c r="R81" s="830"/>
      <c r="S81" s="825"/>
      <c r="T81" s="919"/>
      <c r="U81" s="920" t="s">
        <v>13</v>
      </c>
      <c r="V81" s="921">
        <v>0.35399999999999998</v>
      </c>
      <c r="W81" s="921">
        <f>$V$81*$K$81</f>
        <v>84.96</v>
      </c>
      <c r="X81" s="921">
        <v>4.0000000000000003E-5</v>
      </c>
      <c r="Y81" s="921">
        <f>$X$81*$K$81</f>
        <v>9.6000000000000009E-3</v>
      </c>
      <c r="Z81" s="921">
        <v>0</v>
      </c>
      <c r="AA81" s="922">
        <f>$Z$81*$K$81</f>
        <v>0</v>
      </c>
      <c r="AB81" s="825"/>
      <c r="AC81" s="825"/>
      <c r="AD81" s="825"/>
      <c r="AE81" s="825"/>
      <c r="AF81" s="825"/>
      <c r="AG81" s="825"/>
      <c r="AR81" s="228" t="s">
        <v>100</v>
      </c>
      <c r="AT81" s="228" t="s">
        <v>12</v>
      </c>
      <c r="AU81" s="228" t="s">
        <v>98</v>
      </c>
      <c r="AY81" s="228" t="s">
        <v>11</v>
      </c>
      <c r="BE81" s="231">
        <f>IF($U$81="základní",$N$81,0)</f>
        <v>0</v>
      </c>
      <c r="BF81" s="231">
        <f>IF($U$81="snížená",$N$81,0)</f>
        <v>0</v>
      </c>
      <c r="BG81" s="231">
        <f>IF($U$81="zákl. přenesená",$N$81,0)</f>
        <v>0</v>
      </c>
      <c r="BH81" s="231">
        <f>IF($U$81="sníž. přenesená",$N$81,0)</f>
        <v>0</v>
      </c>
      <c r="BI81" s="231">
        <f>IF($U$81="nulová",$N$81,0)</f>
        <v>0</v>
      </c>
      <c r="BJ81" s="228" t="s">
        <v>97</v>
      </c>
      <c r="BK81" s="231">
        <f>ROUND($L$81*$K$81,2)</f>
        <v>0</v>
      </c>
      <c r="BL81" s="228" t="s">
        <v>100</v>
      </c>
    </row>
    <row r="82" spans="1:64" s="228" customFormat="1" ht="39" customHeight="1">
      <c r="A82" s="825"/>
      <c r="B82" s="829"/>
      <c r="C82" s="837" t="s">
        <v>1549</v>
      </c>
      <c r="D82" s="837" t="s">
        <v>12</v>
      </c>
      <c r="E82" s="838" t="s">
        <v>2347</v>
      </c>
      <c r="F82" s="1182" t="s">
        <v>2348</v>
      </c>
      <c r="G82" s="1183"/>
      <c r="H82" s="1183"/>
      <c r="I82" s="1183"/>
      <c r="J82" s="839" t="s">
        <v>367</v>
      </c>
      <c r="K82" s="840">
        <v>1</v>
      </c>
      <c r="L82" s="1184"/>
      <c r="M82" s="1185"/>
      <c r="N82" s="1186">
        <f>ROUND($L$82*$K$82,2)</f>
        <v>0</v>
      </c>
      <c r="O82" s="1183"/>
      <c r="P82" s="1183"/>
      <c r="Q82" s="1183"/>
      <c r="R82" s="830"/>
      <c r="S82" s="825"/>
      <c r="T82" s="919"/>
      <c r="U82" s="920" t="s">
        <v>13</v>
      </c>
      <c r="V82" s="921">
        <v>8.84</v>
      </c>
      <c r="W82" s="921">
        <f>$V$82*$K$82</f>
        <v>8.84</v>
      </c>
      <c r="X82" s="921">
        <v>0.22417999999999999</v>
      </c>
      <c r="Y82" s="921">
        <f>$X$82*$K$82</f>
        <v>0.22417999999999999</v>
      </c>
      <c r="Z82" s="921">
        <v>0.17299999999999999</v>
      </c>
      <c r="AA82" s="922">
        <f>$Z$82*$K$82</f>
        <v>0.17299999999999999</v>
      </c>
      <c r="AB82" s="825"/>
      <c r="AC82" s="825"/>
      <c r="AD82" s="825"/>
      <c r="AE82" s="825"/>
      <c r="AF82" s="825"/>
      <c r="AG82" s="825"/>
      <c r="AR82" s="228" t="s">
        <v>100</v>
      </c>
      <c r="AT82" s="228" t="s">
        <v>12</v>
      </c>
      <c r="AU82" s="228" t="s">
        <v>98</v>
      </c>
      <c r="AY82" s="228" t="s">
        <v>11</v>
      </c>
      <c r="BE82" s="231">
        <f>IF($U$82="základní",$N$82,0)</f>
        <v>0</v>
      </c>
      <c r="BF82" s="231">
        <f>IF($U$82="snížená",$N$82,0)</f>
        <v>0</v>
      </c>
      <c r="BG82" s="231">
        <f>IF($U$82="zákl. přenesená",$N$82,0)</f>
        <v>0</v>
      </c>
      <c r="BH82" s="231">
        <f>IF($U$82="sníž. přenesená",$N$82,0)</f>
        <v>0</v>
      </c>
      <c r="BI82" s="231">
        <f>IF($U$82="nulová",$N$82,0)</f>
        <v>0</v>
      </c>
      <c r="BJ82" s="228" t="s">
        <v>97</v>
      </c>
      <c r="BK82" s="231">
        <f>ROUND($L$82*$K$82,2)</f>
        <v>0</v>
      </c>
      <c r="BL82" s="228" t="s">
        <v>100</v>
      </c>
    </row>
    <row r="83" spans="1:64" s="228" customFormat="1" ht="39" customHeight="1">
      <c r="A83" s="825"/>
      <c r="B83" s="829"/>
      <c r="C83" s="837" t="s">
        <v>1552</v>
      </c>
      <c r="D83" s="837" t="s">
        <v>12</v>
      </c>
      <c r="E83" s="838" t="s">
        <v>3171</v>
      </c>
      <c r="F83" s="1182" t="s">
        <v>3172</v>
      </c>
      <c r="G83" s="1183"/>
      <c r="H83" s="1183"/>
      <c r="I83" s="1183"/>
      <c r="J83" s="839" t="s">
        <v>94</v>
      </c>
      <c r="K83" s="840">
        <v>15</v>
      </c>
      <c r="L83" s="1184"/>
      <c r="M83" s="1185"/>
      <c r="N83" s="1186">
        <f>ROUND($L$83*$K$83,2)</f>
        <v>0</v>
      </c>
      <c r="O83" s="1183"/>
      <c r="P83" s="1183"/>
      <c r="Q83" s="1183"/>
      <c r="R83" s="830"/>
      <c r="S83" s="825"/>
      <c r="T83" s="919"/>
      <c r="U83" s="920" t="s">
        <v>13</v>
      </c>
      <c r="V83" s="921">
        <v>1.4279999999999999</v>
      </c>
      <c r="W83" s="921">
        <f>$V$83*$K$83</f>
        <v>21.419999999999998</v>
      </c>
      <c r="X83" s="921">
        <v>2.81E-3</v>
      </c>
      <c r="Y83" s="921">
        <f>$X$83*$K$83</f>
        <v>4.215E-2</v>
      </c>
      <c r="Z83" s="921">
        <v>0</v>
      </c>
      <c r="AA83" s="922">
        <f>$Z$83*$K$83</f>
        <v>0</v>
      </c>
      <c r="AB83" s="825"/>
      <c r="AC83" s="825"/>
      <c r="AD83" s="825"/>
      <c r="AE83" s="825"/>
      <c r="AF83" s="825"/>
      <c r="AG83" s="825"/>
      <c r="AR83" s="228" t="s">
        <v>100</v>
      </c>
      <c r="AT83" s="228" t="s">
        <v>12</v>
      </c>
      <c r="AU83" s="228" t="s">
        <v>98</v>
      </c>
      <c r="AY83" s="228" t="s">
        <v>11</v>
      </c>
      <c r="BE83" s="231">
        <f>IF($U$83="základní",$N$83,0)</f>
        <v>0</v>
      </c>
      <c r="BF83" s="231">
        <f>IF($U$83="snížená",$N$83,0)</f>
        <v>0</v>
      </c>
      <c r="BG83" s="231">
        <f>IF($U$83="zákl. přenesená",$N$83,0)</f>
        <v>0</v>
      </c>
      <c r="BH83" s="231">
        <f>IF($U$83="sníž. přenesená",$N$83,0)</f>
        <v>0</v>
      </c>
      <c r="BI83" s="231">
        <f>IF($U$83="nulová",$N$83,0)</f>
        <v>0</v>
      </c>
      <c r="BJ83" s="228" t="s">
        <v>97</v>
      </c>
      <c r="BK83" s="231">
        <f>ROUND($L$83*$K$83,2)</f>
        <v>0</v>
      </c>
      <c r="BL83" s="228" t="s">
        <v>100</v>
      </c>
    </row>
    <row r="84" spans="1:64" s="228" customFormat="1" ht="27" customHeight="1">
      <c r="A84" s="825"/>
      <c r="B84" s="829"/>
      <c r="C84" s="837" t="s">
        <v>1558</v>
      </c>
      <c r="D84" s="837" t="s">
        <v>12</v>
      </c>
      <c r="E84" s="838" t="s">
        <v>2349</v>
      </c>
      <c r="F84" s="1182" t="s">
        <v>2350</v>
      </c>
      <c r="G84" s="1183"/>
      <c r="H84" s="1183"/>
      <c r="I84" s="1183"/>
      <c r="J84" s="839" t="s">
        <v>109</v>
      </c>
      <c r="K84" s="840">
        <v>35.270000000000003</v>
      </c>
      <c r="L84" s="1184"/>
      <c r="M84" s="1185"/>
      <c r="N84" s="1186">
        <f>ROUND($L$84*$K$84,2)</f>
        <v>0</v>
      </c>
      <c r="O84" s="1183"/>
      <c r="P84" s="1183"/>
      <c r="Q84" s="1183"/>
      <c r="R84" s="830"/>
      <c r="S84" s="825"/>
      <c r="T84" s="919"/>
      <c r="U84" s="920" t="s">
        <v>13</v>
      </c>
      <c r="V84" s="921">
        <v>0.61399999999999999</v>
      </c>
      <c r="W84" s="921">
        <f>$V$84*$K$84</f>
        <v>21.65578</v>
      </c>
      <c r="X84" s="921">
        <v>1.162E-2</v>
      </c>
      <c r="Y84" s="921">
        <f>$X$84*$K$84</f>
        <v>0.40983740000000002</v>
      </c>
      <c r="Z84" s="921">
        <v>0</v>
      </c>
      <c r="AA84" s="922">
        <f>$Z$84*$K$84</f>
        <v>0</v>
      </c>
      <c r="AB84" s="825"/>
      <c r="AC84" s="825"/>
      <c r="AD84" s="825"/>
      <c r="AE84" s="825"/>
      <c r="AF84" s="825"/>
      <c r="AG84" s="825"/>
      <c r="AR84" s="228" t="s">
        <v>100</v>
      </c>
      <c r="AT84" s="228" t="s">
        <v>12</v>
      </c>
      <c r="AU84" s="228" t="s">
        <v>98</v>
      </c>
      <c r="AY84" s="228" t="s">
        <v>11</v>
      </c>
      <c r="BE84" s="231">
        <f>IF($U$84="základní",$N$84,0)</f>
        <v>0</v>
      </c>
      <c r="BF84" s="231">
        <f>IF($U$84="snížená",$N$84,0)</f>
        <v>0</v>
      </c>
      <c r="BG84" s="231">
        <f>IF($U$84="zákl. přenesená",$N$84,0)</f>
        <v>0</v>
      </c>
      <c r="BH84" s="231">
        <f>IF($U$84="sníž. přenesená",$N$84,0)</f>
        <v>0</v>
      </c>
      <c r="BI84" s="231">
        <f>IF($U$84="nulová",$N$84,0)</f>
        <v>0</v>
      </c>
      <c r="BJ84" s="228" t="s">
        <v>97</v>
      </c>
      <c r="BK84" s="231">
        <f>ROUND($L$84*$K$84,2)</f>
        <v>0</v>
      </c>
      <c r="BL84" s="228" t="s">
        <v>100</v>
      </c>
    </row>
    <row r="85" spans="1:64" s="228" customFormat="1" ht="27" customHeight="1">
      <c r="A85" s="825"/>
      <c r="B85" s="829"/>
      <c r="C85" s="837" t="s">
        <v>1564</v>
      </c>
      <c r="D85" s="837" t="s">
        <v>12</v>
      </c>
      <c r="E85" s="838" t="s">
        <v>2351</v>
      </c>
      <c r="F85" s="1182" t="s">
        <v>2352</v>
      </c>
      <c r="G85" s="1183"/>
      <c r="H85" s="1183"/>
      <c r="I85" s="1183"/>
      <c r="J85" s="839" t="s">
        <v>92</v>
      </c>
      <c r="K85" s="840">
        <v>1</v>
      </c>
      <c r="L85" s="1184"/>
      <c r="M85" s="1185"/>
      <c r="N85" s="1186">
        <f>ROUND($L$85*$K$85,2)</f>
        <v>0</v>
      </c>
      <c r="O85" s="1183"/>
      <c r="P85" s="1183"/>
      <c r="Q85" s="1183"/>
      <c r="R85" s="830"/>
      <c r="S85" s="825"/>
      <c r="T85" s="919"/>
      <c r="U85" s="920" t="s">
        <v>13</v>
      </c>
      <c r="V85" s="921">
        <v>0</v>
      </c>
      <c r="W85" s="921">
        <f>$V$85*$K$85</f>
        <v>0</v>
      </c>
      <c r="X85" s="921">
        <v>0</v>
      </c>
      <c r="Y85" s="921">
        <f>$X$85*$K$85</f>
        <v>0</v>
      </c>
      <c r="Z85" s="921">
        <v>0</v>
      </c>
      <c r="AA85" s="922">
        <f>$Z$85*$K$85</f>
        <v>0</v>
      </c>
      <c r="AB85" s="825"/>
      <c r="AC85" s="825"/>
      <c r="AD85" s="825"/>
      <c r="AE85" s="825"/>
      <c r="AF85" s="825"/>
      <c r="AG85" s="825"/>
      <c r="AR85" s="228" t="s">
        <v>100</v>
      </c>
      <c r="AT85" s="228" t="s">
        <v>12</v>
      </c>
      <c r="AU85" s="228" t="s">
        <v>98</v>
      </c>
      <c r="AY85" s="228" t="s">
        <v>11</v>
      </c>
      <c r="BE85" s="231">
        <f>IF($U$85="základní",$N$85,0)</f>
        <v>0</v>
      </c>
      <c r="BF85" s="231">
        <f>IF($U$85="snížená",$N$85,0)</f>
        <v>0</v>
      </c>
      <c r="BG85" s="231">
        <f>IF($U$85="zákl. přenesená",$N$85,0)</f>
        <v>0</v>
      </c>
      <c r="BH85" s="231">
        <f>IF($U$85="sníž. přenesená",$N$85,0)</f>
        <v>0</v>
      </c>
      <c r="BI85" s="231">
        <f>IF($U$85="nulová",$N$85,0)</f>
        <v>0</v>
      </c>
      <c r="BJ85" s="228" t="s">
        <v>97</v>
      </c>
      <c r="BK85" s="231">
        <f>ROUND($L$85*$K$85,2)</f>
        <v>0</v>
      </c>
      <c r="BL85" s="228" t="s">
        <v>100</v>
      </c>
    </row>
    <row r="86" spans="1:64" s="228" customFormat="1" ht="27" customHeight="1">
      <c r="A86" s="825"/>
      <c r="B86" s="829"/>
      <c r="C86" s="837" t="s">
        <v>1569</v>
      </c>
      <c r="D86" s="837" t="s">
        <v>12</v>
      </c>
      <c r="E86" s="838" t="s">
        <v>2353</v>
      </c>
      <c r="F86" s="1182" t="s">
        <v>2354</v>
      </c>
      <c r="G86" s="1183"/>
      <c r="H86" s="1183"/>
      <c r="I86" s="1183"/>
      <c r="J86" s="839" t="s">
        <v>92</v>
      </c>
      <c r="K86" s="840">
        <v>7</v>
      </c>
      <c r="L86" s="1184"/>
      <c r="M86" s="1185"/>
      <c r="N86" s="1186">
        <f>ROUND($L$86*$K$86,2)</f>
        <v>0</v>
      </c>
      <c r="O86" s="1183"/>
      <c r="P86" s="1183"/>
      <c r="Q86" s="1183"/>
      <c r="R86" s="830"/>
      <c r="S86" s="825"/>
      <c r="T86" s="919"/>
      <c r="U86" s="920" t="s">
        <v>13</v>
      </c>
      <c r="V86" s="921">
        <v>0</v>
      </c>
      <c r="W86" s="921">
        <f>$V$86*$K$86</f>
        <v>0</v>
      </c>
      <c r="X86" s="921">
        <v>0</v>
      </c>
      <c r="Y86" s="921">
        <f>$X$86*$K$86</f>
        <v>0</v>
      </c>
      <c r="Z86" s="921">
        <v>0</v>
      </c>
      <c r="AA86" s="922">
        <f>$Z$86*$K$86</f>
        <v>0</v>
      </c>
      <c r="AB86" s="825"/>
      <c r="AC86" s="825"/>
      <c r="AD86" s="825"/>
      <c r="AE86" s="825"/>
      <c r="AF86" s="825"/>
      <c r="AG86" s="825"/>
      <c r="AR86" s="228" t="s">
        <v>100</v>
      </c>
      <c r="AT86" s="228" t="s">
        <v>12</v>
      </c>
      <c r="AU86" s="228" t="s">
        <v>98</v>
      </c>
      <c r="AY86" s="228" t="s">
        <v>11</v>
      </c>
      <c r="BE86" s="231">
        <f>IF($U$86="základní",$N$86,0)</f>
        <v>0</v>
      </c>
      <c r="BF86" s="231">
        <f>IF($U$86="snížená",$N$86,0)</f>
        <v>0</v>
      </c>
      <c r="BG86" s="231">
        <f>IF($U$86="zákl. přenesená",$N$86,0)</f>
        <v>0</v>
      </c>
      <c r="BH86" s="231">
        <f>IF($U$86="sníž. přenesená",$N$86,0)</f>
        <v>0</v>
      </c>
      <c r="BI86" s="231">
        <f>IF($U$86="nulová",$N$86,0)</f>
        <v>0</v>
      </c>
      <c r="BJ86" s="228" t="s">
        <v>97</v>
      </c>
      <c r="BK86" s="231">
        <f>ROUND($L$86*$K$86,2)</f>
        <v>0</v>
      </c>
      <c r="BL86" s="228" t="s">
        <v>100</v>
      </c>
    </row>
    <row r="87" spans="1:64" s="228" customFormat="1" ht="27" customHeight="1">
      <c r="A87" s="825"/>
      <c r="B87" s="829"/>
      <c r="C87" s="837" t="s">
        <v>1572</v>
      </c>
      <c r="D87" s="837" t="s">
        <v>12</v>
      </c>
      <c r="E87" s="838" t="s">
        <v>2355</v>
      </c>
      <c r="F87" s="1182" t="s">
        <v>2356</v>
      </c>
      <c r="G87" s="1183"/>
      <c r="H87" s="1183"/>
      <c r="I87" s="1183"/>
      <c r="J87" s="839" t="s">
        <v>92</v>
      </c>
      <c r="K87" s="840">
        <v>1</v>
      </c>
      <c r="L87" s="1184"/>
      <c r="M87" s="1185"/>
      <c r="N87" s="1186">
        <f>ROUND($L$87*$K$87,2)</f>
        <v>0</v>
      </c>
      <c r="O87" s="1183"/>
      <c r="P87" s="1183"/>
      <c r="Q87" s="1183"/>
      <c r="R87" s="830"/>
      <c r="S87" s="825"/>
      <c r="T87" s="919"/>
      <c r="U87" s="920" t="s">
        <v>13</v>
      </c>
      <c r="V87" s="921">
        <v>0</v>
      </c>
      <c r="W87" s="921">
        <f>$V$87*$K$87</f>
        <v>0</v>
      </c>
      <c r="X87" s="921">
        <v>0</v>
      </c>
      <c r="Y87" s="921">
        <f>$X$87*$K$87</f>
        <v>0</v>
      </c>
      <c r="Z87" s="921">
        <v>0</v>
      </c>
      <c r="AA87" s="922">
        <f>$Z$87*$K$87</f>
        <v>0</v>
      </c>
      <c r="AB87" s="825"/>
      <c r="AC87" s="825"/>
      <c r="AD87" s="825"/>
      <c r="AE87" s="825"/>
      <c r="AF87" s="825"/>
      <c r="AG87" s="825"/>
      <c r="AR87" s="228" t="s">
        <v>100</v>
      </c>
      <c r="AT87" s="228" t="s">
        <v>12</v>
      </c>
      <c r="AU87" s="228" t="s">
        <v>98</v>
      </c>
      <c r="AY87" s="228" t="s">
        <v>11</v>
      </c>
      <c r="BE87" s="231">
        <f>IF($U$87="základní",$N$87,0)</f>
        <v>0</v>
      </c>
      <c r="BF87" s="231">
        <f>IF($U$87="snížená",$N$87,0)</f>
        <v>0</v>
      </c>
      <c r="BG87" s="231">
        <f>IF($U$87="zákl. přenesená",$N$87,0)</f>
        <v>0</v>
      </c>
      <c r="BH87" s="231">
        <f>IF($U$87="sníž. přenesená",$N$87,0)</f>
        <v>0</v>
      </c>
      <c r="BI87" s="231">
        <f>IF($U$87="nulová",$N$87,0)</f>
        <v>0</v>
      </c>
      <c r="BJ87" s="228" t="s">
        <v>97</v>
      </c>
      <c r="BK87" s="231">
        <f>ROUND($L$87*$K$87,2)</f>
        <v>0</v>
      </c>
      <c r="BL87" s="228" t="s">
        <v>100</v>
      </c>
    </row>
    <row r="88" spans="1:64" s="228" customFormat="1" ht="27" customHeight="1">
      <c r="A88" s="825"/>
      <c r="B88" s="829"/>
      <c r="C88" s="837" t="s">
        <v>1575</v>
      </c>
      <c r="D88" s="837" t="s">
        <v>12</v>
      </c>
      <c r="E88" s="838" t="s">
        <v>2357</v>
      </c>
      <c r="F88" s="1182" t="s">
        <v>2358</v>
      </c>
      <c r="G88" s="1183"/>
      <c r="H88" s="1183"/>
      <c r="I88" s="1183"/>
      <c r="J88" s="839" t="s">
        <v>92</v>
      </c>
      <c r="K88" s="840">
        <v>30</v>
      </c>
      <c r="L88" s="1184"/>
      <c r="M88" s="1185"/>
      <c r="N88" s="1186">
        <f>ROUND($L$88*$K$88,2)</f>
        <v>0</v>
      </c>
      <c r="O88" s="1183"/>
      <c r="P88" s="1183"/>
      <c r="Q88" s="1183"/>
      <c r="R88" s="830"/>
      <c r="S88" s="825"/>
      <c r="T88" s="919"/>
      <c r="U88" s="920" t="s">
        <v>13</v>
      </c>
      <c r="V88" s="921">
        <v>0</v>
      </c>
      <c r="W88" s="921">
        <f>$V$88*$K$88</f>
        <v>0</v>
      </c>
      <c r="X88" s="921">
        <v>0</v>
      </c>
      <c r="Y88" s="921">
        <f>$X$88*$K$88</f>
        <v>0</v>
      </c>
      <c r="Z88" s="921">
        <v>0</v>
      </c>
      <c r="AA88" s="922">
        <f>$Z$88*$K$88</f>
        <v>0</v>
      </c>
      <c r="AB88" s="825"/>
      <c r="AC88" s="825"/>
      <c r="AD88" s="825"/>
      <c r="AE88" s="825"/>
      <c r="AF88" s="825"/>
      <c r="AG88" s="825"/>
      <c r="AR88" s="228" t="s">
        <v>100</v>
      </c>
      <c r="AT88" s="228" t="s">
        <v>12</v>
      </c>
      <c r="AU88" s="228" t="s">
        <v>98</v>
      </c>
      <c r="AY88" s="228" t="s">
        <v>11</v>
      </c>
      <c r="BE88" s="231">
        <f>IF($U$88="základní",$N$88,0)</f>
        <v>0</v>
      </c>
      <c r="BF88" s="231">
        <f>IF($U$88="snížená",$N$88,0)</f>
        <v>0</v>
      </c>
      <c r="BG88" s="231">
        <f>IF($U$88="zákl. přenesená",$N$88,0)</f>
        <v>0</v>
      </c>
      <c r="BH88" s="231">
        <f>IF($U$88="sníž. přenesená",$N$88,0)</f>
        <v>0</v>
      </c>
      <c r="BI88" s="231">
        <f>IF($U$88="nulová",$N$88,0)</f>
        <v>0</v>
      </c>
      <c r="BJ88" s="228" t="s">
        <v>97</v>
      </c>
      <c r="BK88" s="231">
        <f>ROUND($L$88*$K$88,2)</f>
        <v>0</v>
      </c>
      <c r="BL88" s="228" t="s">
        <v>100</v>
      </c>
    </row>
    <row r="89" spans="1:64" s="228" customFormat="1" ht="27" customHeight="1">
      <c r="A89" s="825"/>
      <c r="B89" s="829"/>
      <c r="C89" s="837" t="s">
        <v>1578</v>
      </c>
      <c r="D89" s="837" t="s">
        <v>12</v>
      </c>
      <c r="E89" s="838" t="s">
        <v>2187</v>
      </c>
      <c r="F89" s="1182" t="s">
        <v>2359</v>
      </c>
      <c r="G89" s="1183"/>
      <c r="H89" s="1183"/>
      <c r="I89" s="1183"/>
      <c r="J89" s="839" t="s">
        <v>116</v>
      </c>
      <c r="K89" s="840">
        <v>400</v>
      </c>
      <c r="L89" s="1184"/>
      <c r="M89" s="1185"/>
      <c r="N89" s="1186">
        <f>ROUND($L$89*$K$89,2)</f>
        <v>0</v>
      </c>
      <c r="O89" s="1183"/>
      <c r="P89" s="1183"/>
      <c r="Q89" s="1183"/>
      <c r="R89" s="830"/>
      <c r="S89" s="825"/>
      <c r="T89" s="919"/>
      <c r="U89" s="920" t="s">
        <v>13</v>
      </c>
      <c r="V89" s="921">
        <v>0</v>
      </c>
      <c r="W89" s="921">
        <f>$V$89*$K$89</f>
        <v>0</v>
      </c>
      <c r="X89" s="921">
        <v>0</v>
      </c>
      <c r="Y89" s="921">
        <f>$X$89*$K$89</f>
        <v>0</v>
      </c>
      <c r="Z89" s="921">
        <v>0</v>
      </c>
      <c r="AA89" s="922">
        <f>$Z$89*$K$89</f>
        <v>0</v>
      </c>
      <c r="AB89" s="825"/>
      <c r="AC89" s="825"/>
      <c r="AD89" s="825"/>
      <c r="AE89" s="825"/>
      <c r="AF89" s="825"/>
      <c r="AG89" s="825"/>
      <c r="AR89" s="228" t="s">
        <v>100</v>
      </c>
      <c r="AT89" s="228" t="s">
        <v>12</v>
      </c>
      <c r="AU89" s="228" t="s">
        <v>98</v>
      </c>
      <c r="AY89" s="228" t="s">
        <v>11</v>
      </c>
      <c r="BE89" s="231">
        <f>IF($U$89="základní",$N$89,0)</f>
        <v>0</v>
      </c>
      <c r="BF89" s="231">
        <f>IF($U$89="snížená",$N$89,0)</f>
        <v>0</v>
      </c>
      <c r="BG89" s="231">
        <f>IF($U$89="zákl. přenesená",$N$89,0)</f>
        <v>0</v>
      </c>
      <c r="BH89" s="231">
        <f>IF($U$89="sníž. přenesená",$N$89,0)</f>
        <v>0</v>
      </c>
      <c r="BI89" s="231">
        <f>IF($U$89="nulová",$N$89,0)</f>
        <v>0</v>
      </c>
      <c r="BJ89" s="228" t="s">
        <v>97</v>
      </c>
      <c r="BK89" s="231">
        <f>ROUND($L$89*$K$89,2)</f>
        <v>0</v>
      </c>
      <c r="BL89" s="228" t="s">
        <v>100</v>
      </c>
    </row>
    <row r="90" spans="1:64" s="230" customFormat="1" ht="30.75" customHeight="1">
      <c r="A90" s="836"/>
      <c r="B90" s="912"/>
      <c r="C90" s="836"/>
      <c r="D90" s="918" t="s">
        <v>1870</v>
      </c>
      <c r="E90" s="836"/>
      <c r="F90" s="836"/>
      <c r="G90" s="836"/>
      <c r="H90" s="836"/>
      <c r="I90" s="836"/>
      <c r="J90" s="836"/>
      <c r="K90" s="836"/>
      <c r="L90" s="846"/>
      <c r="M90" s="846"/>
      <c r="N90" s="1181">
        <f>$BK$90</f>
        <v>0</v>
      </c>
      <c r="O90" s="1180"/>
      <c r="P90" s="1180"/>
      <c r="Q90" s="1180"/>
      <c r="R90" s="914"/>
      <c r="S90" s="836"/>
      <c r="T90" s="915"/>
      <c r="U90" s="836"/>
      <c r="V90" s="836"/>
      <c r="W90" s="916">
        <f>$W$91</f>
        <v>229.791552</v>
      </c>
      <c r="X90" s="836"/>
      <c r="Y90" s="916">
        <f>$Y$91</f>
        <v>0</v>
      </c>
      <c r="Z90" s="836"/>
      <c r="AA90" s="917">
        <f>$AA$91</f>
        <v>0</v>
      </c>
      <c r="AB90" s="836"/>
      <c r="AC90" s="836"/>
      <c r="AD90" s="836"/>
      <c r="AE90" s="836"/>
      <c r="AF90" s="836"/>
      <c r="AG90" s="836"/>
      <c r="AR90" s="899" t="s">
        <v>97</v>
      </c>
      <c r="AT90" s="899" t="s">
        <v>10</v>
      </c>
      <c r="AU90" s="899" t="s">
        <v>97</v>
      </c>
      <c r="AY90" s="899" t="s">
        <v>11</v>
      </c>
      <c r="BK90" s="900">
        <f>$BK$91</f>
        <v>0</v>
      </c>
    </row>
    <row r="91" spans="1:64" s="228" customFormat="1" ht="15.75" customHeight="1">
      <c r="A91" s="825"/>
      <c r="B91" s="829"/>
      <c r="C91" s="837" t="s">
        <v>1581</v>
      </c>
      <c r="D91" s="837" t="s">
        <v>12</v>
      </c>
      <c r="E91" s="838" t="s">
        <v>2202</v>
      </c>
      <c r="F91" s="1182" t="s">
        <v>2203</v>
      </c>
      <c r="G91" s="1183"/>
      <c r="H91" s="1183"/>
      <c r="I91" s="1183"/>
      <c r="J91" s="839" t="s">
        <v>18</v>
      </c>
      <c r="K91" s="840">
        <v>700.58399999999995</v>
      </c>
      <c r="L91" s="1184"/>
      <c r="M91" s="1185"/>
      <c r="N91" s="1186">
        <f>ROUND($L$91*$K$91,2)</f>
        <v>0</v>
      </c>
      <c r="O91" s="1183"/>
      <c r="P91" s="1183"/>
      <c r="Q91" s="1183"/>
      <c r="R91" s="830"/>
      <c r="S91" s="825"/>
      <c r="T91" s="919"/>
      <c r="U91" s="920" t="s">
        <v>13</v>
      </c>
      <c r="V91" s="921">
        <v>0.32800000000000001</v>
      </c>
      <c r="W91" s="921">
        <f>$V$91*$K$91</f>
        <v>229.791552</v>
      </c>
      <c r="X91" s="921">
        <v>0</v>
      </c>
      <c r="Y91" s="921">
        <f>$X$91*$K$91</f>
        <v>0</v>
      </c>
      <c r="Z91" s="921">
        <v>0</v>
      </c>
      <c r="AA91" s="922">
        <f>$Z$91*$K$91</f>
        <v>0</v>
      </c>
      <c r="AB91" s="825"/>
      <c r="AC91" s="825"/>
      <c r="AD91" s="825"/>
      <c r="AE91" s="825"/>
      <c r="AF91" s="825"/>
      <c r="AG91" s="825"/>
      <c r="AR91" s="228" t="s">
        <v>100</v>
      </c>
      <c r="AT91" s="228" t="s">
        <v>12</v>
      </c>
      <c r="AU91" s="228" t="s">
        <v>98</v>
      </c>
      <c r="AY91" s="228" t="s">
        <v>11</v>
      </c>
      <c r="BE91" s="231">
        <f>IF($U$91="základní",$N$91,0)</f>
        <v>0</v>
      </c>
      <c r="BF91" s="231">
        <f>IF($U$91="snížená",$N$91,0)</f>
        <v>0</v>
      </c>
      <c r="BG91" s="231">
        <f>IF($U$91="zákl. přenesená",$N$91,0)</f>
        <v>0</v>
      </c>
      <c r="BH91" s="231">
        <f>IF($U$91="sníž. přenesená",$N$91,0)</f>
        <v>0</v>
      </c>
      <c r="BI91" s="231">
        <f>IF($U$91="nulová",$N$91,0)</f>
        <v>0</v>
      </c>
      <c r="BJ91" s="228" t="s">
        <v>97</v>
      </c>
      <c r="BK91" s="231">
        <f>ROUND($L$91*$K$91,2)</f>
        <v>0</v>
      </c>
      <c r="BL91" s="228" t="s">
        <v>100</v>
      </c>
    </row>
    <row r="92" spans="1:64" s="230" customFormat="1" ht="37.5" customHeight="1">
      <c r="A92" s="836"/>
      <c r="B92" s="912"/>
      <c r="C92" s="836"/>
      <c r="D92" s="913" t="s">
        <v>1997</v>
      </c>
      <c r="E92" s="836"/>
      <c r="F92" s="836"/>
      <c r="G92" s="836"/>
      <c r="H92" s="836"/>
      <c r="I92" s="836"/>
      <c r="J92" s="836"/>
      <c r="K92" s="836"/>
      <c r="L92" s="846"/>
      <c r="M92" s="846"/>
      <c r="N92" s="1179">
        <f>$BK$92</f>
        <v>0</v>
      </c>
      <c r="O92" s="1180"/>
      <c r="P92" s="1180"/>
      <c r="Q92" s="1180"/>
      <c r="R92" s="914"/>
      <c r="S92" s="836"/>
      <c r="T92" s="915"/>
      <c r="U92" s="836"/>
      <c r="V92" s="836"/>
      <c r="W92" s="916">
        <f>$W$93+$W$103+$W$116+$W$133+$W$143+$W$172+$W$180+$W$241+$W$256+$W$297+$W$362+$W$370+$W$372+$W$385+$W$388+$W$393+$W$395</f>
        <v>3880.2834489999996</v>
      </c>
      <c r="X92" s="836"/>
      <c r="Y92" s="916">
        <f>$Y$93+$Y$103+$Y$116+$Y$133+$Y$143+$Y$172+$Y$180+$Y$241+$Y$256+$Y$297+$Y$362+$Y$370+$Y$372+$Y$385+$Y$388+$Y$393+$Y$395</f>
        <v>67.024800139999982</v>
      </c>
      <c r="Z92" s="836"/>
      <c r="AA92" s="917">
        <f>$AA$93+$AA$103+$AA$116+$AA$133+$AA$143+$AA$172+$AA$180+$AA$241+$AA$256+$AA$297+$AA$362+$AA$370+$AA$372+$AA$385+$AA$388+$AA$393+$AA$395</f>
        <v>0</v>
      </c>
      <c r="AB92" s="836"/>
      <c r="AC92" s="836"/>
      <c r="AD92" s="836"/>
      <c r="AE92" s="836"/>
      <c r="AF92" s="836"/>
      <c r="AG92" s="836"/>
      <c r="AR92" s="899" t="s">
        <v>98</v>
      </c>
      <c r="AT92" s="899" t="s">
        <v>10</v>
      </c>
      <c r="AU92" s="899" t="s">
        <v>1382</v>
      </c>
      <c r="AY92" s="899" t="s">
        <v>11</v>
      </c>
      <c r="BK92" s="900">
        <f>$BK$93+$BK$103+$BK$116+$BK$133+$BK$143+$BK$172+$BK$180+$BK$241+$BK$256+$BK$297+$BK$362+$BK$370+$BK$372+$BK$385+$BK$388+$BK$393+$BK$395</f>
        <v>0</v>
      </c>
    </row>
    <row r="93" spans="1:64" s="230" customFormat="1" ht="21" customHeight="1">
      <c r="A93" s="836"/>
      <c r="B93" s="912"/>
      <c r="C93" s="836"/>
      <c r="D93" s="918" t="s">
        <v>1998</v>
      </c>
      <c r="E93" s="836"/>
      <c r="F93" s="836"/>
      <c r="G93" s="836"/>
      <c r="H93" s="836"/>
      <c r="I93" s="836"/>
      <c r="J93" s="836"/>
      <c r="K93" s="836"/>
      <c r="L93" s="846"/>
      <c r="M93" s="846"/>
      <c r="N93" s="1181">
        <f>$BK$93</f>
        <v>0</v>
      </c>
      <c r="O93" s="1180"/>
      <c r="P93" s="1180"/>
      <c r="Q93" s="1180"/>
      <c r="R93" s="914"/>
      <c r="S93" s="836"/>
      <c r="T93" s="915"/>
      <c r="U93" s="836"/>
      <c r="V93" s="836"/>
      <c r="W93" s="916">
        <f>SUM($W$94:$W$102)</f>
        <v>145.68938400000002</v>
      </c>
      <c r="X93" s="836"/>
      <c r="Y93" s="916">
        <f>SUM($Y$94:$Y$102)</f>
        <v>2.7116066999999999</v>
      </c>
      <c r="Z93" s="836"/>
      <c r="AA93" s="917">
        <f>SUM($AA$94:$AA$102)</f>
        <v>0</v>
      </c>
      <c r="AB93" s="836"/>
      <c r="AC93" s="836"/>
      <c r="AD93" s="836"/>
      <c r="AE93" s="836"/>
      <c r="AF93" s="836"/>
      <c r="AG93" s="836"/>
      <c r="AR93" s="899" t="s">
        <v>98</v>
      </c>
      <c r="AT93" s="899" t="s">
        <v>10</v>
      </c>
      <c r="AU93" s="899" t="s">
        <v>97</v>
      </c>
      <c r="AY93" s="899" t="s">
        <v>11</v>
      </c>
      <c r="BK93" s="900">
        <f>SUM($BK$94:$BK$102)</f>
        <v>0</v>
      </c>
    </row>
    <row r="94" spans="1:64" s="228" customFormat="1" ht="27" customHeight="1">
      <c r="A94" s="825"/>
      <c r="B94" s="829"/>
      <c r="C94" s="837" t="s">
        <v>1584</v>
      </c>
      <c r="D94" s="837" t="s">
        <v>12</v>
      </c>
      <c r="E94" s="838" t="s">
        <v>2360</v>
      </c>
      <c r="F94" s="1182" t="s">
        <v>2361</v>
      </c>
      <c r="G94" s="1183"/>
      <c r="H94" s="1183"/>
      <c r="I94" s="1183"/>
      <c r="J94" s="839" t="s">
        <v>109</v>
      </c>
      <c r="K94" s="840">
        <v>17.87</v>
      </c>
      <c r="L94" s="1184"/>
      <c r="M94" s="1185"/>
      <c r="N94" s="1186">
        <f>ROUND($L$94*$K$94,2)</f>
        <v>0</v>
      </c>
      <c r="O94" s="1183"/>
      <c r="P94" s="1183"/>
      <c r="Q94" s="1183"/>
      <c r="R94" s="830"/>
      <c r="S94" s="825"/>
      <c r="T94" s="919"/>
      <c r="U94" s="920" t="s">
        <v>13</v>
      </c>
      <c r="V94" s="921">
        <v>0.15</v>
      </c>
      <c r="W94" s="921">
        <f>$V$94*$K$94</f>
        <v>2.6804999999999999</v>
      </c>
      <c r="X94" s="921">
        <v>3.0000000000000001E-3</v>
      </c>
      <c r="Y94" s="921">
        <f>$X$94*$K$94</f>
        <v>5.3610000000000005E-2</v>
      </c>
      <c r="Z94" s="921">
        <v>0</v>
      </c>
      <c r="AA94" s="922">
        <f>$Z$94*$K$94</f>
        <v>0</v>
      </c>
      <c r="AB94" s="825"/>
      <c r="AC94" s="825"/>
      <c r="AD94" s="825"/>
      <c r="AE94" s="825"/>
      <c r="AF94" s="825"/>
      <c r="AG94" s="825"/>
      <c r="AR94" s="228" t="s">
        <v>15</v>
      </c>
      <c r="AT94" s="228" t="s">
        <v>12</v>
      </c>
      <c r="AU94" s="228" t="s">
        <v>98</v>
      </c>
      <c r="AY94" s="228" t="s">
        <v>11</v>
      </c>
      <c r="BE94" s="231">
        <f>IF($U$94="základní",$N$94,0)</f>
        <v>0</v>
      </c>
      <c r="BF94" s="231">
        <f>IF($U$94="snížená",$N$94,0)</f>
        <v>0</v>
      </c>
      <c r="BG94" s="231">
        <f>IF($U$94="zákl. přenesená",$N$94,0)</f>
        <v>0</v>
      </c>
      <c r="BH94" s="231">
        <f>IF($U$94="sníž. přenesená",$N$94,0)</f>
        <v>0</v>
      </c>
      <c r="BI94" s="231">
        <f>IF($U$94="nulová",$N$94,0)</f>
        <v>0</v>
      </c>
      <c r="BJ94" s="228" t="s">
        <v>97</v>
      </c>
      <c r="BK94" s="231">
        <f>ROUND($L$94*$K$94,2)</f>
        <v>0</v>
      </c>
      <c r="BL94" s="228" t="s">
        <v>15</v>
      </c>
    </row>
    <row r="95" spans="1:64" s="228" customFormat="1" ht="27" customHeight="1">
      <c r="A95" s="825"/>
      <c r="B95" s="829"/>
      <c r="C95" s="837" t="s">
        <v>1587</v>
      </c>
      <c r="D95" s="837" t="s">
        <v>12</v>
      </c>
      <c r="E95" s="838" t="s">
        <v>2362</v>
      </c>
      <c r="F95" s="1182" t="s">
        <v>2363</v>
      </c>
      <c r="G95" s="1183"/>
      <c r="H95" s="1183"/>
      <c r="I95" s="1183"/>
      <c r="J95" s="839" t="s">
        <v>109</v>
      </c>
      <c r="K95" s="840">
        <v>78.384</v>
      </c>
      <c r="L95" s="1184"/>
      <c r="M95" s="1185"/>
      <c r="N95" s="1186">
        <f>ROUND($L$95*$K$95,2)</f>
        <v>0</v>
      </c>
      <c r="O95" s="1183"/>
      <c r="P95" s="1183"/>
      <c r="Q95" s="1183"/>
      <c r="R95" s="830"/>
      <c r="S95" s="825"/>
      <c r="T95" s="919"/>
      <c r="U95" s="920" t="s">
        <v>13</v>
      </c>
      <c r="V95" s="921">
        <v>0.15</v>
      </c>
      <c r="W95" s="921">
        <f>$V$95*$K$95</f>
        <v>11.7576</v>
      </c>
      <c r="X95" s="921">
        <v>3.0000000000000001E-3</v>
      </c>
      <c r="Y95" s="921">
        <f>$X$95*$K$95</f>
        <v>0.235152</v>
      </c>
      <c r="Z95" s="921">
        <v>0</v>
      </c>
      <c r="AA95" s="922">
        <f>$Z$95*$K$95</f>
        <v>0</v>
      </c>
      <c r="AB95" s="825"/>
      <c r="AC95" s="825"/>
      <c r="AD95" s="825"/>
      <c r="AE95" s="825"/>
      <c r="AF95" s="825"/>
      <c r="AG95" s="825"/>
      <c r="AR95" s="228" t="s">
        <v>15</v>
      </c>
      <c r="AT95" s="228" t="s">
        <v>12</v>
      </c>
      <c r="AU95" s="228" t="s">
        <v>98</v>
      </c>
      <c r="AY95" s="228" t="s">
        <v>11</v>
      </c>
      <c r="BE95" s="231">
        <f>IF($U$95="základní",$N$95,0)</f>
        <v>0</v>
      </c>
      <c r="BF95" s="231">
        <f>IF($U$95="snížená",$N$95,0)</f>
        <v>0</v>
      </c>
      <c r="BG95" s="231">
        <f>IF($U$95="zákl. přenesená",$N$95,0)</f>
        <v>0</v>
      </c>
      <c r="BH95" s="231">
        <f>IF($U$95="sníž. přenesená",$N$95,0)</f>
        <v>0</v>
      </c>
      <c r="BI95" s="231">
        <f>IF($U$95="nulová",$N$95,0)</f>
        <v>0</v>
      </c>
      <c r="BJ95" s="228" t="s">
        <v>97</v>
      </c>
      <c r="BK95" s="231">
        <f>ROUND($L$95*$K$95,2)</f>
        <v>0</v>
      </c>
      <c r="BL95" s="228" t="s">
        <v>15</v>
      </c>
    </row>
    <row r="96" spans="1:64" s="228" customFormat="1" ht="27" customHeight="1">
      <c r="A96" s="825"/>
      <c r="B96" s="829"/>
      <c r="C96" s="837" t="s">
        <v>1590</v>
      </c>
      <c r="D96" s="837" t="s">
        <v>12</v>
      </c>
      <c r="E96" s="838" t="s">
        <v>2364</v>
      </c>
      <c r="F96" s="1182" t="s">
        <v>2365</v>
      </c>
      <c r="G96" s="1183"/>
      <c r="H96" s="1183"/>
      <c r="I96" s="1183"/>
      <c r="J96" s="839" t="s">
        <v>109</v>
      </c>
      <c r="K96" s="840">
        <v>470.77</v>
      </c>
      <c r="L96" s="1184"/>
      <c r="M96" s="1185"/>
      <c r="N96" s="1186">
        <f>ROUND($L$96*$K$96,2)</f>
        <v>0</v>
      </c>
      <c r="O96" s="1183"/>
      <c r="P96" s="1183"/>
      <c r="Q96" s="1183"/>
      <c r="R96" s="830"/>
      <c r="S96" s="825"/>
      <c r="T96" s="919"/>
      <c r="U96" s="920" t="s">
        <v>13</v>
      </c>
      <c r="V96" s="921">
        <v>0.222</v>
      </c>
      <c r="W96" s="921">
        <f>$V$96*$K$96</f>
        <v>104.51093999999999</v>
      </c>
      <c r="X96" s="921">
        <v>4.0000000000000002E-4</v>
      </c>
      <c r="Y96" s="921">
        <f>$X$96*$K$96</f>
        <v>0.188308</v>
      </c>
      <c r="Z96" s="921">
        <v>0</v>
      </c>
      <c r="AA96" s="922">
        <f>$Z$96*$K$96</f>
        <v>0</v>
      </c>
      <c r="AB96" s="825"/>
      <c r="AC96" s="825"/>
      <c r="AD96" s="825"/>
      <c r="AE96" s="825"/>
      <c r="AF96" s="825"/>
      <c r="AG96" s="825"/>
      <c r="AR96" s="228" t="s">
        <v>15</v>
      </c>
      <c r="AT96" s="228" t="s">
        <v>12</v>
      </c>
      <c r="AU96" s="228" t="s">
        <v>98</v>
      </c>
      <c r="AY96" s="228" t="s">
        <v>11</v>
      </c>
      <c r="BE96" s="231">
        <f>IF($U$96="základní",$N$96,0)</f>
        <v>0</v>
      </c>
      <c r="BF96" s="231">
        <f>IF($U$96="snížená",$N$96,0)</f>
        <v>0</v>
      </c>
      <c r="BG96" s="231">
        <f>IF($U$96="zákl. přenesená",$N$96,0)</f>
        <v>0</v>
      </c>
      <c r="BH96" s="231">
        <f>IF($U$96="sníž. přenesená",$N$96,0)</f>
        <v>0</v>
      </c>
      <c r="BI96" s="231">
        <f>IF($U$96="nulová",$N$96,0)</f>
        <v>0</v>
      </c>
      <c r="BJ96" s="228" t="s">
        <v>97</v>
      </c>
      <c r="BK96" s="231">
        <f>ROUND($L$96*$K$96,2)</f>
        <v>0</v>
      </c>
      <c r="BL96" s="228" t="s">
        <v>15</v>
      </c>
    </row>
    <row r="97" spans="1:64" s="228" customFormat="1" ht="27" customHeight="1">
      <c r="A97" s="825"/>
      <c r="B97" s="829"/>
      <c r="C97" s="837" t="s">
        <v>1594</v>
      </c>
      <c r="D97" s="837" t="s">
        <v>12</v>
      </c>
      <c r="E97" s="838" t="s">
        <v>2366</v>
      </c>
      <c r="F97" s="1182" t="s">
        <v>2367</v>
      </c>
      <c r="G97" s="1183"/>
      <c r="H97" s="1183"/>
      <c r="I97" s="1183"/>
      <c r="J97" s="839" t="s">
        <v>109</v>
      </c>
      <c r="K97" s="840">
        <v>67.596000000000004</v>
      </c>
      <c r="L97" s="1184"/>
      <c r="M97" s="1185"/>
      <c r="N97" s="1186">
        <f>ROUND($L$97*$K$97,2)</f>
        <v>0</v>
      </c>
      <c r="O97" s="1183"/>
      <c r="P97" s="1183"/>
      <c r="Q97" s="1183"/>
      <c r="R97" s="830"/>
      <c r="S97" s="825"/>
      <c r="T97" s="919"/>
      <c r="U97" s="920" t="s">
        <v>13</v>
      </c>
      <c r="V97" s="921">
        <v>0.26</v>
      </c>
      <c r="W97" s="921">
        <f>$V$97*$K$97</f>
        <v>17.574960000000001</v>
      </c>
      <c r="X97" s="921">
        <v>4.0000000000000002E-4</v>
      </c>
      <c r="Y97" s="921">
        <f>$X$97*$K$97</f>
        <v>2.7038400000000004E-2</v>
      </c>
      <c r="Z97" s="921">
        <v>0</v>
      </c>
      <c r="AA97" s="922">
        <f>$Z$97*$K$97</f>
        <v>0</v>
      </c>
      <c r="AB97" s="825"/>
      <c r="AC97" s="825"/>
      <c r="AD97" s="825"/>
      <c r="AE97" s="825"/>
      <c r="AF97" s="825"/>
      <c r="AG97" s="825"/>
      <c r="AR97" s="228" t="s">
        <v>15</v>
      </c>
      <c r="AT97" s="228" t="s">
        <v>12</v>
      </c>
      <c r="AU97" s="228" t="s">
        <v>98</v>
      </c>
      <c r="AY97" s="228" t="s">
        <v>11</v>
      </c>
      <c r="BE97" s="231">
        <f>IF($U$97="základní",$N$97,0)</f>
        <v>0</v>
      </c>
      <c r="BF97" s="231">
        <f>IF($U$97="snížená",$N$97,0)</f>
        <v>0</v>
      </c>
      <c r="BG97" s="231">
        <f>IF($U$97="zákl. přenesená",$N$97,0)</f>
        <v>0</v>
      </c>
      <c r="BH97" s="231">
        <f>IF($U$97="sníž. přenesená",$N$97,0)</f>
        <v>0</v>
      </c>
      <c r="BI97" s="231">
        <f>IF($U$97="nulová",$N$97,0)</f>
        <v>0</v>
      </c>
      <c r="BJ97" s="228" t="s">
        <v>97</v>
      </c>
      <c r="BK97" s="231">
        <f>ROUND($L$97*$K$97,2)</f>
        <v>0</v>
      </c>
      <c r="BL97" s="228" t="s">
        <v>15</v>
      </c>
    </row>
    <row r="98" spans="1:64" s="228" customFormat="1" ht="27" customHeight="1">
      <c r="A98" s="825"/>
      <c r="B98" s="829"/>
      <c r="C98" s="923" t="s">
        <v>1597</v>
      </c>
      <c r="D98" s="923" t="s">
        <v>17</v>
      </c>
      <c r="E98" s="924" t="s">
        <v>2368</v>
      </c>
      <c r="F98" s="1187" t="s">
        <v>2369</v>
      </c>
      <c r="G98" s="1188"/>
      <c r="H98" s="1188"/>
      <c r="I98" s="1188"/>
      <c r="J98" s="925" t="s">
        <v>109</v>
      </c>
      <c r="K98" s="926">
        <v>622.50099999999998</v>
      </c>
      <c r="L98" s="1189"/>
      <c r="M98" s="1190"/>
      <c r="N98" s="1191">
        <f>ROUND($L$98*$K$98,2)</f>
        <v>0</v>
      </c>
      <c r="O98" s="1183"/>
      <c r="P98" s="1183"/>
      <c r="Q98" s="1183"/>
      <c r="R98" s="830"/>
      <c r="S98" s="825"/>
      <c r="T98" s="919"/>
      <c r="U98" s="920" t="s">
        <v>13</v>
      </c>
      <c r="V98" s="921">
        <v>0</v>
      </c>
      <c r="W98" s="921">
        <f>$V$98*$K$98</f>
        <v>0</v>
      </c>
      <c r="X98" s="921">
        <v>3.5000000000000001E-3</v>
      </c>
      <c r="Y98" s="921">
        <f>$X$98*$K$98</f>
        <v>2.1787535</v>
      </c>
      <c r="Z98" s="921">
        <v>0</v>
      </c>
      <c r="AA98" s="922">
        <f>$Z$98*$K$98</f>
        <v>0</v>
      </c>
      <c r="AB98" s="825"/>
      <c r="AC98" s="825"/>
      <c r="AD98" s="825"/>
      <c r="AE98" s="825"/>
      <c r="AF98" s="825"/>
      <c r="AG98" s="825"/>
      <c r="AR98" s="228" t="s">
        <v>36</v>
      </c>
      <c r="AT98" s="228" t="s">
        <v>17</v>
      </c>
      <c r="AU98" s="228" t="s">
        <v>98</v>
      </c>
      <c r="AY98" s="228" t="s">
        <v>11</v>
      </c>
      <c r="BE98" s="231">
        <f>IF($U$98="základní",$N$98,0)</f>
        <v>0</v>
      </c>
      <c r="BF98" s="231">
        <f>IF($U$98="snížená",$N$98,0)</f>
        <v>0</v>
      </c>
      <c r="BG98" s="231">
        <f>IF($U$98="zákl. přenesená",$N$98,0)</f>
        <v>0</v>
      </c>
      <c r="BH98" s="231">
        <f>IF($U$98="sníž. přenesená",$N$98,0)</f>
        <v>0</v>
      </c>
      <c r="BI98" s="231">
        <f>IF($U$98="nulová",$N$98,0)</f>
        <v>0</v>
      </c>
      <c r="BJ98" s="228" t="s">
        <v>97</v>
      </c>
      <c r="BK98" s="231">
        <f>ROUND($L$98*$K$98,2)</f>
        <v>0</v>
      </c>
      <c r="BL98" s="228" t="s">
        <v>15</v>
      </c>
    </row>
    <row r="99" spans="1:64" s="228" customFormat="1" ht="27" customHeight="1">
      <c r="A99" s="825"/>
      <c r="B99" s="829"/>
      <c r="C99" s="837" t="s">
        <v>1601</v>
      </c>
      <c r="D99" s="837" t="s">
        <v>12</v>
      </c>
      <c r="E99" s="838" t="s">
        <v>2370</v>
      </c>
      <c r="F99" s="1182" t="s">
        <v>2371</v>
      </c>
      <c r="G99" s="1183"/>
      <c r="H99" s="1183"/>
      <c r="I99" s="1183"/>
      <c r="J99" s="839" t="s">
        <v>109</v>
      </c>
      <c r="K99" s="840">
        <v>48.72</v>
      </c>
      <c r="L99" s="1184"/>
      <c r="M99" s="1185"/>
      <c r="N99" s="1186">
        <f>ROUND($L$99*$K$99,2)</f>
        <v>0</v>
      </c>
      <c r="O99" s="1183"/>
      <c r="P99" s="1183"/>
      <c r="Q99" s="1183"/>
      <c r="R99" s="830"/>
      <c r="S99" s="825"/>
      <c r="T99" s="919"/>
      <c r="U99" s="920" t="s">
        <v>13</v>
      </c>
      <c r="V99" s="921">
        <v>9.7000000000000003E-2</v>
      </c>
      <c r="W99" s="921">
        <f>$V$99*$K$99</f>
        <v>4.7258399999999998</v>
      </c>
      <c r="X99" s="921">
        <v>5.9000000000000003E-4</v>
      </c>
      <c r="Y99" s="921">
        <f>$X$99*$K$99</f>
        <v>2.8744800000000001E-2</v>
      </c>
      <c r="Z99" s="921">
        <v>0</v>
      </c>
      <c r="AA99" s="922">
        <f>$Z$99*$K$99</f>
        <v>0</v>
      </c>
      <c r="AB99" s="825"/>
      <c r="AC99" s="825"/>
      <c r="AD99" s="825"/>
      <c r="AE99" s="825"/>
      <c r="AF99" s="825"/>
      <c r="AG99" s="825"/>
      <c r="AR99" s="228" t="s">
        <v>15</v>
      </c>
      <c r="AT99" s="228" t="s">
        <v>12</v>
      </c>
      <c r="AU99" s="228" t="s">
        <v>98</v>
      </c>
      <c r="AY99" s="228" t="s">
        <v>11</v>
      </c>
      <c r="BE99" s="231">
        <f>IF($U$99="základní",$N$99,0)</f>
        <v>0</v>
      </c>
      <c r="BF99" s="231">
        <f>IF($U$99="snížená",$N$99,0)</f>
        <v>0</v>
      </c>
      <c r="BG99" s="231">
        <f>IF($U$99="zákl. přenesená",$N$99,0)</f>
        <v>0</v>
      </c>
      <c r="BH99" s="231">
        <f>IF($U$99="sníž. přenesená",$N$99,0)</f>
        <v>0</v>
      </c>
      <c r="BI99" s="231">
        <f>IF($U$99="nulová",$N$99,0)</f>
        <v>0</v>
      </c>
      <c r="BJ99" s="228" t="s">
        <v>97</v>
      </c>
      <c r="BK99" s="231">
        <f>ROUND($L$99*$K$99,2)</f>
        <v>0</v>
      </c>
      <c r="BL99" s="228" t="s">
        <v>15</v>
      </c>
    </row>
    <row r="100" spans="1:64" s="228" customFormat="1" ht="39" customHeight="1">
      <c r="A100" s="825"/>
      <c r="B100" s="829"/>
      <c r="C100" s="837" t="s">
        <v>1606</v>
      </c>
      <c r="D100" s="837" t="s">
        <v>12</v>
      </c>
      <c r="E100" s="838" t="s">
        <v>2372</v>
      </c>
      <c r="F100" s="1182" t="s">
        <v>2373</v>
      </c>
      <c r="G100" s="1183"/>
      <c r="H100" s="1183"/>
      <c r="I100" s="1183"/>
      <c r="J100" s="839" t="s">
        <v>109</v>
      </c>
      <c r="K100" s="840">
        <v>48.72</v>
      </c>
      <c r="L100" s="1184"/>
      <c r="M100" s="1185"/>
      <c r="N100" s="1186">
        <f>ROUND($L$100*$K$100,2)</f>
        <v>0</v>
      </c>
      <c r="O100" s="1183"/>
      <c r="P100" s="1183"/>
      <c r="Q100" s="1183"/>
      <c r="R100" s="830"/>
      <c r="S100" s="825"/>
      <c r="T100" s="919"/>
      <c r="U100" s="920" t="s">
        <v>13</v>
      </c>
      <c r="V100" s="921">
        <v>0</v>
      </c>
      <c r="W100" s="921">
        <f>$V$100*$K$100</f>
        <v>0</v>
      </c>
      <c r="X100" s="921">
        <v>0</v>
      </c>
      <c r="Y100" s="921">
        <f>$X$100*$K$100</f>
        <v>0</v>
      </c>
      <c r="Z100" s="921">
        <v>0</v>
      </c>
      <c r="AA100" s="922">
        <f>$Z$100*$K$100</f>
        <v>0</v>
      </c>
      <c r="AB100" s="825"/>
      <c r="AC100" s="825"/>
      <c r="AD100" s="825"/>
      <c r="AE100" s="825"/>
      <c r="AF100" s="825"/>
      <c r="AG100" s="825"/>
      <c r="AR100" s="228" t="s">
        <v>15</v>
      </c>
      <c r="AT100" s="228" t="s">
        <v>12</v>
      </c>
      <c r="AU100" s="228" t="s">
        <v>98</v>
      </c>
      <c r="AY100" s="228" t="s">
        <v>11</v>
      </c>
      <c r="BE100" s="231">
        <f>IF($U$100="základní",$N$100,0)</f>
        <v>0</v>
      </c>
      <c r="BF100" s="231">
        <f>IF($U$100="snížená",$N$100,0)</f>
        <v>0</v>
      </c>
      <c r="BG100" s="231">
        <f>IF($U$100="zákl. přenesená",$N$100,0)</f>
        <v>0</v>
      </c>
      <c r="BH100" s="231">
        <f>IF($U$100="sníž. přenesená",$N$100,0)</f>
        <v>0</v>
      </c>
      <c r="BI100" s="231">
        <f>IF($U$100="nulová",$N$100,0)</f>
        <v>0</v>
      </c>
      <c r="BJ100" s="228" t="s">
        <v>97</v>
      </c>
      <c r="BK100" s="231">
        <f>ROUND($L$100*$K$100,2)</f>
        <v>0</v>
      </c>
      <c r="BL100" s="228" t="s">
        <v>15</v>
      </c>
    </row>
    <row r="101" spans="1:64" s="228" customFormat="1" ht="51" customHeight="1">
      <c r="A101" s="825"/>
      <c r="B101" s="829"/>
      <c r="C101" s="837" t="s">
        <v>1611</v>
      </c>
      <c r="D101" s="837" t="s">
        <v>12</v>
      </c>
      <c r="E101" s="838" t="s">
        <v>2374</v>
      </c>
      <c r="F101" s="1182" t="s">
        <v>2375</v>
      </c>
      <c r="G101" s="1183"/>
      <c r="H101" s="1183"/>
      <c r="I101" s="1183"/>
      <c r="J101" s="839" t="s">
        <v>109</v>
      </c>
      <c r="K101" s="840">
        <v>19</v>
      </c>
      <c r="L101" s="1184"/>
      <c r="M101" s="1185"/>
      <c r="N101" s="1186">
        <f>ROUND($L$101*$K$101,2)</f>
        <v>0</v>
      </c>
      <c r="O101" s="1183"/>
      <c r="P101" s="1183"/>
      <c r="Q101" s="1183"/>
      <c r="R101" s="830"/>
      <c r="S101" s="825"/>
      <c r="T101" s="919"/>
      <c r="U101" s="920" t="s">
        <v>13</v>
      </c>
      <c r="V101" s="921">
        <v>0</v>
      </c>
      <c r="W101" s="921">
        <f>$V$101*$K$101</f>
        <v>0</v>
      </c>
      <c r="X101" s="921">
        <v>0</v>
      </c>
      <c r="Y101" s="921">
        <f>$X$101*$K$101</f>
        <v>0</v>
      </c>
      <c r="Z101" s="921">
        <v>0</v>
      </c>
      <c r="AA101" s="922">
        <f>$Z$101*$K$101</f>
        <v>0</v>
      </c>
      <c r="AB101" s="825"/>
      <c r="AC101" s="825"/>
      <c r="AD101" s="825"/>
      <c r="AE101" s="825"/>
      <c r="AF101" s="825"/>
      <c r="AG101" s="825"/>
      <c r="AR101" s="228" t="s">
        <v>100</v>
      </c>
      <c r="AT101" s="228" t="s">
        <v>12</v>
      </c>
      <c r="AU101" s="228" t="s">
        <v>98</v>
      </c>
      <c r="AY101" s="228" t="s">
        <v>11</v>
      </c>
      <c r="BE101" s="231">
        <f>IF($U$101="základní",$N$101,0)</f>
        <v>0</v>
      </c>
      <c r="BF101" s="231">
        <f>IF($U$101="snížená",$N$101,0)</f>
        <v>0</v>
      </c>
      <c r="BG101" s="231">
        <f>IF($U$101="zákl. přenesená",$N$101,0)</f>
        <v>0</v>
      </c>
      <c r="BH101" s="231">
        <f>IF($U$101="sníž. přenesená",$N$101,0)</f>
        <v>0</v>
      </c>
      <c r="BI101" s="231">
        <f>IF($U$101="nulová",$N$101,0)</f>
        <v>0</v>
      </c>
      <c r="BJ101" s="228" t="s">
        <v>97</v>
      </c>
      <c r="BK101" s="231">
        <f>ROUND($L$101*$K$101,2)</f>
        <v>0</v>
      </c>
      <c r="BL101" s="228" t="s">
        <v>100</v>
      </c>
    </row>
    <row r="102" spans="1:64" s="228" customFormat="1" ht="27" customHeight="1">
      <c r="A102" s="825"/>
      <c r="B102" s="829"/>
      <c r="C102" s="837" t="s">
        <v>1614</v>
      </c>
      <c r="D102" s="837" t="s">
        <v>12</v>
      </c>
      <c r="E102" s="838" t="s">
        <v>2376</v>
      </c>
      <c r="F102" s="1182" t="s">
        <v>2377</v>
      </c>
      <c r="G102" s="1183"/>
      <c r="H102" s="1183"/>
      <c r="I102" s="1183"/>
      <c r="J102" s="839" t="s">
        <v>18</v>
      </c>
      <c r="K102" s="840">
        <v>2.7120000000000002</v>
      </c>
      <c r="L102" s="1184"/>
      <c r="M102" s="1185"/>
      <c r="N102" s="1186">
        <f>ROUND($L$102*$K$102,2)</f>
        <v>0</v>
      </c>
      <c r="O102" s="1183"/>
      <c r="P102" s="1183"/>
      <c r="Q102" s="1183"/>
      <c r="R102" s="830"/>
      <c r="S102" s="825"/>
      <c r="T102" s="919"/>
      <c r="U102" s="920" t="s">
        <v>13</v>
      </c>
      <c r="V102" s="921">
        <v>1.637</v>
      </c>
      <c r="W102" s="921">
        <f>$V$102*$K$102</f>
        <v>4.4395440000000006</v>
      </c>
      <c r="X102" s="921">
        <v>0</v>
      </c>
      <c r="Y102" s="921">
        <f>$X$102*$K$102</f>
        <v>0</v>
      </c>
      <c r="Z102" s="921">
        <v>0</v>
      </c>
      <c r="AA102" s="922">
        <f>$Z$102*$K$102</f>
        <v>0</v>
      </c>
      <c r="AB102" s="825"/>
      <c r="AC102" s="825"/>
      <c r="AD102" s="825"/>
      <c r="AE102" s="825"/>
      <c r="AF102" s="825"/>
      <c r="AG102" s="825"/>
      <c r="AR102" s="228" t="s">
        <v>15</v>
      </c>
      <c r="AT102" s="228" t="s">
        <v>12</v>
      </c>
      <c r="AU102" s="228" t="s">
        <v>98</v>
      </c>
      <c r="AY102" s="228" t="s">
        <v>11</v>
      </c>
      <c r="BE102" s="231">
        <f>IF($U$102="základní",$N$102,0)</f>
        <v>0</v>
      </c>
      <c r="BF102" s="231">
        <f>IF($U$102="snížená",$N$102,0)</f>
        <v>0</v>
      </c>
      <c r="BG102" s="231">
        <f>IF($U$102="zákl. přenesená",$N$102,0)</f>
        <v>0</v>
      </c>
      <c r="BH102" s="231">
        <f>IF($U$102="sníž. přenesená",$N$102,0)</f>
        <v>0</v>
      </c>
      <c r="BI102" s="231">
        <f>IF($U$102="nulová",$N$102,0)</f>
        <v>0</v>
      </c>
      <c r="BJ102" s="228" t="s">
        <v>97</v>
      </c>
      <c r="BK102" s="231">
        <f>ROUND($L$102*$K$102,2)</f>
        <v>0</v>
      </c>
      <c r="BL102" s="228" t="s">
        <v>15</v>
      </c>
    </row>
    <row r="103" spans="1:64" s="230" customFormat="1" ht="30.75" customHeight="1">
      <c r="A103" s="836"/>
      <c r="B103" s="912"/>
      <c r="C103" s="836"/>
      <c r="D103" s="918" t="s">
        <v>2251</v>
      </c>
      <c r="E103" s="836"/>
      <c r="F103" s="836"/>
      <c r="G103" s="836"/>
      <c r="H103" s="836"/>
      <c r="I103" s="836"/>
      <c r="J103" s="836"/>
      <c r="K103" s="836"/>
      <c r="L103" s="846"/>
      <c r="M103" s="846"/>
      <c r="N103" s="1181">
        <f>$BK$103</f>
        <v>0</v>
      </c>
      <c r="O103" s="1180"/>
      <c r="P103" s="1180"/>
      <c r="Q103" s="1180"/>
      <c r="R103" s="914"/>
      <c r="S103" s="836"/>
      <c r="T103" s="915"/>
      <c r="U103" s="836"/>
      <c r="V103" s="836"/>
      <c r="W103" s="916">
        <f>SUM($W$104:$W$115)</f>
        <v>129.430824</v>
      </c>
      <c r="X103" s="836"/>
      <c r="Y103" s="916">
        <f>SUM($Y$104:$Y$115)</f>
        <v>10.574182649999999</v>
      </c>
      <c r="Z103" s="836"/>
      <c r="AA103" s="917">
        <f>SUM($AA$104:$AA$115)</f>
        <v>0</v>
      </c>
      <c r="AB103" s="836"/>
      <c r="AC103" s="836"/>
      <c r="AD103" s="836"/>
      <c r="AE103" s="836"/>
      <c r="AF103" s="836"/>
      <c r="AG103" s="836"/>
      <c r="AR103" s="899" t="s">
        <v>98</v>
      </c>
      <c r="AT103" s="899" t="s">
        <v>10</v>
      </c>
      <c r="AU103" s="899" t="s">
        <v>97</v>
      </c>
      <c r="AY103" s="899" t="s">
        <v>11</v>
      </c>
      <c r="BK103" s="900">
        <f>SUM($BK$104:$BK$115)</f>
        <v>0</v>
      </c>
    </row>
    <row r="104" spans="1:64" s="228" customFormat="1" ht="27" customHeight="1">
      <c r="A104" s="825"/>
      <c r="B104" s="829"/>
      <c r="C104" s="837" t="s">
        <v>1617</v>
      </c>
      <c r="D104" s="837" t="s">
        <v>12</v>
      </c>
      <c r="E104" s="838" t="s">
        <v>2378</v>
      </c>
      <c r="F104" s="1182" t="s">
        <v>2379</v>
      </c>
      <c r="G104" s="1183"/>
      <c r="H104" s="1183"/>
      <c r="I104" s="1183"/>
      <c r="J104" s="839" t="s">
        <v>109</v>
      </c>
      <c r="K104" s="840">
        <v>8.08</v>
      </c>
      <c r="L104" s="1184"/>
      <c r="M104" s="1185"/>
      <c r="N104" s="1186">
        <f>ROUND($L$104*$K$104,2)</f>
        <v>0</v>
      </c>
      <c r="O104" s="1183"/>
      <c r="P104" s="1183"/>
      <c r="Q104" s="1183"/>
      <c r="R104" s="830"/>
      <c r="S104" s="825"/>
      <c r="T104" s="919"/>
      <c r="U104" s="920" t="s">
        <v>13</v>
      </c>
      <c r="V104" s="921">
        <v>0.09</v>
      </c>
      <c r="W104" s="921">
        <f>$V$104*$K$104</f>
        <v>0.72719999999999996</v>
      </c>
      <c r="X104" s="921">
        <v>0</v>
      </c>
      <c r="Y104" s="921">
        <f>$X$104*$K$104</f>
        <v>0</v>
      </c>
      <c r="Z104" s="921">
        <v>0</v>
      </c>
      <c r="AA104" s="922">
        <f>$Z$104*$K$104</f>
        <v>0</v>
      </c>
      <c r="AB104" s="825"/>
      <c r="AC104" s="825"/>
      <c r="AD104" s="825"/>
      <c r="AE104" s="825"/>
      <c r="AF104" s="825"/>
      <c r="AG104" s="825"/>
      <c r="AR104" s="228" t="s">
        <v>15</v>
      </c>
      <c r="AT104" s="228" t="s">
        <v>12</v>
      </c>
      <c r="AU104" s="228" t="s">
        <v>98</v>
      </c>
      <c r="AY104" s="228" t="s">
        <v>11</v>
      </c>
      <c r="BE104" s="231">
        <f>IF($U$104="základní",$N$104,0)</f>
        <v>0</v>
      </c>
      <c r="BF104" s="231">
        <f>IF($U$104="snížená",$N$104,0)</f>
        <v>0</v>
      </c>
      <c r="BG104" s="231">
        <f>IF($U$104="zákl. přenesená",$N$104,0)</f>
        <v>0</v>
      </c>
      <c r="BH104" s="231">
        <f>IF($U$104="sníž. přenesená",$N$104,0)</f>
        <v>0</v>
      </c>
      <c r="BI104" s="231">
        <f>IF($U$104="nulová",$N$104,0)</f>
        <v>0</v>
      </c>
      <c r="BJ104" s="228" t="s">
        <v>97</v>
      </c>
      <c r="BK104" s="231">
        <f>ROUND($L$104*$K$104,2)</f>
        <v>0</v>
      </c>
      <c r="BL104" s="228" t="s">
        <v>15</v>
      </c>
    </row>
    <row r="105" spans="1:64" s="228" customFormat="1" ht="27" customHeight="1">
      <c r="A105" s="825"/>
      <c r="B105" s="829"/>
      <c r="C105" s="923" t="s">
        <v>1620</v>
      </c>
      <c r="D105" s="923" t="s">
        <v>17</v>
      </c>
      <c r="E105" s="924" t="s">
        <v>2380</v>
      </c>
      <c r="F105" s="1187" t="s">
        <v>2381</v>
      </c>
      <c r="G105" s="1188"/>
      <c r="H105" s="1188"/>
      <c r="I105" s="1188"/>
      <c r="J105" s="925" t="s">
        <v>109</v>
      </c>
      <c r="K105" s="926">
        <v>8.2420000000000009</v>
      </c>
      <c r="L105" s="1189"/>
      <c r="M105" s="1190"/>
      <c r="N105" s="1191">
        <f>ROUND($L$105*$K$105,2)</f>
        <v>0</v>
      </c>
      <c r="O105" s="1183"/>
      <c r="P105" s="1183"/>
      <c r="Q105" s="1183"/>
      <c r="R105" s="830"/>
      <c r="S105" s="825"/>
      <c r="T105" s="919"/>
      <c r="U105" s="920" t="s">
        <v>13</v>
      </c>
      <c r="V105" s="921">
        <v>0</v>
      </c>
      <c r="W105" s="921">
        <f>$V$105*$K$105</f>
        <v>0</v>
      </c>
      <c r="X105" s="921">
        <v>3.5000000000000001E-3</v>
      </c>
      <c r="Y105" s="921">
        <f>$X$105*$K$105</f>
        <v>2.8847000000000005E-2</v>
      </c>
      <c r="Z105" s="921">
        <v>0</v>
      </c>
      <c r="AA105" s="922">
        <f>$Z$105*$K$105</f>
        <v>0</v>
      </c>
      <c r="AB105" s="825"/>
      <c r="AC105" s="825"/>
      <c r="AD105" s="825"/>
      <c r="AE105" s="825"/>
      <c r="AF105" s="825"/>
      <c r="AG105" s="825"/>
      <c r="AR105" s="228" t="s">
        <v>36</v>
      </c>
      <c r="AT105" s="228" t="s">
        <v>17</v>
      </c>
      <c r="AU105" s="228" t="s">
        <v>98</v>
      </c>
      <c r="AY105" s="228" t="s">
        <v>11</v>
      </c>
      <c r="BE105" s="231">
        <f>IF($U$105="základní",$N$105,0)</f>
        <v>0</v>
      </c>
      <c r="BF105" s="231">
        <f>IF($U$105="snížená",$N$105,0)</f>
        <v>0</v>
      </c>
      <c r="BG105" s="231">
        <f>IF($U$105="zákl. přenesená",$N$105,0)</f>
        <v>0</v>
      </c>
      <c r="BH105" s="231">
        <f>IF($U$105="sníž. přenesená",$N$105,0)</f>
        <v>0</v>
      </c>
      <c r="BI105" s="231">
        <f>IF($U$105="nulová",$N$105,0)</f>
        <v>0</v>
      </c>
      <c r="BJ105" s="228" t="s">
        <v>97</v>
      </c>
      <c r="BK105" s="231">
        <f>ROUND($L$105*$K$105,2)</f>
        <v>0</v>
      </c>
      <c r="BL105" s="228" t="s">
        <v>15</v>
      </c>
    </row>
    <row r="106" spans="1:64" s="228" customFormat="1" ht="27" customHeight="1">
      <c r="A106" s="825"/>
      <c r="B106" s="829"/>
      <c r="C106" s="837" t="s">
        <v>1623</v>
      </c>
      <c r="D106" s="837" t="s">
        <v>12</v>
      </c>
      <c r="E106" s="838" t="s">
        <v>2382</v>
      </c>
      <c r="F106" s="1182" t="s">
        <v>2383</v>
      </c>
      <c r="G106" s="1183"/>
      <c r="H106" s="1183"/>
      <c r="I106" s="1183"/>
      <c r="J106" s="839" t="s">
        <v>109</v>
      </c>
      <c r="K106" s="840">
        <v>497.26</v>
      </c>
      <c r="L106" s="1184"/>
      <c r="M106" s="1185"/>
      <c r="N106" s="1186">
        <f>ROUND($L$106*$K$106,2)</f>
        <v>0</v>
      </c>
      <c r="O106" s="1183"/>
      <c r="P106" s="1183"/>
      <c r="Q106" s="1183"/>
      <c r="R106" s="830"/>
      <c r="S106" s="825"/>
      <c r="T106" s="919"/>
      <c r="U106" s="920" t="s">
        <v>13</v>
      </c>
      <c r="V106" s="921">
        <v>0.14899999999999999</v>
      </c>
      <c r="W106" s="921">
        <f>$V$106*$K$106</f>
        <v>74.091740000000001</v>
      </c>
      <c r="X106" s="921">
        <v>0</v>
      </c>
      <c r="Y106" s="921">
        <f>$X$106*$K$106</f>
        <v>0</v>
      </c>
      <c r="Z106" s="921">
        <v>0</v>
      </c>
      <c r="AA106" s="922">
        <f>$Z$106*$K$106</f>
        <v>0</v>
      </c>
      <c r="AB106" s="825"/>
      <c r="AC106" s="825"/>
      <c r="AD106" s="825"/>
      <c r="AE106" s="825"/>
      <c r="AF106" s="825"/>
      <c r="AG106" s="825"/>
      <c r="AR106" s="228" t="s">
        <v>15</v>
      </c>
      <c r="AT106" s="228" t="s">
        <v>12</v>
      </c>
      <c r="AU106" s="228" t="s">
        <v>98</v>
      </c>
      <c r="AY106" s="228" t="s">
        <v>11</v>
      </c>
      <c r="BE106" s="231">
        <f>IF($U$106="základní",$N$106,0)</f>
        <v>0</v>
      </c>
      <c r="BF106" s="231">
        <f>IF($U$106="snížená",$N$106,0)</f>
        <v>0</v>
      </c>
      <c r="BG106" s="231">
        <f>IF($U$106="zákl. přenesená",$N$106,0)</f>
        <v>0</v>
      </c>
      <c r="BH106" s="231">
        <f>IF($U$106="sníž. přenesená",$N$106,0)</f>
        <v>0</v>
      </c>
      <c r="BI106" s="231">
        <f>IF($U$106="nulová",$N$106,0)</f>
        <v>0</v>
      </c>
      <c r="BJ106" s="228" t="s">
        <v>97</v>
      </c>
      <c r="BK106" s="231">
        <f>ROUND($L$106*$K$106,2)</f>
        <v>0</v>
      </c>
      <c r="BL106" s="228" t="s">
        <v>15</v>
      </c>
    </row>
    <row r="107" spans="1:64" s="228" customFormat="1" ht="15.75" customHeight="1">
      <c r="A107" s="825"/>
      <c r="B107" s="829"/>
      <c r="C107" s="923" t="s">
        <v>1626</v>
      </c>
      <c r="D107" s="923" t="s">
        <v>17</v>
      </c>
      <c r="E107" s="924" t="s">
        <v>2384</v>
      </c>
      <c r="F107" s="1187" t="s">
        <v>3141</v>
      </c>
      <c r="G107" s="1188"/>
      <c r="H107" s="1188"/>
      <c r="I107" s="1188"/>
      <c r="J107" s="925" t="s">
        <v>14</v>
      </c>
      <c r="K107" s="926">
        <v>128.75299999999999</v>
      </c>
      <c r="L107" s="1189"/>
      <c r="M107" s="1190"/>
      <c r="N107" s="1191">
        <f>ROUND($L$107*$K$107,2)</f>
        <v>0</v>
      </c>
      <c r="O107" s="1183"/>
      <c r="P107" s="1183"/>
      <c r="Q107" s="1183"/>
      <c r="R107" s="830"/>
      <c r="S107" s="825"/>
      <c r="T107" s="919"/>
      <c r="U107" s="920" t="s">
        <v>13</v>
      </c>
      <c r="V107" s="921">
        <v>0</v>
      </c>
      <c r="W107" s="921">
        <f>$V$107*$K$107</f>
        <v>0</v>
      </c>
      <c r="X107" s="921">
        <v>6.5000000000000002E-2</v>
      </c>
      <c r="Y107" s="921">
        <f>$X$107*$K$107</f>
        <v>8.3689450000000001</v>
      </c>
      <c r="Z107" s="921">
        <v>0</v>
      </c>
      <c r="AA107" s="922">
        <f>$Z$107*$K$107</f>
        <v>0</v>
      </c>
      <c r="AB107" s="825"/>
      <c r="AC107" s="825"/>
      <c r="AD107" s="825"/>
      <c r="AE107" s="825"/>
      <c r="AF107" s="825"/>
      <c r="AG107" s="825"/>
      <c r="AR107" s="228" t="s">
        <v>36</v>
      </c>
      <c r="AT107" s="228" t="s">
        <v>17</v>
      </c>
      <c r="AU107" s="228" t="s">
        <v>98</v>
      </c>
      <c r="AY107" s="228" t="s">
        <v>11</v>
      </c>
      <c r="BE107" s="231">
        <f>IF($U$107="základní",$N$107,0)</f>
        <v>0</v>
      </c>
      <c r="BF107" s="231">
        <f>IF($U$107="snížená",$N$107,0)</f>
        <v>0</v>
      </c>
      <c r="BG107" s="231">
        <f>IF($U$107="zákl. přenesená",$N$107,0)</f>
        <v>0</v>
      </c>
      <c r="BH107" s="231">
        <f>IF($U$107="sníž. přenesená",$N$107,0)</f>
        <v>0</v>
      </c>
      <c r="BI107" s="231">
        <f>IF($U$107="nulová",$N$107,0)</f>
        <v>0</v>
      </c>
      <c r="BJ107" s="228" t="s">
        <v>97</v>
      </c>
      <c r="BK107" s="231">
        <f>ROUND($L$107*$K$107,2)</f>
        <v>0</v>
      </c>
      <c r="BL107" s="228" t="s">
        <v>15</v>
      </c>
    </row>
    <row r="108" spans="1:64" s="228" customFormat="1" ht="27" customHeight="1">
      <c r="A108" s="825"/>
      <c r="B108" s="829"/>
      <c r="C108" s="837" t="s">
        <v>1629</v>
      </c>
      <c r="D108" s="837" t="s">
        <v>12</v>
      </c>
      <c r="E108" s="838" t="s">
        <v>2385</v>
      </c>
      <c r="F108" s="1182" t="s">
        <v>2386</v>
      </c>
      <c r="G108" s="1183"/>
      <c r="H108" s="1183"/>
      <c r="I108" s="1183"/>
      <c r="J108" s="839" t="s">
        <v>109</v>
      </c>
      <c r="K108" s="840">
        <v>501.69</v>
      </c>
      <c r="L108" s="1184"/>
      <c r="M108" s="1185"/>
      <c r="N108" s="1186">
        <f>ROUND($L$108*$K$108,2)</f>
        <v>0</v>
      </c>
      <c r="O108" s="1183"/>
      <c r="P108" s="1183"/>
      <c r="Q108" s="1183"/>
      <c r="R108" s="830"/>
      <c r="S108" s="825"/>
      <c r="T108" s="919"/>
      <c r="U108" s="920" t="s">
        <v>13</v>
      </c>
      <c r="V108" s="921">
        <v>0.06</v>
      </c>
      <c r="W108" s="921">
        <f>$V$108*$K$108</f>
        <v>30.101399999999998</v>
      </c>
      <c r="X108" s="921">
        <v>0</v>
      </c>
      <c r="Y108" s="921">
        <f>$X$108*$K$108</f>
        <v>0</v>
      </c>
      <c r="Z108" s="921">
        <v>0</v>
      </c>
      <c r="AA108" s="922">
        <f>$Z$108*$K$108</f>
        <v>0</v>
      </c>
      <c r="AB108" s="825"/>
      <c r="AC108" s="825"/>
      <c r="AD108" s="825"/>
      <c r="AE108" s="825"/>
      <c r="AF108" s="825"/>
      <c r="AG108" s="825"/>
      <c r="AR108" s="228" t="s">
        <v>15</v>
      </c>
      <c r="AT108" s="228" t="s">
        <v>12</v>
      </c>
      <c r="AU108" s="228" t="s">
        <v>98</v>
      </c>
      <c r="AY108" s="228" t="s">
        <v>11</v>
      </c>
      <c r="BE108" s="231">
        <f>IF($U$108="základní",$N$108,0)</f>
        <v>0</v>
      </c>
      <c r="BF108" s="231">
        <f>IF($U$108="snížená",$N$108,0)</f>
        <v>0</v>
      </c>
      <c r="BG108" s="231">
        <f>IF($U$108="zákl. přenesená",$N$108,0)</f>
        <v>0</v>
      </c>
      <c r="BH108" s="231">
        <f>IF($U$108="sníž. přenesená",$N$108,0)</f>
        <v>0</v>
      </c>
      <c r="BI108" s="231">
        <f>IF($U$108="nulová",$N$108,0)</f>
        <v>0</v>
      </c>
      <c r="BJ108" s="228" t="s">
        <v>97</v>
      </c>
      <c r="BK108" s="231">
        <f>ROUND($L$108*$K$108,2)</f>
        <v>0</v>
      </c>
      <c r="BL108" s="228" t="s">
        <v>15</v>
      </c>
    </row>
    <row r="109" spans="1:64" s="228" customFormat="1" ht="15.75" customHeight="1">
      <c r="A109" s="825"/>
      <c r="B109" s="829"/>
      <c r="C109" s="923" t="s">
        <v>1632</v>
      </c>
      <c r="D109" s="923" t="s">
        <v>17</v>
      </c>
      <c r="E109" s="924" t="s">
        <v>2387</v>
      </c>
      <c r="F109" s="1187" t="s">
        <v>2388</v>
      </c>
      <c r="G109" s="1188"/>
      <c r="H109" s="1188"/>
      <c r="I109" s="1188"/>
      <c r="J109" s="925" t="s">
        <v>109</v>
      </c>
      <c r="K109" s="926">
        <v>27.76</v>
      </c>
      <c r="L109" s="1189"/>
      <c r="M109" s="1190"/>
      <c r="N109" s="1191">
        <f>ROUND($L$109*$K$109,2)</f>
        <v>0</v>
      </c>
      <c r="O109" s="1183"/>
      <c r="P109" s="1183"/>
      <c r="Q109" s="1183"/>
      <c r="R109" s="830"/>
      <c r="S109" s="825"/>
      <c r="T109" s="919"/>
      <c r="U109" s="920" t="s">
        <v>13</v>
      </c>
      <c r="V109" s="921">
        <v>0</v>
      </c>
      <c r="W109" s="921">
        <f>$V$109*$K$109</f>
        <v>0</v>
      </c>
      <c r="X109" s="921">
        <v>2E-3</v>
      </c>
      <c r="Y109" s="921">
        <f>$X$109*$K$109</f>
        <v>5.5520000000000007E-2</v>
      </c>
      <c r="Z109" s="921">
        <v>0</v>
      </c>
      <c r="AA109" s="922">
        <f>$Z$109*$K$109</f>
        <v>0</v>
      </c>
      <c r="AB109" s="825"/>
      <c r="AC109" s="825"/>
      <c r="AD109" s="825"/>
      <c r="AE109" s="825"/>
      <c r="AF109" s="825"/>
      <c r="AG109" s="825"/>
      <c r="AR109" s="228" t="s">
        <v>36</v>
      </c>
      <c r="AT109" s="228" t="s">
        <v>17</v>
      </c>
      <c r="AU109" s="228" t="s">
        <v>98</v>
      </c>
      <c r="AY109" s="228" t="s">
        <v>11</v>
      </c>
      <c r="BE109" s="231">
        <f>IF($U$109="základní",$N$109,0)</f>
        <v>0</v>
      </c>
      <c r="BF109" s="231">
        <f>IF($U$109="snížená",$N$109,0)</f>
        <v>0</v>
      </c>
      <c r="BG109" s="231">
        <f>IF($U$109="zákl. přenesená",$N$109,0)</f>
        <v>0</v>
      </c>
      <c r="BH109" s="231">
        <f>IF($U$109="sníž. přenesená",$N$109,0)</f>
        <v>0</v>
      </c>
      <c r="BI109" s="231">
        <f>IF($U$109="nulová",$N$109,0)</f>
        <v>0</v>
      </c>
      <c r="BJ109" s="228" t="s">
        <v>97</v>
      </c>
      <c r="BK109" s="231">
        <f>ROUND($L$109*$K$109,2)</f>
        <v>0</v>
      </c>
      <c r="BL109" s="228" t="s">
        <v>15</v>
      </c>
    </row>
    <row r="110" spans="1:64" s="228" customFormat="1" ht="27" customHeight="1">
      <c r="A110" s="825"/>
      <c r="B110" s="829"/>
      <c r="C110" s="923" t="s">
        <v>1635</v>
      </c>
      <c r="D110" s="923" t="s">
        <v>17</v>
      </c>
      <c r="E110" s="924" t="s">
        <v>2389</v>
      </c>
      <c r="F110" s="1187" t="s">
        <v>2390</v>
      </c>
      <c r="G110" s="1188"/>
      <c r="H110" s="1188"/>
      <c r="I110" s="1188"/>
      <c r="J110" s="925" t="s">
        <v>109</v>
      </c>
      <c r="K110" s="926">
        <v>28.315000000000001</v>
      </c>
      <c r="L110" s="1189"/>
      <c r="M110" s="1190"/>
      <c r="N110" s="1191">
        <f>ROUND($L$110*$K$110,2)</f>
        <v>0</v>
      </c>
      <c r="O110" s="1183"/>
      <c r="P110" s="1183"/>
      <c r="Q110" s="1183"/>
      <c r="R110" s="830"/>
      <c r="S110" s="825"/>
      <c r="T110" s="919"/>
      <c r="U110" s="920" t="s">
        <v>13</v>
      </c>
      <c r="V110" s="921">
        <v>0</v>
      </c>
      <c r="W110" s="921">
        <f>$V$110*$K$110</f>
        <v>0</v>
      </c>
      <c r="X110" s="921">
        <v>1.25E-3</v>
      </c>
      <c r="Y110" s="921">
        <f>$X$110*$K$110</f>
        <v>3.5393750000000002E-2</v>
      </c>
      <c r="Z110" s="921">
        <v>0</v>
      </c>
      <c r="AA110" s="922">
        <f>$Z$110*$K$110</f>
        <v>0</v>
      </c>
      <c r="AB110" s="825"/>
      <c r="AC110" s="825"/>
      <c r="AD110" s="825"/>
      <c r="AE110" s="825"/>
      <c r="AF110" s="825"/>
      <c r="AG110" s="825"/>
      <c r="AR110" s="228" t="s">
        <v>36</v>
      </c>
      <c r="AT110" s="228" t="s">
        <v>17</v>
      </c>
      <c r="AU110" s="228" t="s">
        <v>98</v>
      </c>
      <c r="AY110" s="228" t="s">
        <v>11</v>
      </c>
      <c r="BE110" s="231">
        <f>IF($U$110="základní",$N$110,0)</f>
        <v>0</v>
      </c>
      <c r="BF110" s="231">
        <f>IF($U$110="snížená",$N$110,0)</f>
        <v>0</v>
      </c>
      <c r="BG110" s="231">
        <f>IF($U$110="zákl. přenesená",$N$110,0)</f>
        <v>0</v>
      </c>
      <c r="BH110" s="231">
        <f>IF($U$110="sníž. přenesená",$N$110,0)</f>
        <v>0</v>
      </c>
      <c r="BI110" s="231">
        <f>IF($U$110="nulová",$N$110,0)</f>
        <v>0</v>
      </c>
      <c r="BJ110" s="228" t="s">
        <v>97</v>
      </c>
      <c r="BK110" s="231">
        <f>ROUND($L$110*$K$110,2)</f>
        <v>0</v>
      </c>
      <c r="BL110" s="228" t="s">
        <v>15</v>
      </c>
    </row>
    <row r="111" spans="1:64" s="228" customFormat="1" ht="15.75" customHeight="1">
      <c r="A111" s="825"/>
      <c r="B111" s="829"/>
      <c r="C111" s="923" t="s">
        <v>1638</v>
      </c>
      <c r="D111" s="923" t="s">
        <v>17</v>
      </c>
      <c r="E111" s="924" t="s">
        <v>2391</v>
      </c>
      <c r="F111" s="1187" t="s">
        <v>2392</v>
      </c>
      <c r="G111" s="1188"/>
      <c r="H111" s="1188"/>
      <c r="I111" s="1188"/>
      <c r="J111" s="925" t="s">
        <v>109</v>
      </c>
      <c r="K111" s="926">
        <v>420.10700000000003</v>
      </c>
      <c r="L111" s="1189"/>
      <c r="M111" s="1190"/>
      <c r="N111" s="1191">
        <f>ROUND($L$111*$K$111,2)</f>
        <v>0</v>
      </c>
      <c r="O111" s="1183"/>
      <c r="P111" s="1183"/>
      <c r="Q111" s="1183"/>
      <c r="R111" s="830"/>
      <c r="S111" s="825"/>
      <c r="T111" s="919"/>
      <c r="U111" s="920" t="s">
        <v>13</v>
      </c>
      <c r="V111" s="921">
        <v>0</v>
      </c>
      <c r="W111" s="921">
        <f>$V$111*$K$111</f>
        <v>0</v>
      </c>
      <c r="X111" s="921">
        <v>4.1000000000000003E-3</v>
      </c>
      <c r="Y111" s="921">
        <f>$X$111*$K$111</f>
        <v>1.7224387000000003</v>
      </c>
      <c r="Z111" s="921">
        <v>0</v>
      </c>
      <c r="AA111" s="922">
        <f>$Z$111*$K$111</f>
        <v>0</v>
      </c>
      <c r="AB111" s="825"/>
      <c r="AC111" s="825"/>
      <c r="AD111" s="825"/>
      <c r="AE111" s="825"/>
      <c r="AF111" s="825"/>
      <c r="AG111" s="825"/>
      <c r="AR111" s="228" t="s">
        <v>36</v>
      </c>
      <c r="AT111" s="228" t="s">
        <v>17</v>
      </c>
      <c r="AU111" s="228" t="s">
        <v>98</v>
      </c>
      <c r="AY111" s="228" t="s">
        <v>11</v>
      </c>
      <c r="BE111" s="231">
        <f>IF($U$111="základní",$N$111,0)</f>
        <v>0</v>
      </c>
      <c r="BF111" s="231">
        <f>IF($U$111="snížená",$N$111,0)</f>
        <v>0</v>
      </c>
      <c r="BG111" s="231">
        <f>IF($U$111="zákl. přenesená",$N$111,0)</f>
        <v>0</v>
      </c>
      <c r="BH111" s="231">
        <f>IF($U$111="sníž. přenesená",$N$111,0)</f>
        <v>0</v>
      </c>
      <c r="BI111" s="231">
        <f>IF($U$111="nulová",$N$111,0)</f>
        <v>0</v>
      </c>
      <c r="BJ111" s="228" t="s">
        <v>97</v>
      </c>
      <c r="BK111" s="231">
        <f>ROUND($L$111*$K$111,2)</f>
        <v>0</v>
      </c>
      <c r="BL111" s="228" t="s">
        <v>15</v>
      </c>
    </row>
    <row r="112" spans="1:64" s="228" customFormat="1" ht="15.75" customHeight="1">
      <c r="A112" s="825"/>
      <c r="B112" s="829"/>
      <c r="C112" s="923" t="s">
        <v>1641</v>
      </c>
      <c r="D112" s="923" t="s">
        <v>17</v>
      </c>
      <c r="E112" s="924" t="s">
        <v>2393</v>
      </c>
      <c r="F112" s="1187" t="s">
        <v>2394</v>
      </c>
      <c r="G112" s="1188"/>
      <c r="H112" s="1188"/>
      <c r="I112" s="1188"/>
      <c r="J112" s="925" t="s">
        <v>109</v>
      </c>
      <c r="K112" s="926">
        <v>34.985999999999997</v>
      </c>
      <c r="L112" s="1189"/>
      <c r="M112" s="1190"/>
      <c r="N112" s="1191">
        <f>ROUND($L$112*$K$112,2)</f>
        <v>0</v>
      </c>
      <c r="O112" s="1183"/>
      <c r="P112" s="1183"/>
      <c r="Q112" s="1183"/>
      <c r="R112" s="830"/>
      <c r="S112" s="825"/>
      <c r="T112" s="919"/>
      <c r="U112" s="920" t="s">
        <v>13</v>
      </c>
      <c r="V112" s="921">
        <v>0</v>
      </c>
      <c r="W112" s="921">
        <f>$V$112*$K$112</f>
        <v>0</v>
      </c>
      <c r="X112" s="921">
        <v>4.3E-3</v>
      </c>
      <c r="Y112" s="921">
        <f>$X$112*$K$112</f>
        <v>0.15043979999999998</v>
      </c>
      <c r="Z112" s="921">
        <v>0</v>
      </c>
      <c r="AA112" s="922">
        <f>$Z$112*$K$112</f>
        <v>0</v>
      </c>
      <c r="AB112" s="825"/>
      <c r="AC112" s="825"/>
      <c r="AD112" s="825"/>
      <c r="AE112" s="825"/>
      <c r="AF112" s="825"/>
      <c r="AG112" s="825"/>
      <c r="AR112" s="228" t="s">
        <v>36</v>
      </c>
      <c r="AT112" s="228" t="s">
        <v>17</v>
      </c>
      <c r="AU112" s="228" t="s">
        <v>98</v>
      </c>
      <c r="AY112" s="228" t="s">
        <v>11</v>
      </c>
      <c r="BE112" s="231">
        <f>IF($U$112="základní",$N$112,0)</f>
        <v>0</v>
      </c>
      <c r="BF112" s="231">
        <f>IF($U$112="snížená",$N$112,0)</f>
        <v>0</v>
      </c>
      <c r="BG112" s="231">
        <f>IF($U$112="zákl. přenesená",$N$112,0)</f>
        <v>0</v>
      </c>
      <c r="BH112" s="231">
        <f>IF($U$112="sníž. přenesená",$N$112,0)</f>
        <v>0</v>
      </c>
      <c r="BI112" s="231">
        <f>IF($U$112="nulová",$N$112,0)</f>
        <v>0</v>
      </c>
      <c r="BJ112" s="228" t="s">
        <v>97</v>
      </c>
      <c r="BK112" s="231">
        <f>ROUND($L$112*$K$112,2)</f>
        <v>0</v>
      </c>
      <c r="BL112" s="228" t="s">
        <v>15</v>
      </c>
    </row>
    <row r="113" spans="1:64" s="228" customFormat="1" ht="27" customHeight="1">
      <c r="A113" s="825"/>
      <c r="B113" s="829"/>
      <c r="C113" s="837" t="s">
        <v>1644</v>
      </c>
      <c r="D113" s="837" t="s">
        <v>12</v>
      </c>
      <c r="E113" s="838" t="s">
        <v>2395</v>
      </c>
      <c r="F113" s="1182" t="s">
        <v>2396</v>
      </c>
      <c r="G113" s="1183"/>
      <c r="H113" s="1183"/>
      <c r="I113" s="1183"/>
      <c r="J113" s="839" t="s">
        <v>109</v>
      </c>
      <c r="K113" s="840">
        <v>37.22</v>
      </c>
      <c r="L113" s="1184"/>
      <c r="M113" s="1185"/>
      <c r="N113" s="1186">
        <f>ROUND($L$113*$K$113,2)</f>
        <v>0</v>
      </c>
      <c r="O113" s="1183"/>
      <c r="P113" s="1183"/>
      <c r="Q113" s="1183"/>
      <c r="R113" s="830"/>
      <c r="S113" s="825"/>
      <c r="T113" s="919"/>
      <c r="U113" s="920" t="s">
        <v>13</v>
      </c>
      <c r="V113" s="921">
        <v>0.1</v>
      </c>
      <c r="W113" s="921">
        <f>$V$113*$K$113</f>
        <v>3.722</v>
      </c>
      <c r="X113" s="921">
        <v>0</v>
      </c>
      <c r="Y113" s="921">
        <f>$X$113*$K$113</f>
        <v>0</v>
      </c>
      <c r="Z113" s="921">
        <v>0</v>
      </c>
      <c r="AA113" s="922">
        <f>$Z$113*$K$113</f>
        <v>0</v>
      </c>
      <c r="AB113" s="825"/>
      <c r="AC113" s="825"/>
      <c r="AD113" s="825"/>
      <c r="AE113" s="825"/>
      <c r="AF113" s="825"/>
      <c r="AG113" s="825"/>
      <c r="AR113" s="228" t="s">
        <v>15</v>
      </c>
      <c r="AT113" s="228" t="s">
        <v>12</v>
      </c>
      <c r="AU113" s="228" t="s">
        <v>98</v>
      </c>
      <c r="AY113" s="228" t="s">
        <v>11</v>
      </c>
      <c r="BE113" s="231">
        <f>IF($U$113="základní",$N$113,0)</f>
        <v>0</v>
      </c>
      <c r="BF113" s="231">
        <f>IF($U$113="snížená",$N$113,0)</f>
        <v>0</v>
      </c>
      <c r="BG113" s="231">
        <f>IF($U$113="zákl. přenesená",$N$113,0)</f>
        <v>0</v>
      </c>
      <c r="BH113" s="231">
        <f>IF($U$113="sníž. přenesená",$N$113,0)</f>
        <v>0</v>
      </c>
      <c r="BI113" s="231">
        <f>IF($U$113="nulová",$N$113,0)</f>
        <v>0</v>
      </c>
      <c r="BJ113" s="228" t="s">
        <v>97</v>
      </c>
      <c r="BK113" s="231">
        <f>ROUND($L$113*$K$113,2)</f>
        <v>0</v>
      </c>
      <c r="BL113" s="228" t="s">
        <v>15</v>
      </c>
    </row>
    <row r="114" spans="1:64" s="228" customFormat="1" ht="27" customHeight="1">
      <c r="A114" s="825"/>
      <c r="B114" s="829"/>
      <c r="C114" s="923" t="s">
        <v>1647</v>
      </c>
      <c r="D114" s="923" t="s">
        <v>17</v>
      </c>
      <c r="E114" s="924" t="s">
        <v>2397</v>
      </c>
      <c r="F114" s="1187" t="s">
        <v>2398</v>
      </c>
      <c r="G114" s="1188"/>
      <c r="H114" s="1188"/>
      <c r="I114" s="1188"/>
      <c r="J114" s="925" t="s">
        <v>109</v>
      </c>
      <c r="K114" s="926">
        <v>37.963999999999999</v>
      </c>
      <c r="L114" s="1189"/>
      <c r="M114" s="1190"/>
      <c r="N114" s="1191">
        <f>ROUND($L$114*$K$114,2)</f>
        <v>0</v>
      </c>
      <c r="O114" s="1183"/>
      <c r="P114" s="1183"/>
      <c r="Q114" s="1183"/>
      <c r="R114" s="830"/>
      <c r="S114" s="825"/>
      <c r="T114" s="919"/>
      <c r="U114" s="920" t="s">
        <v>13</v>
      </c>
      <c r="V114" s="921">
        <v>0</v>
      </c>
      <c r="W114" s="921">
        <f>$V$114*$K$114</f>
        <v>0</v>
      </c>
      <c r="X114" s="921">
        <v>5.5999999999999999E-3</v>
      </c>
      <c r="Y114" s="921">
        <f>$X$114*$K$114</f>
        <v>0.21259839999999999</v>
      </c>
      <c r="Z114" s="921">
        <v>0</v>
      </c>
      <c r="AA114" s="922">
        <f>$Z$114*$K$114</f>
        <v>0</v>
      </c>
      <c r="AB114" s="825"/>
      <c r="AC114" s="825"/>
      <c r="AD114" s="825"/>
      <c r="AE114" s="825"/>
      <c r="AF114" s="825"/>
      <c r="AG114" s="825"/>
      <c r="AR114" s="228" t="s">
        <v>36</v>
      </c>
      <c r="AT114" s="228" t="s">
        <v>17</v>
      </c>
      <c r="AU114" s="228" t="s">
        <v>98</v>
      </c>
      <c r="AY114" s="228" t="s">
        <v>11</v>
      </c>
      <c r="BE114" s="231">
        <f>IF($U$114="základní",$N$114,0)</f>
        <v>0</v>
      </c>
      <c r="BF114" s="231">
        <f>IF($U$114="snížená",$N$114,0)</f>
        <v>0</v>
      </c>
      <c r="BG114" s="231">
        <f>IF($U$114="zákl. přenesená",$N$114,0)</f>
        <v>0</v>
      </c>
      <c r="BH114" s="231">
        <f>IF($U$114="sníž. přenesená",$N$114,0)</f>
        <v>0</v>
      </c>
      <c r="BI114" s="231">
        <f>IF($U$114="nulová",$N$114,0)</f>
        <v>0</v>
      </c>
      <c r="BJ114" s="228" t="s">
        <v>97</v>
      </c>
      <c r="BK114" s="231">
        <f>ROUND($L$114*$K$114,2)</f>
        <v>0</v>
      </c>
      <c r="BL114" s="228" t="s">
        <v>15</v>
      </c>
    </row>
    <row r="115" spans="1:64" s="228" customFormat="1" ht="27" customHeight="1">
      <c r="A115" s="825"/>
      <c r="B115" s="829"/>
      <c r="C115" s="837" t="s">
        <v>1650</v>
      </c>
      <c r="D115" s="837" t="s">
        <v>12</v>
      </c>
      <c r="E115" s="838" t="s">
        <v>2399</v>
      </c>
      <c r="F115" s="1182" t="s">
        <v>2400</v>
      </c>
      <c r="G115" s="1183"/>
      <c r="H115" s="1183"/>
      <c r="I115" s="1183"/>
      <c r="J115" s="839" t="s">
        <v>18</v>
      </c>
      <c r="K115" s="840">
        <v>10.574</v>
      </c>
      <c r="L115" s="1184"/>
      <c r="M115" s="1185"/>
      <c r="N115" s="1186">
        <f>ROUND($L$115*$K$115,2)</f>
        <v>0</v>
      </c>
      <c r="O115" s="1183"/>
      <c r="P115" s="1183"/>
      <c r="Q115" s="1183"/>
      <c r="R115" s="830"/>
      <c r="S115" s="825"/>
      <c r="T115" s="919"/>
      <c r="U115" s="920" t="s">
        <v>13</v>
      </c>
      <c r="V115" s="921">
        <v>1.966</v>
      </c>
      <c r="W115" s="921">
        <f>$V$115*$K$115</f>
        <v>20.788484</v>
      </c>
      <c r="X115" s="921">
        <v>0</v>
      </c>
      <c r="Y115" s="921">
        <f>$X$115*$K$115</f>
        <v>0</v>
      </c>
      <c r="Z115" s="921">
        <v>0</v>
      </c>
      <c r="AA115" s="922">
        <f>$Z$115*$K$115</f>
        <v>0</v>
      </c>
      <c r="AB115" s="825"/>
      <c r="AC115" s="825"/>
      <c r="AD115" s="825"/>
      <c r="AE115" s="825"/>
      <c r="AF115" s="825"/>
      <c r="AG115" s="825"/>
      <c r="AR115" s="228" t="s">
        <v>15</v>
      </c>
      <c r="AT115" s="228" t="s">
        <v>12</v>
      </c>
      <c r="AU115" s="228" t="s">
        <v>98</v>
      </c>
      <c r="AY115" s="228" t="s">
        <v>11</v>
      </c>
      <c r="BE115" s="231">
        <f>IF($U$115="základní",$N$115,0)</f>
        <v>0</v>
      </c>
      <c r="BF115" s="231">
        <f>IF($U$115="snížená",$N$115,0)</f>
        <v>0</v>
      </c>
      <c r="BG115" s="231">
        <f>IF($U$115="zákl. přenesená",$N$115,0)</f>
        <v>0</v>
      </c>
      <c r="BH115" s="231">
        <f>IF($U$115="sníž. přenesená",$N$115,0)</f>
        <v>0</v>
      </c>
      <c r="BI115" s="231">
        <f>IF($U$115="nulová",$N$115,0)</f>
        <v>0</v>
      </c>
      <c r="BJ115" s="228" t="s">
        <v>97</v>
      </c>
      <c r="BK115" s="231">
        <f>ROUND($L$115*$K$115,2)</f>
        <v>0</v>
      </c>
      <c r="BL115" s="228" t="s">
        <v>15</v>
      </c>
    </row>
    <row r="116" spans="1:64" s="230" customFormat="1" ht="30.75" customHeight="1">
      <c r="A116" s="836"/>
      <c r="B116" s="912"/>
      <c r="C116" s="836"/>
      <c r="D116" s="918" t="s">
        <v>3164</v>
      </c>
      <c r="E116" s="836"/>
      <c r="F116" s="836"/>
      <c r="G116" s="836"/>
      <c r="H116" s="836"/>
      <c r="I116" s="836"/>
      <c r="J116" s="836"/>
      <c r="K116" s="836"/>
      <c r="L116" s="846"/>
      <c r="M116" s="846"/>
      <c r="N116" s="1181">
        <f>$BK$116</f>
        <v>0</v>
      </c>
      <c r="O116" s="1180"/>
      <c r="P116" s="1180"/>
      <c r="Q116" s="1180"/>
      <c r="R116" s="914"/>
      <c r="S116" s="836"/>
      <c r="T116" s="915"/>
      <c r="U116" s="836"/>
      <c r="V116" s="836"/>
      <c r="W116" s="916">
        <f>SUM($W$117:$W$132)</f>
        <v>342.23611300000005</v>
      </c>
      <c r="X116" s="836"/>
      <c r="Y116" s="916">
        <f>SUM($Y$117:$Y$132)</f>
        <v>14.930956589999999</v>
      </c>
      <c r="Z116" s="836"/>
      <c r="AA116" s="917">
        <f>SUM($AA$117:$AA$132)</f>
        <v>0</v>
      </c>
      <c r="AB116" s="836"/>
      <c r="AC116" s="836"/>
      <c r="AD116" s="836"/>
      <c r="AE116" s="836"/>
      <c r="AF116" s="836"/>
      <c r="AG116" s="836"/>
      <c r="AR116" s="899" t="s">
        <v>98</v>
      </c>
      <c r="AT116" s="899" t="s">
        <v>10</v>
      </c>
      <c r="AU116" s="899" t="s">
        <v>97</v>
      </c>
      <c r="AY116" s="899" t="s">
        <v>11</v>
      </c>
      <c r="BK116" s="900">
        <f>SUM($BK$117:$BK$132)</f>
        <v>0</v>
      </c>
    </row>
    <row r="117" spans="1:64" s="228" customFormat="1" ht="27" customHeight="1">
      <c r="A117" s="825"/>
      <c r="B117" s="829"/>
      <c r="C117" s="837" t="s">
        <v>1653</v>
      </c>
      <c r="D117" s="837" t="s">
        <v>12</v>
      </c>
      <c r="E117" s="838" t="s">
        <v>3173</v>
      </c>
      <c r="F117" s="1182" t="s">
        <v>3174</v>
      </c>
      <c r="G117" s="1183"/>
      <c r="H117" s="1183"/>
      <c r="I117" s="1183"/>
      <c r="J117" s="839" t="s">
        <v>14</v>
      </c>
      <c r="K117" s="840">
        <v>23.952999999999999</v>
      </c>
      <c r="L117" s="1184"/>
      <c r="M117" s="1185"/>
      <c r="N117" s="1186">
        <f>ROUND($L$117*$K$117,2)</f>
        <v>0</v>
      </c>
      <c r="O117" s="1183"/>
      <c r="P117" s="1183"/>
      <c r="Q117" s="1183"/>
      <c r="R117" s="830"/>
      <c r="S117" s="825"/>
      <c r="T117" s="919"/>
      <c r="U117" s="920" t="s">
        <v>13</v>
      </c>
      <c r="V117" s="921">
        <v>1.56</v>
      </c>
      <c r="W117" s="921">
        <f>$V$117*$K$117</f>
        <v>37.366680000000002</v>
      </c>
      <c r="X117" s="921">
        <v>1.08E-3</v>
      </c>
      <c r="Y117" s="921">
        <f>$X$117*$K$117</f>
        <v>2.5869239999999998E-2</v>
      </c>
      <c r="Z117" s="921">
        <v>0</v>
      </c>
      <c r="AA117" s="922">
        <f>$Z$117*$K$117</f>
        <v>0</v>
      </c>
      <c r="AB117" s="825"/>
      <c r="AC117" s="825"/>
      <c r="AD117" s="825"/>
      <c r="AE117" s="825"/>
      <c r="AF117" s="825"/>
      <c r="AG117" s="825"/>
      <c r="AR117" s="228" t="s">
        <v>15</v>
      </c>
      <c r="AT117" s="228" t="s">
        <v>12</v>
      </c>
      <c r="AU117" s="228" t="s">
        <v>98</v>
      </c>
      <c r="AY117" s="228" t="s">
        <v>11</v>
      </c>
      <c r="BE117" s="231">
        <f>IF($U$117="základní",$N$117,0)</f>
        <v>0</v>
      </c>
      <c r="BF117" s="231">
        <f>IF($U$117="snížená",$N$117,0)</f>
        <v>0</v>
      </c>
      <c r="BG117" s="231">
        <f>IF($U$117="zákl. přenesená",$N$117,0)</f>
        <v>0</v>
      </c>
      <c r="BH117" s="231">
        <f>IF($U$117="sníž. přenesená",$N$117,0)</f>
        <v>0</v>
      </c>
      <c r="BI117" s="231">
        <f>IF($U$117="nulová",$N$117,0)</f>
        <v>0</v>
      </c>
      <c r="BJ117" s="228" t="s">
        <v>97</v>
      </c>
      <c r="BK117" s="231">
        <f>ROUND($L$117*$K$117,2)</f>
        <v>0</v>
      </c>
      <c r="BL117" s="228" t="s">
        <v>15</v>
      </c>
    </row>
    <row r="118" spans="1:64" s="228" customFormat="1" ht="27" customHeight="1">
      <c r="A118" s="825"/>
      <c r="B118" s="829"/>
      <c r="C118" s="837" t="s">
        <v>1658</v>
      </c>
      <c r="D118" s="837" t="s">
        <v>12</v>
      </c>
      <c r="E118" s="838" t="s">
        <v>2401</v>
      </c>
      <c r="F118" s="1182" t="s">
        <v>2402</v>
      </c>
      <c r="G118" s="1183"/>
      <c r="H118" s="1183"/>
      <c r="I118" s="1183"/>
      <c r="J118" s="839" t="s">
        <v>94</v>
      </c>
      <c r="K118" s="840">
        <v>72</v>
      </c>
      <c r="L118" s="1184"/>
      <c r="M118" s="1185"/>
      <c r="N118" s="1186">
        <f>ROUND($L$118*$K$118,2)</f>
        <v>0</v>
      </c>
      <c r="O118" s="1183"/>
      <c r="P118" s="1183"/>
      <c r="Q118" s="1183"/>
      <c r="R118" s="830"/>
      <c r="S118" s="825"/>
      <c r="T118" s="919"/>
      <c r="U118" s="920" t="s">
        <v>13</v>
      </c>
      <c r="V118" s="921">
        <v>0.45400000000000001</v>
      </c>
      <c r="W118" s="921">
        <f>$V$118*$K$118</f>
        <v>32.688000000000002</v>
      </c>
      <c r="X118" s="921">
        <v>0</v>
      </c>
      <c r="Y118" s="921">
        <f>$X$118*$K$118</f>
        <v>0</v>
      </c>
      <c r="Z118" s="921">
        <v>0</v>
      </c>
      <c r="AA118" s="922">
        <f>$Z$118*$K$118</f>
        <v>0</v>
      </c>
      <c r="AB118" s="825"/>
      <c r="AC118" s="825"/>
      <c r="AD118" s="825"/>
      <c r="AE118" s="825"/>
      <c r="AF118" s="825"/>
      <c r="AG118" s="825"/>
      <c r="AR118" s="228" t="s">
        <v>15</v>
      </c>
      <c r="AT118" s="228" t="s">
        <v>12</v>
      </c>
      <c r="AU118" s="228" t="s">
        <v>98</v>
      </c>
      <c r="AY118" s="228" t="s">
        <v>11</v>
      </c>
      <c r="BE118" s="231">
        <f>IF($U$118="základní",$N$118,0)</f>
        <v>0</v>
      </c>
      <c r="BF118" s="231">
        <f>IF($U$118="snížená",$N$118,0)</f>
        <v>0</v>
      </c>
      <c r="BG118" s="231">
        <f>IF($U$118="zákl. přenesená",$N$118,0)</f>
        <v>0</v>
      </c>
      <c r="BH118" s="231">
        <f>IF($U$118="sníž. přenesená",$N$118,0)</f>
        <v>0</v>
      </c>
      <c r="BI118" s="231">
        <f>IF($U$118="nulová",$N$118,0)</f>
        <v>0</v>
      </c>
      <c r="BJ118" s="228" t="s">
        <v>97</v>
      </c>
      <c r="BK118" s="231">
        <f>ROUND($L$118*$K$118,2)</f>
        <v>0</v>
      </c>
      <c r="BL118" s="228" t="s">
        <v>15</v>
      </c>
    </row>
    <row r="119" spans="1:64" s="228" customFormat="1" ht="27" customHeight="1">
      <c r="A119" s="825"/>
      <c r="B119" s="829"/>
      <c r="C119" s="923" t="s">
        <v>1663</v>
      </c>
      <c r="D119" s="923" t="s">
        <v>17</v>
      </c>
      <c r="E119" s="924" t="s">
        <v>2403</v>
      </c>
      <c r="F119" s="1187" t="s">
        <v>2404</v>
      </c>
      <c r="G119" s="1188"/>
      <c r="H119" s="1188"/>
      <c r="I119" s="1188"/>
      <c r="J119" s="925" t="s">
        <v>14</v>
      </c>
      <c r="K119" s="926">
        <v>1.2669999999999999</v>
      </c>
      <c r="L119" s="1189"/>
      <c r="M119" s="1190"/>
      <c r="N119" s="1191">
        <f>ROUND($L$119*$K$119,2)</f>
        <v>0</v>
      </c>
      <c r="O119" s="1183"/>
      <c r="P119" s="1183"/>
      <c r="Q119" s="1183"/>
      <c r="R119" s="830"/>
      <c r="S119" s="825"/>
      <c r="T119" s="919"/>
      <c r="U119" s="920" t="s">
        <v>13</v>
      </c>
      <c r="V119" s="921">
        <v>0</v>
      </c>
      <c r="W119" s="921">
        <f>$V$119*$K$119</f>
        <v>0</v>
      </c>
      <c r="X119" s="921">
        <v>0.55000000000000004</v>
      </c>
      <c r="Y119" s="921">
        <f>$X$119*$K$119</f>
        <v>0.69684999999999997</v>
      </c>
      <c r="Z119" s="921">
        <v>0</v>
      </c>
      <c r="AA119" s="922">
        <f>$Z$119*$K$119</f>
        <v>0</v>
      </c>
      <c r="AB119" s="825"/>
      <c r="AC119" s="825"/>
      <c r="AD119" s="825"/>
      <c r="AE119" s="825"/>
      <c r="AF119" s="825"/>
      <c r="AG119" s="825"/>
      <c r="AR119" s="228" t="s">
        <v>36</v>
      </c>
      <c r="AT119" s="228" t="s">
        <v>17</v>
      </c>
      <c r="AU119" s="228" t="s">
        <v>98</v>
      </c>
      <c r="AY119" s="228" t="s">
        <v>11</v>
      </c>
      <c r="BE119" s="231">
        <f>IF($U$119="základní",$N$119,0)</f>
        <v>0</v>
      </c>
      <c r="BF119" s="231">
        <f>IF($U$119="snížená",$N$119,0)</f>
        <v>0</v>
      </c>
      <c r="BG119" s="231">
        <f>IF($U$119="zákl. přenesená",$N$119,0)</f>
        <v>0</v>
      </c>
      <c r="BH119" s="231">
        <f>IF($U$119="sníž. přenesená",$N$119,0)</f>
        <v>0</v>
      </c>
      <c r="BI119" s="231">
        <f>IF($U$119="nulová",$N$119,0)</f>
        <v>0</v>
      </c>
      <c r="BJ119" s="228" t="s">
        <v>97</v>
      </c>
      <c r="BK119" s="231">
        <f>ROUND($L$119*$K$119,2)</f>
        <v>0</v>
      </c>
      <c r="BL119" s="228" t="s">
        <v>15</v>
      </c>
    </row>
    <row r="120" spans="1:64" s="228" customFormat="1" ht="27" customHeight="1">
      <c r="A120" s="825"/>
      <c r="B120" s="829"/>
      <c r="C120" s="837" t="s">
        <v>1666</v>
      </c>
      <c r="D120" s="837" t="s">
        <v>12</v>
      </c>
      <c r="E120" s="838" t="s">
        <v>3175</v>
      </c>
      <c r="F120" s="1182" t="s">
        <v>3176</v>
      </c>
      <c r="G120" s="1183"/>
      <c r="H120" s="1183"/>
      <c r="I120" s="1183"/>
      <c r="J120" s="839" t="s">
        <v>109</v>
      </c>
      <c r="K120" s="840">
        <v>87.38</v>
      </c>
      <c r="L120" s="1184"/>
      <c r="M120" s="1185"/>
      <c r="N120" s="1186">
        <f>ROUND($L$120*$K$120,2)</f>
        <v>0</v>
      </c>
      <c r="O120" s="1183"/>
      <c r="P120" s="1183"/>
      <c r="Q120" s="1183"/>
      <c r="R120" s="830"/>
      <c r="S120" s="825"/>
      <c r="T120" s="919"/>
      <c r="U120" s="920" t="s">
        <v>13</v>
      </c>
      <c r="V120" s="921">
        <v>0.28999999999999998</v>
      </c>
      <c r="W120" s="921">
        <f>$V$120*$K$120</f>
        <v>25.340199999999996</v>
      </c>
      <c r="X120" s="921">
        <v>0</v>
      </c>
      <c r="Y120" s="921">
        <f>$X$120*$K$120</f>
        <v>0</v>
      </c>
      <c r="Z120" s="921">
        <v>0</v>
      </c>
      <c r="AA120" s="922">
        <f>$Z$120*$K$120</f>
        <v>0</v>
      </c>
      <c r="AB120" s="825"/>
      <c r="AC120" s="825"/>
      <c r="AD120" s="825"/>
      <c r="AE120" s="825"/>
      <c r="AF120" s="825"/>
      <c r="AG120" s="825"/>
      <c r="AR120" s="228" t="s">
        <v>15</v>
      </c>
      <c r="AT120" s="228" t="s">
        <v>12</v>
      </c>
      <c r="AU120" s="228" t="s">
        <v>98</v>
      </c>
      <c r="AY120" s="228" t="s">
        <v>11</v>
      </c>
      <c r="BE120" s="231">
        <f>IF($U$120="základní",$N$120,0)</f>
        <v>0</v>
      </c>
      <c r="BF120" s="231">
        <f>IF($U$120="snížená",$N$120,0)</f>
        <v>0</v>
      </c>
      <c r="BG120" s="231">
        <f>IF($U$120="zákl. přenesená",$N$120,0)</f>
        <v>0</v>
      </c>
      <c r="BH120" s="231">
        <f>IF($U$120="sníž. přenesená",$N$120,0)</f>
        <v>0</v>
      </c>
      <c r="BI120" s="231">
        <f>IF($U$120="nulová",$N$120,0)</f>
        <v>0</v>
      </c>
      <c r="BJ120" s="228" t="s">
        <v>97</v>
      </c>
      <c r="BK120" s="231">
        <f>ROUND($L$120*$K$120,2)</f>
        <v>0</v>
      </c>
      <c r="BL120" s="228" t="s">
        <v>15</v>
      </c>
    </row>
    <row r="121" spans="1:64" s="228" customFormat="1" ht="15.75" customHeight="1">
      <c r="A121" s="825"/>
      <c r="B121" s="829"/>
      <c r="C121" s="923" t="s">
        <v>1669</v>
      </c>
      <c r="D121" s="923" t="s">
        <v>17</v>
      </c>
      <c r="E121" s="924" t="s">
        <v>2421</v>
      </c>
      <c r="F121" s="1187" t="s">
        <v>2422</v>
      </c>
      <c r="G121" s="1188"/>
      <c r="H121" s="1188"/>
      <c r="I121" s="1188"/>
      <c r="J121" s="925" t="s">
        <v>14</v>
      </c>
      <c r="K121" s="926">
        <v>2.403</v>
      </c>
      <c r="L121" s="1189"/>
      <c r="M121" s="1190"/>
      <c r="N121" s="1191">
        <f>ROUND($L$121*$K$121,2)</f>
        <v>0</v>
      </c>
      <c r="O121" s="1183"/>
      <c r="P121" s="1183"/>
      <c r="Q121" s="1183"/>
      <c r="R121" s="830"/>
      <c r="S121" s="825"/>
      <c r="T121" s="919"/>
      <c r="U121" s="920" t="s">
        <v>13</v>
      </c>
      <c r="V121" s="921">
        <v>0</v>
      </c>
      <c r="W121" s="921">
        <f>$V$121*$K$121</f>
        <v>0</v>
      </c>
      <c r="X121" s="921">
        <v>0.55000000000000004</v>
      </c>
      <c r="Y121" s="921">
        <f>$X$121*$K$121</f>
        <v>1.3216500000000002</v>
      </c>
      <c r="Z121" s="921">
        <v>0</v>
      </c>
      <c r="AA121" s="922">
        <f>$Z$121*$K$121</f>
        <v>0</v>
      </c>
      <c r="AB121" s="825"/>
      <c r="AC121" s="825"/>
      <c r="AD121" s="825"/>
      <c r="AE121" s="825"/>
      <c r="AF121" s="825"/>
      <c r="AG121" s="825"/>
      <c r="AR121" s="228" t="s">
        <v>36</v>
      </c>
      <c r="AT121" s="228" t="s">
        <v>17</v>
      </c>
      <c r="AU121" s="228" t="s">
        <v>98</v>
      </c>
      <c r="AY121" s="228" t="s">
        <v>11</v>
      </c>
      <c r="BE121" s="231">
        <f>IF($U$121="základní",$N$121,0)</f>
        <v>0</v>
      </c>
      <c r="BF121" s="231">
        <f>IF($U$121="snížená",$N$121,0)</f>
        <v>0</v>
      </c>
      <c r="BG121" s="231">
        <f>IF($U$121="zákl. přenesená",$N$121,0)</f>
        <v>0</v>
      </c>
      <c r="BH121" s="231">
        <f>IF($U$121="sníž. přenesená",$N$121,0)</f>
        <v>0</v>
      </c>
      <c r="BI121" s="231">
        <f>IF($U$121="nulová",$N$121,0)</f>
        <v>0</v>
      </c>
      <c r="BJ121" s="228" t="s">
        <v>97</v>
      </c>
      <c r="BK121" s="231">
        <f>ROUND($L$121*$K$121,2)</f>
        <v>0</v>
      </c>
      <c r="BL121" s="228" t="s">
        <v>15</v>
      </c>
    </row>
    <row r="122" spans="1:64" s="228" customFormat="1" ht="27" customHeight="1">
      <c r="A122" s="825"/>
      <c r="B122" s="829"/>
      <c r="C122" s="837" t="s">
        <v>1674</v>
      </c>
      <c r="D122" s="837" t="s">
        <v>12</v>
      </c>
      <c r="E122" s="838" t="s">
        <v>2405</v>
      </c>
      <c r="F122" s="1182" t="s">
        <v>2406</v>
      </c>
      <c r="G122" s="1183"/>
      <c r="H122" s="1183"/>
      <c r="I122" s="1183"/>
      <c r="J122" s="839" t="s">
        <v>14</v>
      </c>
      <c r="K122" s="840">
        <v>3.67</v>
      </c>
      <c r="L122" s="1184"/>
      <c r="M122" s="1185"/>
      <c r="N122" s="1186">
        <f>ROUND($L$122*$K$122,2)</f>
        <v>0</v>
      </c>
      <c r="O122" s="1183"/>
      <c r="P122" s="1183"/>
      <c r="Q122" s="1183"/>
      <c r="R122" s="830"/>
      <c r="S122" s="825"/>
      <c r="T122" s="919"/>
      <c r="U122" s="920" t="s">
        <v>13</v>
      </c>
      <c r="V122" s="921">
        <v>0</v>
      </c>
      <c r="W122" s="921">
        <f>$V$122*$K$122</f>
        <v>0</v>
      </c>
      <c r="X122" s="921">
        <v>2.4309999999999998E-2</v>
      </c>
      <c r="Y122" s="921">
        <f>$X$122*$K$122</f>
        <v>8.9217699999999997E-2</v>
      </c>
      <c r="Z122" s="921">
        <v>0</v>
      </c>
      <c r="AA122" s="922">
        <f>$Z$122*$K$122</f>
        <v>0</v>
      </c>
      <c r="AB122" s="825"/>
      <c r="AC122" s="825"/>
      <c r="AD122" s="825"/>
      <c r="AE122" s="825"/>
      <c r="AF122" s="825"/>
      <c r="AG122" s="825"/>
      <c r="AR122" s="228" t="s">
        <v>15</v>
      </c>
      <c r="AT122" s="228" t="s">
        <v>12</v>
      </c>
      <c r="AU122" s="228" t="s">
        <v>98</v>
      </c>
      <c r="AY122" s="228" t="s">
        <v>11</v>
      </c>
      <c r="BE122" s="231">
        <f>IF($U$122="základní",$N$122,0)</f>
        <v>0</v>
      </c>
      <c r="BF122" s="231">
        <f>IF($U$122="snížená",$N$122,0)</f>
        <v>0</v>
      </c>
      <c r="BG122" s="231">
        <f>IF($U$122="zákl. přenesená",$N$122,0)</f>
        <v>0</v>
      </c>
      <c r="BH122" s="231">
        <f>IF($U$122="sníž. přenesená",$N$122,0)</f>
        <v>0</v>
      </c>
      <c r="BI122" s="231">
        <f>IF($U$122="nulová",$N$122,0)</f>
        <v>0</v>
      </c>
      <c r="BJ122" s="228" t="s">
        <v>97</v>
      </c>
      <c r="BK122" s="231">
        <f>ROUND($L$122*$K$122,2)</f>
        <v>0</v>
      </c>
      <c r="BL122" s="228" t="s">
        <v>15</v>
      </c>
    </row>
    <row r="123" spans="1:64" s="228" customFormat="1" ht="27" customHeight="1">
      <c r="A123" s="825"/>
      <c r="B123" s="829"/>
      <c r="C123" s="837" t="s">
        <v>1677</v>
      </c>
      <c r="D123" s="837" t="s">
        <v>12</v>
      </c>
      <c r="E123" s="838" t="s">
        <v>2407</v>
      </c>
      <c r="F123" s="1182" t="s">
        <v>2408</v>
      </c>
      <c r="G123" s="1183"/>
      <c r="H123" s="1183"/>
      <c r="I123" s="1183"/>
      <c r="J123" s="839" t="s">
        <v>109</v>
      </c>
      <c r="K123" s="840">
        <v>50.16</v>
      </c>
      <c r="L123" s="1184"/>
      <c r="M123" s="1185"/>
      <c r="N123" s="1186">
        <f>ROUND($L$123*$K$123,2)</f>
        <v>0</v>
      </c>
      <c r="O123" s="1183"/>
      <c r="P123" s="1183"/>
      <c r="Q123" s="1183"/>
      <c r="R123" s="830"/>
      <c r="S123" s="825"/>
      <c r="T123" s="919"/>
      <c r="U123" s="920" t="s">
        <v>13</v>
      </c>
      <c r="V123" s="921">
        <v>0</v>
      </c>
      <c r="W123" s="921">
        <f>$V$123*$K$123</f>
        <v>0</v>
      </c>
      <c r="X123" s="921">
        <v>0</v>
      </c>
      <c r="Y123" s="921">
        <f>$X$123*$K$123</f>
        <v>0</v>
      </c>
      <c r="Z123" s="921">
        <v>0</v>
      </c>
      <c r="AA123" s="922">
        <f>$Z$123*$K$123</f>
        <v>0</v>
      </c>
      <c r="AB123" s="825"/>
      <c r="AC123" s="825"/>
      <c r="AD123" s="825"/>
      <c r="AE123" s="825"/>
      <c r="AF123" s="825"/>
      <c r="AG123" s="825"/>
      <c r="AR123" s="228" t="s">
        <v>15</v>
      </c>
      <c r="AT123" s="228" t="s">
        <v>12</v>
      </c>
      <c r="AU123" s="228" t="s">
        <v>98</v>
      </c>
      <c r="AY123" s="228" t="s">
        <v>11</v>
      </c>
      <c r="BE123" s="231">
        <f>IF($U$123="základní",$N$123,0)</f>
        <v>0</v>
      </c>
      <c r="BF123" s="231">
        <f>IF($U$123="snížená",$N$123,0)</f>
        <v>0</v>
      </c>
      <c r="BG123" s="231">
        <f>IF($U$123="zákl. přenesená",$N$123,0)</f>
        <v>0</v>
      </c>
      <c r="BH123" s="231">
        <f>IF($U$123="sníž. přenesená",$N$123,0)</f>
        <v>0</v>
      </c>
      <c r="BI123" s="231">
        <f>IF($U$123="nulová",$N$123,0)</f>
        <v>0</v>
      </c>
      <c r="BJ123" s="228" t="s">
        <v>97</v>
      </c>
      <c r="BK123" s="231">
        <f>ROUND($L$123*$K$123,2)</f>
        <v>0</v>
      </c>
      <c r="BL123" s="228" t="s">
        <v>15</v>
      </c>
    </row>
    <row r="124" spans="1:64" s="228" customFormat="1" ht="27" customHeight="1">
      <c r="A124" s="825"/>
      <c r="B124" s="829"/>
      <c r="C124" s="837" t="s">
        <v>1680</v>
      </c>
      <c r="D124" s="837" t="s">
        <v>12</v>
      </c>
      <c r="E124" s="838" t="s">
        <v>2409</v>
      </c>
      <c r="F124" s="1182" t="s">
        <v>2410</v>
      </c>
      <c r="G124" s="1183"/>
      <c r="H124" s="1183"/>
      <c r="I124" s="1183"/>
      <c r="J124" s="839" t="s">
        <v>109</v>
      </c>
      <c r="K124" s="840">
        <v>74.13</v>
      </c>
      <c r="L124" s="1184"/>
      <c r="M124" s="1185"/>
      <c r="N124" s="1186">
        <f>ROUND($L$124*$K$124,2)</f>
        <v>0</v>
      </c>
      <c r="O124" s="1183"/>
      <c r="P124" s="1183"/>
      <c r="Q124" s="1183"/>
      <c r="R124" s="830"/>
      <c r="S124" s="825"/>
      <c r="T124" s="919"/>
      <c r="U124" s="920" t="s">
        <v>13</v>
      </c>
      <c r="V124" s="921">
        <v>0.23</v>
      </c>
      <c r="W124" s="921">
        <f>$V$124*$K$124</f>
        <v>17.049900000000001</v>
      </c>
      <c r="X124" s="921">
        <v>1.388E-2</v>
      </c>
      <c r="Y124" s="921">
        <f>$X$124*$K$124</f>
        <v>1.0289244</v>
      </c>
      <c r="Z124" s="921">
        <v>0</v>
      </c>
      <c r="AA124" s="922">
        <f>$Z$124*$K$124</f>
        <v>0</v>
      </c>
      <c r="AB124" s="825"/>
      <c r="AC124" s="825"/>
      <c r="AD124" s="825"/>
      <c r="AE124" s="825"/>
      <c r="AF124" s="825"/>
      <c r="AG124" s="825"/>
      <c r="AR124" s="228" t="s">
        <v>15</v>
      </c>
      <c r="AT124" s="228" t="s">
        <v>12</v>
      </c>
      <c r="AU124" s="228" t="s">
        <v>98</v>
      </c>
      <c r="AY124" s="228" t="s">
        <v>11</v>
      </c>
      <c r="BE124" s="231">
        <f>IF($U$124="základní",$N$124,0)</f>
        <v>0</v>
      </c>
      <c r="BF124" s="231">
        <f>IF($U$124="snížená",$N$124,0)</f>
        <v>0</v>
      </c>
      <c r="BG124" s="231">
        <f>IF($U$124="zákl. přenesená",$N$124,0)</f>
        <v>0</v>
      </c>
      <c r="BH124" s="231">
        <f>IF($U$124="sníž. přenesená",$N$124,0)</f>
        <v>0</v>
      </c>
      <c r="BI124" s="231">
        <f>IF($U$124="nulová",$N$124,0)</f>
        <v>0</v>
      </c>
      <c r="BJ124" s="228" t="s">
        <v>97</v>
      </c>
      <c r="BK124" s="231">
        <f>ROUND($L$124*$K$124,2)</f>
        <v>0</v>
      </c>
      <c r="BL124" s="228" t="s">
        <v>15</v>
      </c>
    </row>
    <row r="125" spans="1:64" s="228" customFormat="1" ht="27" customHeight="1">
      <c r="A125" s="825"/>
      <c r="B125" s="829"/>
      <c r="C125" s="837" t="s">
        <v>1684</v>
      </c>
      <c r="D125" s="837" t="s">
        <v>12</v>
      </c>
      <c r="E125" s="838" t="s">
        <v>2411</v>
      </c>
      <c r="F125" s="1182" t="s">
        <v>2412</v>
      </c>
      <c r="G125" s="1183"/>
      <c r="H125" s="1183"/>
      <c r="I125" s="1183"/>
      <c r="J125" s="839" t="s">
        <v>109</v>
      </c>
      <c r="K125" s="840">
        <v>27.76</v>
      </c>
      <c r="L125" s="1184"/>
      <c r="M125" s="1185"/>
      <c r="N125" s="1186">
        <f>ROUND($L$125*$K$125,2)</f>
        <v>0</v>
      </c>
      <c r="O125" s="1183"/>
      <c r="P125" s="1183"/>
      <c r="Q125" s="1183"/>
      <c r="R125" s="830"/>
      <c r="S125" s="825"/>
      <c r="T125" s="919"/>
      <c r="U125" s="920" t="s">
        <v>13</v>
      </c>
      <c r="V125" s="921">
        <v>0</v>
      </c>
      <c r="W125" s="921">
        <f>$V$125*$K$125</f>
        <v>0</v>
      </c>
      <c r="X125" s="921">
        <v>0.02</v>
      </c>
      <c r="Y125" s="921">
        <f>$X$125*$K$125</f>
        <v>0.55520000000000003</v>
      </c>
      <c r="Z125" s="921">
        <v>0</v>
      </c>
      <c r="AA125" s="922">
        <f>$Z$125*$K$125</f>
        <v>0</v>
      </c>
      <c r="AB125" s="825"/>
      <c r="AC125" s="825"/>
      <c r="AD125" s="825"/>
      <c r="AE125" s="825"/>
      <c r="AF125" s="825"/>
      <c r="AG125" s="825"/>
      <c r="AR125" s="228" t="s">
        <v>15</v>
      </c>
      <c r="AT125" s="228" t="s">
        <v>12</v>
      </c>
      <c r="AU125" s="228" t="s">
        <v>98</v>
      </c>
      <c r="AY125" s="228" t="s">
        <v>11</v>
      </c>
      <c r="BE125" s="231">
        <f>IF($U$125="základní",$N$125,0)</f>
        <v>0</v>
      </c>
      <c r="BF125" s="231">
        <f>IF($U$125="snížená",$N$125,0)</f>
        <v>0</v>
      </c>
      <c r="BG125" s="231">
        <f>IF($U$125="zákl. přenesená",$N$125,0)</f>
        <v>0</v>
      </c>
      <c r="BH125" s="231">
        <f>IF($U$125="sníž. přenesená",$N$125,0)</f>
        <v>0</v>
      </c>
      <c r="BI125" s="231">
        <f>IF($U$125="nulová",$N$125,0)</f>
        <v>0</v>
      </c>
      <c r="BJ125" s="228" t="s">
        <v>97</v>
      </c>
      <c r="BK125" s="231">
        <f>ROUND($L$125*$K$125,2)</f>
        <v>0</v>
      </c>
      <c r="BL125" s="228" t="s">
        <v>15</v>
      </c>
    </row>
    <row r="126" spans="1:64" s="228" customFormat="1" ht="27" customHeight="1">
      <c r="A126" s="825"/>
      <c r="B126" s="829"/>
      <c r="C126" s="837" t="s">
        <v>1688</v>
      </c>
      <c r="D126" s="837" t="s">
        <v>12</v>
      </c>
      <c r="E126" s="838" t="s">
        <v>2413</v>
      </c>
      <c r="F126" s="1182" t="s">
        <v>2414</v>
      </c>
      <c r="G126" s="1183"/>
      <c r="H126" s="1183"/>
      <c r="I126" s="1183"/>
      <c r="J126" s="839" t="s">
        <v>109</v>
      </c>
      <c r="K126" s="840">
        <v>3.1579999999999999</v>
      </c>
      <c r="L126" s="1184"/>
      <c r="M126" s="1185"/>
      <c r="N126" s="1186">
        <f>ROUND($L$126*$K$126,2)</f>
        <v>0</v>
      </c>
      <c r="O126" s="1183"/>
      <c r="P126" s="1183"/>
      <c r="Q126" s="1183"/>
      <c r="R126" s="830"/>
      <c r="S126" s="825"/>
      <c r="T126" s="919"/>
      <c r="U126" s="920" t="s">
        <v>13</v>
      </c>
      <c r="V126" s="921">
        <v>0</v>
      </c>
      <c r="W126" s="921">
        <f>$V$126*$K$126</f>
        <v>0</v>
      </c>
      <c r="X126" s="921">
        <v>1.9000000000000001E-4</v>
      </c>
      <c r="Y126" s="921">
        <f>$X$126*$K$126</f>
        <v>6.0002000000000005E-4</v>
      </c>
      <c r="Z126" s="921">
        <v>0</v>
      </c>
      <c r="AA126" s="922">
        <f>$Z$126*$K$126</f>
        <v>0</v>
      </c>
      <c r="AB126" s="825"/>
      <c r="AC126" s="825"/>
      <c r="AD126" s="825"/>
      <c r="AE126" s="825"/>
      <c r="AF126" s="825"/>
      <c r="AG126" s="825"/>
      <c r="AR126" s="228" t="s">
        <v>15</v>
      </c>
      <c r="AT126" s="228" t="s">
        <v>12</v>
      </c>
      <c r="AU126" s="228" t="s">
        <v>98</v>
      </c>
      <c r="AY126" s="228" t="s">
        <v>11</v>
      </c>
      <c r="BE126" s="231">
        <f>IF($U$126="základní",$N$126,0)</f>
        <v>0</v>
      </c>
      <c r="BF126" s="231">
        <f>IF($U$126="snížená",$N$126,0)</f>
        <v>0</v>
      </c>
      <c r="BG126" s="231">
        <f>IF($U$126="zákl. přenesená",$N$126,0)</f>
        <v>0</v>
      </c>
      <c r="BH126" s="231">
        <f>IF($U$126="sníž. přenesená",$N$126,0)</f>
        <v>0</v>
      </c>
      <c r="BI126" s="231">
        <f>IF($U$126="nulová",$N$126,0)</f>
        <v>0</v>
      </c>
      <c r="BJ126" s="228" t="s">
        <v>97</v>
      </c>
      <c r="BK126" s="231">
        <f>ROUND($L$126*$K$126,2)</f>
        <v>0</v>
      </c>
      <c r="BL126" s="228" t="s">
        <v>15</v>
      </c>
    </row>
    <row r="127" spans="1:64" s="228" customFormat="1" ht="27" customHeight="1">
      <c r="A127" s="825"/>
      <c r="B127" s="829"/>
      <c r="C127" s="837" t="s">
        <v>1691</v>
      </c>
      <c r="D127" s="837" t="s">
        <v>12</v>
      </c>
      <c r="E127" s="838" t="s">
        <v>2415</v>
      </c>
      <c r="F127" s="1182" t="s">
        <v>2416</v>
      </c>
      <c r="G127" s="1183"/>
      <c r="H127" s="1183"/>
      <c r="I127" s="1183"/>
      <c r="J127" s="839" t="s">
        <v>94</v>
      </c>
      <c r="K127" s="840">
        <v>515.22</v>
      </c>
      <c r="L127" s="1184"/>
      <c r="M127" s="1185"/>
      <c r="N127" s="1186">
        <f>ROUND($L$127*$K$127,2)</f>
        <v>0</v>
      </c>
      <c r="O127" s="1183"/>
      <c r="P127" s="1183"/>
      <c r="Q127" s="1183"/>
      <c r="R127" s="830"/>
      <c r="S127" s="825"/>
      <c r="T127" s="919"/>
      <c r="U127" s="920" t="s">
        <v>13</v>
      </c>
      <c r="V127" s="921">
        <v>0.158</v>
      </c>
      <c r="W127" s="921">
        <f>$V$127*$K$127</f>
        <v>81.40476000000001</v>
      </c>
      <c r="X127" s="921">
        <v>0</v>
      </c>
      <c r="Y127" s="921">
        <f>$X$127*$K$127</f>
        <v>0</v>
      </c>
      <c r="Z127" s="921">
        <v>0</v>
      </c>
      <c r="AA127" s="922">
        <f>$Z$127*$K$127</f>
        <v>0</v>
      </c>
      <c r="AB127" s="825"/>
      <c r="AC127" s="825"/>
      <c r="AD127" s="825"/>
      <c r="AE127" s="825"/>
      <c r="AF127" s="825"/>
      <c r="AG127" s="825"/>
      <c r="AR127" s="228" t="s">
        <v>15</v>
      </c>
      <c r="AT127" s="228" t="s">
        <v>12</v>
      </c>
      <c r="AU127" s="228" t="s">
        <v>98</v>
      </c>
      <c r="AY127" s="228" t="s">
        <v>11</v>
      </c>
      <c r="BE127" s="231">
        <f>IF($U$127="základní",$N$127,0)</f>
        <v>0</v>
      </c>
      <c r="BF127" s="231">
        <f>IF($U$127="snížená",$N$127,0)</f>
        <v>0</v>
      </c>
      <c r="BG127" s="231">
        <f>IF($U$127="zákl. přenesená",$N$127,0)</f>
        <v>0</v>
      </c>
      <c r="BH127" s="231">
        <f>IF($U$127="sníž. přenesená",$N$127,0)</f>
        <v>0</v>
      </c>
      <c r="BI127" s="231">
        <f>IF($U$127="nulová",$N$127,0)</f>
        <v>0</v>
      </c>
      <c r="BJ127" s="228" t="s">
        <v>97</v>
      </c>
      <c r="BK127" s="231">
        <f>ROUND($L$127*$K$127,2)</f>
        <v>0</v>
      </c>
      <c r="BL127" s="228" t="s">
        <v>15</v>
      </c>
    </row>
    <row r="128" spans="1:64" s="228" customFormat="1" ht="15.75" customHeight="1">
      <c r="A128" s="825"/>
      <c r="B128" s="829"/>
      <c r="C128" s="923" t="s">
        <v>1694</v>
      </c>
      <c r="D128" s="923" t="s">
        <v>17</v>
      </c>
      <c r="E128" s="924" t="s">
        <v>2417</v>
      </c>
      <c r="F128" s="1187" t="s">
        <v>2418</v>
      </c>
      <c r="G128" s="1188"/>
      <c r="H128" s="1188"/>
      <c r="I128" s="1188"/>
      <c r="J128" s="925" t="s">
        <v>14</v>
      </c>
      <c r="K128" s="926">
        <v>9.4469999999999992</v>
      </c>
      <c r="L128" s="1189"/>
      <c r="M128" s="1190"/>
      <c r="N128" s="1191">
        <f>ROUND($L$128*$K$128,2)</f>
        <v>0</v>
      </c>
      <c r="O128" s="1183"/>
      <c r="P128" s="1183"/>
      <c r="Q128" s="1183"/>
      <c r="R128" s="830"/>
      <c r="S128" s="825"/>
      <c r="T128" s="919"/>
      <c r="U128" s="920" t="s">
        <v>13</v>
      </c>
      <c r="V128" s="921">
        <v>0</v>
      </c>
      <c r="W128" s="921">
        <f>$V$128*$K$128</f>
        <v>0</v>
      </c>
      <c r="X128" s="921">
        <v>0.55000000000000004</v>
      </c>
      <c r="Y128" s="921">
        <f>$X$128*$K$128</f>
        <v>5.1958500000000001</v>
      </c>
      <c r="Z128" s="921">
        <v>0</v>
      </c>
      <c r="AA128" s="922">
        <f>$Z$128*$K$128</f>
        <v>0</v>
      </c>
      <c r="AB128" s="825"/>
      <c r="AC128" s="825"/>
      <c r="AD128" s="825"/>
      <c r="AE128" s="825"/>
      <c r="AF128" s="825"/>
      <c r="AG128" s="825"/>
      <c r="AR128" s="228" t="s">
        <v>36</v>
      </c>
      <c r="AT128" s="228" t="s">
        <v>17</v>
      </c>
      <c r="AU128" s="228" t="s">
        <v>98</v>
      </c>
      <c r="AY128" s="228" t="s">
        <v>11</v>
      </c>
      <c r="BE128" s="231">
        <f>IF($U$128="základní",$N$128,0)</f>
        <v>0</v>
      </c>
      <c r="BF128" s="231">
        <f>IF($U$128="snížená",$N$128,0)</f>
        <v>0</v>
      </c>
      <c r="BG128" s="231">
        <f>IF($U$128="zákl. přenesená",$N$128,0)</f>
        <v>0</v>
      </c>
      <c r="BH128" s="231">
        <f>IF($U$128="sníž. přenesená",$N$128,0)</f>
        <v>0</v>
      </c>
      <c r="BI128" s="231">
        <f>IF($U$128="nulová",$N$128,0)</f>
        <v>0</v>
      </c>
      <c r="BJ128" s="228" t="s">
        <v>97</v>
      </c>
      <c r="BK128" s="231">
        <f>ROUND($L$128*$K$128,2)</f>
        <v>0</v>
      </c>
      <c r="BL128" s="228" t="s">
        <v>15</v>
      </c>
    </row>
    <row r="129" spans="1:64" s="228" customFormat="1" ht="27" customHeight="1">
      <c r="A129" s="825"/>
      <c r="B129" s="829"/>
      <c r="C129" s="837" t="s">
        <v>1698</v>
      </c>
      <c r="D129" s="837" t="s">
        <v>12</v>
      </c>
      <c r="E129" s="838" t="s">
        <v>2419</v>
      </c>
      <c r="F129" s="1182" t="s">
        <v>2420</v>
      </c>
      <c r="G129" s="1183"/>
      <c r="H129" s="1183"/>
      <c r="I129" s="1183"/>
      <c r="J129" s="839" t="s">
        <v>109</v>
      </c>
      <c r="K129" s="840">
        <v>394.02</v>
      </c>
      <c r="L129" s="1184"/>
      <c r="M129" s="1185"/>
      <c r="N129" s="1186">
        <f>ROUND($L$129*$K$129,2)</f>
        <v>0</v>
      </c>
      <c r="O129" s="1183"/>
      <c r="P129" s="1183"/>
      <c r="Q129" s="1183"/>
      <c r="R129" s="830"/>
      <c r="S129" s="825"/>
      <c r="T129" s="919"/>
      <c r="U129" s="920" t="s">
        <v>13</v>
      </c>
      <c r="V129" s="921">
        <v>0.30599999999999999</v>
      </c>
      <c r="W129" s="921">
        <f>$V$129*$K$129</f>
        <v>120.57011999999999</v>
      </c>
      <c r="X129" s="921">
        <v>0</v>
      </c>
      <c r="Y129" s="921">
        <f>$X$129*$K$129</f>
        <v>0</v>
      </c>
      <c r="Z129" s="921">
        <v>0</v>
      </c>
      <c r="AA129" s="922">
        <f>$Z$129*$K$129</f>
        <v>0</v>
      </c>
      <c r="AB129" s="825"/>
      <c r="AC129" s="825"/>
      <c r="AD129" s="825"/>
      <c r="AE129" s="825"/>
      <c r="AF129" s="825"/>
      <c r="AG129" s="825"/>
      <c r="AR129" s="228" t="s">
        <v>15</v>
      </c>
      <c r="AT129" s="228" t="s">
        <v>12</v>
      </c>
      <c r="AU129" s="228" t="s">
        <v>98</v>
      </c>
      <c r="AY129" s="228" t="s">
        <v>11</v>
      </c>
      <c r="BE129" s="231">
        <f>IF($U$129="základní",$N$129,0)</f>
        <v>0</v>
      </c>
      <c r="BF129" s="231">
        <f>IF($U$129="snížená",$N$129,0)</f>
        <v>0</v>
      </c>
      <c r="BG129" s="231">
        <f>IF($U$129="zákl. přenesená",$N$129,0)</f>
        <v>0</v>
      </c>
      <c r="BH129" s="231">
        <f>IF($U$129="sníž. přenesená",$N$129,0)</f>
        <v>0</v>
      </c>
      <c r="BI129" s="231">
        <f>IF($U$129="nulová",$N$129,0)</f>
        <v>0</v>
      </c>
      <c r="BJ129" s="228" t="s">
        <v>97</v>
      </c>
      <c r="BK129" s="231">
        <f>ROUND($L$129*$K$129,2)</f>
        <v>0</v>
      </c>
      <c r="BL129" s="228" t="s">
        <v>15</v>
      </c>
    </row>
    <row r="130" spans="1:64" s="228" customFormat="1" ht="15.75" customHeight="1">
      <c r="A130" s="825"/>
      <c r="B130" s="829"/>
      <c r="C130" s="923" t="s">
        <v>1701</v>
      </c>
      <c r="D130" s="923" t="s">
        <v>17</v>
      </c>
      <c r="E130" s="924" t="s">
        <v>2421</v>
      </c>
      <c r="F130" s="1187" t="s">
        <v>2422</v>
      </c>
      <c r="G130" s="1188"/>
      <c r="H130" s="1188"/>
      <c r="I130" s="1188"/>
      <c r="J130" s="925" t="s">
        <v>14</v>
      </c>
      <c r="K130" s="926">
        <v>10.836</v>
      </c>
      <c r="L130" s="1189"/>
      <c r="M130" s="1190"/>
      <c r="N130" s="1191">
        <f>ROUND($L$130*$K$130,2)</f>
        <v>0</v>
      </c>
      <c r="O130" s="1183"/>
      <c r="P130" s="1183"/>
      <c r="Q130" s="1183"/>
      <c r="R130" s="830"/>
      <c r="S130" s="825"/>
      <c r="T130" s="919"/>
      <c r="U130" s="920" t="s">
        <v>13</v>
      </c>
      <c r="V130" s="921">
        <v>0</v>
      </c>
      <c r="W130" s="921">
        <f>$V$130*$K$130</f>
        <v>0</v>
      </c>
      <c r="X130" s="921">
        <v>0.55000000000000004</v>
      </c>
      <c r="Y130" s="921">
        <f>$X$130*$K$130</f>
        <v>5.9598000000000004</v>
      </c>
      <c r="Z130" s="921">
        <v>0</v>
      </c>
      <c r="AA130" s="922">
        <f>$Z$130*$K$130</f>
        <v>0</v>
      </c>
      <c r="AB130" s="825"/>
      <c r="AC130" s="825"/>
      <c r="AD130" s="825"/>
      <c r="AE130" s="825"/>
      <c r="AF130" s="825"/>
      <c r="AG130" s="825"/>
      <c r="AR130" s="228" t="s">
        <v>36</v>
      </c>
      <c r="AT130" s="228" t="s">
        <v>17</v>
      </c>
      <c r="AU130" s="228" t="s">
        <v>98</v>
      </c>
      <c r="AY130" s="228" t="s">
        <v>11</v>
      </c>
      <c r="BE130" s="231">
        <f>IF($U$130="základní",$N$130,0)</f>
        <v>0</v>
      </c>
      <c r="BF130" s="231">
        <f>IF($U$130="snížená",$N$130,0)</f>
        <v>0</v>
      </c>
      <c r="BG130" s="231">
        <f>IF($U$130="zákl. přenesená",$N$130,0)</f>
        <v>0</v>
      </c>
      <c r="BH130" s="231">
        <f>IF($U$130="sníž. přenesená",$N$130,0)</f>
        <v>0</v>
      </c>
      <c r="BI130" s="231">
        <f>IF($U$130="nulová",$N$130,0)</f>
        <v>0</v>
      </c>
      <c r="BJ130" s="228" t="s">
        <v>97</v>
      </c>
      <c r="BK130" s="231">
        <f>ROUND($L$130*$K$130,2)</f>
        <v>0</v>
      </c>
      <c r="BL130" s="228" t="s">
        <v>15</v>
      </c>
    </row>
    <row r="131" spans="1:64" s="228" customFormat="1" ht="27" customHeight="1">
      <c r="A131" s="825"/>
      <c r="B131" s="829"/>
      <c r="C131" s="837" t="s">
        <v>1704</v>
      </c>
      <c r="D131" s="837" t="s">
        <v>12</v>
      </c>
      <c r="E131" s="838" t="s">
        <v>2423</v>
      </c>
      <c r="F131" s="1182" t="s">
        <v>2424</v>
      </c>
      <c r="G131" s="1183"/>
      <c r="H131" s="1183"/>
      <c r="I131" s="1183"/>
      <c r="J131" s="839" t="s">
        <v>14</v>
      </c>
      <c r="K131" s="840">
        <v>20.283000000000001</v>
      </c>
      <c r="L131" s="1184"/>
      <c r="M131" s="1185"/>
      <c r="N131" s="1186">
        <f>ROUND($L$131*$K$131,2)</f>
        <v>0</v>
      </c>
      <c r="O131" s="1183"/>
      <c r="P131" s="1183"/>
      <c r="Q131" s="1183"/>
      <c r="R131" s="830"/>
      <c r="S131" s="825"/>
      <c r="T131" s="919"/>
      <c r="U131" s="920" t="s">
        <v>13</v>
      </c>
      <c r="V131" s="921">
        <v>0</v>
      </c>
      <c r="W131" s="921">
        <f>$V$131*$K$131</f>
        <v>0</v>
      </c>
      <c r="X131" s="921">
        <v>2.81E-3</v>
      </c>
      <c r="Y131" s="921">
        <f>$X$131*$K$131</f>
        <v>5.6995230000000001E-2</v>
      </c>
      <c r="Z131" s="921">
        <v>0</v>
      </c>
      <c r="AA131" s="922">
        <f>$Z$131*$K$131</f>
        <v>0</v>
      </c>
      <c r="AB131" s="825"/>
      <c r="AC131" s="825"/>
      <c r="AD131" s="825"/>
      <c r="AE131" s="825"/>
      <c r="AF131" s="825"/>
      <c r="AG131" s="825"/>
      <c r="AR131" s="228" t="s">
        <v>15</v>
      </c>
      <c r="AT131" s="228" t="s">
        <v>12</v>
      </c>
      <c r="AU131" s="228" t="s">
        <v>98</v>
      </c>
      <c r="AY131" s="228" t="s">
        <v>11</v>
      </c>
      <c r="BE131" s="231">
        <f>IF($U$131="základní",$N$131,0)</f>
        <v>0</v>
      </c>
      <c r="BF131" s="231">
        <f>IF($U$131="snížená",$N$131,0)</f>
        <v>0</v>
      </c>
      <c r="BG131" s="231">
        <f>IF($U$131="zákl. přenesená",$N$131,0)</f>
        <v>0</v>
      </c>
      <c r="BH131" s="231">
        <f>IF($U$131="sníž. přenesená",$N$131,0)</f>
        <v>0</v>
      </c>
      <c r="BI131" s="231">
        <f>IF($U$131="nulová",$N$131,0)</f>
        <v>0</v>
      </c>
      <c r="BJ131" s="228" t="s">
        <v>97</v>
      </c>
      <c r="BK131" s="231">
        <f>ROUND($L$131*$K$131,2)</f>
        <v>0</v>
      </c>
      <c r="BL131" s="228" t="s">
        <v>15</v>
      </c>
    </row>
    <row r="132" spans="1:64" s="228" customFormat="1" ht="27" customHeight="1">
      <c r="A132" s="825"/>
      <c r="B132" s="829"/>
      <c r="C132" s="837" t="s">
        <v>1708</v>
      </c>
      <c r="D132" s="837" t="s">
        <v>12</v>
      </c>
      <c r="E132" s="838" t="s">
        <v>2425</v>
      </c>
      <c r="F132" s="1182" t="s">
        <v>2426</v>
      </c>
      <c r="G132" s="1183"/>
      <c r="H132" s="1183"/>
      <c r="I132" s="1183"/>
      <c r="J132" s="839" t="s">
        <v>18</v>
      </c>
      <c r="K132" s="840">
        <v>14.930999999999999</v>
      </c>
      <c r="L132" s="1184"/>
      <c r="M132" s="1185"/>
      <c r="N132" s="1186">
        <f>ROUND($L$132*$K$132,2)</f>
        <v>0</v>
      </c>
      <c r="O132" s="1183"/>
      <c r="P132" s="1183"/>
      <c r="Q132" s="1183"/>
      <c r="R132" s="830"/>
      <c r="S132" s="825"/>
      <c r="T132" s="919"/>
      <c r="U132" s="920" t="s">
        <v>13</v>
      </c>
      <c r="V132" s="921">
        <v>1.863</v>
      </c>
      <c r="W132" s="921">
        <f>$V$132*$K$132</f>
        <v>27.816452999999999</v>
      </c>
      <c r="X132" s="921">
        <v>0</v>
      </c>
      <c r="Y132" s="921">
        <f>$X$132*$K$132</f>
        <v>0</v>
      </c>
      <c r="Z132" s="921">
        <v>0</v>
      </c>
      <c r="AA132" s="922">
        <f>$Z$132*$K$132</f>
        <v>0</v>
      </c>
      <c r="AB132" s="825"/>
      <c r="AC132" s="825"/>
      <c r="AD132" s="825"/>
      <c r="AE132" s="825"/>
      <c r="AF132" s="825"/>
      <c r="AG132" s="825"/>
      <c r="AR132" s="228" t="s">
        <v>15</v>
      </c>
      <c r="AT132" s="228" t="s">
        <v>12</v>
      </c>
      <c r="AU132" s="228" t="s">
        <v>98</v>
      </c>
      <c r="AY132" s="228" t="s">
        <v>11</v>
      </c>
      <c r="BE132" s="231">
        <f>IF($U$132="základní",$N$132,0)</f>
        <v>0</v>
      </c>
      <c r="BF132" s="231">
        <f>IF($U$132="snížená",$N$132,0)</f>
        <v>0</v>
      </c>
      <c r="BG132" s="231">
        <f>IF($U$132="zákl. přenesená",$N$132,0)</f>
        <v>0</v>
      </c>
      <c r="BH132" s="231">
        <f>IF($U$132="sníž. přenesená",$N$132,0)</f>
        <v>0</v>
      </c>
      <c r="BI132" s="231">
        <f>IF($U$132="nulová",$N$132,0)</f>
        <v>0</v>
      </c>
      <c r="BJ132" s="228" t="s">
        <v>97</v>
      </c>
      <c r="BK132" s="231">
        <f>ROUND($L$132*$K$132,2)</f>
        <v>0</v>
      </c>
      <c r="BL132" s="228" t="s">
        <v>15</v>
      </c>
    </row>
    <row r="133" spans="1:64" s="230" customFormat="1" ht="30.75" customHeight="1">
      <c r="A133" s="836"/>
      <c r="B133" s="912"/>
      <c r="C133" s="836"/>
      <c r="D133" s="918" t="s">
        <v>1999</v>
      </c>
      <c r="E133" s="836"/>
      <c r="F133" s="836"/>
      <c r="G133" s="836"/>
      <c r="H133" s="836"/>
      <c r="I133" s="836"/>
      <c r="J133" s="836"/>
      <c r="K133" s="836"/>
      <c r="L133" s="846"/>
      <c r="M133" s="846"/>
      <c r="N133" s="1181">
        <f>$BK$133</f>
        <v>0</v>
      </c>
      <c r="O133" s="1180"/>
      <c r="P133" s="1180"/>
      <c r="Q133" s="1180"/>
      <c r="R133" s="914"/>
      <c r="S133" s="836"/>
      <c r="T133" s="915"/>
      <c r="U133" s="836"/>
      <c r="V133" s="836"/>
      <c r="W133" s="916">
        <f>SUM($W$134:$W$142)</f>
        <v>1023.762907</v>
      </c>
      <c r="X133" s="836"/>
      <c r="Y133" s="916">
        <f>SUM($Y$134:$Y$142)</f>
        <v>21.172606119999998</v>
      </c>
      <c r="Z133" s="836"/>
      <c r="AA133" s="917">
        <f>SUM($AA$134:$AA$142)</f>
        <v>0</v>
      </c>
      <c r="AB133" s="836"/>
      <c r="AC133" s="836"/>
      <c r="AD133" s="836"/>
      <c r="AE133" s="836"/>
      <c r="AF133" s="836"/>
      <c r="AG133" s="836"/>
      <c r="AR133" s="899" t="s">
        <v>98</v>
      </c>
      <c r="AT133" s="899" t="s">
        <v>10</v>
      </c>
      <c r="AU133" s="899" t="s">
        <v>97</v>
      </c>
      <c r="AY133" s="899" t="s">
        <v>11</v>
      </c>
      <c r="BK133" s="900">
        <f>SUM($BK$134:$BK$142)</f>
        <v>0</v>
      </c>
    </row>
    <row r="134" spans="1:64" s="228" customFormat="1" ht="27" customHeight="1">
      <c r="A134" s="825"/>
      <c r="B134" s="829"/>
      <c r="C134" s="837" t="s">
        <v>1712</v>
      </c>
      <c r="D134" s="837" t="s">
        <v>12</v>
      </c>
      <c r="E134" s="838" t="s">
        <v>2427</v>
      </c>
      <c r="F134" s="1182" t="s">
        <v>2428</v>
      </c>
      <c r="G134" s="1183"/>
      <c r="H134" s="1183"/>
      <c r="I134" s="1183"/>
      <c r="J134" s="839" t="s">
        <v>109</v>
      </c>
      <c r="K134" s="840">
        <v>42.628999999999998</v>
      </c>
      <c r="L134" s="1184"/>
      <c r="M134" s="1185"/>
      <c r="N134" s="1186">
        <f>ROUND($L$134*$K$134,2)</f>
        <v>0</v>
      </c>
      <c r="O134" s="1183"/>
      <c r="P134" s="1183"/>
      <c r="Q134" s="1183"/>
      <c r="R134" s="830"/>
      <c r="S134" s="825"/>
      <c r="T134" s="919"/>
      <c r="U134" s="920" t="s">
        <v>13</v>
      </c>
      <c r="V134" s="921">
        <v>1.296</v>
      </c>
      <c r="W134" s="921">
        <f>$V$134*$K$134</f>
        <v>55.247183999999997</v>
      </c>
      <c r="X134" s="921">
        <v>4.4940000000000001E-2</v>
      </c>
      <c r="Y134" s="921">
        <f>$X$134*$K$134</f>
        <v>1.9157472599999998</v>
      </c>
      <c r="Z134" s="921">
        <v>0</v>
      </c>
      <c r="AA134" s="922">
        <f>$Z$134*$K$134</f>
        <v>0</v>
      </c>
      <c r="AB134" s="825"/>
      <c r="AC134" s="825"/>
      <c r="AD134" s="825"/>
      <c r="AE134" s="825"/>
      <c r="AF134" s="825"/>
      <c r="AG134" s="825"/>
      <c r="AR134" s="228" t="s">
        <v>15</v>
      </c>
      <c r="AT134" s="228" t="s">
        <v>12</v>
      </c>
      <c r="AU134" s="228" t="s">
        <v>98</v>
      </c>
      <c r="AY134" s="228" t="s">
        <v>11</v>
      </c>
      <c r="BE134" s="231">
        <f>IF($U$134="základní",$N$134,0)</f>
        <v>0</v>
      </c>
      <c r="BF134" s="231">
        <f>IF($U$134="snížená",$N$134,0)</f>
        <v>0</v>
      </c>
      <c r="BG134" s="231">
        <f>IF($U$134="zákl. přenesená",$N$134,0)</f>
        <v>0</v>
      </c>
      <c r="BH134" s="231">
        <f>IF($U$134="sníž. přenesená",$N$134,0)</f>
        <v>0</v>
      </c>
      <c r="BI134" s="231">
        <f>IF($U$134="nulová",$N$134,0)</f>
        <v>0</v>
      </c>
      <c r="BJ134" s="228" t="s">
        <v>97</v>
      </c>
      <c r="BK134" s="231">
        <f>ROUND($L$134*$K$134,2)</f>
        <v>0</v>
      </c>
      <c r="BL134" s="228" t="s">
        <v>15</v>
      </c>
    </row>
    <row r="135" spans="1:64" s="228" customFormat="1" ht="27" customHeight="1">
      <c r="A135" s="825"/>
      <c r="B135" s="829"/>
      <c r="C135" s="837" t="s">
        <v>1715</v>
      </c>
      <c r="D135" s="837" t="s">
        <v>12</v>
      </c>
      <c r="E135" s="838" t="s">
        <v>2429</v>
      </c>
      <c r="F135" s="1182" t="s">
        <v>2430</v>
      </c>
      <c r="G135" s="1183"/>
      <c r="H135" s="1183"/>
      <c r="I135" s="1183"/>
      <c r="J135" s="839" t="s">
        <v>109</v>
      </c>
      <c r="K135" s="840">
        <v>91.236000000000004</v>
      </c>
      <c r="L135" s="1184"/>
      <c r="M135" s="1185"/>
      <c r="N135" s="1186">
        <f>ROUND($L$135*$K$135,2)</f>
        <v>0</v>
      </c>
      <c r="O135" s="1183"/>
      <c r="P135" s="1183"/>
      <c r="Q135" s="1183"/>
      <c r="R135" s="830"/>
      <c r="S135" s="825"/>
      <c r="T135" s="919"/>
      <c r="U135" s="920" t="s">
        <v>13</v>
      </c>
      <c r="V135" s="921">
        <v>1.296</v>
      </c>
      <c r="W135" s="921">
        <f>$V$135*$K$135</f>
        <v>118.24185600000001</v>
      </c>
      <c r="X135" s="921">
        <v>4.7030000000000002E-2</v>
      </c>
      <c r="Y135" s="921">
        <f>$X$135*$K$135</f>
        <v>4.2908290800000009</v>
      </c>
      <c r="Z135" s="921">
        <v>0</v>
      </c>
      <c r="AA135" s="922">
        <f>$Z$135*$K$135</f>
        <v>0</v>
      </c>
      <c r="AB135" s="825"/>
      <c r="AC135" s="825"/>
      <c r="AD135" s="825"/>
      <c r="AE135" s="825"/>
      <c r="AF135" s="825"/>
      <c r="AG135" s="825"/>
      <c r="AR135" s="228" t="s">
        <v>15</v>
      </c>
      <c r="AT135" s="228" t="s">
        <v>12</v>
      </c>
      <c r="AU135" s="228" t="s">
        <v>98</v>
      </c>
      <c r="AY135" s="228" t="s">
        <v>11</v>
      </c>
      <c r="BE135" s="231">
        <f>IF($U$135="základní",$N$135,0)</f>
        <v>0</v>
      </c>
      <c r="BF135" s="231">
        <f>IF($U$135="snížená",$N$135,0)</f>
        <v>0</v>
      </c>
      <c r="BG135" s="231">
        <f>IF($U$135="zákl. přenesená",$N$135,0)</f>
        <v>0</v>
      </c>
      <c r="BH135" s="231">
        <f>IF($U$135="sníž. přenesená",$N$135,0)</f>
        <v>0</v>
      </c>
      <c r="BI135" s="231">
        <f>IF($U$135="nulová",$N$135,0)</f>
        <v>0</v>
      </c>
      <c r="BJ135" s="228" t="s">
        <v>97</v>
      </c>
      <c r="BK135" s="231">
        <f>ROUND($L$135*$K$135,2)</f>
        <v>0</v>
      </c>
      <c r="BL135" s="228" t="s">
        <v>15</v>
      </c>
    </row>
    <row r="136" spans="1:64" s="228" customFormat="1" ht="27" customHeight="1">
      <c r="A136" s="825"/>
      <c r="B136" s="829"/>
      <c r="C136" s="837" t="s">
        <v>1719</v>
      </c>
      <c r="D136" s="837" t="s">
        <v>12</v>
      </c>
      <c r="E136" s="838" t="s">
        <v>2431</v>
      </c>
      <c r="F136" s="1182" t="s">
        <v>2432</v>
      </c>
      <c r="G136" s="1183"/>
      <c r="H136" s="1183"/>
      <c r="I136" s="1183"/>
      <c r="J136" s="839" t="s">
        <v>109</v>
      </c>
      <c r="K136" s="840">
        <v>19.308</v>
      </c>
      <c r="L136" s="1184"/>
      <c r="M136" s="1185"/>
      <c r="N136" s="1186">
        <f>ROUND($L$136*$K$136,2)</f>
        <v>0</v>
      </c>
      <c r="O136" s="1183"/>
      <c r="P136" s="1183"/>
      <c r="Q136" s="1183"/>
      <c r="R136" s="830"/>
      <c r="S136" s="825"/>
      <c r="T136" s="919"/>
      <c r="U136" s="920" t="s">
        <v>13</v>
      </c>
      <c r="V136" s="921">
        <v>0.69899999999999995</v>
      </c>
      <c r="W136" s="921">
        <f>$V$136*$K$136</f>
        <v>13.496291999999999</v>
      </c>
      <c r="X136" s="921">
        <v>1.2019999999999999E-2</v>
      </c>
      <c r="Y136" s="921">
        <f>$X$136*$K$136</f>
        <v>0.23208215999999998</v>
      </c>
      <c r="Z136" s="921">
        <v>0</v>
      </c>
      <c r="AA136" s="922">
        <f>$Z$136*$K$136</f>
        <v>0</v>
      </c>
      <c r="AB136" s="825"/>
      <c r="AC136" s="825"/>
      <c r="AD136" s="825"/>
      <c r="AE136" s="825"/>
      <c r="AF136" s="825"/>
      <c r="AG136" s="825"/>
      <c r="AR136" s="228" t="s">
        <v>15</v>
      </c>
      <c r="AT136" s="228" t="s">
        <v>12</v>
      </c>
      <c r="AU136" s="228" t="s">
        <v>98</v>
      </c>
      <c r="AY136" s="228" t="s">
        <v>11</v>
      </c>
      <c r="BE136" s="231">
        <f>IF($U$136="základní",$N$136,0)</f>
        <v>0</v>
      </c>
      <c r="BF136" s="231">
        <f>IF($U$136="snížená",$N$136,0)</f>
        <v>0</v>
      </c>
      <c r="BG136" s="231">
        <f>IF($U$136="zákl. přenesená",$N$136,0)</f>
        <v>0</v>
      </c>
      <c r="BH136" s="231">
        <f>IF($U$136="sníž. přenesená",$N$136,0)</f>
        <v>0</v>
      </c>
      <c r="BI136" s="231">
        <f>IF($U$136="nulová",$N$136,0)</f>
        <v>0</v>
      </c>
      <c r="BJ136" s="228" t="s">
        <v>97</v>
      </c>
      <c r="BK136" s="231">
        <f>ROUND($L$136*$K$136,2)</f>
        <v>0</v>
      </c>
      <c r="BL136" s="228" t="s">
        <v>15</v>
      </c>
    </row>
    <row r="137" spans="1:64" s="228" customFormat="1" ht="27" customHeight="1">
      <c r="A137" s="825"/>
      <c r="B137" s="829"/>
      <c r="C137" s="837" t="s">
        <v>1723</v>
      </c>
      <c r="D137" s="837" t="s">
        <v>12</v>
      </c>
      <c r="E137" s="838" t="s">
        <v>2433</v>
      </c>
      <c r="F137" s="1182" t="s">
        <v>2434</v>
      </c>
      <c r="G137" s="1183"/>
      <c r="H137" s="1183"/>
      <c r="I137" s="1183"/>
      <c r="J137" s="839" t="s">
        <v>109</v>
      </c>
      <c r="K137" s="840">
        <v>209.78899999999999</v>
      </c>
      <c r="L137" s="1184"/>
      <c r="M137" s="1185"/>
      <c r="N137" s="1186">
        <f>ROUND($L$137*$K$137,2)</f>
        <v>0</v>
      </c>
      <c r="O137" s="1183"/>
      <c r="P137" s="1183"/>
      <c r="Q137" s="1183"/>
      <c r="R137" s="830"/>
      <c r="S137" s="825"/>
      <c r="T137" s="919"/>
      <c r="U137" s="920" t="s">
        <v>13</v>
      </c>
      <c r="V137" s="921">
        <v>0.95899999999999996</v>
      </c>
      <c r="W137" s="921">
        <f>$V$137*$K$137</f>
        <v>201.18765099999999</v>
      </c>
      <c r="X137" s="921">
        <v>2.792E-2</v>
      </c>
      <c r="Y137" s="921">
        <f>$X$137*$K$137</f>
        <v>5.8573088799999997</v>
      </c>
      <c r="Z137" s="921">
        <v>0</v>
      </c>
      <c r="AA137" s="922">
        <f>$Z$137*$K$137</f>
        <v>0</v>
      </c>
      <c r="AB137" s="825"/>
      <c r="AC137" s="825"/>
      <c r="AD137" s="825"/>
      <c r="AE137" s="825"/>
      <c r="AF137" s="825"/>
      <c r="AG137" s="825"/>
      <c r="AR137" s="228" t="s">
        <v>15</v>
      </c>
      <c r="AT137" s="228" t="s">
        <v>12</v>
      </c>
      <c r="AU137" s="228" t="s">
        <v>98</v>
      </c>
      <c r="AY137" s="228" t="s">
        <v>11</v>
      </c>
      <c r="BE137" s="231">
        <f>IF($U$137="základní",$N$137,0)</f>
        <v>0</v>
      </c>
      <c r="BF137" s="231">
        <f>IF($U$137="snížená",$N$137,0)</f>
        <v>0</v>
      </c>
      <c r="BG137" s="231">
        <f>IF($U$137="zákl. přenesená",$N$137,0)</f>
        <v>0</v>
      </c>
      <c r="BH137" s="231">
        <f>IF($U$137="sníž. přenesená",$N$137,0)</f>
        <v>0</v>
      </c>
      <c r="BI137" s="231">
        <f>IF($U$137="nulová",$N$137,0)</f>
        <v>0</v>
      </c>
      <c r="BJ137" s="228" t="s">
        <v>97</v>
      </c>
      <c r="BK137" s="231">
        <f>ROUND($L$137*$K$137,2)</f>
        <v>0</v>
      </c>
      <c r="BL137" s="228" t="s">
        <v>15</v>
      </c>
    </row>
    <row r="138" spans="1:64" s="228" customFormat="1" ht="27" customHeight="1">
      <c r="A138" s="825"/>
      <c r="B138" s="829"/>
      <c r="C138" s="837" t="s">
        <v>1726</v>
      </c>
      <c r="D138" s="837" t="s">
        <v>12</v>
      </c>
      <c r="E138" s="838" t="s">
        <v>2435</v>
      </c>
      <c r="F138" s="1182" t="s">
        <v>2436</v>
      </c>
      <c r="G138" s="1183"/>
      <c r="H138" s="1183"/>
      <c r="I138" s="1183"/>
      <c r="J138" s="839" t="s">
        <v>109</v>
      </c>
      <c r="K138" s="840">
        <v>105.735</v>
      </c>
      <c r="L138" s="1184"/>
      <c r="M138" s="1185"/>
      <c r="N138" s="1186">
        <f>ROUND($L$138*$K$138,2)</f>
        <v>0</v>
      </c>
      <c r="O138" s="1183"/>
      <c r="P138" s="1183"/>
      <c r="Q138" s="1183"/>
      <c r="R138" s="830"/>
      <c r="S138" s="825"/>
      <c r="T138" s="919"/>
      <c r="U138" s="920" t="s">
        <v>13</v>
      </c>
      <c r="V138" s="921">
        <v>0.45900000000000002</v>
      </c>
      <c r="W138" s="921">
        <f>$V$138*$K$138</f>
        <v>48.532364999999999</v>
      </c>
      <c r="X138" s="921">
        <v>2.1999999999999999E-2</v>
      </c>
      <c r="Y138" s="921">
        <f>$X$138*$K$138</f>
        <v>2.3261699999999998</v>
      </c>
      <c r="Z138" s="921">
        <v>0</v>
      </c>
      <c r="AA138" s="922">
        <f>$Z$138*$K$138</f>
        <v>0</v>
      </c>
      <c r="AB138" s="825"/>
      <c r="AC138" s="825"/>
      <c r="AD138" s="825"/>
      <c r="AE138" s="825"/>
      <c r="AF138" s="825"/>
      <c r="AG138" s="825"/>
      <c r="AR138" s="228" t="s">
        <v>15</v>
      </c>
      <c r="AT138" s="228" t="s">
        <v>12</v>
      </c>
      <c r="AU138" s="228" t="s">
        <v>98</v>
      </c>
      <c r="AY138" s="228" t="s">
        <v>11</v>
      </c>
      <c r="BE138" s="231">
        <f>IF($U$138="základní",$N$138,0)</f>
        <v>0</v>
      </c>
      <c r="BF138" s="231">
        <f>IF($U$138="snížená",$N$138,0)</f>
        <v>0</v>
      </c>
      <c r="BG138" s="231">
        <f>IF($U$138="zákl. přenesená",$N$138,0)</f>
        <v>0</v>
      </c>
      <c r="BH138" s="231">
        <f>IF($U$138="sníž. přenesená",$N$138,0)</f>
        <v>0</v>
      </c>
      <c r="BI138" s="231">
        <f>IF($U$138="nulová",$N$138,0)</f>
        <v>0</v>
      </c>
      <c r="BJ138" s="228" t="s">
        <v>97</v>
      </c>
      <c r="BK138" s="231">
        <f>ROUND($L$138*$K$138,2)</f>
        <v>0</v>
      </c>
      <c r="BL138" s="228" t="s">
        <v>15</v>
      </c>
    </row>
    <row r="139" spans="1:64" s="228" customFormat="1" ht="27" customHeight="1">
      <c r="A139" s="825"/>
      <c r="B139" s="829"/>
      <c r="C139" s="837" t="s">
        <v>1730</v>
      </c>
      <c r="D139" s="837" t="s">
        <v>12</v>
      </c>
      <c r="E139" s="838" t="s">
        <v>2437</v>
      </c>
      <c r="F139" s="1182" t="s">
        <v>2438</v>
      </c>
      <c r="G139" s="1183"/>
      <c r="H139" s="1183"/>
      <c r="I139" s="1183"/>
      <c r="J139" s="839" t="s">
        <v>109</v>
      </c>
      <c r="K139" s="840">
        <v>43.110999999999997</v>
      </c>
      <c r="L139" s="1184"/>
      <c r="M139" s="1185"/>
      <c r="N139" s="1186">
        <f>ROUND($L$139*$K$139,2)</f>
        <v>0</v>
      </c>
      <c r="O139" s="1183"/>
      <c r="P139" s="1183"/>
      <c r="Q139" s="1183"/>
      <c r="R139" s="830"/>
      <c r="S139" s="825"/>
      <c r="T139" s="919"/>
      <c r="U139" s="920" t="s">
        <v>13</v>
      </c>
      <c r="V139" s="921">
        <v>0</v>
      </c>
      <c r="W139" s="921">
        <f>$V$139*$K$139</f>
        <v>0</v>
      </c>
      <c r="X139" s="921">
        <v>0</v>
      </c>
      <c r="Y139" s="921">
        <f>$X$139*$K$139</f>
        <v>0</v>
      </c>
      <c r="Z139" s="921">
        <v>0</v>
      </c>
      <c r="AA139" s="922">
        <f>$Z$139*$K$139</f>
        <v>0</v>
      </c>
      <c r="AB139" s="825"/>
      <c r="AC139" s="825"/>
      <c r="AD139" s="825"/>
      <c r="AE139" s="825"/>
      <c r="AF139" s="825"/>
      <c r="AG139" s="825"/>
      <c r="AR139" s="228" t="s">
        <v>15</v>
      </c>
      <c r="AT139" s="228" t="s">
        <v>12</v>
      </c>
      <c r="AU139" s="228" t="s">
        <v>98</v>
      </c>
      <c r="AY139" s="228" t="s">
        <v>11</v>
      </c>
      <c r="BE139" s="231">
        <f>IF($U$139="základní",$N$139,0)</f>
        <v>0</v>
      </c>
      <c r="BF139" s="231">
        <f>IF($U$139="snížená",$N$139,0)</f>
        <v>0</v>
      </c>
      <c r="BG139" s="231">
        <f>IF($U$139="zákl. přenesená",$N$139,0)</f>
        <v>0</v>
      </c>
      <c r="BH139" s="231">
        <f>IF($U$139="sníž. přenesená",$N$139,0)</f>
        <v>0</v>
      </c>
      <c r="BI139" s="231">
        <f>IF($U$139="nulová",$N$139,0)</f>
        <v>0</v>
      </c>
      <c r="BJ139" s="228" t="s">
        <v>97</v>
      </c>
      <c r="BK139" s="231">
        <f>ROUND($L$139*$K$139,2)</f>
        <v>0</v>
      </c>
      <c r="BL139" s="228" t="s">
        <v>15</v>
      </c>
    </row>
    <row r="140" spans="1:64" s="228" customFormat="1" ht="27" customHeight="1">
      <c r="A140" s="825"/>
      <c r="B140" s="829"/>
      <c r="C140" s="837" t="s">
        <v>1733</v>
      </c>
      <c r="D140" s="837" t="s">
        <v>12</v>
      </c>
      <c r="E140" s="838" t="s">
        <v>2439</v>
      </c>
      <c r="F140" s="1182" t="s">
        <v>2440</v>
      </c>
      <c r="G140" s="1183"/>
      <c r="H140" s="1183"/>
      <c r="I140" s="1183"/>
      <c r="J140" s="839" t="s">
        <v>109</v>
      </c>
      <c r="K140" s="840">
        <v>510.95699999999999</v>
      </c>
      <c r="L140" s="1184"/>
      <c r="M140" s="1185"/>
      <c r="N140" s="1186">
        <f>ROUND($L$140*$K$140,2)</f>
        <v>0</v>
      </c>
      <c r="O140" s="1183"/>
      <c r="P140" s="1183"/>
      <c r="Q140" s="1183"/>
      <c r="R140" s="830"/>
      <c r="S140" s="825"/>
      <c r="T140" s="919"/>
      <c r="U140" s="920" t="s">
        <v>13</v>
      </c>
      <c r="V140" s="921">
        <v>1.0469999999999999</v>
      </c>
      <c r="W140" s="921">
        <f>$V$140*$K$140</f>
        <v>534.97197899999992</v>
      </c>
      <c r="X140" s="921">
        <v>1.282E-2</v>
      </c>
      <c r="Y140" s="921">
        <f>$X$140*$K$140</f>
        <v>6.5504687399999995</v>
      </c>
      <c r="Z140" s="921">
        <v>0</v>
      </c>
      <c r="AA140" s="922">
        <f>$Z$140*$K$140</f>
        <v>0</v>
      </c>
      <c r="AB140" s="825"/>
      <c r="AC140" s="825"/>
      <c r="AD140" s="825"/>
      <c r="AE140" s="825"/>
      <c r="AF140" s="825"/>
      <c r="AG140" s="825"/>
      <c r="AR140" s="228" t="s">
        <v>15</v>
      </c>
      <c r="AT140" s="228" t="s">
        <v>12</v>
      </c>
      <c r="AU140" s="228" t="s">
        <v>98</v>
      </c>
      <c r="AY140" s="228" t="s">
        <v>11</v>
      </c>
      <c r="BE140" s="231">
        <f>IF($U$140="základní",$N$140,0)</f>
        <v>0</v>
      </c>
      <c r="BF140" s="231">
        <f>IF($U$140="snížená",$N$140,0)</f>
        <v>0</v>
      </c>
      <c r="BG140" s="231">
        <f>IF($U$140="zákl. přenesená",$N$140,0)</f>
        <v>0</v>
      </c>
      <c r="BH140" s="231">
        <f>IF($U$140="sníž. přenesená",$N$140,0)</f>
        <v>0</v>
      </c>
      <c r="BI140" s="231">
        <f>IF($U$140="nulová",$N$140,0)</f>
        <v>0</v>
      </c>
      <c r="BJ140" s="228" t="s">
        <v>97</v>
      </c>
      <c r="BK140" s="231">
        <f>ROUND($L$140*$K$140,2)</f>
        <v>0</v>
      </c>
      <c r="BL140" s="228" t="s">
        <v>15</v>
      </c>
    </row>
    <row r="141" spans="1:64" s="228" customFormat="1" ht="27" customHeight="1">
      <c r="A141" s="825"/>
      <c r="B141" s="829"/>
      <c r="C141" s="837" t="s">
        <v>1736</v>
      </c>
      <c r="D141" s="837" t="s">
        <v>12</v>
      </c>
      <c r="E141" s="838" t="s">
        <v>2441</v>
      </c>
      <c r="F141" s="1182" t="s">
        <v>2442</v>
      </c>
      <c r="G141" s="1183"/>
      <c r="H141" s="1183"/>
      <c r="I141" s="1183"/>
      <c r="J141" s="839" t="s">
        <v>109</v>
      </c>
      <c r="K141" s="840">
        <v>17.87</v>
      </c>
      <c r="L141" s="1184"/>
      <c r="M141" s="1185"/>
      <c r="N141" s="1186">
        <f>ROUND($L$141*$K$141,2)</f>
        <v>0</v>
      </c>
      <c r="O141" s="1183"/>
      <c r="P141" s="1183"/>
      <c r="Q141" s="1183"/>
      <c r="R141" s="830"/>
      <c r="S141" s="825"/>
      <c r="T141" s="919"/>
      <c r="U141" s="920" t="s">
        <v>13</v>
      </c>
      <c r="V141" s="921">
        <v>0</v>
      </c>
      <c r="W141" s="921">
        <f>$V$141*$K$141</f>
        <v>0</v>
      </c>
      <c r="X141" s="921">
        <v>0</v>
      </c>
      <c r="Y141" s="921">
        <f>$X$141*$K$141</f>
        <v>0</v>
      </c>
      <c r="Z141" s="921">
        <v>0</v>
      </c>
      <c r="AA141" s="922">
        <f>$Z$141*$K$141</f>
        <v>0</v>
      </c>
      <c r="AB141" s="825"/>
      <c r="AC141" s="825"/>
      <c r="AD141" s="825"/>
      <c r="AE141" s="825"/>
      <c r="AF141" s="825"/>
      <c r="AG141" s="825"/>
      <c r="AR141" s="228" t="s">
        <v>15</v>
      </c>
      <c r="AT141" s="228" t="s">
        <v>12</v>
      </c>
      <c r="AU141" s="228" t="s">
        <v>98</v>
      </c>
      <c r="AY141" s="228" t="s">
        <v>11</v>
      </c>
      <c r="BE141" s="231">
        <f>IF($U$141="základní",$N$141,0)</f>
        <v>0</v>
      </c>
      <c r="BF141" s="231">
        <f>IF($U$141="snížená",$N$141,0)</f>
        <v>0</v>
      </c>
      <c r="BG141" s="231">
        <f>IF($U$141="zákl. přenesená",$N$141,0)</f>
        <v>0</v>
      </c>
      <c r="BH141" s="231">
        <f>IF($U$141="sníž. přenesená",$N$141,0)</f>
        <v>0</v>
      </c>
      <c r="BI141" s="231">
        <f>IF($U$141="nulová",$N$141,0)</f>
        <v>0</v>
      </c>
      <c r="BJ141" s="228" t="s">
        <v>97</v>
      </c>
      <c r="BK141" s="231">
        <f>ROUND($L$141*$K$141,2)</f>
        <v>0</v>
      </c>
      <c r="BL141" s="228" t="s">
        <v>15</v>
      </c>
    </row>
    <row r="142" spans="1:64" s="228" customFormat="1" ht="27" customHeight="1">
      <c r="A142" s="825"/>
      <c r="B142" s="829"/>
      <c r="C142" s="837" t="s">
        <v>1739</v>
      </c>
      <c r="D142" s="837" t="s">
        <v>12</v>
      </c>
      <c r="E142" s="838" t="s">
        <v>2443</v>
      </c>
      <c r="F142" s="1182" t="s">
        <v>2444</v>
      </c>
      <c r="G142" s="1183"/>
      <c r="H142" s="1183"/>
      <c r="I142" s="1183"/>
      <c r="J142" s="839" t="s">
        <v>18</v>
      </c>
      <c r="K142" s="840">
        <v>21.172999999999998</v>
      </c>
      <c r="L142" s="1184"/>
      <c r="M142" s="1185"/>
      <c r="N142" s="1186">
        <f>ROUND($L$142*$K$142,2)</f>
        <v>0</v>
      </c>
      <c r="O142" s="1183"/>
      <c r="P142" s="1183"/>
      <c r="Q142" s="1183"/>
      <c r="R142" s="830"/>
      <c r="S142" s="825"/>
      <c r="T142" s="919"/>
      <c r="U142" s="920" t="s">
        <v>13</v>
      </c>
      <c r="V142" s="921">
        <v>2.46</v>
      </c>
      <c r="W142" s="921">
        <f>$V$142*$K$142</f>
        <v>52.085579999999993</v>
      </c>
      <c r="X142" s="921">
        <v>0</v>
      </c>
      <c r="Y142" s="921">
        <f>$X$142*$K$142</f>
        <v>0</v>
      </c>
      <c r="Z142" s="921">
        <v>0</v>
      </c>
      <c r="AA142" s="922">
        <f>$Z$142*$K$142</f>
        <v>0</v>
      </c>
      <c r="AB142" s="825"/>
      <c r="AC142" s="825"/>
      <c r="AD142" s="825"/>
      <c r="AE142" s="825"/>
      <c r="AF142" s="825"/>
      <c r="AG142" s="825"/>
      <c r="AR142" s="228" t="s">
        <v>15</v>
      </c>
      <c r="AT142" s="228" t="s">
        <v>12</v>
      </c>
      <c r="AU142" s="228" t="s">
        <v>98</v>
      </c>
      <c r="AY142" s="228" t="s">
        <v>11</v>
      </c>
      <c r="BE142" s="231">
        <f>IF($U$142="základní",$N$142,0)</f>
        <v>0</v>
      </c>
      <c r="BF142" s="231">
        <f>IF($U$142="snížená",$N$142,0)</f>
        <v>0</v>
      </c>
      <c r="BG142" s="231">
        <f>IF($U$142="zákl. přenesená",$N$142,0)</f>
        <v>0</v>
      </c>
      <c r="BH142" s="231">
        <f>IF($U$142="sníž. přenesená",$N$142,0)</f>
        <v>0</v>
      </c>
      <c r="BI142" s="231">
        <f>IF($U$142="nulová",$N$142,0)</f>
        <v>0</v>
      </c>
      <c r="BJ142" s="228" t="s">
        <v>97</v>
      </c>
      <c r="BK142" s="231">
        <f>ROUND($L$142*$K$142,2)</f>
        <v>0</v>
      </c>
      <c r="BL142" s="228" t="s">
        <v>15</v>
      </c>
    </row>
    <row r="143" spans="1:64" s="230" customFormat="1" ht="30.75" customHeight="1">
      <c r="A143" s="836"/>
      <c r="B143" s="912"/>
      <c r="C143" s="836"/>
      <c r="D143" s="918" t="s">
        <v>2252</v>
      </c>
      <c r="E143" s="836"/>
      <c r="F143" s="836"/>
      <c r="G143" s="836"/>
      <c r="H143" s="836"/>
      <c r="I143" s="836"/>
      <c r="J143" s="836"/>
      <c r="K143" s="836"/>
      <c r="L143" s="846"/>
      <c r="M143" s="846"/>
      <c r="N143" s="1181">
        <f>$BK$143</f>
        <v>0</v>
      </c>
      <c r="O143" s="1180"/>
      <c r="P143" s="1180"/>
      <c r="Q143" s="1180"/>
      <c r="R143" s="914"/>
      <c r="S143" s="836"/>
      <c r="T143" s="915"/>
      <c r="U143" s="836"/>
      <c r="V143" s="836"/>
      <c r="W143" s="916">
        <f>SUM($W$144:$W$171)</f>
        <v>1236.6757110000001</v>
      </c>
      <c r="X143" s="836"/>
      <c r="Y143" s="916">
        <f>SUM($Y$144:$Y$171)</f>
        <v>3.2281248799999998</v>
      </c>
      <c r="Z143" s="836"/>
      <c r="AA143" s="917">
        <f>SUM($AA$144:$AA$171)</f>
        <v>0</v>
      </c>
      <c r="AB143" s="836"/>
      <c r="AC143" s="836"/>
      <c r="AD143" s="836"/>
      <c r="AE143" s="836"/>
      <c r="AF143" s="836"/>
      <c r="AG143" s="836"/>
      <c r="AR143" s="899" t="s">
        <v>98</v>
      </c>
      <c r="AT143" s="899" t="s">
        <v>10</v>
      </c>
      <c r="AU143" s="899" t="s">
        <v>97</v>
      </c>
      <c r="AY143" s="899" t="s">
        <v>11</v>
      </c>
      <c r="BK143" s="900">
        <f>SUM($BK$144:$BK$171)</f>
        <v>0</v>
      </c>
    </row>
    <row r="144" spans="1:64" s="228" customFormat="1" ht="39" customHeight="1">
      <c r="A144" s="825"/>
      <c r="B144" s="829"/>
      <c r="C144" s="837" t="s">
        <v>1742</v>
      </c>
      <c r="D144" s="837" t="s">
        <v>12</v>
      </c>
      <c r="E144" s="838" t="s">
        <v>2445</v>
      </c>
      <c r="F144" s="1182" t="s">
        <v>2446</v>
      </c>
      <c r="G144" s="1183"/>
      <c r="H144" s="1183"/>
      <c r="I144" s="1183"/>
      <c r="J144" s="839" t="s">
        <v>109</v>
      </c>
      <c r="K144" s="840">
        <v>772.29100000000005</v>
      </c>
      <c r="L144" s="1184"/>
      <c r="M144" s="1185"/>
      <c r="N144" s="1186">
        <f>ROUND($L$144*$K$144,2)</f>
        <v>0</v>
      </c>
      <c r="O144" s="1183"/>
      <c r="P144" s="1183"/>
      <c r="Q144" s="1183"/>
      <c r="R144" s="830"/>
      <c r="S144" s="825"/>
      <c r="T144" s="919"/>
      <c r="U144" s="920" t="s">
        <v>13</v>
      </c>
      <c r="V144" s="921">
        <v>1.0449999999999999</v>
      </c>
      <c r="W144" s="921">
        <f>$V$144*$K$144</f>
        <v>807.04409499999997</v>
      </c>
      <c r="X144" s="921">
        <v>2.6800000000000001E-3</v>
      </c>
      <c r="Y144" s="921">
        <f>$X$144*$K$144</f>
        <v>2.0697398800000002</v>
      </c>
      <c r="Z144" s="921">
        <v>0</v>
      </c>
      <c r="AA144" s="922">
        <f>$Z$144*$K$144</f>
        <v>0</v>
      </c>
      <c r="AB144" s="825"/>
      <c r="AC144" s="825"/>
      <c r="AD144" s="825"/>
      <c r="AE144" s="825"/>
      <c r="AF144" s="825"/>
      <c r="AG144" s="825"/>
      <c r="AR144" s="228" t="s">
        <v>15</v>
      </c>
      <c r="AT144" s="228" t="s">
        <v>12</v>
      </c>
      <c r="AU144" s="228" t="s">
        <v>98</v>
      </c>
      <c r="AY144" s="228" t="s">
        <v>11</v>
      </c>
      <c r="BE144" s="231">
        <f>IF($U$144="základní",$N$144,0)</f>
        <v>0</v>
      </c>
      <c r="BF144" s="231">
        <f>IF($U$144="snížená",$N$144,0)</f>
        <v>0</v>
      </c>
      <c r="BG144" s="231">
        <f>IF($U$144="zákl. přenesená",$N$144,0)</f>
        <v>0</v>
      </c>
      <c r="BH144" s="231">
        <f>IF($U$144="sníž. přenesená",$N$144,0)</f>
        <v>0</v>
      </c>
      <c r="BI144" s="231">
        <f>IF($U$144="nulová",$N$144,0)</f>
        <v>0</v>
      </c>
      <c r="BJ144" s="228" t="s">
        <v>97</v>
      </c>
      <c r="BK144" s="231">
        <f>ROUND($L$144*$K$144,2)</f>
        <v>0</v>
      </c>
      <c r="BL144" s="228" t="s">
        <v>15</v>
      </c>
    </row>
    <row r="145" spans="1:64" s="228" customFormat="1" ht="27" customHeight="1">
      <c r="A145" s="825"/>
      <c r="B145" s="829"/>
      <c r="C145" s="837" t="s">
        <v>1746</v>
      </c>
      <c r="D145" s="837" t="s">
        <v>12</v>
      </c>
      <c r="E145" s="838" t="s">
        <v>2447</v>
      </c>
      <c r="F145" s="1182" t="s">
        <v>2448</v>
      </c>
      <c r="G145" s="1183"/>
      <c r="H145" s="1183"/>
      <c r="I145" s="1183"/>
      <c r="J145" s="839" t="s">
        <v>94</v>
      </c>
      <c r="K145" s="840">
        <v>18.12</v>
      </c>
      <c r="L145" s="1184"/>
      <c r="M145" s="1185"/>
      <c r="N145" s="1186">
        <f>ROUND($L$145*$K$145,2)</f>
        <v>0</v>
      </c>
      <c r="O145" s="1183"/>
      <c r="P145" s="1183"/>
      <c r="Q145" s="1183"/>
      <c r="R145" s="830"/>
      <c r="S145" s="825"/>
      <c r="T145" s="919"/>
      <c r="U145" s="920" t="s">
        <v>13</v>
      </c>
      <c r="V145" s="921">
        <v>0</v>
      </c>
      <c r="W145" s="921">
        <f>$V$145*$K$145</f>
        <v>0</v>
      </c>
      <c r="X145" s="921">
        <v>0</v>
      </c>
      <c r="Y145" s="921">
        <f>$X$145*$K$145</f>
        <v>0</v>
      </c>
      <c r="Z145" s="921">
        <v>0</v>
      </c>
      <c r="AA145" s="922">
        <f>$Z$145*$K$145</f>
        <v>0</v>
      </c>
      <c r="AB145" s="825"/>
      <c r="AC145" s="825"/>
      <c r="AD145" s="825"/>
      <c r="AE145" s="825"/>
      <c r="AF145" s="825"/>
      <c r="AG145" s="825"/>
      <c r="AR145" s="228" t="s">
        <v>15</v>
      </c>
      <c r="AT145" s="228" t="s">
        <v>12</v>
      </c>
      <c r="AU145" s="228" t="s">
        <v>98</v>
      </c>
      <c r="AY145" s="228" t="s">
        <v>11</v>
      </c>
      <c r="BE145" s="231">
        <f>IF($U$145="základní",$N$145,0)</f>
        <v>0</v>
      </c>
      <c r="BF145" s="231">
        <f>IF($U$145="snížená",$N$145,0)</f>
        <v>0</v>
      </c>
      <c r="BG145" s="231">
        <f>IF($U$145="zákl. přenesená",$N$145,0)</f>
        <v>0</v>
      </c>
      <c r="BH145" s="231">
        <f>IF($U$145="sníž. přenesená",$N$145,0)</f>
        <v>0</v>
      </c>
      <c r="BI145" s="231">
        <f>IF($U$145="nulová",$N$145,0)</f>
        <v>0</v>
      </c>
      <c r="BJ145" s="228" t="s">
        <v>97</v>
      </c>
      <c r="BK145" s="231">
        <f>ROUND($L$145*$K$145,2)</f>
        <v>0</v>
      </c>
      <c r="BL145" s="228" t="s">
        <v>15</v>
      </c>
    </row>
    <row r="146" spans="1:64" s="228" customFormat="1" ht="27" customHeight="1">
      <c r="A146" s="825"/>
      <c r="B146" s="829"/>
      <c r="C146" s="837" t="s">
        <v>1749</v>
      </c>
      <c r="D146" s="837" t="s">
        <v>12</v>
      </c>
      <c r="E146" s="838" t="s">
        <v>2449</v>
      </c>
      <c r="F146" s="1182" t="s">
        <v>2450</v>
      </c>
      <c r="G146" s="1183"/>
      <c r="H146" s="1183"/>
      <c r="I146" s="1183"/>
      <c r="J146" s="839" t="s">
        <v>94</v>
      </c>
      <c r="K146" s="840">
        <v>82.7</v>
      </c>
      <c r="L146" s="1184"/>
      <c r="M146" s="1185"/>
      <c r="N146" s="1186">
        <f>ROUND($L$146*$K$146,2)</f>
        <v>0</v>
      </c>
      <c r="O146" s="1183"/>
      <c r="P146" s="1183"/>
      <c r="Q146" s="1183"/>
      <c r="R146" s="830"/>
      <c r="S146" s="825"/>
      <c r="T146" s="919"/>
      <c r="U146" s="920" t="s">
        <v>13</v>
      </c>
      <c r="V146" s="921">
        <v>0.315</v>
      </c>
      <c r="W146" s="921">
        <f>$V$146*$K$146</f>
        <v>26.0505</v>
      </c>
      <c r="X146" s="921">
        <v>5.0000000000000001E-4</v>
      </c>
      <c r="Y146" s="921">
        <f>$X$146*$K$146</f>
        <v>4.1350000000000005E-2</v>
      </c>
      <c r="Z146" s="921">
        <v>0</v>
      </c>
      <c r="AA146" s="922">
        <f>$Z$146*$K$146</f>
        <v>0</v>
      </c>
      <c r="AB146" s="825"/>
      <c r="AC146" s="825"/>
      <c r="AD146" s="825"/>
      <c r="AE146" s="825"/>
      <c r="AF146" s="825"/>
      <c r="AG146" s="825"/>
      <c r="AR146" s="228" t="s">
        <v>15</v>
      </c>
      <c r="AT146" s="228" t="s">
        <v>12</v>
      </c>
      <c r="AU146" s="228" t="s">
        <v>98</v>
      </c>
      <c r="AY146" s="228" t="s">
        <v>11</v>
      </c>
      <c r="BE146" s="231">
        <f>IF($U$146="základní",$N$146,0)</f>
        <v>0</v>
      </c>
      <c r="BF146" s="231">
        <f>IF($U$146="snížená",$N$146,0)</f>
        <v>0</v>
      </c>
      <c r="BG146" s="231">
        <f>IF($U$146="zákl. přenesená",$N$146,0)</f>
        <v>0</v>
      </c>
      <c r="BH146" s="231">
        <f>IF($U$146="sníž. přenesená",$N$146,0)</f>
        <v>0</v>
      </c>
      <c r="BI146" s="231">
        <f>IF($U$146="nulová",$N$146,0)</f>
        <v>0</v>
      </c>
      <c r="BJ146" s="228" t="s">
        <v>97</v>
      </c>
      <c r="BK146" s="231">
        <f>ROUND($L$146*$K$146,2)</f>
        <v>0</v>
      </c>
      <c r="BL146" s="228" t="s">
        <v>15</v>
      </c>
    </row>
    <row r="147" spans="1:64" s="228" customFormat="1" ht="27" customHeight="1">
      <c r="A147" s="825"/>
      <c r="B147" s="829"/>
      <c r="C147" s="837" t="s">
        <v>1752</v>
      </c>
      <c r="D147" s="837" t="s">
        <v>12</v>
      </c>
      <c r="E147" s="838" t="s">
        <v>2451</v>
      </c>
      <c r="F147" s="1182" t="s">
        <v>2452</v>
      </c>
      <c r="G147" s="1183"/>
      <c r="H147" s="1183"/>
      <c r="I147" s="1183"/>
      <c r="J147" s="839" t="s">
        <v>94</v>
      </c>
      <c r="K147" s="840">
        <v>6</v>
      </c>
      <c r="L147" s="1184"/>
      <c r="M147" s="1185"/>
      <c r="N147" s="1186">
        <f>ROUND($L$147*$K$147,2)</f>
        <v>0</v>
      </c>
      <c r="O147" s="1183"/>
      <c r="P147" s="1183"/>
      <c r="Q147" s="1183"/>
      <c r="R147" s="830"/>
      <c r="S147" s="825"/>
      <c r="T147" s="919"/>
      <c r="U147" s="920" t="s">
        <v>13</v>
      </c>
      <c r="V147" s="921">
        <v>0.33100000000000002</v>
      </c>
      <c r="W147" s="921">
        <f>$V$147*$K$147</f>
        <v>1.9860000000000002</v>
      </c>
      <c r="X147" s="921">
        <v>6.0999999999999997E-4</v>
      </c>
      <c r="Y147" s="921">
        <f>$X$147*$K$147</f>
        <v>3.6600000000000001E-3</v>
      </c>
      <c r="Z147" s="921">
        <v>0</v>
      </c>
      <c r="AA147" s="922">
        <f>$Z$147*$K$147</f>
        <v>0</v>
      </c>
      <c r="AB147" s="825"/>
      <c r="AC147" s="825"/>
      <c r="AD147" s="825"/>
      <c r="AE147" s="825"/>
      <c r="AF147" s="825"/>
      <c r="AG147" s="825"/>
      <c r="AR147" s="228" t="s">
        <v>15</v>
      </c>
      <c r="AT147" s="228" t="s">
        <v>12</v>
      </c>
      <c r="AU147" s="228" t="s">
        <v>98</v>
      </c>
      <c r="AY147" s="228" t="s">
        <v>11</v>
      </c>
      <c r="BE147" s="231">
        <f>IF($U$147="základní",$N$147,0)</f>
        <v>0</v>
      </c>
      <c r="BF147" s="231">
        <f>IF($U$147="snížená",$N$147,0)</f>
        <v>0</v>
      </c>
      <c r="BG147" s="231">
        <f>IF($U$147="zákl. přenesená",$N$147,0)</f>
        <v>0</v>
      </c>
      <c r="BH147" s="231">
        <f>IF($U$147="sníž. přenesená",$N$147,0)</f>
        <v>0</v>
      </c>
      <c r="BI147" s="231">
        <f>IF($U$147="nulová",$N$147,0)</f>
        <v>0</v>
      </c>
      <c r="BJ147" s="228" t="s">
        <v>97</v>
      </c>
      <c r="BK147" s="231">
        <f>ROUND($L$147*$K$147,2)</f>
        <v>0</v>
      </c>
      <c r="BL147" s="228" t="s">
        <v>15</v>
      </c>
    </row>
    <row r="148" spans="1:64" s="228" customFormat="1" ht="27" customHeight="1">
      <c r="A148" s="825"/>
      <c r="B148" s="829"/>
      <c r="C148" s="837" t="s">
        <v>1755</v>
      </c>
      <c r="D148" s="837" t="s">
        <v>12</v>
      </c>
      <c r="E148" s="838" t="s">
        <v>2453</v>
      </c>
      <c r="F148" s="1182" t="s">
        <v>2454</v>
      </c>
      <c r="G148" s="1183"/>
      <c r="H148" s="1183"/>
      <c r="I148" s="1183"/>
      <c r="J148" s="839" t="s">
        <v>94</v>
      </c>
      <c r="K148" s="840">
        <v>78.2</v>
      </c>
      <c r="L148" s="1184"/>
      <c r="M148" s="1185"/>
      <c r="N148" s="1186">
        <f>ROUND($L$148*$K$148,2)</f>
        <v>0</v>
      </c>
      <c r="O148" s="1183"/>
      <c r="P148" s="1183"/>
      <c r="Q148" s="1183"/>
      <c r="R148" s="830"/>
      <c r="S148" s="825"/>
      <c r="T148" s="919"/>
      <c r="U148" s="920" t="s">
        <v>13</v>
      </c>
      <c r="V148" s="921">
        <v>0.26</v>
      </c>
      <c r="W148" s="921">
        <f>$V$148*$K$148</f>
        <v>20.332000000000001</v>
      </c>
      <c r="X148" s="921">
        <v>7.6999999999999996E-4</v>
      </c>
      <c r="Y148" s="921">
        <f>$X$148*$K$148</f>
        <v>6.0213999999999997E-2</v>
      </c>
      <c r="Z148" s="921">
        <v>0</v>
      </c>
      <c r="AA148" s="922">
        <f>$Z$148*$K$148</f>
        <v>0</v>
      </c>
      <c r="AB148" s="825"/>
      <c r="AC148" s="825"/>
      <c r="AD148" s="825"/>
      <c r="AE148" s="825"/>
      <c r="AF148" s="825"/>
      <c r="AG148" s="825"/>
      <c r="AR148" s="228" t="s">
        <v>15</v>
      </c>
      <c r="AT148" s="228" t="s">
        <v>12</v>
      </c>
      <c r="AU148" s="228" t="s">
        <v>98</v>
      </c>
      <c r="AY148" s="228" t="s">
        <v>11</v>
      </c>
      <c r="BE148" s="231">
        <f>IF($U$148="základní",$N$148,0)</f>
        <v>0</v>
      </c>
      <c r="BF148" s="231">
        <f>IF($U$148="snížená",$N$148,0)</f>
        <v>0</v>
      </c>
      <c r="BG148" s="231">
        <f>IF($U$148="zákl. přenesená",$N$148,0)</f>
        <v>0</v>
      </c>
      <c r="BH148" s="231">
        <f>IF($U$148="sníž. přenesená",$N$148,0)</f>
        <v>0</v>
      </c>
      <c r="BI148" s="231">
        <f>IF($U$148="nulová",$N$148,0)</f>
        <v>0</v>
      </c>
      <c r="BJ148" s="228" t="s">
        <v>97</v>
      </c>
      <c r="BK148" s="231">
        <f>ROUND($L$148*$K$148,2)</f>
        <v>0</v>
      </c>
      <c r="BL148" s="228" t="s">
        <v>15</v>
      </c>
    </row>
    <row r="149" spans="1:64" s="228" customFormat="1" ht="27" customHeight="1">
      <c r="A149" s="825"/>
      <c r="B149" s="829"/>
      <c r="C149" s="837" t="s">
        <v>1758</v>
      </c>
      <c r="D149" s="837" t="s">
        <v>12</v>
      </c>
      <c r="E149" s="838" t="s">
        <v>2455</v>
      </c>
      <c r="F149" s="1182" t="s">
        <v>2456</v>
      </c>
      <c r="G149" s="1183"/>
      <c r="H149" s="1183"/>
      <c r="I149" s="1183"/>
      <c r="J149" s="839" t="s">
        <v>94</v>
      </c>
      <c r="K149" s="840">
        <v>25</v>
      </c>
      <c r="L149" s="1184"/>
      <c r="M149" s="1185"/>
      <c r="N149" s="1186">
        <f>ROUND($L$149*$K$149,2)</f>
        <v>0</v>
      </c>
      <c r="O149" s="1183"/>
      <c r="P149" s="1183"/>
      <c r="Q149" s="1183"/>
      <c r="R149" s="830"/>
      <c r="S149" s="825"/>
      <c r="T149" s="919"/>
      <c r="U149" s="920" t="s">
        <v>13</v>
      </c>
      <c r="V149" s="921">
        <v>0.504</v>
      </c>
      <c r="W149" s="921">
        <f>$V$149*$K$149</f>
        <v>12.6</v>
      </c>
      <c r="X149" s="921">
        <v>1.8E-3</v>
      </c>
      <c r="Y149" s="921">
        <f>$X$149*$K$149</f>
        <v>4.4999999999999998E-2</v>
      </c>
      <c r="Z149" s="921">
        <v>0</v>
      </c>
      <c r="AA149" s="922">
        <f>$Z$149*$K$149</f>
        <v>0</v>
      </c>
      <c r="AB149" s="825"/>
      <c r="AC149" s="825"/>
      <c r="AD149" s="825"/>
      <c r="AE149" s="825"/>
      <c r="AF149" s="825"/>
      <c r="AG149" s="825"/>
      <c r="AR149" s="228" t="s">
        <v>15</v>
      </c>
      <c r="AT149" s="228" t="s">
        <v>12</v>
      </c>
      <c r="AU149" s="228" t="s">
        <v>98</v>
      </c>
      <c r="AY149" s="228" t="s">
        <v>11</v>
      </c>
      <c r="BE149" s="231">
        <f>IF($U$149="základní",$N$149,0)</f>
        <v>0</v>
      </c>
      <c r="BF149" s="231">
        <f>IF($U$149="snížená",$N$149,0)</f>
        <v>0</v>
      </c>
      <c r="BG149" s="231">
        <f>IF($U$149="zákl. přenesená",$N$149,0)</f>
        <v>0</v>
      </c>
      <c r="BH149" s="231">
        <f>IF($U$149="sníž. přenesená",$N$149,0)</f>
        <v>0</v>
      </c>
      <c r="BI149" s="231">
        <f>IF($U$149="nulová",$N$149,0)</f>
        <v>0</v>
      </c>
      <c r="BJ149" s="228" t="s">
        <v>97</v>
      </c>
      <c r="BK149" s="231">
        <f>ROUND($L$149*$K$149,2)</f>
        <v>0</v>
      </c>
      <c r="BL149" s="228" t="s">
        <v>15</v>
      </c>
    </row>
    <row r="150" spans="1:64" s="228" customFormat="1" ht="27" customHeight="1">
      <c r="A150" s="825"/>
      <c r="B150" s="829"/>
      <c r="C150" s="837" t="s">
        <v>1762</v>
      </c>
      <c r="D150" s="837" t="s">
        <v>12</v>
      </c>
      <c r="E150" s="838" t="s">
        <v>2457</v>
      </c>
      <c r="F150" s="1182" t="s">
        <v>2458</v>
      </c>
      <c r="G150" s="1183"/>
      <c r="H150" s="1183"/>
      <c r="I150" s="1183"/>
      <c r="J150" s="839" t="s">
        <v>94</v>
      </c>
      <c r="K150" s="840">
        <v>137</v>
      </c>
      <c r="L150" s="1184"/>
      <c r="M150" s="1185"/>
      <c r="N150" s="1186">
        <f>ROUND($L$150*$K$150,2)</f>
        <v>0</v>
      </c>
      <c r="O150" s="1183"/>
      <c r="P150" s="1183"/>
      <c r="Q150" s="1183"/>
      <c r="R150" s="830"/>
      <c r="S150" s="825"/>
      <c r="T150" s="919"/>
      <c r="U150" s="920" t="s">
        <v>13</v>
      </c>
      <c r="V150" s="921">
        <v>0.69499999999999995</v>
      </c>
      <c r="W150" s="921">
        <f>$V$150*$K$150</f>
        <v>95.214999999999989</v>
      </c>
      <c r="X150" s="921">
        <v>9.3000000000000005E-4</v>
      </c>
      <c r="Y150" s="921">
        <f>$X$150*$K$150</f>
        <v>0.12741</v>
      </c>
      <c r="Z150" s="921">
        <v>0</v>
      </c>
      <c r="AA150" s="922">
        <f>$Z$150*$K$150</f>
        <v>0</v>
      </c>
      <c r="AB150" s="825"/>
      <c r="AC150" s="825"/>
      <c r="AD150" s="825"/>
      <c r="AE150" s="825"/>
      <c r="AF150" s="825"/>
      <c r="AG150" s="825"/>
      <c r="AR150" s="228" t="s">
        <v>15</v>
      </c>
      <c r="AT150" s="228" t="s">
        <v>12</v>
      </c>
      <c r="AU150" s="228" t="s">
        <v>98</v>
      </c>
      <c r="AY150" s="228" t="s">
        <v>11</v>
      </c>
      <c r="BE150" s="231">
        <f>IF($U$150="základní",$N$150,0)</f>
        <v>0</v>
      </c>
      <c r="BF150" s="231">
        <f>IF($U$150="snížená",$N$150,0)</f>
        <v>0</v>
      </c>
      <c r="BG150" s="231">
        <f>IF($U$150="zákl. přenesená",$N$150,0)</f>
        <v>0</v>
      </c>
      <c r="BH150" s="231">
        <f>IF($U$150="sníž. přenesená",$N$150,0)</f>
        <v>0</v>
      </c>
      <c r="BI150" s="231">
        <f>IF($U$150="nulová",$N$150,0)</f>
        <v>0</v>
      </c>
      <c r="BJ150" s="228" t="s">
        <v>97</v>
      </c>
      <c r="BK150" s="231">
        <f>ROUND($L$150*$K$150,2)</f>
        <v>0</v>
      </c>
      <c r="BL150" s="228" t="s">
        <v>15</v>
      </c>
    </row>
    <row r="151" spans="1:64" s="228" customFormat="1" ht="15.75" customHeight="1">
      <c r="A151" s="825"/>
      <c r="B151" s="829"/>
      <c r="C151" s="837" t="s">
        <v>1765</v>
      </c>
      <c r="D151" s="837" t="s">
        <v>12</v>
      </c>
      <c r="E151" s="838" t="s">
        <v>2459</v>
      </c>
      <c r="F151" s="1182" t="s">
        <v>2460</v>
      </c>
      <c r="G151" s="1183"/>
      <c r="H151" s="1183"/>
      <c r="I151" s="1183"/>
      <c r="J151" s="839" t="s">
        <v>94</v>
      </c>
      <c r="K151" s="840">
        <v>68.7</v>
      </c>
      <c r="L151" s="1184"/>
      <c r="M151" s="1185"/>
      <c r="N151" s="1186">
        <f>ROUND($L$151*$K$151,2)</f>
        <v>0</v>
      </c>
      <c r="O151" s="1183"/>
      <c r="P151" s="1183"/>
      <c r="Q151" s="1183"/>
      <c r="R151" s="830"/>
      <c r="S151" s="825"/>
      <c r="T151" s="919"/>
      <c r="U151" s="920" t="s">
        <v>13</v>
      </c>
      <c r="V151" s="921">
        <v>0.26</v>
      </c>
      <c r="W151" s="921">
        <f>$V$151*$K$151</f>
        <v>17.862000000000002</v>
      </c>
      <c r="X151" s="921">
        <v>7.6999999999999996E-4</v>
      </c>
      <c r="Y151" s="921">
        <f>$X$151*$K$151</f>
        <v>5.2899000000000002E-2</v>
      </c>
      <c r="Z151" s="921">
        <v>0</v>
      </c>
      <c r="AA151" s="922">
        <f>$Z$151*$K$151</f>
        <v>0</v>
      </c>
      <c r="AB151" s="825"/>
      <c r="AC151" s="825"/>
      <c r="AD151" s="825"/>
      <c r="AE151" s="825"/>
      <c r="AF151" s="825"/>
      <c r="AG151" s="825"/>
      <c r="AR151" s="228" t="s">
        <v>15</v>
      </c>
      <c r="AT151" s="228" t="s">
        <v>12</v>
      </c>
      <c r="AU151" s="228" t="s">
        <v>98</v>
      </c>
      <c r="AY151" s="228" t="s">
        <v>11</v>
      </c>
      <c r="BE151" s="231">
        <f>IF($U$151="základní",$N$151,0)</f>
        <v>0</v>
      </c>
      <c r="BF151" s="231">
        <f>IF($U$151="snížená",$N$151,0)</f>
        <v>0</v>
      </c>
      <c r="BG151" s="231">
        <f>IF($U$151="zákl. přenesená",$N$151,0)</f>
        <v>0</v>
      </c>
      <c r="BH151" s="231">
        <f>IF($U$151="sníž. přenesená",$N$151,0)</f>
        <v>0</v>
      </c>
      <c r="BI151" s="231">
        <f>IF($U$151="nulová",$N$151,0)</f>
        <v>0</v>
      </c>
      <c r="BJ151" s="228" t="s">
        <v>97</v>
      </c>
      <c r="BK151" s="231">
        <f>ROUND($L$151*$K$151,2)</f>
        <v>0</v>
      </c>
      <c r="BL151" s="228" t="s">
        <v>15</v>
      </c>
    </row>
    <row r="152" spans="1:64" s="228" customFormat="1" ht="39" customHeight="1">
      <c r="A152" s="825"/>
      <c r="B152" s="829"/>
      <c r="C152" s="837" t="s">
        <v>1768</v>
      </c>
      <c r="D152" s="837" t="s">
        <v>12</v>
      </c>
      <c r="E152" s="838" t="s">
        <v>2461</v>
      </c>
      <c r="F152" s="1182" t="s">
        <v>2462</v>
      </c>
      <c r="G152" s="1183"/>
      <c r="H152" s="1183"/>
      <c r="I152" s="1183"/>
      <c r="J152" s="839" t="s">
        <v>94</v>
      </c>
      <c r="K152" s="840">
        <v>26.8</v>
      </c>
      <c r="L152" s="1184"/>
      <c r="M152" s="1185"/>
      <c r="N152" s="1186">
        <f>ROUND($L$152*$K$152,2)</f>
        <v>0</v>
      </c>
      <c r="O152" s="1183"/>
      <c r="P152" s="1183"/>
      <c r="Q152" s="1183"/>
      <c r="R152" s="830"/>
      <c r="S152" s="825"/>
      <c r="T152" s="919"/>
      <c r="U152" s="920" t="s">
        <v>13</v>
      </c>
      <c r="V152" s="921">
        <v>0.77500000000000002</v>
      </c>
      <c r="W152" s="921">
        <f>$V$152*$K$152</f>
        <v>20.77</v>
      </c>
      <c r="X152" s="921">
        <v>1.15E-3</v>
      </c>
      <c r="Y152" s="921">
        <f>$X$152*$K$152</f>
        <v>3.082E-2</v>
      </c>
      <c r="Z152" s="921">
        <v>0</v>
      </c>
      <c r="AA152" s="922">
        <f>$Z$152*$K$152</f>
        <v>0</v>
      </c>
      <c r="AB152" s="825"/>
      <c r="AC152" s="825"/>
      <c r="AD152" s="825"/>
      <c r="AE152" s="825"/>
      <c r="AF152" s="825"/>
      <c r="AG152" s="825"/>
      <c r="AR152" s="228" t="s">
        <v>15</v>
      </c>
      <c r="AT152" s="228" t="s">
        <v>12</v>
      </c>
      <c r="AU152" s="228" t="s">
        <v>98</v>
      </c>
      <c r="AY152" s="228" t="s">
        <v>11</v>
      </c>
      <c r="BE152" s="231">
        <f>IF($U$152="základní",$N$152,0)</f>
        <v>0</v>
      </c>
      <c r="BF152" s="231">
        <f>IF($U$152="snížená",$N$152,0)</f>
        <v>0</v>
      </c>
      <c r="BG152" s="231">
        <f>IF($U$152="zákl. přenesená",$N$152,0)</f>
        <v>0</v>
      </c>
      <c r="BH152" s="231">
        <f>IF($U$152="sníž. přenesená",$N$152,0)</f>
        <v>0</v>
      </c>
      <c r="BI152" s="231">
        <f>IF($U$152="nulová",$N$152,0)</f>
        <v>0</v>
      </c>
      <c r="BJ152" s="228" t="s">
        <v>97</v>
      </c>
      <c r="BK152" s="231">
        <f>ROUND($L$152*$K$152,2)</f>
        <v>0</v>
      </c>
      <c r="BL152" s="228" t="s">
        <v>15</v>
      </c>
    </row>
    <row r="153" spans="1:64" s="228" customFormat="1" ht="39" customHeight="1">
      <c r="A153" s="825"/>
      <c r="B153" s="829"/>
      <c r="C153" s="837" t="s">
        <v>1771</v>
      </c>
      <c r="D153" s="837" t="s">
        <v>12</v>
      </c>
      <c r="E153" s="838" t="s">
        <v>2463</v>
      </c>
      <c r="F153" s="1182" t="s">
        <v>2464</v>
      </c>
      <c r="G153" s="1183"/>
      <c r="H153" s="1183"/>
      <c r="I153" s="1183"/>
      <c r="J153" s="839" t="s">
        <v>94</v>
      </c>
      <c r="K153" s="840">
        <v>25.6</v>
      </c>
      <c r="L153" s="1184"/>
      <c r="M153" s="1185"/>
      <c r="N153" s="1186">
        <f>ROUND($L$153*$K$153,2)</f>
        <v>0</v>
      </c>
      <c r="O153" s="1183"/>
      <c r="P153" s="1183"/>
      <c r="Q153" s="1183"/>
      <c r="R153" s="830"/>
      <c r="S153" s="825"/>
      <c r="T153" s="919"/>
      <c r="U153" s="920" t="s">
        <v>13</v>
      </c>
      <c r="V153" s="921">
        <v>0.35899999999999999</v>
      </c>
      <c r="W153" s="921">
        <f>$V$153*$K$153</f>
        <v>9.1904000000000003</v>
      </c>
      <c r="X153" s="921">
        <v>1.1100000000000001E-3</v>
      </c>
      <c r="Y153" s="921">
        <f>$X$153*$K$153</f>
        <v>2.8416000000000004E-2</v>
      </c>
      <c r="Z153" s="921">
        <v>0</v>
      </c>
      <c r="AA153" s="922">
        <f>$Z$153*$K$153</f>
        <v>0</v>
      </c>
      <c r="AB153" s="825"/>
      <c r="AC153" s="825"/>
      <c r="AD153" s="825"/>
      <c r="AE153" s="825"/>
      <c r="AF153" s="825"/>
      <c r="AG153" s="825"/>
      <c r="AR153" s="228" t="s">
        <v>15</v>
      </c>
      <c r="AT153" s="228" t="s">
        <v>12</v>
      </c>
      <c r="AU153" s="228" t="s">
        <v>98</v>
      </c>
      <c r="AY153" s="228" t="s">
        <v>11</v>
      </c>
      <c r="BE153" s="231">
        <f>IF($U$153="základní",$N$153,0)</f>
        <v>0</v>
      </c>
      <c r="BF153" s="231">
        <f>IF($U$153="snížená",$N$153,0)</f>
        <v>0</v>
      </c>
      <c r="BG153" s="231">
        <f>IF($U$153="zákl. přenesená",$N$153,0)</f>
        <v>0</v>
      </c>
      <c r="BH153" s="231">
        <f>IF($U$153="sníž. přenesená",$N$153,0)</f>
        <v>0</v>
      </c>
      <c r="BI153" s="231">
        <f>IF($U$153="nulová",$N$153,0)</f>
        <v>0</v>
      </c>
      <c r="BJ153" s="228" t="s">
        <v>97</v>
      </c>
      <c r="BK153" s="231">
        <f>ROUND($L$153*$K$153,2)</f>
        <v>0</v>
      </c>
      <c r="BL153" s="228" t="s">
        <v>15</v>
      </c>
    </row>
    <row r="154" spans="1:64" s="228" customFormat="1" ht="27" customHeight="1">
      <c r="A154" s="825"/>
      <c r="B154" s="829"/>
      <c r="C154" s="837" t="s">
        <v>1774</v>
      </c>
      <c r="D154" s="837" t="s">
        <v>12</v>
      </c>
      <c r="E154" s="838" t="s">
        <v>2465</v>
      </c>
      <c r="F154" s="1182" t="s">
        <v>2466</v>
      </c>
      <c r="G154" s="1183"/>
      <c r="H154" s="1183"/>
      <c r="I154" s="1183"/>
      <c r="J154" s="839" t="s">
        <v>94</v>
      </c>
      <c r="K154" s="840">
        <v>39</v>
      </c>
      <c r="L154" s="1184"/>
      <c r="M154" s="1185"/>
      <c r="N154" s="1186">
        <f>ROUND($L$154*$K$154,2)</f>
        <v>0</v>
      </c>
      <c r="O154" s="1183"/>
      <c r="P154" s="1183"/>
      <c r="Q154" s="1183"/>
      <c r="R154" s="830"/>
      <c r="S154" s="825"/>
      <c r="T154" s="919"/>
      <c r="U154" s="920" t="s">
        <v>13</v>
      </c>
      <c r="V154" s="921">
        <v>0.192</v>
      </c>
      <c r="W154" s="921">
        <f>$V$154*$K$154</f>
        <v>7.4880000000000004</v>
      </c>
      <c r="X154" s="921">
        <v>4.8000000000000001E-4</v>
      </c>
      <c r="Y154" s="921">
        <f>$X$154*$K$154</f>
        <v>1.8720000000000001E-2</v>
      </c>
      <c r="Z154" s="921">
        <v>0</v>
      </c>
      <c r="AA154" s="922">
        <f>$Z$154*$K$154</f>
        <v>0</v>
      </c>
      <c r="AB154" s="825"/>
      <c r="AC154" s="825"/>
      <c r="AD154" s="825"/>
      <c r="AE154" s="825"/>
      <c r="AF154" s="825"/>
      <c r="AG154" s="825"/>
      <c r="AR154" s="228" t="s">
        <v>15</v>
      </c>
      <c r="AT154" s="228" t="s">
        <v>12</v>
      </c>
      <c r="AU154" s="228" t="s">
        <v>98</v>
      </c>
      <c r="AY154" s="228" t="s">
        <v>11</v>
      </c>
      <c r="BE154" s="231">
        <f>IF($U$154="základní",$N$154,0)</f>
        <v>0</v>
      </c>
      <c r="BF154" s="231">
        <f>IF($U$154="snížená",$N$154,0)</f>
        <v>0</v>
      </c>
      <c r="BG154" s="231">
        <f>IF($U$154="zákl. přenesená",$N$154,0)</f>
        <v>0</v>
      </c>
      <c r="BH154" s="231">
        <f>IF($U$154="sníž. přenesená",$N$154,0)</f>
        <v>0</v>
      </c>
      <c r="BI154" s="231">
        <f>IF($U$154="nulová",$N$154,0)</f>
        <v>0</v>
      </c>
      <c r="BJ154" s="228" t="s">
        <v>97</v>
      </c>
      <c r="BK154" s="231">
        <f>ROUND($L$154*$K$154,2)</f>
        <v>0</v>
      </c>
      <c r="BL154" s="228" t="s">
        <v>15</v>
      </c>
    </row>
    <row r="155" spans="1:64" s="228" customFormat="1" ht="27" customHeight="1">
      <c r="A155" s="825"/>
      <c r="B155" s="829"/>
      <c r="C155" s="837" t="s">
        <v>1777</v>
      </c>
      <c r="D155" s="837" t="s">
        <v>12</v>
      </c>
      <c r="E155" s="838" t="s">
        <v>2467</v>
      </c>
      <c r="F155" s="1182" t="s">
        <v>2468</v>
      </c>
      <c r="G155" s="1183"/>
      <c r="H155" s="1183"/>
      <c r="I155" s="1183"/>
      <c r="J155" s="839" t="s">
        <v>94</v>
      </c>
      <c r="K155" s="840">
        <v>39</v>
      </c>
      <c r="L155" s="1184"/>
      <c r="M155" s="1185"/>
      <c r="N155" s="1186">
        <f>ROUND($L$155*$K$155,2)</f>
        <v>0</v>
      </c>
      <c r="O155" s="1183"/>
      <c r="P155" s="1183"/>
      <c r="Q155" s="1183"/>
      <c r="R155" s="830"/>
      <c r="S155" s="825"/>
      <c r="T155" s="919"/>
      <c r="U155" s="920" t="s">
        <v>13</v>
      </c>
      <c r="V155" s="921">
        <v>1.7030000000000001</v>
      </c>
      <c r="W155" s="921">
        <f>$V$155*$K$155</f>
        <v>66.417000000000002</v>
      </c>
      <c r="X155" s="921">
        <v>4.2500000000000003E-3</v>
      </c>
      <c r="Y155" s="921">
        <f>$X$155*$K$155</f>
        <v>0.16575000000000001</v>
      </c>
      <c r="Z155" s="921">
        <v>0</v>
      </c>
      <c r="AA155" s="922">
        <f>$Z$155*$K$155</f>
        <v>0</v>
      </c>
      <c r="AB155" s="825"/>
      <c r="AC155" s="825"/>
      <c r="AD155" s="825"/>
      <c r="AE155" s="825"/>
      <c r="AF155" s="825"/>
      <c r="AG155" s="825"/>
      <c r="AR155" s="228" t="s">
        <v>15</v>
      </c>
      <c r="AT155" s="228" t="s">
        <v>12</v>
      </c>
      <c r="AU155" s="228" t="s">
        <v>98</v>
      </c>
      <c r="AY155" s="228" t="s">
        <v>11</v>
      </c>
      <c r="BE155" s="231">
        <f>IF($U$155="základní",$N$155,0)</f>
        <v>0</v>
      </c>
      <c r="BF155" s="231">
        <f>IF($U$155="snížená",$N$155,0)</f>
        <v>0</v>
      </c>
      <c r="BG155" s="231">
        <f>IF($U$155="zákl. přenesená",$N$155,0)</f>
        <v>0</v>
      </c>
      <c r="BH155" s="231">
        <f>IF($U$155="sníž. přenesená",$N$155,0)</f>
        <v>0</v>
      </c>
      <c r="BI155" s="231">
        <f>IF($U$155="nulová",$N$155,0)</f>
        <v>0</v>
      </c>
      <c r="BJ155" s="228" t="s">
        <v>97</v>
      </c>
      <c r="BK155" s="231">
        <f>ROUND($L$155*$K$155,2)</f>
        <v>0</v>
      </c>
      <c r="BL155" s="228" t="s">
        <v>15</v>
      </c>
    </row>
    <row r="156" spans="1:64" s="228" customFormat="1" ht="15.75" customHeight="1">
      <c r="A156" s="825"/>
      <c r="B156" s="829"/>
      <c r="C156" s="837" t="s">
        <v>1782</v>
      </c>
      <c r="D156" s="837" t="s">
        <v>12</v>
      </c>
      <c r="E156" s="838" t="s">
        <v>2469</v>
      </c>
      <c r="F156" s="1182" t="s">
        <v>2470</v>
      </c>
      <c r="G156" s="1183"/>
      <c r="H156" s="1183"/>
      <c r="I156" s="1183"/>
      <c r="J156" s="839" t="s">
        <v>92</v>
      </c>
      <c r="K156" s="840">
        <v>5</v>
      </c>
      <c r="L156" s="1184"/>
      <c r="M156" s="1185"/>
      <c r="N156" s="1186">
        <f>ROUND($L$156*$K$156,2)</f>
        <v>0</v>
      </c>
      <c r="O156" s="1183"/>
      <c r="P156" s="1183"/>
      <c r="Q156" s="1183"/>
      <c r="R156" s="830"/>
      <c r="S156" s="825"/>
      <c r="T156" s="919"/>
      <c r="U156" s="920" t="s">
        <v>13</v>
      </c>
      <c r="V156" s="921">
        <v>0</v>
      </c>
      <c r="W156" s="921">
        <f>$V$156*$K$156</f>
        <v>0</v>
      </c>
      <c r="X156" s="921">
        <v>0</v>
      </c>
      <c r="Y156" s="921">
        <f>$X$156*$K$156</f>
        <v>0</v>
      </c>
      <c r="Z156" s="921">
        <v>0</v>
      </c>
      <c r="AA156" s="922">
        <f>$Z$156*$K$156</f>
        <v>0</v>
      </c>
      <c r="AB156" s="825"/>
      <c r="AC156" s="825"/>
      <c r="AD156" s="825"/>
      <c r="AE156" s="825"/>
      <c r="AF156" s="825"/>
      <c r="AG156" s="825"/>
      <c r="AR156" s="228" t="s">
        <v>15</v>
      </c>
      <c r="AT156" s="228" t="s">
        <v>12</v>
      </c>
      <c r="AU156" s="228" t="s">
        <v>98</v>
      </c>
      <c r="AY156" s="228" t="s">
        <v>11</v>
      </c>
      <c r="BE156" s="231">
        <f>IF($U$156="základní",$N$156,0)</f>
        <v>0</v>
      </c>
      <c r="BF156" s="231">
        <f>IF($U$156="snížená",$N$156,0)</f>
        <v>0</v>
      </c>
      <c r="BG156" s="231">
        <f>IF($U$156="zákl. přenesená",$N$156,0)</f>
        <v>0</v>
      </c>
      <c r="BH156" s="231">
        <f>IF($U$156="sníž. přenesená",$N$156,0)</f>
        <v>0</v>
      </c>
      <c r="BI156" s="231">
        <f>IF($U$156="nulová",$N$156,0)</f>
        <v>0</v>
      </c>
      <c r="BJ156" s="228" t="s">
        <v>97</v>
      </c>
      <c r="BK156" s="231">
        <f>ROUND($L$156*$K$156,2)</f>
        <v>0</v>
      </c>
      <c r="BL156" s="228" t="s">
        <v>15</v>
      </c>
    </row>
    <row r="157" spans="1:64" s="228" customFormat="1" ht="15.75" customHeight="1">
      <c r="A157" s="825"/>
      <c r="B157" s="829"/>
      <c r="C157" s="837" t="s">
        <v>1788</v>
      </c>
      <c r="D157" s="837" t="s">
        <v>12</v>
      </c>
      <c r="E157" s="838" t="s">
        <v>2471</v>
      </c>
      <c r="F157" s="1182" t="s">
        <v>2472</v>
      </c>
      <c r="G157" s="1183"/>
      <c r="H157" s="1183"/>
      <c r="I157" s="1183"/>
      <c r="J157" s="839" t="s">
        <v>92</v>
      </c>
      <c r="K157" s="840">
        <v>2</v>
      </c>
      <c r="L157" s="1184"/>
      <c r="M157" s="1185"/>
      <c r="N157" s="1186">
        <f>ROUND($L$157*$K$157,2)</f>
        <v>0</v>
      </c>
      <c r="O157" s="1183"/>
      <c r="P157" s="1183"/>
      <c r="Q157" s="1183"/>
      <c r="R157" s="830"/>
      <c r="S157" s="825"/>
      <c r="T157" s="919"/>
      <c r="U157" s="920" t="s">
        <v>13</v>
      </c>
      <c r="V157" s="921">
        <v>0</v>
      </c>
      <c r="W157" s="921">
        <f>$V$157*$K$157</f>
        <v>0</v>
      </c>
      <c r="X157" s="921">
        <v>0</v>
      </c>
      <c r="Y157" s="921">
        <f>$X$157*$K$157</f>
        <v>0</v>
      </c>
      <c r="Z157" s="921">
        <v>0</v>
      </c>
      <c r="AA157" s="922">
        <f>$Z$157*$K$157</f>
        <v>0</v>
      </c>
      <c r="AB157" s="825"/>
      <c r="AC157" s="825"/>
      <c r="AD157" s="825"/>
      <c r="AE157" s="825"/>
      <c r="AF157" s="825"/>
      <c r="AG157" s="825"/>
      <c r="AR157" s="228" t="s">
        <v>15</v>
      </c>
      <c r="AT157" s="228" t="s">
        <v>12</v>
      </c>
      <c r="AU157" s="228" t="s">
        <v>98</v>
      </c>
      <c r="AY157" s="228" t="s">
        <v>11</v>
      </c>
      <c r="BE157" s="231">
        <f>IF($U$157="základní",$N$157,0)</f>
        <v>0</v>
      </c>
      <c r="BF157" s="231">
        <f>IF($U$157="snížená",$N$157,0)</f>
        <v>0</v>
      </c>
      <c r="BG157" s="231">
        <f>IF($U$157="zákl. přenesená",$N$157,0)</f>
        <v>0</v>
      </c>
      <c r="BH157" s="231">
        <f>IF($U$157="sníž. přenesená",$N$157,0)</f>
        <v>0</v>
      </c>
      <c r="BI157" s="231">
        <f>IF($U$157="nulová",$N$157,0)</f>
        <v>0</v>
      </c>
      <c r="BJ157" s="228" t="s">
        <v>97</v>
      </c>
      <c r="BK157" s="231">
        <f>ROUND($L$157*$K$157,2)</f>
        <v>0</v>
      </c>
      <c r="BL157" s="228" t="s">
        <v>15</v>
      </c>
    </row>
    <row r="158" spans="1:64" s="228" customFormat="1" ht="39" customHeight="1">
      <c r="A158" s="825"/>
      <c r="B158" s="829"/>
      <c r="C158" s="837" t="s">
        <v>1790</v>
      </c>
      <c r="D158" s="837" t="s">
        <v>12</v>
      </c>
      <c r="E158" s="838" t="s">
        <v>2473</v>
      </c>
      <c r="F158" s="1182" t="s">
        <v>2474</v>
      </c>
      <c r="G158" s="1183"/>
      <c r="H158" s="1183"/>
      <c r="I158" s="1183"/>
      <c r="J158" s="839" t="s">
        <v>94</v>
      </c>
      <c r="K158" s="840">
        <v>14.9</v>
      </c>
      <c r="L158" s="1184"/>
      <c r="M158" s="1185"/>
      <c r="N158" s="1186">
        <f>ROUND($L$158*$K$158,2)</f>
        <v>0</v>
      </c>
      <c r="O158" s="1183"/>
      <c r="P158" s="1183"/>
      <c r="Q158" s="1183"/>
      <c r="R158" s="830"/>
      <c r="S158" s="825"/>
      <c r="T158" s="919"/>
      <c r="U158" s="920" t="s">
        <v>13</v>
      </c>
      <c r="V158" s="921">
        <v>0.84499999999999997</v>
      </c>
      <c r="W158" s="921">
        <f>$V$158*$K$158</f>
        <v>12.5905</v>
      </c>
      <c r="X158" s="921">
        <v>1.5200000000000001E-3</v>
      </c>
      <c r="Y158" s="921">
        <f>$X$158*$K$158</f>
        <v>2.2648000000000001E-2</v>
      </c>
      <c r="Z158" s="921">
        <v>0</v>
      </c>
      <c r="AA158" s="922">
        <f>$Z$158*$K$158</f>
        <v>0</v>
      </c>
      <c r="AB158" s="825"/>
      <c r="AC158" s="825"/>
      <c r="AD158" s="825"/>
      <c r="AE158" s="825"/>
      <c r="AF158" s="825"/>
      <c r="AG158" s="825"/>
      <c r="AR158" s="228" t="s">
        <v>15</v>
      </c>
      <c r="AT158" s="228" t="s">
        <v>12</v>
      </c>
      <c r="AU158" s="228" t="s">
        <v>98</v>
      </c>
      <c r="AY158" s="228" t="s">
        <v>11</v>
      </c>
      <c r="BE158" s="231">
        <f>IF($U$158="základní",$N$158,0)</f>
        <v>0</v>
      </c>
      <c r="BF158" s="231">
        <f>IF($U$158="snížená",$N$158,0)</f>
        <v>0</v>
      </c>
      <c r="BG158" s="231">
        <f>IF($U$158="zákl. přenesená",$N$158,0)</f>
        <v>0</v>
      </c>
      <c r="BH158" s="231">
        <f>IF($U$158="sníž. přenesená",$N$158,0)</f>
        <v>0</v>
      </c>
      <c r="BI158" s="231">
        <f>IF($U$158="nulová",$N$158,0)</f>
        <v>0</v>
      </c>
      <c r="BJ158" s="228" t="s">
        <v>97</v>
      </c>
      <c r="BK158" s="231">
        <f>ROUND($L$158*$K$158,2)</f>
        <v>0</v>
      </c>
      <c r="BL158" s="228" t="s">
        <v>15</v>
      </c>
    </row>
    <row r="159" spans="1:64" s="228" customFormat="1" ht="27" customHeight="1">
      <c r="A159" s="825"/>
      <c r="B159" s="829"/>
      <c r="C159" s="837" t="s">
        <v>1792</v>
      </c>
      <c r="D159" s="837" t="s">
        <v>12</v>
      </c>
      <c r="E159" s="838" t="s">
        <v>2475</v>
      </c>
      <c r="F159" s="1182" t="s">
        <v>2476</v>
      </c>
      <c r="G159" s="1183"/>
      <c r="H159" s="1183"/>
      <c r="I159" s="1183"/>
      <c r="J159" s="839" t="s">
        <v>94</v>
      </c>
      <c r="K159" s="840">
        <v>125.6</v>
      </c>
      <c r="L159" s="1184"/>
      <c r="M159" s="1185"/>
      <c r="N159" s="1186">
        <f>ROUND($L$159*$K$159,2)</f>
        <v>0</v>
      </c>
      <c r="O159" s="1183"/>
      <c r="P159" s="1183"/>
      <c r="Q159" s="1183"/>
      <c r="R159" s="830"/>
      <c r="S159" s="825"/>
      <c r="T159" s="919"/>
      <c r="U159" s="920" t="s">
        <v>13</v>
      </c>
      <c r="V159" s="921">
        <v>0.371</v>
      </c>
      <c r="W159" s="921">
        <f>$V$159*$K$159</f>
        <v>46.5976</v>
      </c>
      <c r="X159" s="921">
        <v>1.39E-3</v>
      </c>
      <c r="Y159" s="921">
        <f>$X$159*$K$159</f>
        <v>0.17458399999999999</v>
      </c>
      <c r="Z159" s="921">
        <v>0</v>
      </c>
      <c r="AA159" s="922">
        <f>$Z$159*$K$159</f>
        <v>0</v>
      </c>
      <c r="AB159" s="825"/>
      <c r="AC159" s="825"/>
      <c r="AD159" s="825"/>
      <c r="AE159" s="825"/>
      <c r="AF159" s="825"/>
      <c r="AG159" s="825"/>
      <c r="AR159" s="228" t="s">
        <v>15</v>
      </c>
      <c r="AT159" s="228" t="s">
        <v>12</v>
      </c>
      <c r="AU159" s="228" t="s">
        <v>98</v>
      </c>
      <c r="AY159" s="228" t="s">
        <v>11</v>
      </c>
      <c r="BE159" s="231">
        <f>IF($U$159="základní",$N$159,0)</f>
        <v>0</v>
      </c>
      <c r="BF159" s="231">
        <f>IF($U$159="snížená",$N$159,0)</f>
        <v>0</v>
      </c>
      <c r="BG159" s="231">
        <f>IF($U$159="zákl. přenesená",$N$159,0)</f>
        <v>0</v>
      </c>
      <c r="BH159" s="231">
        <f>IF($U$159="sníž. přenesená",$N$159,0)</f>
        <v>0</v>
      </c>
      <c r="BI159" s="231">
        <f>IF($U$159="nulová",$N$159,0)</f>
        <v>0</v>
      </c>
      <c r="BJ159" s="228" t="s">
        <v>97</v>
      </c>
      <c r="BK159" s="231">
        <f>ROUND($L$159*$K$159,2)</f>
        <v>0</v>
      </c>
      <c r="BL159" s="228" t="s">
        <v>15</v>
      </c>
    </row>
    <row r="160" spans="1:64" s="228" customFormat="1" ht="27" customHeight="1">
      <c r="A160" s="825"/>
      <c r="B160" s="829"/>
      <c r="C160" s="837" t="s">
        <v>1794</v>
      </c>
      <c r="D160" s="837" t="s">
        <v>12</v>
      </c>
      <c r="E160" s="838" t="s">
        <v>2477</v>
      </c>
      <c r="F160" s="1182" t="s">
        <v>2478</v>
      </c>
      <c r="G160" s="1183"/>
      <c r="H160" s="1183"/>
      <c r="I160" s="1183"/>
      <c r="J160" s="839" t="s">
        <v>94</v>
      </c>
      <c r="K160" s="840">
        <v>79.8</v>
      </c>
      <c r="L160" s="1184"/>
      <c r="M160" s="1185"/>
      <c r="N160" s="1186">
        <f>ROUND($L$160*$K$160,2)</f>
        <v>0</v>
      </c>
      <c r="O160" s="1183"/>
      <c r="P160" s="1183"/>
      <c r="Q160" s="1183"/>
      <c r="R160" s="830"/>
      <c r="S160" s="825"/>
      <c r="T160" s="919"/>
      <c r="U160" s="920" t="s">
        <v>13</v>
      </c>
      <c r="V160" s="921">
        <v>0.33400000000000002</v>
      </c>
      <c r="W160" s="921">
        <f>$V$160*$K$160</f>
        <v>26.653200000000002</v>
      </c>
      <c r="X160" s="921">
        <v>2.8900000000000002E-3</v>
      </c>
      <c r="Y160" s="921">
        <f>$X$160*$K$160</f>
        <v>0.23062200000000002</v>
      </c>
      <c r="Z160" s="921">
        <v>0</v>
      </c>
      <c r="AA160" s="922">
        <f>$Z$160*$K$160</f>
        <v>0</v>
      </c>
      <c r="AB160" s="825"/>
      <c r="AC160" s="825"/>
      <c r="AD160" s="825"/>
      <c r="AE160" s="825"/>
      <c r="AF160" s="825"/>
      <c r="AG160" s="825"/>
      <c r="AR160" s="228" t="s">
        <v>15</v>
      </c>
      <c r="AT160" s="228" t="s">
        <v>12</v>
      </c>
      <c r="AU160" s="228" t="s">
        <v>98</v>
      </c>
      <c r="AY160" s="228" t="s">
        <v>11</v>
      </c>
      <c r="BE160" s="231">
        <f>IF($U$160="základní",$N$160,0)</f>
        <v>0</v>
      </c>
      <c r="BF160" s="231">
        <f>IF($U$160="snížená",$N$160,0)</f>
        <v>0</v>
      </c>
      <c r="BG160" s="231">
        <f>IF($U$160="zákl. přenesená",$N$160,0)</f>
        <v>0</v>
      </c>
      <c r="BH160" s="231">
        <f>IF($U$160="sníž. přenesená",$N$160,0)</f>
        <v>0</v>
      </c>
      <c r="BI160" s="231">
        <f>IF($U$160="nulová",$N$160,0)</f>
        <v>0</v>
      </c>
      <c r="BJ160" s="228" t="s">
        <v>97</v>
      </c>
      <c r="BK160" s="231">
        <f>ROUND($L$160*$K$160,2)</f>
        <v>0</v>
      </c>
      <c r="BL160" s="228" t="s">
        <v>15</v>
      </c>
    </row>
    <row r="161" spans="1:64" s="228" customFormat="1" ht="27" customHeight="1">
      <c r="A161" s="825"/>
      <c r="B161" s="829"/>
      <c r="C161" s="837" t="s">
        <v>1796</v>
      </c>
      <c r="D161" s="837" t="s">
        <v>12</v>
      </c>
      <c r="E161" s="838" t="s">
        <v>2479</v>
      </c>
      <c r="F161" s="1182" t="s">
        <v>2480</v>
      </c>
      <c r="G161" s="1183"/>
      <c r="H161" s="1183"/>
      <c r="I161" s="1183"/>
      <c r="J161" s="839" t="s">
        <v>94</v>
      </c>
      <c r="K161" s="840">
        <v>141.80000000000001</v>
      </c>
      <c r="L161" s="1184"/>
      <c r="M161" s="1185"/>
      <c r="N161" s="1186">
        <f>ROUND($L$161*$K$161,2)</f>
        <v>0</v>
      </c>
      <c r="O161" s="1183"/>
      <c r="P161" s="1183"/>
      <c r="Q161" s="1183"/>
      <c r="R161" s="830"/>
      <c r="S161" s="825"/>
      <c r="T161" s="919"/>
      <c r="U161" s="920" t="s">
        <v>13</v>
      </c>
      <c r="V161" s="921">
        <v>0.192</v>
      </c>
      <c r="W161" s="921">
        <f>$V$161*$K$161</f>
        <v>27.225600000000004</v>
      </c>
      <c r="X161" s="921">
        <v>4.8000000000000001E-4</v>
      </c>
      <c r="Y161" s="921">
        <f>$X$161*$K$161</f>
        <v>6.8064000000000013E-2</v>
      </c>
      <c r="Z161" s="921">
        <v>0</v>
      </c>
      <c r="AA161" s="922">
        <f>$Z$161*$K$161</f>
        <v>0</v>
      </c>
      <c r="AB161" s="825"/>
      <c r="AC161" s="825"/>
      <c r="AD161" s="825"/>
      <c r="AE161" s="825"/>
      <c r="AF161" s="825"/>
      <c r="AG161" s="825"/>
      <c r="AR161" s="228" t="s">
        <v>15</v>
      </c>
      <c r="AT161" s="228" t="s">
        <v>12</v>
      </c>
      <c r="AU161" s="228" t="s">
        <v>98</v>
      </c>
      <c r="AY161" s="228" t="s">
        <v>11</v>
      </c>
      <c r="BE161" s="231">
        <f>IF($U$161="základní",$N$161,0)</f>
        <v>0</v>
      </c>
      <c r="BF161" s="231">
        <f>IF($U$161="snížená",$N$161,0)</f>
        <v>0</v>
      </c>
      <c r="BG161" s="231">
        <f>IF($U$161="zákl. přenesená",$N$161,0)</f>
        <v>0</v>
      </c>
      <c r="BH161" s="231">
        <f>IF($U$161="sníž. přenesená",$N$161,0)</f>
        <v>0</v>
      </c>
      <c r="BI161" s="231">
        <f>IF($U$161="nulová",$N$161,0)</f>
        <v>0</v>
      </c>
      <c r="BJ161" s="228" t="s">
        <v>97</v>
      </c>
      <c r="BK161" s="231">
        <f>ROUND($L$161*$K$161,2)</f>
        <v>0</v>
      </c>
      <c r="BL161" s="228" t="s">
        <v>15</v>
      </c>
    </row>
    <row r="162" spans="1:64" s="228" customFormat="1" ht="27" customHeight="1">
      <c r="A162" s="825"/>
      <c r="B162" s="829"/>
      <c r="C162" s="837" t="s">
        <v>1798</v>
      </c>
      <c r="D162" s="837" t="s">
        <v>12</v>
      </c>
      <c r="E162" s="838" t="s">
        <v>2481</v>
      </c>
      <c r="F162" s="1182" t="s">
        <v>2482</v>
      </c>
      <c r="G162" s="1183"/>
      <c r="H162" s="1183"/>
      <c r="I162" s="1183"/>
      <c r="J162" s="839" t="s">
        <v>94</v>
      </c>
      <c r="K162" s="840">
        <v>16.100000000000001</v>
      </c>
      <c r="L162" s="1184"/>
      <c r="M162" s="1185"/>
      <c r="N162" s="1186">
        <f>ROUND($L$162*$K$162,2)</f>
        <v>0</v>
      </c>
      <c r="O162" s="1183"/>
      <c r="P162" s="1183"/>
      <c r="Q162" s="1183"/>
      <c r="R162" s="830"/>
      <c r="S162" s="825"/>
      <c r="T162" s="919"/>
      <c r="U162" s="920" t="s">
        <v>13</v>
      </c>
      <c r="V162" s="921">
        <v>1.409</v>
      </c>
      <c r="W162" s="921">
        <f>$V$162*$K$162</f>
        <v>22.684900000000003</v>
      </c>
      <c r="X162" s="921">
        <v>5.4799999999999996E-3</v>
      </c>
      <c r="Y162" s="921">
        <f>$X$162*$K$162</f>
        <v>8.8228000000000001E-2</v>
      </c>
      <c r="Z162" s="921">
        <v>0</v>
      </c>
      <c r="AA162" s="922">
        <f>$Z$162*$K$162</f>
        <v>0</v>
      </c>
      <c r="AB162" s="825"/>
      <c r="AC162" s="825"/>
      <c r="AD162" s="825"/>
      <c r="AE162" s="825"/>
      <c r="AF162" s="825"/>
      <c r="AG162" s="825"/>
      <c r="AR162" s="228" t="s">
        <v>15</v>
      </c>
      <c r="AT162" s="228" t="s">
        <v>12</v>
      </c>
      <c r="AU162" s="228" t="s">
        <v>98</v>
      </c>
      <c r="AY162" s="228" t="s">
        <v>11</v>
      </c>
      <c r="BE162" s="231">
        <f>IF($U$162="základní",$N$162,0)</f>
        <v>0</v>
      </c>
      <c r="BF162" s="231">
        <f>IF($U$162="snížená",$N$162,0)</f>
        <v>0</v>
      </c>
      <c r="BG162" s="231">
        <f>IF($U$162="zákl. přenesená",$N$162,0)</f>
        <v>0</v>
      </c>
      <c r="BH162" s="231">
        <f>IF($U$162="sníž. přenesená",$N$162,0)</f>
        <v>0</v>
      </c>
      <c r="BI162" s="231">
        <f>IF($U$162="nulová",$N$162,0)</f>
        <v>0</v>
      </c>
      <c r="BJ162" s="228" t="s">
        <v>97</v>
      </c>
      <c r="BK162" s="231">
        <f>ROUND($L$162*$K$162,2)</f>
        <v>0</v>
      </c>
      <c r="BL162" s="228" t="s">
        <v>15</v>
      </c>
    </row>
    <row r="163" spans="1:64" s="228" customFormat="1" ht="15.75" customHeight="1">
      <c r="A163" s="825"/>
      <c r="B163" s="829"/>
      <c r="C163" s="837" t="s">
        <v>1800</v>
      </c>
      <c r="D163" s="837" t="s">
        <v>12</v>
      </c>
      <c r="E163" s="838" t="s">
        <v>2483</v>
      </c>
      <c r="F163" s="1182" t="s">
        <v>2484</v>
      </c>
      <c r="G163" s="1183"/>
      <c r="H163" s="1183"/>
      <c r="I163" s="1183"/>
      <c r="J163" s="839" t="s">
        <v>92</v>
      </c>
      <c r="K163" s="840">
        <v>2</v>
      </c>
      <c r="L163" s="1184"/>
      <c r="M163" s="1185"/>
      <c r="N163" s="1186">
        <f>ROUND($L$163*$K$163,2)</f>
        <v>0</v>
      </c>
      <c r="O163" s="1183"/>
      <c r="P163" s="1183"/>
      <c r="Q163" s="1183"/>
      <c r="R163" s="830"/>
      <c r="S163" s="825"/>
      <c r="T163" s="919"/>
      <c r="U163" s="920" t="s">
        <v>13</v>
      </c>
      <c r="V163" s="921">
        <v>0</v>
      </c>
      <c r="W163" s="921">
        <f>$V$163*$K$163</f>
        <v>0</v>
      </c>
      <c r="X163" s="921">
        <v>0</v>
      </c>
      <c r="Y163" s="921">
        <f>$X$163*$K$163</f>
        <v>0</v>
      </c>
      <c r="Z163" s="921">
        <v>0</v>
      </c>
      <c r="AA163" s="922">
        <f>$Z$163*$K$163</f>
        <v>0</v>
      </c>
      <c r="AB163" s="825"/>
      <c r="AC163" s="825"/>
      <c r="AD163" s="825"/>
      <c r="AE163" s="825"/>
      <c r="AF163" s="825"/>
      <c r="AG163" s="825"/>
      <c r="AR163" s="228" t="s">
        <v>15</v>
      </c>
      <c r="AT163" s="228" t="s">
        <v>12</v>
      </c>
      <c r="AU163" s="228" t="s">
        <v>98</v>
      </c>
      <c r="AY163" s="228" t="s">
        <v>11</v>
      </c>
      <c r="BE163" s="231">
        <f>IF($U$163="základní",$N$163,0)</f>
        <v>0</v>
      </c>
      <c r="BF163" s="231">
        <f>IF($U$163="snížená",$N$163,0)</f>
        <v>0</v>
      </c>
      <c r="BG163" s="231">
        <f>IF($U$163="zákl. přenesená",$N$163,0)</f>
        <v>0</v>
      </c>
      <c r="BH163" s="231">
        <f>IF($U$163="sníž. přenesená",$N$163,0)</f>
        <v>0</v>
      </c>
      <c r="BI163" s="231">
        <f>IF($U$163="nulová",$N$163,0)</f>
        <v>0</v>
      </c>
      <c r="BJ163" s="228" t="s">
        <v>97</v>
      </c>
      <c r="BK163" s="231">
        <f>ROUND($L$163*$K$163,2)</f>
        <v>0</v>
      </c>
      <c r="BL163" s="228" t="s">
        <v>15</v>
      </c>
    </row>
    <row r="164" spans="1:64" s="228" customFormat="1" ht="15.75" customHeight="1">
      <c r="A164" s="825"/>
      <c r="B164" s="829"/>
      <c r="C164" s="837" t="s">
        <v>1802</v>
      </c>
      <c r="D164" s="837" t="s">
        <v>12</v>
      </c>
      <c r="E164" s="838" t="s">
        <v>2485</v>
      </c>
      <c r="F164" s="1182" t="s">
        <v>2486</v>
      </c>
      <c r="G164" s="1183"/>
      <c r="H164" s="1183"/>
      <c r="I164" s="1183"/>
      <c r="J164" s="839" t="s">
        <v>92</v>
      </c>
      <c r="K164" s="840">
        <v>1</v>
      </c>
      <c r="L164" s="1184"/>
      <c r="M164" s="1185"/>
      <c r="N164" s="1186">
        <f>ROUND($L$164*$K$164,2)</f>
        <v>0</v>
      </c>
      <c r="O164" s="1183"/>
      <c r="P164" s="1183"/>
      <c r="Q164" s="1183"/>
      <c r="R164" s="830"/>
      <c r="S164" s="825"/>
      <c r="T164" s="919"/>
      <c r="U164" s="920" t="s">
        <v>13</v>
      </c>
      <c r="V164" s="921">
        <v>0</v>
      </c>
      <c r="W164" s="921">
        <f>$V$164*$K$164</f>
        <v>0</v>
      </c>
      <c r="X164" s="921">
        <v>0</v>
      </c>
      <c r="Y164" s="921">
        <f>$X$164*$K$164</f>
        <v>0</v>
      </c>
      <c r="Z164" s="921">
        <v>0</v>
      </c>
      <c r="AA164" s="922">
        <f>$Z$164*$K$164</f>
        <v>0</v>
      </c>
      <c r="AB164" s="825"/>
      <c r="AC164" s="825"/>
      <c r="AD164" s="825"/>
      <c r="AE164" s="825"/>
      <c r="AF164" s="825"/>
      <c r="AG164" s="825"/>
      <c r="AR164" s="228" t="s">
        <v>15</v>
      </c>
      <c r="AT164" s="228" t="s">
        <v>12</v>
      </c>
      <c r="AU164" s="228" t="s">
        <v>98</v>
      </c>
      <c r="AY164" s="228" t="s">
        <v>11</v>
      </c>
      <c r="BE164" s="231">
        <f>IF($U$164="základní",$N$164,0)</f>
        <v>0</v>
      </c>
      <c r="BF164" s="231">
        <f>IF($U$164="snížená",$N$164,0)</f>
        <v>0</v>
      </c>
      <c r="BG164" s="231">
        <f>IF($U$164="zákl. přenesená",$N$164,0)</f>
        <v>0</v>
      </c>
      <c r="BH164" s="231">
        <f>IF($U$164="sníž. přenesená",$N$164,0)</f>
        <v>0</v>
      </c>
      <c r="BI164" s="231">
        <f>IF($U$164="nulová",$N$164,0)</f>
        <v>0</v>
      </c>
      <c r="BJ164" s="228" t="s">
        <v>97</v>
      </c>
      <c r="BK164" s="231">
        <f>ROUND($L$164*$K$164,2)</f>
        <v>0</v>
      </c>
      <c r="BL164" s="228" t="s">
        <v>15</v>
      </c>
    </row>
    <row r="165" spans="1:64" s="228" customFormat="1" ht="15.75" customHeight="1">
      <c r="A165" s="825"/>
      <c r="B165" s="829"/>
      <c r="C165" s="837" t="s">
        <v>1804</v>
      </c>
      <c r="D165" s="837" t="s">
        <v>12</v>
      </c>
      <c r="E165" s="838" t="s">
        <v>2487</v>
      </c>
      <c r="F165" s="1182" t="s">
        <v>2488</v>
      </c>
      <c r="G165" s="1183"/>
      <c r="H165" s="1183"/>
      <c r="I165" s="1183"/>
      <c r="J165" s="839" t="s">
        <v>92</v>
      </c>
      <c r="K165" s="840">
        <v>2</v>
      </c>
      <c r="L165" s="1184"/>
      <c r="M165" s="1185"/>
      <c r="N165" s="1186">
        <f>ROUND($L$165*$K$165,2)</f>
        <v>0</v>
      </c>
      <c r="O165" s="1183"/>
      <c r="P165" s="1183"/>
      <c r="Q165" s="1183"/>
      <c r="R165" s="830"/>
      <c r="S165" s="825"/>
      <c r="T165" s="919"/>
      <c r="U165" s="920" t="s">
        <v>13</v>
      </c>
      <c r="V165" s="921">
        <v>0</v>
      </c>
      <c r="W165" s="921">
        <f>$V$165*$K$165</f>
        <v>0</v>
      </c>
      <c r="X165" s="921">
        <v>0</v>
      </c>
      <c r="Y165" s="921">
        <f>$X$165*$K$165</f>
        <v>0</v>
      </c>
      <c r="Z165" s="921">
        <v>0</v>
      </c>
      <c r="AA165" s="922">
        <f>$Z$165*$K$165</f>
        <v>0</v>
      </c>
      <c r="AB165" s="825"/>
      <c r="AC165" s="825"/>
      <c r="AD165" s="825"/>
      <c r="AE165" s="825"/>
      <c r="AF165" s="825"/>
      <c r="AG165" s="825"/>
      <c r="AR165" s="228" t="s">
        <v>15</v>
      </c>
      <c r="AT165" s="228" t="s">
        <v>12</v>
      </c>
      <c r="AU165" s="228" t="s">
        <v>98</v>
      </c>
      <c r="AY165" s="228" t="s">
        <v>11</v>
      </c>
      <c r="BE165" s="231">
        <f>IF($U$165="základní",$N$165,0)</f>
        <v>0</v>
      </c>
      <c r="BF165" s="231">
        <f>IF($U$165="snížená",$N$165,0)</f>
        <v>0</v>
      </c>
      <c r="BG165" s="231">
        <f>IF($U$165="zákl. přenesená",$N$165,0)</f>
        <v>0</v>
      </c>
      <c r="BH165" s="231">
        <f>IF($U$165="sníž. přenesená",$N$165,0)</f>
        <v>0</v>
      </c>
      <c r="BI165" s="231">
        <f>IF($U$165="nulová",$N$165,0)</f>
        <v>0</v>
      </c>
      <c r="BJ165" s="228" t="s">
        <v>97</v>
      </c>
      <c r="BK165" s="231">
        <f>ROUND($L$165*$K$165,2)</f>
        <v>0</v>
      </c>
      <c r="BL165" s="228" t="s">
        <v>15</v>
      </c>
    </row>
    <row r="166" spans="1:64" s="228" customFormat="1" ht="27" customHeight="1">
      <c r="A166" s="825"/>
      <c r="B166" s="829"/>
      <c r="C166" s="837" t="s">
        <v>1807</v>
      </c>
      <c r="D166" s="837" t="s">
        <v>12</v>
      </c>
      <c r="E166" s="838" t="s">
        <v>2489</v>
      </c>
      <c r="F166" s="1182" t="s">
        <v>2490</v>
      </c>
      <c r="G166" s="1183"/>
      <c r="H166" s="1183"/>
      <c r="I166" s="1183"/>
      <c r="J166" s="839" t="s">
        <v>94</v>
      </c>
      <c r="K166" s="840">
        <v>41</v>
      </c>
      <c r="L166" s="1184"/>
      <c r="M166" s="1185"/>
      <c r="N166" s="1186">
        <f>ROUND($L$166*$K$166,2)</f>
        <v>0</v>
      </c>
      <c r="O166" s="1183"/>
      <c r="P166" s="1183"/>
      <c r="Q166" s="1183"/>
      <c r="R166" s="830"/>
      <c r="S166" s="825"/>
      <c r="T166" s="919"/>
      <c r="U166" s="920" t="s">
        <v>13</v>
      </c>
      <c r="V166" s="921">
        <v>0</v>
      </c>
      <c r="W166" s="921">
        <f>$V$166*$K$166</f>
        <v>0</v>
      </c>
      <c r="X166" s="921">
        <v>0</v>
      </c>
      <c r="Y166" s="921">
        <f>$X$166*$K$166</f>
        <v>0</v>
      </c>
      <c r="Z166" s="921">
        <v>0</v>
      </c>
      <c r="AA166" s="922">
        <f>$Z$166*$K$166</f>
        <v>0</v>
      </c>
      <c r="AB166" s="825"/>
      <c r="AC166" s="825"/>
      <c r="AD166" s="825"/>
      <c r="AE166" s="825"/>
      <c r="AF166" s="825"/>
      <c r="AG166" s="825"/>
      <c r="AR166" s="228" t="s">
        <v>15</v>
      </c>
      <c r="AT166" s="228" t="s">
        <v>12</v>
      </c>
      <c r="AU166" s="228" t="s">
        <v>98</v>
      </c>
      <c r="AY166" s="228" t="s">
        <v>11</v>
      </c>
      <c r="BE166" s="231">
        <f>IF($U$166="základní",$N$166,0)</f>
        <v>0</v>
      </c>
      <c r="BF166" s="231">
        <f>IF($U$166="snížená",$N$166,0)</f>
        <v>0</v>
      </c>
      <c r="BG166" s="231">
        <f>IF($U$166="zákl. přenesená",$N$166,0)</f>
        <v>0</v>
      </c>
      <c r="BH166" s="231">
        <f>IF($U$166="sníž. přenesená",$N$166,0)</f>
        <v>0</v>
      </c>
      <c r="BI166" s="231">
        <f>IF($U$166="nulová",$N$166,0)</f>
        <v>0</v>
      </c>
      <c r="BJ166" s="228" t="s">
        <v>97</v>
      </c>
      <c r="BK166" s="231">
        <f>ROUND($L$166*$K$166,2)</f>
        <v>0</v>
      </c>
      <c r="BL166" s="228" t="s">
        <v>15</v>
      </c>
    </row>
    <row r="167" spans="1:64" s="228" customFormat="1" ht="27" customHeight="1">
      <c r="A167" s="825"/>
      <c r="B167" s="829"/>
      <c r="C167" s="837" t="s">
        <v>1809</v>
      </c>
      <c r="D167" s="837" t="s">
        <v>12</v>
      </c>
      <c r="E167" s="838" t="s">
        <v>2491</v>
      </c>
      <c r="F167" s="1182" t="s">
        <v>2492</v>
      </c>
      <c r="G167" s="1183"/>
      <c r="H167" s="1183"/>
      <c r="I167" s="1183"/>
      <c r="J167" s="839" t="s">
        <v>94</v>
      </c>
      <c r="K167" s="840">
        <v>79.599999999999994</v>
      </c>
      <c r="L167" s="1184"/>
      <c r="M167" s="1185"/>
      <c r="N167" s="1186">
        <f>ROUND($L$167*$K$167,2)</f>
        <v>0</v>
      </c>
      <c r="O167" s="1183"/>
      <c r="P167" s="1183"/>
      <c r="Q167" s="1183"/>
      <c r="R167" s="830"/>
      <c r="S167" s="825"/>
      <c r="T167" s="919"/>
      <c r="U167" s="920" t="s">
        <v>13</v>
      </c>
      <c r="V167" s="921">
        <v>0</v>
      </c>
      <c r="W167" s="921">
        <f>$V$167*$K$167</f>
        <v>0</v>
      </c>
      <c r="X167" s="921">
        <v>0</v>
      </c>
      <c r="Y167" s="921">
        <f>$X$167*$K$167</f>
        <v>0</v>
      </c>
      <c r="Z167" s="921">
        <v>0</v>
      </c>
      <c r="AA167" s="922">
        <f>$Z$167*$K$167</f>
        <v>0</v>
      </c>
      <c r="AB167" s="825"/>
      <c r="AC167" s="825"/>
      <c r="AD167" s="825"/>
      <c r="AE167" s="825"/>
      <c r="AF167" s="825"/>
      <c r="AG167" s="825"/>
      <c r="AR167" s="228" t="s">
        <v>15</v>
      </c>
      <c r="AT167" s="228" t="s">
        <v>12</v>
      </c>
      <c r="AU167" s="228" t="s">
        <v>98</v>
      </c>
      <c r="AY167" s="228" t="s">
        <v>11</v>
      </c>
      <c r="BE167" s="231">
        <f>IF($U$167="základní",$N$167,0)</f>
        <v>0</v>
      </c>
      <c r="BF167" s="231">
        <f>IF($U$167="snížená",$N$167,0)</f>
        <v>0</v>
      </c>
      <c r="BG167" s="231">
        <f>IF($U$167="zákl. přenesená",$N$167,0)</f>
        <v>0</v>
      </c>
      <c r="BH167" s="231">
        <f>IF($U$167="sníž. přenesená",$N$167,0)</f>
        <v>0</v>
      </c>
      <c r="BI167" s="231">
        <f>IF($U$167="nulová",$N$167,0)</f>
        <v>0</v>
      </c>
      <c r="BJ167" s="228" t="s">
        <v>97</v>
      </c>
      <c r="BK167" s="231">
        <f>ROUND($L$167*$K$167,2)</f>
        <v>0</v>
      </c>
      <c r="BL167" s="228" t="s">
        <v>15</v>
      </c>
    </row>
    <row r="168" spans="1:64" s="228" customFormat="1" ht="27" customHeight="1">
      <c r="A168" s="825"/>
      <c r="B168" s="829"/>
      <c r="C168" s="837" t="s">
        <v>1814</v>
      </c>
      <c r="D168" s="837" t="s">
        <v>12</v>
      </c>
      <c r="E168" s="838" t="s">
        <v>2493</v>
      </c>
      <c r="F168" s="1182" t="s">
        <v>2494</v>
      </c>
      <c r="G168" s="1183"/>
      <c r="H168" s="1183"/>
      <c r="I168" s="1183"/>
      <c r="J168" s="839" t="s">
        <v>94</v>
      </c>
      <c r="K168" s="840">
        <v>72</v>
      </c>
      <c r="L168" s="1184"/>
      <c r="M168" s="1185"/>
      <c r="N168" s="1186">
        <f>ROUND($L$168*$K$168,2)</f>
        <v>0</v>
      </c>
      <c r="O168" s="1183"/>
      <c r="P168" s="1183"/>
      <c r="Q168" s="1183"/>
      <c r="R168" s="830"/>
      <c r="S168" s="825"/>
      <c r="T168" s="919"/>
      <c r="U168" s="920" t="s">
        <v>13</v>
      </c>
      <c r="V168" s="921">
        <v>0</v>
      </c>
      <c r="W168" s="921">
        <f>$V$168*$K$168</f>
        <v>0</v>
      </c>
      <c r="X168" s="921">
        <v>0</v>
      </c>
      <c r="Y168" s="921">
        <f>$X$168*$K$168</f>
        <v>0</v>
      </c>
      <c r="Z168" s="921">
        <v>0</v>
      </c>
      <c r="AA168" s="922">
        <f>$Z$168*$K$168</f>
        <v>0</v>
      </c>
      <c r="AB168" s="825"/>
      <c r="AC168" s="825"/>
      <c r="AD168" s="825"/>
      <c r="AE168" s="825"/>
      <c r="AF168" s="825"/>
      <c r="AG168" s="825"/>
      <c r="AR168" s="228" t="s">
        <v>15</v>
      </c>
      <c r="AT168" s="228" t="s">
        <v>12</v>
      </c>
      <c r="AU168" s="228" t="s">
        <v>98</v>
      </c>
      <c r="AY168" s="228" t="s">
        <v>11</v>
      </c>
      <c r="BE168" s="231">
        <f>IF($U$168="základní",$N$168,0)</f>
        <v>0</v>
      </c>
      <c r="BF168" s="231">
        <f>IF($U$168="snížená",$N$168,0)</f>
        <v>0</v>
      </c>
      <c r="BG168" s="231">
        <f>IF($U$168="zákl. přenesená",$N$168,0)</f>
        <v>0</v>
      </c>
      <c r="BH168" s="231">
        <f>IF($U$168="sníž. přenesená",$N$168,0)</f>
        <v>0</v>
      </c>
      <c r="BI168" s="231">
        <f>IF($U$168="nulová",$N$168,0)</f>
        <v>0</v>
      </c>
      <c r="BJ168" s="228" t="s">
        <v>97</v>
      </c>
      <c r="BK168" s="231">
        <f>ROUND($L$168*$K$168,2)</f>
        <v>0</v>
      </c>
      <c r="BL168" s="228" t="s">
        <v>15</v>
      </c>
    </row>
    <row r="169" spans="1:64" s="228" customFormat="1" ht="15.75" customHeight="1">
      <c r="A169" s="825"/>
      <c r="B169" s="829"/>
      <c r="C169" s="837" t="s">
        <v>1819</v>
      </c>
      <c r="D169" s="837" t="s">
        <v>12</v>
      </c>
      <c r="E169" s="838" t="s">
        <v>2495</v>
      </c>
      <c r="F169" s="1182" t="s">
        <v>2496</v>
      </c>
      <c r="G169" s="1183"/>
      <c r="H169" s="1183"/>
      <c r="I169" s="1183"/>
      <c r="J169" s="839" t="s">
        <v>92</v>
      </c>
      <c r="K169" s="840">
        <v>2</v>
      </c>
      <c r="L169" s="1184"/>
      <c r="M169" s="1185"/>
      <c r="N169" s="1186">
        <f>ROUND($L$169*$K$169,2)</f>
        <v>0</v>
      </c>
      <c r="O169" s="1183"/>
      <c r="P169" s="1183"/>
      <c r="Q169" s="1183"/>
      <c r="R169" s="830"/>
      <c r="S169" s="825"/>
      <c r="T169" s="919"/>
      <c r="U169" s="920" t="s">
        <v>13</v>
      </c>
      <c r="V169" s="921">
        <v>0</v>
      </c>
      <c r="W169" s="921">
        <f>$V$169*$K$169</f>
        <v>0</v>
      </c>
      <c r="X169" s="921">
        <v>0</v>
      </c>
      <c r="Y169" s="921">
        <f>$X$169*$K$169</f>
        <v>0</v>
      </c>
      <c r="Z169" s="921">
        <v>0</v>
      </c>
      <c r="AA169" s="922">
        <f>$Z$169*$K$169</f>
        <v>0</v>
      </c>
      <c r="AB169" s="825"/>
      <c r="AC169" s="825"/>
      <c r="AD169" s="825"/>
      <c r="AE169" s="825"/>
      <c r="AF169" s="825"/>
      <c r="AG169" s="825"/>
      <c r="AR169" s="228" t="s">
        <v>15</v>
      </c>
      <c r="AT169" s="228" t="s">
        <v>12</v>
      </c>
      <c r="AU169" s="228" t="s">
        <v>98</v>
      </c>
      <c r="AY169" s="228" t="s">
        <v>11</v>
      </c>
      <c r="BE169" s="231">
        <f>IF($U$169="základní",$N$169,0)</f>
        <v>0</v>
      </c>
      <c r="BF169" s="231">
        <f>IF($U$169="snížená",$N$169,0)</f>
        <v>0</v>
      </c>
      <c r="BG169" s="231">
        <f>IF($U$169="zákl. přenesená",$N$169,0)</f>
        <v>0</v>
      </c>
      <c r="BH169" s="231">
        <f>IF($U$169="sníž. přenesená",$N$169,0)</f>
        <v>0</v>
      </c>
      <c r="BI169" s="231">
        <f>IF($U$169="nulová",$N$169,0)</f>
        <v>0</v>
      </c>
      <c r="BJ169" s="228" t="s">
        <v>97</v>
      </c>
      <c r="BK169" s="231">
        <f>ROUND($L$169*$K$169,2)</f>
        <v>0</v>
      </c>
      <c r="BL169" s="228" t="s">
        <v>15</v>
      </c>
    </row>
    <row r="170" spans="1:64" s="228" customFormat="1" ht="39" customHeight="1">
      <c r="A170" s="825"/>
      <c r="B170" s="829"/>
      <c r="C170" s="837" t="s">
        <v>2507</v>
      </c>
      <c r="D170" s="837" t="s">
        <v>12</v>
      </c>
      <c r="E170" s="838" t="s">
        <v>2497</v>
      </c>
      <c r="F170" s="1182" t="s">
        <v>2498</v>
      </c>
      <c r="G170" s="1183"/>
      <c r="H170" s="1183"/>
      <c r="I170" s="1183"/>
      <c r="J170" s="839" t="s">
        <v>92</v>
      </c>
      <c r="K170" s="840">
        <v>3</v>
      </c>
      <c r="L170" s="1184"/>
      <c r="M170" s="1185"/>
      <c r="N170" s="1186">
        <f>ROUND($L$170*$K$170,2)</f>
        <v>0</v>
      </c>
      <c r="O170" s="1183"/>
      <c r="P170" s="1183"/>
      <c r="Q170" s="1183"/>
      <c r="R170" s="830"/>
      <c r="S170" s="825"/>
      <c r="T170" s="919"/>
      <c r="U170" s="920" t="s">
        <v>13</v>
      </c>
      <c r="V170" s="921">
        <v>0</v>
      </c>
      <c r="W170" s="921">
        <f>$V$170*$K$170</f>
        <v>0</v>
      </c>
      <c r="X170" s="921">
        <v>0</v>
      </c>
      <c r="Y170" s="921">
        <f>$X$170*$K$170</f>
        <v>0</v>
      </c>
      <c r="Z170" s="921">
        <v>0</v>
      </c>
      <c r="AA170" s="922">
        <f>$Z$170*$K$170</f>
        <v>0</v>
      </c>
      <c r="AB170" s="825"/>
      <c r="AC170" s="825"/>
      <c r="AD170" s="825"/>
      <c r="AE170" s="825"/>
      <c r="AF170" s="825"/>
      <c r="AG170" s="825"/>
      <c r="AR170" s="228" t="s">
        <v>15</v>
      </c>
      <c r="AT170" s="228" t="s">
        <v>12</v>
      </c>
      <c r="AU170" s="228" t="s">
        <v>98</v>
      </c>
      <c r="AY170" s="228" t="s">
        <v>11</v>
      </c>
      <c r="BE170" s="231">
        <f>IF($U$170="základní",$N$170,0)</f>
        <v>0</v>
      </c>
      <c r="BF170" s="231">
        <f>IF($U$170="snížená",$N$170,0)</f>
        <v>0</v>
      </c>
      <c r="BG170" s="231">
        <f>IF($U$170="zákl. přenesená",$N$170,0)</f>
        <v>0</v>
      </c>
      <c r="BH170" s="231">
        <f>IF($U$170="sníž. přenesená",$N$170,0)</f>
        <v>0</v>
      </c>
      <c r="BI170" s="231">
        <f>IF($U$170="nulová",$N$170,0)</f>
        <v>0</v>
      </c>
      <c r="BJ170" s="228" t="s">
        <v>97</v>
      </c>
      <c r="BK170" s="231">
        <f>ROUND($L$170*$K$170,2)</f>
        <v>0</v>
      </c>
      <c r="BL170" s="228" t="s">
        <v>15</v>
      </c>
    </row>
    <row r="171" spans="1:64" s="228" customFormat="1" ht="27" customHeight="1">
      <c r="A171" s="825"/>
      <c r="B171" s="829"/>
      <c r="C171" s="837" t="s">
        <v>2510</v>
      </c>
      <c r="D171" s="837" t="s">
        <v>12</v>
      </c>
      <c r="E171" s="838" t="s">
        <v>2499</v>
      </c>
      <c r="F171" s="1182" t="s">
        <v>2500</v>
      </c>
      <c r="G171" s="1183"/>
      <c r="H171" s="1183"/>
      <c r="I171" s="1183"/>
      <c r="J171" s="839" t="s">
        <v>18</v>
      </c>
      <c r="K171" s="840">
        <v>3.2280000000000002</v>
      </c>
      <c r="L171" s="1184"/>
      <c r="M171" s="1185"/>
      <c r="N171" s="1186">
        <f>ROUND($L$171*$K$171,2)</f>
        <v>0</v>
      </c>
      <c r="O171" s="1183"/>
      <c r="P171" s="1183"/>
      <c r="Q171" s="1183"/>
      <c r="R171" s="830"/>
      <c r="S171" s="825"/>
      <c r="T171" s="919"/>
      <c r="U171" s="920" t="s">
        <v>13</v>
      </c>
      <c r="V171" s="921">
        <v>4.9470000000000001</v>
      </c>
      <c r="W171" s="921">
        <f>$V$171*$K$171</f>
        <v>15.968916000000002</v>
      </c>
      <c r="X171" s="921">
        <v>0</v>
      </c>
      <c r="Y171" s="921">
        <f>$X$171*$K$171</f>
        <v>0</v>
      </c>
      <c r="Z171" s="921">
        <v>0</v>
      </c>
      <c r="AA171" s="922">
        <f>$Z$171*$K$171</f>
        <v>0</v>
      </c>
      <c r="AB171" s="825"/>
      <c r="AC171" s="825"/>
      <c r="AD171" s="825"/>
      <c r="AE171" s="825"/>
      <c r="AF171" s="825"/>
      <c r="AG171" s="825"/>
      <c r="AR171" s="228" t="s">
        <v>15</v>
      </c>
      <c r="AT171" s="228" t="s">
        <v>12</v>
      </c>
      <c r="AU171" s="228" t="s">
        <v>98</v>
      </c>
      <c r="AY171" s="228" t="s">
        <v>11</v>
      </c>
      <c r="BE171" s="231">
        <f>IF($U$171="základní",$N$171,0)</f>
        <v>0</v>
      </c>
      <c r="BF171" s="231">
        <f>IF($U$171="snížená",$N$171,0)</f>
        <v>0</v>
      </c>
      <c r="BG171" s="231">
        <f>IF($U$171="zákl. přenesená",$N$171,0)</f>
        <v>0</v>
      </c>
      <c r="BH171" s="231">
        <f>IF($U$171="sníž. přenesená",$N$171,0)</f>
        <v>0</v>
      </c>
      <c r="BI171" s="231">
        <f>IF($U$171="nulová",$N$171,0)</f>
        <v>0</v>
      </c>
      <c r="BJ171" s="228" t="s">
        <v>97</v>
      </c>
      <c r="BK171" s="231">
        <f>ROUND($L$171*$K$171,2)</f>
        <v>0</v>
      </c>
      <c r="BL171" s="228" t="s">
        <v>15</v>
      </c>
    </row>
    <row r="172" spans="1:64" s="230" customFormat="1" ht="30.75" customHeight="1">
      <c r="A172" s="836"/>
      <c r="B172" s="912"/>
      <c r="C172" s="836"/>
      <c r="D172" s="918" t="s">
        <v>2253</v>
      </c>
      <c r="E172" s="836"/>
      <c r="F172" s="836"/>
      <c r="G172" s="836"/>
      <c r="H172" s="836"/>
      <c r="I172" s="836"/>
      <c r="J172" s="836"/>
      <c r="K172" s="836"/>
      <c r="L172" s="846"/>
      <c r="M172" s="846"/>
      <c r="N172" s="1181">
        <f>$BK$172</f>
        <v>0</v>
      </c>
      <c r="O172" s="1180"/>
      <c r="P172" s="1180"/>
      <c r="Q172" s="1180"/>
      <c r="R172" s="914"/>
      <c r="S172" s="836"/>
      <c r="T172" s="915"/>
      <c r="U172" s="836"/>
      <c r="V172" s="836"/>
      <c r="W172" s="916">
        <f>SUM($W$173:$W$179)</f>
        <v>0</v>
      </c>
      <c r="X172" s="836"/>
      <c r="Y172" s="916">
        <f>SUM($Y$173:$Y$179)</f>
        <v>0</v>
      </c>
      <c r="Z172" s="836"/>
      <c r="AA172" s="917">
        <f>SUM($AA$173:$AA$179)</f>
        <v>0</v>
      </c>
      <c r="AB172" s="836"/>
      <c r="AC172" s="836"/>
      <c r="AD172" s="836"/>
      <c r="AE172" s="836"/>
      <c r="AF172" s="836"/>
      <c r="AG172" s="836"/>
      <c r="AR172" s="899" t="s">
        <v>98</v>
      </c>
      <c r="AT172" s="899" t="s">
        <v>10</v>
      </c>
      <c r="AU172" s="899" t="s">
        <v>97</v>
      </c>
      <c r="AY172" s="899" t="s">
        <v>11</v>
      </c>
      <c r="BK172" s="900">
        <f>SUM($BK$173:$BK$179)</f>
        <v>0</v>
      </c>
    </row>
    <row r="173" spans="1:64" s="228" customFormat="1" ht="27" customHeight="1">
      <c r="A173" s="825"/>
      <c r="B173" s="829"/>
      <c r="C173" s="837" t="s">
        <v>2513</v>
      </c>
      <c r="D173" s="837" t="s">
        <v>12</v>
      </c>
      <c r="E173" s="838" t="s">
        <v>2501</v>
      </c>
      <c r="F173" s="1182" t="s">
        <v>2502</v>
      </c>
      <c r="G173" s="1183"/>
      <c r="H173" s="1183"/>
      <c r="I173" s="1183"/>
      <c r="J173" s="839" t="s">
        <v>109</v>
      </c>
      <c r="K173" s="840">
        <v>250</v>
      </c>
      <c r="L173" s="1184"/>
      <c r="M173" s="1185"/>
      <c r="N173" s="1186">
        <f>ROUND($L$173*$K$173,2)</f>
        <v>0</v>
      </c>
      <c r="O173" s="1183"/>
      <c r="P173" s="1183"/>
      <c r="Q173" s="1183"/>
      <c r="R173" s="830"/>
      <c r="S173" s="825"/>
      <c r="T173" s="919"/>
      <c r="U173" s="920" t="s">
        <v>13</v>
      </c>
      <c r="V173" s="921">
        <v>0</v>
      </c>
      <c r="W173" s="921">
        <f>$V$173*$K$173</f>
        <v>0</v>
      </c>
      <c r="X173" s="921">
        <v>0</v>
      </c>
      <c r="Y173" s="921">
        <f>$X$173*$K$173</f>
        <v>0</v>
      </c>
      <c r="Z173" s="921">
        <v>0</v>
      </c>
      <c r="AA173" s="922">
        <f>$Z$173*$K$173</f>
        <v>0</v>
      </c>
      <c r="AB173" s="825"/>
      <c r="AC173" s="825"/>
      <c r="AD173" s="825"/>
      <c r="AE173" s="825"/>
      <c r="AF173" s="825"/>
      <c r="AG173" s="825"/>
      <c r="AR173" s="228" t="s">
        <v>15</v>
      </c>
      <c r="AT173" s="228" t="s">
        <v>12</v>
      </c>
      <c r="AU173" s="228" t="s">
        <v>98</v>
      </c>
      <c r="AY173" s="228" t="s">
        <v>11</v>
      </c>
      <c r="BE173" s="231">
        <f>IF($U$173="základní",$N$173,0)</f>
        <v>0</v>
      </c>
      <c r="BF173" s="231">
        <f>IF($U$173="snížená",$N$173,0)</f>
        <v>0</v>
      </c>
      <c r="BG173" s="231">
        <f>IF($U$173="zákl. přenesená",$N$173,0)</f>
        <v>0</v>
      </c>
      <c r="BH173" s="231">
        <f>IF($U$173="sníž. přenesená",$N$173,0)</f>
        <v>0</v>
      </c>
      <c r="BI173" s="231">
        <f>IF($U$173="nulová",$N$173,0)</f>
        <v>0</v>
      </c>
      <c r="BJ173" s="228" t="s">
        <v>97</v>
      </c>
      <c r="BK173" s="231">
        <f>ROUND($L$173*$K$173,2)</f>
        <v>0</v>
      </c>
      <c r="BL173" s="228" t="s">
        <v>15</v>
      </c>
    </row>
    <row r="174" spans="1:64" s="228" customFormat="1" ht="51" customHeight="1">
      <c r="A174" s="825"/>
      <c r="B174" s="829"/>
      <c r="C174" s="837" t="s">
        <v>2516</v>
      </c>
      <c r="D174" s="837" t="s">
        <v>12</v>
      </c>
      <c r="E174" s="838" t="s">
        <v>2503</v>
      </c>
      <c r="F174" s="1182" t="s">
        <v>2504</v>
      </c>
      <c r="G174" s="1183"/>
      <c r="H174" s="1183"/>
      <c r="I174" s="1183"/>
      <c r="J174" s="839" t="s">
        <v>109</v>
      </c>
      <c r="K174" s="840">
        <v>46.6</v>
      </c>
      <c r="L174" s="1184"/>
      <c r="M174" s="1185"/>
      <c r="N174" s="1186">
        <f>ROUND($L$174*$K$174,2)</f>
        <v>0</v>
      </c>
      <c r="O174" s="1183"/>
      <c r="P174" s="1183"/>
      <c r="Q174" s="1183"/>
      <c r="R174" s="830"/>
      <c r="S174" s="825"/>
      <c r="T174" s="919"/>
      <c r="U174" s="920" t="s">
        <v>13</v>
      </c>
      <c r="V174" s="921">
        <v>0</v>
      </c>
      <c r="W174" s="921">
        <f>$V$174*$K$174</f>
        <v>0</v>
      </c>
      <c r="X174" s="921">
        <v>0</v>
      </c>
      <c r="Y174" s="921">
        <f>$X$174*$K$174</f>
        <v>0</v>
      </c>
      <c r="Z174" s="921">
        <v>0</v>
      </c>
      <c r="AA174" s="922">
        <f>$Z$174*$K$174</f>
        <v>0</v>
      </c>
      <c r="AB174" s="825"/>
      <c r="AC174" s="825"/>
      <c r="AD174" s="825"/>
      <c r="AE174" s="825"/>
      <c r="AF174" s="825"/>
      <c r="AG174" s="825"/>
      <c r="AR174" s="228" t="s">
        <v>15</v>
      </c>
      <c r="AT174" s="228" t="s">
        <v>12</v>
      </c>
      <c r="AU174" s="228" t="s">
        <v>98</v>
      </c>
      <c r="AY174" s="228" t="s">
        <v>11</v>
      </c>
      <c r="BE174" s="231">
        <f>IF($U$174="základní",$N$174,0)</f>
        <v>0</v>
      </c>
      <c r="BF174" s="231">
        <f>IF($U$174="snížená",$N$174,0)</f>
        <v>0</v>
      </c>
      <c r="BG174" s="231">
        <f>IF($U$174="zákl. přenesená",$N$174,0)</f>
        <v>0</v>
      </c>
      <c r="BH174" s="231">
        <f>IF($U$174="sníž. přenesená",$N$174,0)</f>
        <v>0</v>
      </c>
      <c r="BI174" s="231">
        <f>IF($U$174="nulová",$N$174,0)</f>
        <v>0</v>
      </c>
      <c r="BJ174" s="228" t="s">
        <v>97</v>
      </c>
      <c r="BK174" s="231">
        <f>ROUND($L$174*$K$174,2)</f>
        <v>0</v>
      </c>
      <c r="BL174" s="228" t="s">
        <v>15</v>
      </c>
    </row>
    <row r="175" spans="1:64" s="228" customFormat="1" ht="27" customHeight="1">
      <c r="A175" s="825"/>
      <c r="B175" s="829"/>
      <c r="C175" s="837" t="s">
        <v>2517</v>
      </c>
      <c r="D175" s="837" t="s">
        <v>12</v>
      </c>
      <c r="E175" s="838" t="s">
        <v>2505</v>
      </c>
      <c r="F175" s="1182" t="s">
        <v>2506</v>
      </c>
      <c r="G175" s="1183"/>
      <c r="H175" s="1183"/>
      <c r="I175" s="1183"/>
      <c r="J175" s="839" t="s">
        <v>109</v>
      </c>
      <c r="K175" s="840">
        <v>145</v>
      </c>
      <c r="L175" s="1184"/>
      <c r="M175" s="1185"/>
      <c r="N175" s="1186">
        <f>ROUND($L$175*$K$175,2)</f>
        <v>0</v>
      </c>
      <c r="O175" s="1183"/>
      <c r="P175" s="1183"/>
      <c r="Q175" s="1183"/>
      <c r="R175" s="830"/>
      <c r="S175" s="825"/>
      <c r="T175" s="919"/>
      <c r="U175" s="920" t="s">
        <v>13</v>
      </c>
      <c r="V175" s="921">
        <v>0</v>
      </c>
      <c r="W175" s="921">
        <f>$V$175*$K$175</f>
        <v>0</v>
      </c>
      <c r="X175" s="921">
        <v>0</v>
      </c>
      <c r="Y175" s="921">
        <f>$X$175*$K$175</f>
        <v>0</v>
      </c>
      <c r="Z175" s="921">
        <v>0</v>
      </c>
      <c r="AA175" s="922">
        <f>$Z$175*$K$175</f>
        <v>0</v>
      </c>
      <c r="AB175" s="825"/>
      <c r="AC175" s="825"/>
      <c r="AD175" s="825"/>
      <c r="AE175" s="825"/>
      <c r="AF175" s="825"/>
      <c r="AG175" s="825"/>
      <c r="AR175" s="228" t="s">
        <v>15</v>
      </c>
      <c r="AT175" s="228" t="s">
        <v>12</v>
      </c>
      <c r="AU175" s="228" t="s">
        <v>98</v>
      </c>
      <c r="AY175" s="228" t="s">
        <v>11</v>
      </c>
      <c r="BE175" s="231">
        <f>IF($U$175="základní",$N$175,0)</f>
        <v>0</v>
      </c>
      <c r="BF175" s="231">
        <f>IF($U$175="snížená",$N$175,0)</f>
        <v>0</v>
      </c>
      <c r="BG175" s="231">
        <f>IF($U$175="zákl. přenesená",$N$175,0)</f>
        <v>0</v>
      </c>
      <c r="BH175" s="231">
        <f>IF($U$175="sníž. přenesená",$N$175,0)</f>
        <v>0</v>
      </c>
      <c r="BI175" s="231">
        <f>IF($U$175="nulová",$N$175,0)</f>
        <v>0</v>
      </c>
      <c r="BJ175" s="228" t="s">
        <v>97</v>
      </c>
      <c r="BK175" s="231">
        <f>ROUND($L$175*$K$175,2)</f>
        <v>0</v>
      </c>
      <c r="BL175" s="228" t="s">
        <v>15</v>
      </c>
    </row>
    <row r="176" spans="1:64" s="228" customFormat="1" ht="39" customHeight="1">
      <c r="A176" s="825"/>
      <c r="B176" s="829"/>
      <c r="C176" s="837" t="s">
        <v>2520</v>
      </c>
      <c r="D176" s="837" t="s">
        <v>12</v>
      </c>
      <c r="E176" s="838" t="s">
        <v>2508</v>
      </c>
      <c r="F176" s="1182" t="s">
        <v>2509</v>
      </c>
      <c r="G176" s="1183"/>
      <c r="H176" s="1183"/>
      <c r="I176" s="1183"/>
      <c r="J176" s="839" t="s">
        <v>109</v>
      </c>
      <c r="K176" s="840">
        <v>23.3</v>
      </c>
      <c r="L176" s="1184"/>
      <c r="M176" s="1185"/>
      <c r="N176" s="1186">
        <f>ROUND($L$176*$K$176,2)</f>
        <v>0</v>
      </c>
      <c r="O176" s="1183"/>
      <c r="P176" s="1183"/>
      <c r="Q176" s="1183"/>
      <c r="R176" s="830"/>
      <c r="S176" s="825"/>
      <c r="T176" s="919"/>
      <c r="U176" s="920" t="s">
        <v>13</v>
      </c>
      <c r="V176" s="921">
        <v>0</v>
      </c>
      <c r="W176" s="921">
        <f>$V$176*$K$176</f>
        <v>0</v>
      </c>
      <c r="X176" s="921">
        <v>0</v>
      </c>
      <c r="Y176" s="921">
        <f>$X$176*$K$176</f>
        <v>0</v>
      </c>
      <c r="Z176" s="921">
        <v>0</v>
      </c>
      <c r="AA176" s="922">
        <f>$Z$176*$K$176</f>
        <v>0</v>
      </c>
      <c r="AB176" s="825"/>
      <c r="AC176" s="825"/>
      <c r="AD176" s="825"/>
      <c r="AE176" s="825"/>
      <c r="AF176" s="825"/>
      <c r="AG176" s="825"/>
      <c r="AR176" s="228" t="s">
        <v>15</v>
      </c>
      <c r="AT176" s="228" t="s">
        <v>12</v>
      </c>
      <c r="AU176" s="228" t="s">
        <v>98</v>
      </c>
      <c r="AY176" s="228" t="s">
        <v>11</v>
      </c>
      <c r="BE176" s="231">
        <f>IF($U$176="základní",$N$176,0)</f>
        <v>0</v>
      </c>
      <c r="BF176" s="231">
        <f>IF($U$176="snížená",$N$176,0)</f>
        <v>0</v>
      </c>
      <c r="BG176" s="231">
        <f>IF($U$176="zákl. přenesená",$N$176,0)</f>
        <v>0</v>
      </c>
      <c r="BH176" s="231">
        <f>IF($U$176="sníž. přenesená",$N$176,0)</f>
        <v>0</v>
      </c>
      <c r="BI176" s="231">
        <f>IF($U$176="nulová",$N$176,0)</f>
        <v>0</v>
      </c>
      <c r="BJ176" s="228" t="s">
        <v>97</v>
      </c>
      <c r="BK176" s="231">
        <f>ROUND($L$176*$K$176,2)</f>
        <v>0</v>
      </c>
      <c r="BL176" s="228" t="s">
        <v>15</v>
      </c>
    </row>
    <row r="177" spans="1:64" s="228" customFormat="1" ht="27" customHeight="1">
      <c r="A177" s="825"/>
      <c r="B177" s="829"/>
      <c r="C177" s="837" t="s">
        <v>2523</v>
      </c>
      <c r="D177" s="837" t="s">
        <v>12</v>
      </c>
      <c r="E177" s="838" t="s">
        <v>2511</v>
      </c>
      <c r="F177" s="1182" t="s">
        <v>2512</v>
      </c>
      <c r="G177" s="1183"/>
      <c r="H177" s="1183"/>
      <c r="I177" s="1183"/>
      <c r="J177" s="839" t="s">
        <v>109</v>
      </c>
      <c r="K177" s="840">
        <v>250</v>
      </c>
      <c r="L177" s="1184"/>
      <c r="M177" s="1185"/>
      <c r="N177" s="1186">
        <f>ROUND($L$177*$K$177,2)</f>
        <v>0</v>
      </c>
      <c r="O177" s="1183"/>
      <c r="P177" s="1183"/>
      <c r="Q177" s="1183"/>
      <c r="R177" s="830"/>
      <c r="S177" s="825"/>
      <c r="T177" s="919"/>
      <c r="U177" s="920" t="s">
        <v>13</v>
      </c>
      <c r="V177" s="921">
        <v>0</v>
      </c>
      <c r="W177" s="921">
        <f>$V$177*$K$177</f>
        <v>0</v>
      </c>
      <c r="X177" s="921">
        <v>0</v>
      </c>
      <c r="Y177" s="921">
        <f>$X$177*$K$177</f>
        <v>0</v>
      </c>
      <c r="Z177" s="921">
        <v>0</v>
      </c>
      <c r="AA177" s="922">
        <f>$Z$177*$K$177</f>
        <v>0</v>
      </c>
      <c r="AB177" s="825"/>
      <c r="AC177" s="825"/>
      <c r="AD177" s="825"/>
      <c r="AE177" s="825"/>
      <c r="AF177" s="825"/>
      <c r="AG177" s="825"/>
      <c r="AR177" s="228" t="s">
        <v>15</v>
      </c>
      <c r="AT177" s="228" t="s">
        <v>12</v>
      </c>
      <c r="AU177" s="228" t="s">
        <v>98</v>
      </c>
      <c r="AY177" s="228" t="s">
        <v>11</v>
      </c>
      <c r="BE177" s="231">
        <f>IF($U$177="základní",$N$177,0)</f>
        <v>0</v>
      </c>
      <c r="BF177" s="231">
        <f>IF($U$177="snížená",$N$177,0)</f>
        <v>0</v>
      </c>
      <c r="BG177" s="231">
        <f>IF($U$177="zákl. přenesená",$N$177,0)</f>
        <v>0</v>
      </c>
      <c r="BH177" s="231">
        <f>IF($U$177="sníž. přenesená",$N$177,0)</f>
        <v>0</v>
      </c>
      <c r="BI177" s="231">
        <f>IF($U$177="nulová",$N$177,0)</f>
        <v>0</v>
      </c>
      <c r="BJ177" s="228" t="s">
        <v>97</v>
      </c>
      <c r="BK177" s="231">
        <f>ROUND($L$177*$K$177,2)</f>
        <v>0</v>
      </c>
      <c r="BL177" s="228" t="s">
        <v>15</v>
      </c>
    </row>
    <row r="178" spans="1:64" s="228" customFormat="1" ht="39" customHeight="1">
      <c r="A178" s="825"/>
      <c r="B178" s="829"/>
      <c r="C178" s="837" t="s">
        <v>2526</v>
      </c>
      <c r="D178" s="837" t="s">
        <v>12</v>
      </c>
      <c r="E178" s="838" t="s">
        <v>2514</v>
      </c>
      <c r="F178" s="1182" t="s">
        <v>2515</v>
      </c>
      <c r="G178" s="1183"/>
      <c r="H178" s="1183"/>
      <c r="I178" s="1183"/>
      <c r="J178" s="839" t="s">
        <v>92</v>
      </c>
      <c r="K178" s="840">
        <v>9</v>
      </c>
      <c r="L178" s="1184"/>
      <c r="M178" s="1185"/>
      <c r="N178" s="1186">
        <f>ROUND($L$178*$K$178,2)</f>
        <v>0</v>
      </c>
      <c r="O178" s="1183"/>
      <c r="P178" s="1183"/>
      <c r="Q178" s="1183"/>
      <c r="R178" s="830"/>
      <c r="S178" s="825"/>
      <c r="T178" s="919"/>
      <c r="U178" s="920" t="s">
        <v>13</v>
      </c>
      <c r="V178" s="921">
        <v>0</v>
      </c>
      <c r="W178" s="921">
        <f>$V$178*$K$178</f>
        <v>0</v>
      </c>
      <c r="X178" s="921">
        <v>0</v>
      </c>
      <c r="Y178" s="921">
        <f>$X$178*$K$178</f>
        <v>0</v>
      </c>
      <c r="Z178" s="921">
        <v>0</v>
      </c>
      <c r="AA178" s="922">
        <f>$Z$178*$K$178</f>
        <v>0</v>
      </c>
      <c r="AB178" s="825"/>
      <c r="AC178" s="825"/>
      <c r="AD178" s="825"/>
      <c r="AE178" s="825"/>
      <c r="AF178" s="825"/>
      <c r="AG178" s="825"/>
      <c r="AR178" s="228" t="s">
        <v>15</v>
      </c>
      <c r="AT178" s="228" t="s">
        <v>12</v>
      </c>
      <c r="AU178" s="228" t="s">
        <v>98</v>
      </c>
      <c r="AY178" s="228" t="s">
        <v>11</v>
      </c>
      <c r="BE178" s="231">
        <f>IF($U$178="základní",$N$178,0)</f>
        <v>0</v>
      </c>
      <c r="BF178" s="231">
        <f>IF($U$178="snížená",$N$178,0)</f>
        <v>0</v>
      </c>
      <c r="BG178" s="231">
        <f>IF($U$178="zákl. přenesená",$N$178,0)</f>
        <v>0</v>
      </c>
      <c r="BH178" s="231">
        <f>IF($U$178="sníž. přenesená",$N$178,0)</f>
        <v>0</v>
      </c>
      <c r="BI178" s="231">
        <f>IF($U$178="nulová",$N$178,0)</f>
        <v>0</v>
      </c>
      <c r="BJ178" s="228" t="s">
        <v>97</v>
      </c>
      <c r="BK178" s="231">
        <f>ROUND($L$178*$K$178,2)</f>
        <v>0</v>
      </c>
      <c r="BL178" s="228" t="s">
        <v>15</v>
      </c>
    </row>
    <row r="179" spans="1:64" s="228" customFormat="1" ht="27" customHeight="1">
      <c r="A179" s="825"/>
      <c r="B179" s="829"/>
      <c r="C179" s="837"/>
      <c r="D179" s="837"/>
      <c r="E179" s="838"/>
      <c r="F179" s="1182"/>
      <c r="G179" s="1183"/>
      <c r="H179" s="1183"/>
      <c r="I179" s="1183"/>
      <c r="J179" s="839"/>
      <c r="K179" s="840"/>
      <c r="L179" s="1184"/>
      <c r="M179" s="1185"/>
      <c r="N179" s="1186"/>
      <c r="O179" s="1183"/>
      <c r="P179" s="1183"/>
      <c r="Q179" s="1183"/>
      <c r="R179" s="830"/>
      <c r="S179" s="825"/>
      <c r="T179" s="919"/>
      <c r="U179" s="920" t="s">
        <v>13</v>
      </c>
      <c r="V179" s="921">
        <v>0.68200000000000005</v>
      </c>
      <c r="W179" s="921">
        <f>$V$179*$K$179</f>
        <v>0</v>
      </c>
      <c r="X179" s="921">
        <v>0</v>
      </c>
      <c r="Y179" s="921">
        <f>$X$179*$K$179</f>
        <v>0</v>
      </c>
      <c r="Z179" s="921">
        <v>0</v>
      </c>
      <c r="AA179" s="922">
        <f>$Z$179*$K$179</f>
        <v>0</v>
      </c>
      <c r="AB179" s="825"/>
      <c r="AC179" s="825"/>
      <c r="AD179" s="825"/>
      <c r="AE179" s="825"/>
      <c r="AF179" s="825"/>
      <c r="AG179" s="825"/>
      <c r="AR179" s="228" t="s">
        <v>15</v>
      </c>
      <c r="AT179" s="228" t="s">
        <v>12</v>
      </c>
      <c r="AU179" s="228" t="s">
        <v>98</v>
      </c>
      <c r="AY179" s="228" t="s">
        <v>11</v>
      </c>
      <c r="BE179" s="231">
        <f>IF($U$179="základní",$N$179,0)</f>
        <v>0</v>
      </c>
      <c r="BF179" s="231">
        <f>IF($U$179="snížená",$N$179,0)</f>
        <v>0</v>
      </c>
      <c r="BG179" s="231">
        <f>IF($U$179="zákl. přenesená",$N$179,0)</f>
        <v>0</v>
      </c>
      <c r="BH179" s="231">
        <f>IF($U$179="sníž. přenesená",$N$179,0)</f>
        <v>0</v>
      </c>
      <c r="BI179" s="231">
        <f>IF($U$179="nulová",$N$179,0)</f>
        <v>0</v>
      </c>
      <c r="BJ179" s="228" t="s">
        <v>97</v>
      </c>
      <c r="BK179" s="231">
        <f>ROUND($L$179*$K$179,2)</f>
        <v>0</v>
      </c>
      <c r="BL179" s="228" t="s">
        <v>15</v>
      </c>
    </row>
    <row r="180" spans="1:64" s="230" customFormat="1" ht="30.75" customHeight="1">
      <c r="A180" s="836"/>
      <c r="B180" s="912"/>
      <c r="C180" s="836"/>
      <c r="D180" s="918" t="s">
        <v>2254</v>
      </c>
      <c r="E180" s="836"/>
      <c r="F180" s="836"/>
      <c r="G180" s="836"/>
      <c r="H180" s="836"/>
      <c r="I180" s="836"/>
      <c r="J180" s="836"/>
      <c r="K180" s="836"/>
      <c r="L180" s="846"/>
      <c r="M180" s="846"/>
      <c r="N180" s="1181">
        <f>$BK$180</f>
        <v>0</v>
      </c>
      <c r="O180" s="1180"/>
      <c r="P180" s="1180"/>
      <c r="Q180" s="1180"/>
      <c r="R180" s="914"/>
      <c r="S180" s="836"/>
      <c r="T180" s="915"/>
      <c r="U180" s="836"/>
      <c r="V180" s="836"/>
      <c r="W180" s="916">
        <f>SUM($W$181:$W$240)</f>
        <v>0</v>
      </c>
      <c r="X180" s="836"/>
      <c r="Y180" s="916">
        <f>SUM($Y$181:$Y$240)</f>
        <v>0</v>
      </c>
      <c r="Z180" s="836"/>
      <c r="AA180" s="917">
        <f>SUM($AA$181:$AA$240)</f>
        <v>0</v>
      </c>
      <c r="AB180" s="836"/>
      <c r="AC180" s="836"/>
      <c r="AD180" s="836"/>
      <c r="AE180" s="836"/>
      <c r="AF180" s="836"/>
      <c r="AG180" s="836"/>
      <c r="AR180" s="899" t="s">
        <v>98</v>
      </c>
      <c r="AT180" s="899" t="s">
        <v>10</v>
      </c>
      <c r="AU180" s="899" t="s">
        <v>97</v>
      </c>
      <c r="AY180" s="899" t="s">
        <v>11</v>
      </c>
      <c r="BK180" s="900">
        <f>SUM($BK$181:$BK$240)</f>
        <v>0</v>
      </c>
    </row>
    <row r="181" spans="1:64" s="228" customFormat="1" ht="27" customHeight="1">
      <c r="A181" s="825"/>
      <c r="B181" s="829"/>
      <c r="C181" s="837" t="s">
        <v>2531</v>
      </c>
      <c r="D181" s="837" t="s">
        <v>12</v>
      </c>
      <c r="E181" s="838" t="s">
        <v>2518</v>
      </c>
      <c r="F181" s="1182" t="s">
        <v>2519</v>
      </c>
      <c r="G181" s="1183"/>
      <c r="H181" s="1183"/>
      <c r="I181" s="1183"/>
      <c r="J181" s="839" t="s">
        <v>92</v>
      </c>
      <c r="K181" s="840">
        <v>10</v>
      </c>
      <c r="L181" s="1184"/>
      <c r="M181" s="1185"/>
      <c r="N181" s="1186">
        <f>ROUND($L$181*$K$181,2)</f>
        <v>0</v>
      </c>
      <c r="O181" s="1183"/>
      <c r="P181" s="1183"/>
      <c r="Q181" s="1183"/>
      <c r="R181" s="830"/>
      <c r="S181" s="825"/>
      <c r="T181" s="919"/>
      <c r="U181" s="920" t="s">
        <v>13</v>
      </c>
      <c r="V181" s="921">
        <v>0</v>
      </c>
      <c r="W181" s="921">
        <f>$V$181*$K$181</f>
        <v>0</v>
      </c>
      <c r="X181" s="921">
        <v>0</v>
      </c>
      <c r="Y181" s="921">
        <f>$X$181*$K$181</f>
        <v>0</v>
      </c>
      <c r="Z181" s="921">
        <v>0</v>
      </c>
      <c r="AA181" s="922">
        <f>$Z$181*$K$181</f>
        <v>0</v>
      </c>
      <c r="AB181" s="825"/>
      <c r="AC181" s="825"/>
      <c r="AD181" s="825"/>
      <c r="AE181" s="825"/>
      <c r="AF181" s="825"/>
      <c r="AG181" s="825"/>
      <c r="AR181" s="228" t="s">
        <v>15</v>
      </c>
      <c r="AT181" s="228" t="s">
        <v>12</v>
      </c>
      <c r="AU181" s="228" t="s">
        <v>98</v>
      </c>
      <c r="AY181" s="228" t="s">
        <v>11</v>
      </c>
      <c r="BE181" s="231">
        <f>IF($U$181="základní",$N$181,0)</f>
        <v>0</v>
      </c>
      <c r="BF181" s="231">
        <f>IF($U$181="snížená",$N$181,0)</f>
        <v>0</v>
      </c>
      <c r="BG181" s="231">
        <f>IF($U$181="zákl. přenesená",$N$181,0)</f>
        <v>0</v>
      </c>
      <c r="BH181" s="231">
        <f>IF($U$181="sníž. přenesená",$N$181,0)</f>
        <v>0</v>
      </c>
      <c r="BI181" s="231">
        <f>IF($U$181="nulová",$N$181,0)</f>
        <v>0</v>
      </c>
      <c r="BJ181" s="228" t="s">
        <v>97</v>
      </c>
      <c r="BK181" s="231">
        <f>ROUND($L$181*$K$181,2)</f>
        <v>0</v>
      </c>
      <c r="BL181" s="228" t="s">
        <v>15</v>
      </c>
    </row>
    <row r="182" spans="1:64" s="228" customFormat="1" ht="27" customHeight="1">
      <c r="A182" s="825"/>
      <c r="B182" s="829"/>
      <c r="C182" s="837" t="s">
        <v>2534</v>
      </c>
      <c r="D182" s="837" t="s">
        <v>12</v>
      </c>
      <c r="E182" s="838" t="s">
        <v>2521</v>
      </c>
      <c r="F182" s="1182" t="s">
        <v>2522</v>
      </c>
      <c r="G182" s="1183"/>
      <c r="H182" s="1183"/>
      <c r="I182" s="1183"/>
      <c r="J182" s="839" t="s">
        <v>92</v>
      </c>
      <c r="K182" s="840">
        <v>12</v>
      </c>
      <c r="L182" s="1184"/>
      <c r="M182" s="1185"/>
      <c r="N182" s="1186">
        <f>ROUND($L$182*$K$182,2)</f>
        <v>0</v>
      </c>
      <c r="O182" s="1183"/>
      <c r="P182" s="1183"/>
      <c r="Q182" s="1183"/>
      <c r="R182" s="830"/>
      <c r="S182" s="825"/>
      <c r="T182" s="919"/>
      <c r="U182" s="920" t="s">
        <v>13</v>
      </c>
      <c r="V182" s="921">
        <v>0</v>
      </c>
      <c r="W182" s="921">
        <f>$V$182*$K$182</f>
        <v>0</v>
      </c>
      <c r="X182" s="921">
        <v>0</v>
      </c>
      <c r="Y182" s="921">
        <f>$X$182*$K$182</f>
        <v>0</v>
      </c>
      <c r="Z182" s="921">
        <v>0</v>
      </c>
      <c r="AA182" s="922">
        <f>$Z$182*$K$182</f>
        <v>0</v>
      </c>
      <c r="AB182" s="825"/>
      <c r="AC182" s="825"/>
      <c r="AD182" s="825"/>
      <c r="AE182" s="825"/>
      <c r="AF182" s="825"/>
      <c r="AG182" s="825"/>
      <c r="AR182" s="228" t="s">
        <v>15</v>
      </c>
      <c r="AT182" s="228" t="s">
        <v>12</v>
      </c>
      <c r="AU182" s="228" t="s">
        <v>98</v>
      </c>
      <c r="AY182" s="228" t="s">
        <v>11</v>
      </c>
      <c r="BE182" s="231">
        <f>IF($U$182="základní",$N$182,0)</f>
        <v>0</v>
      </c>
      <c r="BF182" s="231">
        <f>IF($U$182="snížená",$N$182,0)</f>
        <v>0</v>
      </c>
      <c r="BG182" s="231">
        <f>IF($U$182="zákl. přenesená",$N$182,0)</f>
        <v>0</v>
      </c>
      <c r="BH182" s="231">
        <f>IF($U$182="sníž. přenesená",$N$182,0)</f>
        <v>0</v>
      </c>
      <c r="BI182" s="231">
        <f>IF($U$182="nulová",$N$182,0)</f>
        <v>0</v>
      </c>
      <c r="BJ182" s="228" t="s">
        <v>97</v>
      </c>
      <c r="BK182" s="231">
        <f>ROUND($L$182*$K$182,2)</f>
        <v>0</v>
      </c>
      <c r="BL182" s="228" t="s">
        <v>15</v>
      </c>
    </row>
    <row r="183" spans="1:64" s="228" customFormat="1" ht="27" customHeight="1">
      <c r="A183" s="825"/>
      <c r="B183" s="829"/>
      <c r="C183" s="837" t="s">
        <v>2537</v>
      </c>
      <c r="D183" s="837" t="s">
        <v>12</v>
      </c>
      <c r="E183" s="838" t="s">
        <v>2524</v>
      </c>
      <c r="F183" s="1182" t="s">
        <v>2525</v>
      </c>
      <c r="G183" s="1183"/>
      <c r="H183" s="1183"/>
      <c r="I183" s="1183"/>
      <c r="J183" s="839" t="s">
        <v>92</v>
      </c>
      <c r="K183" s="840">
        <v>4</v>
      </c>
      <c r="L183" s="1184"/>
      <c r="M183" s="1185"/>
      <c r="N183" s="1186">
        <f>ROUND($L$183*$K$183,2)</f>
        <v>0</v>
      </c>
      <c r="O183" s="1183"/>
      <c r="P183" s="1183"/>
      <c r="Q183" s="1183"/>
      <c r="R183" s="830"/>
      <c r="S183" s="825"/>
      <c r="T183" s="919"/>
      <c r="U183" s="920" t="s">
        <v>13</v>
      </c>
      <c r="V183" s="921">
        <v>0</v>
      </c>
      <c r="W183" s="921">
        <f>$V$183*$K$183</f>
        <v>0</v>
      </c>
      <c r="X183" s="921">
        <v>0</v>
      </c>
      <c r="Y183" s="921">
        <f>$X$183*$K$183</f>
        <v>0</v>
      </c>
      <c r="Z183" s="921">
        <v>0</v>
      </c>
      <c r="AA183" s="922">
        <f>$Z$183*$K$183</f>
        <v>0</v>
      </c>
      <c r="AB183" s="825"/>
      <c r="AC183" s="825"/>
      <c r="AD183" s="825"/>
      <c r="AE183" s="825"/>
      <c r="AF183" s="825"/>
      <c r="AG183" s="825"/>
      <c r="AR183" s="228" t="s">
        <v>15</v>
      </c>
      <c r="AT183" s="228" t="s">
        <v>12</v>
      </c>
      <c r="AU183" s="228" t="s">
        <v>98</v>
      </c>
      <c r="AY183" s="228" t="s">
        <v>11</v>
      </c>
      <c r="BE183" s="231">
        <f>IF($U$183="základní",$N$183,0)</f>
        <v>0</v>
      </c>
      <c r="BF183" s="231">
        <f>IF($U$183="snížená",$N$183,0)</f>
        <v>0</v>
      </c>
      <c r="BG183" s="231">
        <f>IF($U$183="zákl. přenesená",$N$183,0)</f>
        <v>0</v>
      </c>
      <c r="BH183" s="231">
        <f>IF($U$183="sníž. přenesená",$N$183,0)</f>
        <v>0</v>
      </c>
      <c r="BI183" s="231">
        <f>IF($U$183="nulová",$N$183,0)</f>
        <v>0</v>
      </c>
      <c r="BJ183" s="228" t="s">
        <v>97</v>
      </c>
      <c r="BK183" s="231">
        <f>ROUND($L$183*$K$183,2)</f>
        <v>0</v>
      </c>
      <c r="BL183" s="228" t="s">
        <v>15</v>
      </c>
    </row>
    <row r="184" spans="1:64" s="228" customFormat="1" ht="27" customHeight="1">
      <c r="A184" s="825"/>
      <c r="B184" s="829"/>
      <c r="C184" s="837" t="s">
        <v>2540</v>
      </c>
      <c r="D184" s="837" t="s">
        <v>12</v>
      </c>
      <c r="E184" s="838" t="s">
        <v>2527</v>
      </c>
      <c r="F184" s="1182" t="s">
        <v>2528</v>
      </c>
      <c r="G184" s="1183"/>
      <c r="H184" s="1183"/>
      <c r="I184" s="1183"/>
      <c r="J184" s="839" t="s">
        <v>92</v>
      </c>
      <c r="K184" s="840">
        <v>6</v>
      </c>
      <c r="L184" s="1184"/>
      <c r="M184" s="1185"/>
      <c r="N184" s="1186">
        <f>ROUND($L$184*$K$184,2)</f>
        <v>0</v>
      </c>
      <c r="O184" s="1183"/>
      <c r="P184" s="1183"/>
      <c r="Q184" s="1183"/>
      <c r="R184" s="830"/>
      <c r="S184" s="825"/>
      <c r="T184" s="919"/>
      <c r="U184" s="920" t="s">
        <v>13</v>
      </c>
      <c r="V184" s="921">
        <v>0</v>
      </c>
      <c r="W184" s="921">
        <f>$V$184*$K$184</f>
        <v>0</v>
      </c>
      <c r="X184" s="921">
        <v>0</v>
      </c>
      <c r="Y184" s="921">
        <f>$X$184*$K$184</f>
        <v>0</v>
      </c>
      <c r="Z184" s="921">
        <v>0</v>
      </c>
      <c r="AA184" s="922">
        <f>$Z$184*$K$184</f>
        <v>0</v>
      </c>
      <c r="AB184" s="825"/>
      <c r="AC184" s="825"/>
      <c r="AD184" s="825"/>
      <c r="AE184" s="825"/>
      <c r="AF184" s="825"/>
      <c r="AG184" s="825"/>
      <c r="AR184" s="228" t="s">
        <v>15</v>
      </c>
      <c r="AT184" s="228" t="s">
        <v>12</v>
      </c>
      <c r="AU184" s="228" t="s">
        <v>98</v>
      </c>
      <c r="AY184" s="228" t="s">
        <v>11</v>
      </c>
      <c r="BE184" s="231">
        <f>IF($U$184="základní",$N$184,0)</f>
        <v>0</v>
      </c>
      <c r="BF184" s="231">
        <f>IF($U$184="snížená",$N$184,0)</f>
        <v>0</v>
      </c>
      <c r="BG184" s="231">
        <f>IF($U$184="zákl. přenesená",$N$184,0)</f>
        <v>0</v>
      </c>
      <c r="BH184" s="231">
        <f>IF($U$184="sníž. přenesená",$N$184,0)</f>
        <v>0</v>
      </c>
      <c r="BI184" s="231">
        <f>IF($U$184="nulová",$N$184,0)</f>
        <v>0</v>
      </c>
      <c r="BJ184" s="228" t="s">
        <v>97</v>
      </c>
      <c r="BK184" s="231">
        <f>ROUND($L$184*$K$184,2)</f>
        <v>0</v>
      </c>
      <c r="BL184" s="228" t="s">
        <v>15</v>
      </c>
    </row>
    <row r="185" spans="1:64" s="228" customFormat="1" ht="27" customHeight="1">
      <c r="A185" s="825"/>
      <c r="B185" s="829"/>
      <c r="C185" s="837" t="s">
        <v>2543</v>
      </c>
      <c r="D185" s="837" t="s">
        <v>12</v>
      </c>
      <c r="E185" s="838" t="s">
        <v>2529</v>
      </c>
      <c r="F185" s="1182" t="s">
        <v>2530</v>
      </c>
      <c r="G185" s="1183"/>
      <c r="H185" s="1183"/>
      <c r="I185" s="1183"/>
      <c r="J185" s="839" t="s">
        <v>92</v>
      </c>
      <c r="K185" s="840">
        <v>2</v>
      </c>
      <c r="L185" s="1184"/>
      <c r="M185" s="1185"/>
      <c r="N185" s="1186">
        <f>ROUND($L$185*$K$185,2)</f>
        <v>0</v>
      </c>
      <c r="O185" s="1183"/>
      <c r="P185" s="1183"/>
      <c r="Q185" s="1183"/>
      <c r="R185" s="830"/>
      <c r="S185" s="825"/>
      <c r="T185" s="919"/>
      <c r="U185" s="920" t="s">
        <v>13</v>
      </c>
      <c r="V185" s="921">
        <v>0</v>
      </c>
      <c r="W185" s="921">
        <f>$V$185*$K$185</f>
        <v>0</v>
      </c>
      <c r="X185" s="921">
        <v>0</v>
      </c>
      <c r="Y185" s="921">
        <f>$X$185*$K$185</f>
        <v>0</v>
      </c>
      <c r="Z185" s="921">
        <v>0</v>
      </c>
      <c r="AA185" s="922">
        <f>$Z$185*$K$185</f>
        <v>0</v>
      </c>
      <c r="AB185" s="825"/>
      <c r="AC185" s="825"/>
      <c r="AD185" s="825"/>
      <c r="AE185" s="825"/>
      <c r="AF185" s="825"/>
      <c r="AG185" s="825"/>
      <c r="AR185" s="228" t="s">
        <v>15</v>
      </c>
      <c r="AT185" s="228" t="s">
        <v>12</v>
      </c>
      <c r="AU185" s="228" t="s">
        <v>98</v>
      </c>
      <c r="AY185" s="228" t="s">
        <v>11</v>
      </c>
      <c r="BE185" s="231">
        <f>IF($U$185="základní",$N$185,0)</f>
        <v>0</v>
      </c>
      <c r="BF185" s="231">
        <f>IF($U$185="snížená",$N$185,0)</f>
        <v>0</v>
      </c>
      <c r="BG185" s="231">
        <f>IF($U$185="zákl. přenesená",$N$185,0)</f>
        <v>0</v>
      </c>
      <c r="BH185" s="231">
        <f>IF($U$185="sníž. přenesená",$N$185,0)</f>
        <v>0</v>
      </c>
      <c r="BI185" s="231">
        <f>IF($U$185="nulová",$N$185,0)</f>
        <v>0</v>
      </c>
      <c r="BJ185" s="228" t="s">
        <v>97</v>
      </c>
      <c r="BK185" s="231">
        <f>ROUND($L$185*$K$185,2)</f>
        <v>0</v>
      </c>
      <c r="BL185" s="228" t="s">
        <v>15</v>
      </c>
    </row>
    <row r="186" spans="1:64" s="228" customFormat="1" ht="27" customHeight="1">
      <c r="A186" s="825"/>
      <c r="B186" s="829"/>
      <c r="C186" s="837" t="s">
        <v>2546</v>
      </c>
      <c r="D186" s="837" t="s">
        <v>12</v>
      </c>
      <c r="E186" s="838" t="s">
        <v>2532</v>
      </c>
      <c r="F186" s="1182" t="s">
        <v>2533</v>
      </c>
      <c r="G186" s="1183"/>
      <c r="H186" s="1183"/>
      <c r="I186" s="1183"/>
      <c r="J186" s="839" t="s">
        <v>92</v>
      </c>
      <c r="K186" s="840">
        <v>2</v>
      </c>
      <c r="L186" s="1184"/>
      <c r="M186" s="1185"/>
      <c r="N186" s="1186">
        <f>ROUND($L$186*$K$186,2)</f>
        <v>0</v>
      </c>
      <c r="O186" s="1183"/>
      <c r="P186" s="1183"/>
      <c r="Q186" s="1183"/>
      <c r="R186" s="830"/>
      <c r="S186" s="825"/>
      <c r="T186" s="919"/>
      <c r="U186" s="920" t="s">
        <v>13</v>
      </c>
      <c r="V186" s="921">
        <v>0</v>
      </c>
      <c r="W186" s="921">
        <f>$V$186*$K$186</f>
        <v>0</v>
      </c>
      <c r="X186" s="921">
        <v>0</v>
      </c>
      <c r="Y186" s="921">
        <f>$X$186*$K$186</f>
        <v>0</v>
      </c>
      <c r="Z186" s="921">
        <v>0</v>
      </c>
      <c r="AA186" s="922">
        <f>$Z$186*$K$186</f>
        <v>0</v>
      </c>
      <c r="AB186" s="825"/>
      <c r="AC186" s="825"/>
      <c r="AD186" s="825"/>
      <c r="AE186" s="825"/>
      <c r="AF186" s="825"/>
      <c r="AG186" s="825"/>
      <c r="AR186" s="228" t="s">
        <v>15</v>
      </c>
      <c r="AT186" s="228" t="s">
        <v>12</v>
      </c>
      <c r="AU186" s="228" t="s">
        <v>98</v>
      </c>
      <c r="AY186" s="228" t="s">
        <v>11</v>
      </c>
      <c r="BE186" s="231">
        <f>IF($U$186="základní",$N$186,0)</f>
        <v>0</v>
      </c>
      <c r="BF186" s="231">
        <f>IF($U$186="snížená",$N$186,0)</f>
        <v>0</v>
      </c>
      <c r="BG186" s="231">
        <f>IF($U$186="zákl. přenesená",$N$186,0)</f>
        <v>0</v>
      </c>
      <c r="BH186" s="231">
        <f>IF($U$186="sníž. přenesená",$N$186,0)</f>
        <v>0</v>
      </c>
      <c r="BI186" s="231">
        <f>IF($U$186="nulová",$N$186,0)</f>
        <v>0</v>
      </c>
      <c r="BJ186" s="228" t="s">
        <v>97</v>
      </c>
      <c r="BK186" s="231">
        <f>ROUND($L$186*$K$186,2)</f>
        <v>0</v>
      </c>
      <c r="BL186" s="228" t="s">
        <v>15</v>
      </c>
    </row>
    <row r="187" spans="1:64" s="228" customFormat="1" ht="27" customHeight="1">
      <c r="A187" s="825"/>
      <c r="B187" s="829"/>
      <c r="C187" s="837" t="s">
        <v>2549</v>
      </c>
      <c r="D187" s="837" t="s">
        <v>12</v>
      </c>
      <c r="E187" s="838" t="s">
        <v>2535</v>
      </c>
      <c r="F187" s="1182" t="s">
        <v>2536</v>
      </c>
      <c r="G187" s="1183"/>
      <c r="H187" s="1183"/>
      <c r="I187" s="1183"/>
      <c r="J187" s="839" t="s">
        <v>92</v>
      </c>
      <c r="K187" s="840">
        <v>3</v>
      </c>
      <c r="L187" s="1184"/>
      <c r="M187" s="1185"/>
      <c r="N187" s="1186">
        <f>ROUND($L$187*$K$187,2)</f>
        <v>0</v>
      </c>
      <c r="O187" s="1183"/>
      <c r="P187" s="1183"/>
      <c r="Q187" s="1183"/>
      <c r="R187" s="830"/>
      <c r="S187" s="825"/>
      <c r="T187" s="919"/>
      <c r="U187" s="920" t="s">
        <v>13</v>
      </c>
      <c r="V187" s="921">
        <v>0</v>
      </c>
      <c r="W187" s="921">
        <f>$V$187*$K$187</f>
        <v>0</v>
      </c>
      <c r="X187" s="921">
        <v>0</v>
      </c>
      <c r="Y187" s="921">
        <f>$X$187*$K$187</f>
        <v>0</v>
      </c>
      <c r="Z187" s="921">
        <v>0</v>
      </c>
      <c r="AA187" s="922">
        <f>$Z$187*$K$187</f>
        <v>0</v>
      </c>
      <c r="AB187" s="825"/>
      <c r="AC187" s="825"/>
      <c r="AD187" s="825"/>
      <c r="AE187" s="825"/>
      <c r="AF187" s="825"/>
      <c r="AG187" s="825"/>
      <c r="AR187" s="228" t="s">
        <v>15</v>
      </c>
      <c r="AT187" s="228" t="s">
        <v>12</v>
      </c>
      <c r="AU187" s="228" t="s">
        <v>98</v>
      </c>
      <c r="AY187" s="228" t="s">
        <v>11</v>
      </c>
      <c r="BE187" s="231">
        <f>IF($U$187="základní",$N$187,0)</f>
        <v>0</v>
      </c>
      <c r="BF187" s="231">
        <f>IF($U$187="snížená",$N$187,0)</f>
        <v>0</v>
      </c>
      <c r="BG187" s="231">
        <f>IF($U$187="zákl. přenesená",$N$187,0)</f>
        <v>0</v>
      </c>
      <c r="BH187" s="231">
        <f>IF($U$187="sníž. přenesená",$N$187,0)</f>
        <v>0</v>
      </c>
      <c r="BI187" s="231">
        <f>IF($U$187="nulová",$N$187,0)</f>
        <v>0</v>
      </c>
      <c r="BJ187" s="228" t="s">
        <v>97</v>
      </c>
      <c r="BK187" s="231">
        <f>ROUND($L$187*$K$187,2)</f>
        <v>0</v>
      </c>
      <c r="BL187" s="228" t="s">
        <v>15</v>
      </c>
    </row>
    <row r="188" spans="1:64" s="228" customFormat="1" ht="27" customHeight="1">
      <c r="A188" s="825"/>
      <c r="B188" s="829"/>
      <c r="C188" s="837" t="s">
        <v>2552</v>
      </c>
      <c r="D188" s="837" t="s">
        <v>12</v>
      </c>
      <c r="E188" s="838" t="s">
        <v>2538</v>
      </c>
      <c r="F188" s="1182" t="s">
        <v>2539</v>
      </c>
      <c r="G188" s="1183"/>
      <c r="H188" s="1183"/>
      <c r="I188" s="1183"/>
      <c r="J188" s="839" t="s">
        <v>92</v>
      </c>
      <c r="K188" s="840">
        <v>3</v>
      </c>
      <c r="L188" s="1184"/>
      <c r="M188" s="1185"/>
      <c r="N188" s="1186">
        <f>ROUND($L$188*$K$188,2)</f>
        <v>0</v>
      </c>
      <c r="O188" s="1183"/>
      <c r="P188" s="1183"/>
      <c r="Q188" s="1183"/>
      <c r="R188" s="830"/>
      <c r="S188" s="825"/>
      <c r="T188" s="919"/>
      <c r="U188" s="920" t="s">
        <v>13</v>
      </c>
      <c r="V188" s="921">
        <v>0</v>
      </c>
      <c r="W188" s="921">
        <f>$V$188*$K$188</f>
        <v>0</v>
      </c>
      <c r="X188" s="921">
        <v>0</v>
      </c>
      <c r="Y188" s="921">
        <f>$X$188*$K$188</f>
        <v>0</v>
      </c>
      <c r="Z188" s="921">
        <v>0</v>
      </c>
      <c r="AA188" s="922">
        <f>$Z$188*$K$188</f>
        <v>0</v>
      </c>
      <c r="AB188" s="825"/>
      <c r="AC188" s="825"/>
      <c r="AD188" s="825"/>
      <c r="AE188" s="825"/>
      <c r="AF188" s="825"/>
      <c r="AG188" s="825"/>
      <c r="AR188" s="228" t="s">
        <v>15</v>
      </c>
      <c r="AT188" s="228" t="s">
        <v>12</v>
      </c>
      <c r="AU188" s="228" t="s">
        <v>98</v>
      </c>
      <c r="AY188" s="228" t="s">
        <v>11</v>
      </c>
      <c r="BE188" s="231">
        <f>IF($U$188="základní",$N$188,0)</f>
        <v>0</v>
      </c>
      <c r="BF188" s="231">
        <f>IF($U$188="snížená",$N$188,0)</f>
        <v>0</v>
      </c>
      <c r="BG188" s="231">
        <f>IF($U$188="zákl. přenesená",$N$188,0)</f>
        <v>0</v>
      </c>
      <c r="BH188" s="231">
        <f>IF($U$188="sníž. přenesená",$N$188,0)</f>
        <v>0</v>
      </c>
      <c r="BI188" s="231">
        <f>IF($U$188="nulová",$N$188,0)</f>
        <v>0</v>
      </c>
      <c r="BJ188" s="228" t="s">
        <v>97</v>
      </c>
      <c r="BK188" s="231">
        <f>ROUND($L$188*$K$188,2)</f>
        <v>0</v>
      </c>
      <c r="BL188" s="228" t="s">
        <v>15</v>
      </c>
    </row>
    <row r="189" spans="1:64" s="228" customFormat="1" ht="27" customHeight="1">
      <c r="A189" s="825"/>
      <c r="B189" s="829"/>
      <c r="C189" s="837" t="s">
        <v>2555</v>
      </c>
      <c r="D189" s="837" t="s">
        <v>12</v>
      </c>
      <c r="E189" s="838" t="s">
        <v>2541</v>
      </c>
      <c r="F189" s="1182" t="s">
        <v>2542</v>
      </c>
      <c r="G189" s="1183"/>
      <c r="H189" s="1183"/>
      <c r="I189" s="1183"/>
      <c r="J189" s="839" t="s">
        <v>92</v>
      </c>
      <c r="K189" s="840">
        <v>5</v>
      </c>
      <c r="L189" s="1184"/>
      <c r="M189" s="1185"/>
      <c r="N189" s="1186">
        <f>ROUND($L$189*$K$189,2)</f>
        <v>0</v>
      </c>
      <c r="O189" s="1183"/>
      <c r="P189" s="1183"/>
      <c r="Q189" s="1183"/>
      <c r="R189" s="830"/>
      <c r="S189" s="825"/>
      <c r="T189" s="919"/>
      <c r="U189" s="920" t="s">
        <v>13</v>
      </c>
      <c r="V189" s="921">
        <v>0</v>
      </c>
      <c r="W189" s="921">
        <f>$V$189*$K$189</f>
        <v>0</v>
      </c>
      <c r="X189" s="921">
        <v>0</v>
      </c>
      <c r="Y189" s="921">
        <f>$X$189*$K$189</f>
        <v>0</v>
      </c>
      <c r="Z189" s="921">
        <v>0</v>
      </c>
      <c r="AA189" s="922">
        <f>$Z$189*$K$189</f>
        <v>0</v>
      </c>
      <c r="AB189" s="825"/>
      <c r="AC189" s="825"/>
      <c r="AD189" s="825"/>
      <c r="AE189" s="825"/>
      <c r="AF189" s="825"/>
      <c r="AG189" s="825"/>
      <c r="AR189" s="228" t="s">
        <v>15</v>
      </c>
      <c r="AT189" s="228" t="s">
        <v>12</v>
      </c>
      <c r="AU189" s="228" t="s">
        <v>98</v>
      </c>
      <c r="AY189" s="228" t="s">
        <v>11</v>
      </c>
      <c r="BE189" s="231">
        <f>IF($U$189="základní",$N$189,0)</f>
        <v>0</v>
      </c>
      <c r="BF189" s="231">
        <f>IF($U$189="snížená",$N$189,0)</f>
        <v>0</v>
      </c>
      <c r="BG189" s="231">
        <f>IF($U$189="zákl. přenesená",$N$189,0)</f>
        <v>0</v>
      </c>
      <c r="BH189" s="231">
        <f>IF($U$189="sníž. přenesená",$N$189,0)</f>
        <v>0</v>
      </c>
      <c r="BI189" s="231">
        <f>IF($U$189="nulová",$N$189,0)</f>
        <v>0</v>
      </c>
      <c r="BJ189" s="228" t="s">
        <v>97</v>
      </c>
      <c r="BK189" s="231">
        <f>ROUND($L$189*$K$189,2)</f>
        <v>0</v>
      </c>
      <c r="BL189" s="228" t="s">
        <v>15</v>
      </c>
    </row>
    <row r="190" spans="1:64" s="228" customFormat="1" ht="27" customHeight="1">
      <c r="A190" s="825"/>
      <c r="B190" s="829"/>
      <c r="C190" s="837" t="s">
        <v>2558</v>
      </c>
      <c r="D190" s="837" t="s">
        <v>12</v>
      </c>
      <c r="E190" s="838" t="s">
        <v>2544</v>
      </c>
      <c r="F190" s="1182" t="s">
        <v>2545</v>
      </c>
      <c r="G190" s="1183"/>
      <c r="H190" s="1183"/>
      <c r="I190" s="1183"/>
      <c r="J190" s="839" t="s">
        <v>92</v>
      </c>
      <c r="K190" s="840">
        <v>5</v>
      </c>
      <c r="L190" s="1184"/>
      <c r="M190" s="1185"/>
      <c r="N190" s="1186">
        <f>ROUND($L$190*$K$190,2)</f>
        <v>0</v>
      </c>
      <c r="O190" s="1183"/>
      <c r="P190" s="1183"/>
      <c r="Q190" s="1183"/>
      <c r="R190" s="830"/>
      <c r="S190" s="825"/>
      <c r="T190" s="919"/>
      <c r="U190" s="920" t="s">
        <v>13</v>
      </c>
      <c r="V190" s="921">
        <v>0</v>
      </c>
      <c r="W190" s="921">
        <f>$V$190*$K$190</f>
        <v>0</v>
      </c>
      <c r="X190" s="921">
        <v>0</v>
      </c>
      <c r="Y190" s="921">
        <f>$X$190*$K$190</f>
        <v>0</v>
      </c>
      <c r="Z190" s="921">
        <v>0</v>
      </c>
      <c r="AA190" s="922">
        <f>$Z$190*$K$190</f>
        <v>0</v>
      </c>
      <c r="AB190" s="825"/>
      <c r="AC190" s="825"/>
      <c r="AD190" s="825"/>
      <c r="AE190" s="825"/>
      <c r="AF190" s="825"/>
      <c r="AG190" s="825"/>
      <c r="AR190" s="228" t="s">
        <v>15</v>
      </c>
      <c r="AT190" s="228" t="s">
        <v>12</v>
      </c>
      <c r="AU190" s="228" t="s">
        <v>98</v>
      </c>
      <c r="AY190" s="228" t="s">
        <v>11</v>
      </c>
      <c r="BE190" s="231">
        <f>IF($U$190="základní",$N$190,0)</f>
        <v>0</v>
      </c>
      <c r="BF190" s="231">
        <f>IF($U$190="snížená",$N$190,0)</f>
        <v>0</v>
      </c>
      <c r="BG190" s="231">
        <f>IF($U$190="zákl. přenesená",$N$190,0)</f>
        <v>0</v>
      </c>
      <c r="BH190" s="231">
        <f>IF($U$190="sníž. přenesená",$N$190,0)</f>
        <v>0</v>
      </c>
      <c r="BI190" s="231">
        <f>IF($U$190="nulová",$N$190,0)</f>
        <v>0</v>
      </c>
      <c r="BJ190" s="228" t="s">
        <v>97</v>
      </c>
      <c r="BK190" s="231">
        <f>ROUND($L$190*$K$190,2)</f>
        <v>0</v>
      </c>
      <c r="BL190" s="228" t="s">
        <v>15</v>
      </c>
    </row>
    <row r="191" spans="1:64" s="228" customFormat="1" ht="27" customHeight="1">
      <c r="A191" s="825"/>
      <c r="B191" s="829"/>
      <c r="C191" s="837" t="s">
        <v>2561</v>
      </c>
      <c r="D191" s="837" t="s">
        <v>12</v>
      </c>
      <c r="E191" s="838" t="s">
        <v>2547</v>
      </c>
      <c r="F191" s="1182" t="s">
        <v>2548</v>
      </c>
      <c r="G191" s="1183"/>
      <c r="H191" s="1183"/>
      <c r="I191" s="1183"/>
      <c r="J191" s="839" t="s">
        <v>92</v>
      </c>
      <c r="K191" s="840">
        <v>7</v>
      </c>
      <c r="L191" s="1184"/>
      <c r="M191" s="1185"/>
      <c r="N191" s="1186">
        <f>ROUND($L$191*$K$191,2)</f>
        <v>0</v>
      </c>
      <c r="O191" s="1183"/>
      <c r="P191" s="1183"/>
      <c r="Q191" s="1183"/>
      <c r="R191" s="830"/>
      <c r="S191" s="825"/>
      <c r="T191" s="919"/>
      <c r="U191" s="920" t="s">
        <v>13</v>
      </c>
      <c r="V191" s="921">
        <v>0</v>
      </c>
      <c r="W191" s="921">
        <f>$V$191*$K$191</f>
        <v>0</v>
      </c>
      <c r="X191" s="921">
        <v>0</v>
      </c>
      <c r="Y191" s="921">
        <f>$X$191*$K$191</f>
        <v>0</v>
      </c>
      <c r="Z191" s="921">
        <v>0</v>
      </c>
      <c r="AA191" s="922">
        <f>$Z$191*$K$191</f>
        <v>0</v>
      </c>
      <c r="AB191" s="825"/>
      <c r="AC191" s="825"/>
      <c r="AD191" s="825"/>
      <c r="AE191" s="825"/>
      <c r="AF191" s="825"/>
      <c r="AG191" s="825"/>
      <c r="AR191" s="228" t="s">
        <v>15</v>
      </c>
      <c r="AT191" s="228" t="s">
        <v>12</v>
      </c>
      <c r="AU191" s="228" t="s">
        <v>98</v>
      </c>
      <c r="AY191" s="228" t="s">
        <v>11</v>
      </c>
      <c r="BE191" s="231">
        <f>IF($U$191="základní",$N$191,0)</f>
        <v>0</v>
      </c>
      <c r="BF191" s="231">
        <f>IF($U$191="snížená",$N$191,0)</f>
        <v>0</v>
      </c>
      <c r="BG191" s="231">
        <f>IF($U$191="zákl. přenesená",$N$191,0)</f>
        <v>0</v>
      </c>
      <c r="BH191" s="231">
        <f>IF($U$191="sníž. přenesená",$N$191,0)</f>
        <v>0</v>
      </c>
      <c r="BI191" s="231">
        <f>IF($U$191="nulová",$N$191,0)</f>
        <v>0</v>
      </c>
      <c r="BJ191" s="228" t="s">
        <v>97</v>
      </c>
      <c r="BK191" s="231">
        <f>ROUND($L$191*$K$191,2)</f>
        <v>0</v>
      </c>
      <c r="BL191" s="228" t="s">
        <v>15</v>
      </c>
    </row>
    <row r="192" spans="1:64" s="228" customFormat="1" ht="27" customHeight="1">
      <c r="A192" s="825"/>
      <c r="B192" s="829"/>
      <c r="C192" s="837" t="s">
        <v>2564</v>
      </c>
      <c r="D192" s="837" t="s">
        <v>12</v>
      </c>
      <c r="E192" s="838" t="s">
        <v>2550</v>
      </c>
      <c r="F192" s="1182" t="s">
        <v>2551</v>
      </c>
      <c r="G192" s="1183"/>
      <c r="H192" s="1183"/>
      <c r="I192" s="1183"/>
      <c r="J192" s="839" t="s">
        <v>92</v>
      </c>
      <c r="K192" s="840">
        <v>11</v>
      </c>
      <c r="L192" s="1184"/>
      <c r="M192" s="1185"/>
      <c r="N192" s="1186">
        <f>ROUND($L$192*$K$192,2)</f>
        <v>0</v>
      </c>
      <c r="O192" s="1183"/>
      <c r="P192" s="1183"/>
      <c r="Q192" s="1183"/>
      <c r="R192" s="830"/>
      <c r="S192" s="825"/>
      <c r="T192" s="919"/>
      <c r="U192" s="920" t="s">
        <v>13</v>
      </c>
      <c r="V192" s="921">
        <v>0</v>
      </c>
      <c r="W192" s="921">
        <f>$V$192*$K$192</f>
        <v>0</v>
      </c>
      <c r="X192" s="921">
        <v>0</v>
      </c>
      <c r="Y192" s="921">
        <f>$X$192*$K$192</f>
        <v>0</v>
      </c>
      <c r="Z192" s="921">
        <v>0</v>
      </c>
      <c r="AA192" s="922">
        <f>$Z$192*$K$192</f>
        <v>0</v>
      </c>
      <c r="AB192" s="825"/>
      <c r="AC192" s="825"/>
      <c r="AD192" s="825"/>
      <c r="AE192" s="825"/>
      <c r="AF192" s="825"/>
      <c r="AG192" s="825"/>
      <c r="AR192" s="228" t="s">
        <v>15</v>
      </c>
      <c r="AT192" s="228" t="s">
        <v>12</v>
      </c>
      <c r="AU192" s="228" t="s">
        <v>98</v>
      </c>
      <c r="AY192" s="228" t="s">
        <v>11</v>
      </c>
      <c r="BE192" s="231">
        <f>IF($U$192="základní",$N$192,0)</f>
        <v>0</v>
      </c>
      <c r="BF192" s="231">
        <f>IF($U$192="snížená",$N$192,0)</f>
        <v>0</v>
      </c>
      <c r="BG192" s="231">
        <f>IF($U$192="zákl. přenesená",$N$192,0)</f>
        <v>0</v>
      </c>
      <c r="BH192" s="231">
        <f>IF($U$192="sníž. přenesená",$N$192,0)</f>
        <v>0</v>
      </c>
      <c r="BI192" s="231">
        <f>IF($U$192="nulová",$N$192,0)</f>
        <v>0</v>
      </c>
      <c r="BJ192" s="228" t="s">
        <v>97</v>
      </c>
      <c r="BK192" s="231">
        <f>ROUND($L$192*$K$192,2)</f>
        <v>0</v>
      </c>
      <c r="BL192" s="228" t="s">
        <v>15</v>
      </c>
    </row>
    <row r="193" spans="1:64" s="228" customFormat="1" ht="27" customHeight="1">
      <c r="A193" s="825"/>
      <c r="B193" s="829"/>
      <c r="C193" s="837" t="s">
        <v>2567</v>
      </c>
      <c r="D193" s="837" t="s">
        <v>12</v>
      </c>
      <c r="E193" s="838" t="s">
        <v>2553</v>
      </c>
      <c r="F193" s="1182" t="s">
        <v>2554</v>
      </c>
      <c r="G193" s="1183"/>
      <c r="H193" s="1183"/>
      <c r="I193" s="1183"/>
      <c r="J193" s="839" t="s">
        <v>92</v>
      </c>
      <c r="K193" s="840">
        <v>2</v>
      </c>
      <c r="L193" s="1184"/>
      <c r="M193" s="1185"/>
      <c r="N193" s="1186">
        <f>ROUND($L$193*$K$193,2)</f>
        <v>0</v>
      </c>
      <c r="O193" s="1183"/>
      <c r="P193" s="1183"/>
      <c r="Q193" s="1183"/>
      <c r="R193" s="830"/>
      <c r="S193" s="825"/>
      <c r="T193" s="919"/>
      <c r="U193" s="920" t="s">
        <v>13</v>
      </c>
      <c r="V193" s="921">
        <v>0</v>
      </c>
      <c r="W193" s="921">
        <f>$V$193*$K$193</f>
        <v>0</v>
      </c>
      <c r="X193" s="921">
        <v>0</v>
      </c>
      <c r="Y193" s="921">
        <f>$X$193*$K$193</f>
        <v>0</v>
      </c>
      <c r="Z193" s="921">
        <v>0</v>
      </c>
      <c r="AA193" s="922">
        <f>$Z$193*$K$193</f>
        <v>0</v>
      </c>
      <c r="AB193" s="825"/>
      <c r="AC193" s="825"/>
      <c r="AD193" s="825"/>
      <c r="AE193" s="825"/>
      <c r="AF193" s="825"/>
      <c r="AG193" s="825"/>
      <c r="AR193" s="228" t="s">
        <v>15</v>
      </c>
      <c r="AT193" s="228" t="s">
        <v>12</v>
      </c>
      <c r="AU193" s="228" t="s">
        <v>98</v>
      </c>
      <c r="AY193" s="228" t="s">
        <v>11</v>
      </c>
      <c r="BE193" s="231">
        <f>IF($U$193="základní",$N$193,0)</f>
        <v>0</v>
      </c>
      <c r="BF193" s="231">
        <f>IF($U$193="snížená",$N$193,0)</f>
        <v>0</v>
      </c>
      <c r="BG193" s="231">
        <f>IF($U$193="zákl. přenesená",$N$193,0)</f>
        <v>0</v>
      </c>
      <c r="BH193" s="231">
        <f>IF($U$193="sníž. přenesená",$N$193,0)</f>
        <v>0</v>
      </c>
      <c r="BI193" s="231">
        <f>IF($U$193="nulová",$N$193,0)</f>
        <v>0</v>
      </c>
      <c r="BJ193" s="228" t="s">
        <v>97</v>
      </c>
      <c r="BK193" s="231">
        <f>ROUND($L$193*$K$193,2)</f>
        <v>0</v>
      </c>
      <c r="BL193" s="228" t="s">
        <v>15</v>
      </c>
    </row>
    <row r="194" spans="1:64" s="228" customFormat="1" ht="27" customHeight="1">
      <c r="A194" s="825"/>
      <c r="B194" s="829"/>
      <c r="C194" s="837" t="s">
        <v>2570</v>
      </c>
      <c r="D194" s="837" t="s">
        <v>12</v>
      </c>
      <c r="E194" s="838" t="s">
        <v>2556</v>
      </c>
      <c r="F194" s="1182" t="s">
        <v>2557</v>
      </c>
      <c r="G194" s="1183"/>
      <c r="H194" s="1183"/>
      <c r="I194" s="1183"/>
      <c r="J194" s="839" t="s">
        <v>92</v>
      </c>
      <c r="K194" s="840">
        <v>1</v>
      </c>
      <c r="L194" s="1184"/>
      <c r="M194" s="1185"/>
      <c r="N194" s="1186">
        <f>ROUND($L$194*$K$194,2)</f>
        <v>0</v>
      </c>
      <c r="O194" s="1183"/>
      <c r="P194" s="1183"/>
      <c r="Q194" s="1183"/>
      <c r="R194" s="830"/>
      <c r="S194" s="825"/>
      <c r="T194" s="919"/>
      <c r="U194" s="920" t="s">
        <v>13</v>
      </c>
      <c r="V194" s="921">
        <v>0</v>
      </c>
      <c r="W194" s="921">
        <f>$V$194*$K$194</f>
        <v>0</v>
      </c>
      <c r="X194" s="921">
        <v>0</v>
      </c>
      <c r="Y194" s="921">
        <f>$X$194*$K$194</f>
        <v>0</v>
      </c>
      <c r="Z194" s="921">
        <v>0</v>
      </c>
      <c r="AA194" s="922">
        <f>$Z$194*$K$194</f>
        <v>0</v>
      </c>
      <c r="AB194" s="825"/>
      <c r="AC194" s="825"/>
      <c r="AD194" s="825"/>
      <c r="AE194" s="825"/>
      <c r="AF194" s="825"/>
      <c r="AG194" s="825"/>
      <c r="AR194" s="228" t="s">
        <v>15</v>
      </c>
      <c r="AT194" s="228" t="s">
        <v>12</v>
      </c>
      <c r="AU194" s="228" t="s">
        <v>98</v>
      </c>
      <c r="AY194" s="228" t="s">
        <v>11</v>
      </c>
      <c r="BE194" s="231">
        <f>IF($U$194="základní",$N$194,0)</f>
        <v>0</v>
      </c>
      <c r="BF194" s="231">
        <f>IF($U$194="snížená",$N$194,0)</f>
        <v>0</v>
      </c>
      <c r="BG194" s="231">
        <f>IF($U$194="zákl. přenesená",$N$194,0)</f>
        <v>0</v>
      </c>
      <c r="BH194" s="231">
        <f>IF($U$194="sníž. přenesená",$N$194,0)</f>
        <v>0</v>
      </c>
      <c r="BI194" s="231">
        <f>IF($U$194="nulová",$N$194,0)</f>
        <v>0</v>
      </c>
      <c r="BJ194" s="228" t="s">
        <v>97</v>
      </c>
      <c r="BK194" s="231">
        <f>ROUND($L$194*$K$194,2)</f>
        <v>0</v>
      </c>
      <c r="BL194" s="228" t="s">
        <v>15</v>
      </c>
    </row>
    <row r="195" spans="1:64" s="228" customFormat="1" ht="27" customHeight="1">
      <c r="A195" s="825"/>
      <c r="B195" s="829"/>
      <c r="C195" s="837" t="s">
        <v>2573</v>
      </c>
      <c r="D195" s="837" t="s">
        <v>12</v>
      </c>
      <c r="E195" s="838" t="s">
        <v>2559</v>
      </c>
      <c r="F195" s="1182" t="s">
        <v>2560</v>
      </c>
      <c r="G195" s="1183"/>
      <c r="H195" s="1183"/>
      <c r="I195" s="1183"/>
      <c r="J195" s="839" t="s">
        <v>92</v>
      </c>
      <c r="K195" s="840">
        <v>1</v>
      </c>
      <c r="L195" s="1184"/>
      <c r="M195" s="1185"/>
      <c r="N195" s="1186">
        <f>ROUND($L$195*$K$195,2)</f>
        <v>0</v>
      </c>
      <c r="O195" s="1183"/>
      <c r="P195" s="1183"/>
      <c r="Q195" s="1183"/>
      <c r="R195" s="830"/>
      <c r="S195" s="825"/>
      <c r="T195" s="919"/>
      <c r="U195" s="920" t="s">
        <v>13</v>
      </c>
      <c r="V195" s="921">
        <v>0</v>
      </c>
      <c r="W195" s="921">
        <f>$V$195*$K$195</f>
        <v>0</v>
      </c>
      <c r="X195" s="921">
        <v>0</v>
      </c>
      <c r="Y195" s="921">
        <f>$X$195*$K$195</f>
        <v>0</v>
      </c>
      <c r="Z195" s="921">
        <v>0</v>
      </c>
      <c r="AA195" s="922">
        <f>$Z$195*$K$195</f>
        <v>0</v>
      </c>
      <c r="AB195" s="825"/>
      <c r="AC195" s="825"/>
      <c r="AD195" s="825"/>
      <c r="AE195" s="825"/>
      <c r="AF195" s="825"/>
      <c r="AG195" s="825"/>
      <c r="AR195" s="228" t="s">
        <v>15</v>
      </c>
      <c r="AT195" s="228" t="s">
        <v>12</v>
      </c>
      <c r="AU195" s="228" t="s">
        <v>98</v>
      </c>
      <c r="AY195" s="228" t="s">
        <v>11</v>
      </c>
      <c r="BE195" s="231">
        <f>IF($U$195="základní",$N$195,0)</f>
        <v>0</v>
      </c>
      <c r="BF195" s="231">
        <f>IF($U$195="snížená",$N$195,0)</f>
        <v>0</v>
      </c>
      <c r="BG195" s="231">
        <f>IF($U$195="zákl. přenesená",$N$195,0)</f>
        <v>0</v>
      </c>
      <c r="BH195" s="231">
        <f>IF($U$195="sníž. přenesená",$N$195,0)</f>
        <v>0</v>
      </c>
      <c r="BI195" s="231">
        <f>IF($U$195="nulová",$N$195,0)</f>
        <v>0</v>
      </c>
      <c r="BJ195" s="228" t="s">
        <v>97</v>
      </c>
      <c r="BK195" s="231">
        <f>ROUND($L$195*$K$195,2)</f>
        <v>0</v>
      </c>
      <c r="BL195" s="228" t="s">
        <v>15</v>
      </c>
    </row>
    <row r="196" spans="1:64" s="228" customFormat="1" ht="27" customHeight="1">
      <c r="A196" s="825"/>
      <c r="B196" s="829"/>
      <c r="C196" s="837" t="s">
        <v>2576</v>
      </c>
      <c r="D196" s="837" t="s">
        <v>12</v>
      </c>
      <c r="E196" s="838" t="s">
        <v>2562</v>
      </c>
      <c r="F196" s="1182" t="s">
        <v>2563</v>
      </c>
      <c r="G196" s="1183"/>
      <c r="H196" s="1183"/>
      <c r="I196" s="1183"/>
      <c r="J196" s="839" t="s">
        <v>92</v>
      </c>
      <c r="K196" s="840">
        <v>1</v>
      </c>
      <c r="L196" s="1184"/>
      <c r="M196" s="1185"/>
      <c r="N196" s="1186">
        <f>ROUND($L$196*$K$196,2)</f>
        <v>0</v>
      </c>
      <c r="O196" s="1183"/>
      <c r="P196" s="1183"/>
      <c r="Q196" s="1183"/>
      <c r="R196" s="830"/>
      <c r="S196" s="825"/>
      <c r="T196" s="919"/>
      <c r="U196" s="920" t="s">
        <v>13</v>
      </c>
      <c r="V196" s="921">
        <v>0</v>
      </c>
      <c r="W196" s="921">
        <f>$V$196*$K$196</f>
        <v>0</v>
      </c>
      <c r="X196" s="921">
        <v>0</v>
      </c>
      <c r="Y196" s="921">
        <f>$X$196*$K$196</f>
        <v>0</v>
      </c>
      <c r="Z196" s="921">
        <v>0</v>
      </c>
      <c r="AA196" s="922">
        <f>$Z$196*$K$196</f>
        <v>0</v>
      </c>
      <c r="AB196" s="825"/>
      <c r="AC196" s="825"/>
      <c r="AD196" s="825"/>
      <c r="AE196" s="825"/>
      <c r="AF196" s="825"/>
      <c r="AG196" s="825"/>
      <c r="AR196" s="228" t="s">
        <v>15</v>
      </c>
      <c r="AT196" s="228" t="s">
        <v>12</v>
      </c>
      <c r="AU196" s="228" t="s">
        <v>98</v>
      </c>
      <c r="AY196" s="228" t="s">
        <v>11</v>
      </c>
      <c r="BE196" s="231">
        <f>IF($U$196="základní",$N$196,0)</f>
        <v>0</v>
      </c>
      <c r="BF196" s="231">
        <f>IF($U$196="snížená",$N$196,0)</f>
        <v>0</v>
      </c>
      <c r="BG196" s="231">
        <f>IF($U$196="zákl. přenesená",$N$196,0)</f>
        <v>0</v>
      </c>
      <c r="BH196" s="231">
        <f>IF($U$196="sníž. přenesená",$N$196,0)</f>
        <v>0</v>
      </c>
      <c r="BI196" s="231">
        <f>IF($U$196="nulová",$N$196,0)</f>
        <v>0</v>
      </c>
      <c r="BJ196" s="228" t="s">
        <v>97</v>
      </c>
      <c r="BK196" s="231">
        <f>ROUND($L$196*$K$196,2)</f>
        <v>0</v>
      </c>
      <c r="BL196" s="228" t="s">
        <v>15</v>
      </c>
    </row>
    <row r="197" spans="1:64" s="228" customFormat="1" ht="27" customHeight="1">
      <c r="A197" s="825"/>
      <c r="B197" s="829"/>
      <c r="C197" s="837" t="s">
        <v>2579</v>
      </c>
      <c r="D197" s="837" t="s">
        <v>12</v>
      </c>
      <c r="E197" s="838" t="s">
        <v>2565</v>
      </c>
      <c r="F197" s="1182" t="s">
        <v>2566</v>
      </c>
      <c r="G197" s="1183"/>
      <c r="H197" s="1183"/>
      <c r="I197" s="1183"/>
      <c r="J197" s="839" t="s">
        <v>92</v>
      </c>
      <c r="K197" s="840">
        <v>1</v>
      </c>
      <c r="L197" s="1184"/>
      <c r="M197" s="1185"/>
      <c r="N197" s="1186">
        <f>ROUND($L$197*$K$197,2)</f>
        <v>0</v>
      </c>
      <c r="O197" s="1183"/>
      <c r="P197" s="1183"/>
      <c r="Q197" s="1183"/>
      <c r="R197" s="830"/>
      <c r="S197" s="825"/>
      <c r="T197" s="919"/>
      <c r="U197" s="920" t="s">
        <v>13</v>
      </c>
      <c r="V197" s="921">
        <v>0</v>
      </c>
      <c r="W197" s="921">
        <f>$V$197*$K$197</f>
        <v>0</v>
      </c>
      <c r="X197" s="921">
        <v>0</v>
      </c>
      <c r="Y197" s="921">
        <f>$X$197*$K$197</f>
        <v>0</v>
      </c>
      <c r="Z197" s="921">
        <v>0</v>
      </c>
      <c r="AA197" s="922">
        <f>$Z$197*$K$197</f>
        <v>0</v>
      </c>
      <c r="AB197" s="825"/>
      <c r="AC197" s="825"/>
      <c r="AD197" s="825"/>
      <c r="AE197" s="825"/>
      <c r="AF197" s="825"/>
      <c r="AG197" s="825"/>
      <c r="AR197" s="228" t="s">
        <v>15</v>
      </c>
      <c r="AT197" s="228" t="s">
        <v>12</v>
      </c>
      <c r="AU197" s="228" t="s">
        <v>98</v>
      </c>
      <c r="AY197" s="228" t="s">
        <v>11</v>
      </c>
      <c r="BE197" s="231">
        <f>IF($U$197="základní",$N$197,0)</f>
        <v>0</v>
      </c>
      <c r="BF197" s="231">
        <f>IF($U$197="snížená",$N$197,0)</f>
        <v>0</v>
      </c>
      <c r="BG197" s="231">
        <f>IF($U$197="zákl. přenesená",$N$197,0)</f>
        <v>0</v>
      </c>
      <c r="BH197" s="231">
        <f>IF($U$197="sníž. přenesená",$N$197,0)</f>
        <v>0</v>
      </c>
      <c r="BI197" s="231">
        <f>IF($U$197="nulová",$N$197,0)</f>
        <v>0</v>
      </c>
      <c r="BJ197" s="228" t="s">
        <v>97</v>
      </c>
      <c r="BK197" s="231">
        <f>ROUND($L$197*$K$197,2)</f>
        <v>0</v>
      </c>
      <c r="BL197" s="228" t="s">
        <v>15</v>
      </c>
    </row>
    <row r="198" spans="1:64" s="228" customFormat="1" ht="27" customHeight="1">
      <c r="A198" s="825"/>
      <c r="B198" s="829"/>
      <c r="C198" s="837" t="s">
        <v>2581</v>
      </c>
      <c r="D198" s="837" t="s">
        <v>12</v>
      </c>
      <c r="E198" s="838" t="s">
        <v>2568</v>
      </c>
      <c r="F198" s="1182" t="s">
        <v>2569</v>
      </c>
      <c r="G198" s="1183"/>
      <c r="H198" s="1183"/>
      <c r="I198" s="1183"/>
      <c r="J198" s="839" t="s">
        <v>92</v>
      </c>
      <c r="K198" s="840">
        <v>2</v>
      </c>
      <c r="L198" s="1184"/>
      <c r="M198" s="1185"/>
      <c r="N198" s="1186">
        <f>ROUND($L$198*$K$198,2)</f>
        <v>0</v>
      </c>
      <c r="O198" s="1183"/>
      <c r="P198" s="1183"/>
      <c r="Q198" s="1183"/>
      <c r="R198" s="830"/>
      <c r="S198" s="825"/>
      <c r="T198" s="919"/>
      <c r="U198" s="920" t="s">
        <v>13</v>
      </c>
      <c r="V198" s="921">
        <v>0</v>
      </c>
      <c r="W198" s="921">
        <f>$V$198*$K$198</f>
        <v>0</v>
      </c>
      <c r="X198" s="921">
        <v>0</v>
      </c>
      <c r="Y198" s="921">
        <f>$X$198*$K$198</f>
        <v>0</v>
      </c>
      <c r="Z198" s="921">
        <v>0</v>
      </c>
      <c r="AA198" s="922">
        <f>$Z$198*$K$198</f>
        <v>0</v>
      </c>
      <c r="AB198" s="825"/>
      <c r="AC198" s="825"/>
      <c r="AD198" s="825"/>
      <c r="AE198" s="825"/>
      <c r="AF198" s="825"/>
      <c r="AG198" s="825"/>
      <c r="AR198" s="228" t="s">
        <v>15</v>
      </c>
      <c r="AT198" s="228" t="s">
        <v>12</v>
      </c>
      <c r="AU198" s="228" t="s">
        <v>98</v>
      </c>
      <c r="AY198" s="228" t="s">
        <v>11</v>
      </c>
      <c r="BE198" s="231">
        <f>IF($U$198="základní",$N$198,0)</f>
        <v>0</v>
      </c>
      <c r="BF198" s="231">
        <f>IF($U$198="snížená",$N$198,0)</f>
        <v>0</v>
      </c>
      <c r="BG198" s="231">
        <f>IF($U$198="zákl. přenesená",$N$198,0)</f>
        <v>0</v>
      </c>
      <c r="BH198" s="231">
        <f>IF($U$198="sníž. přenesená",$N$198,0)</f>
        <v>0</v>
      </c>
      <c r="BI198" s="231">
        <f>IF($U$198="nulová",$N$198,0)</f>
        <v>0</v>
      </c>
      <c r="BJ198" s="228" t="s">
        <v>97</v>
      </c>
      <c r="BK198" s="231">
        <f>ROUND($L$198*$K$198,2)</f>
        <v>0</v>
      </c>
      <c r="BL198" s="228" t="s">
        <v>15</v>
      </c>
    </row>
    <row r="199" spans="1:64" s="228" customFormat="1" ht="27" customHeight="1">
      <c r="A199" s="825"/>
      <c r="B199" s="829"/>
      <c r="C199" s="837" t="s">
        <v>2584</v>
      </c>
      <c r="D199" s="837" t="s">
        <v>12</v>
      </c>
      <c r="E199" s="838" t="s">
        <v>2571</v>
      </c>
      <c r="F199" s="1182" t="s">
        <v>2572</v>
      </c>
      <c r="G199" s="1183"/>
      <c r="H199" s="1183"/>
      <c r="I199" s="1183"/>
      <c r="J199" s="839" t="s">
        <v>92</v>
      </c>
      <c r="K199" s="840">
        <v>1</v>
      </c>
      <c r="L199" s="1184"/>
      <c r="M199" s="1185"/>
      <c r="N199" s="1186">
        <f>ROUND($L$199*$K$199,2)</f>
        <v>0</v>
      </c>
      <c r="O199" s="1183"/>
      <c r="P199" s="1183"/>
      <c r="Q199" s="1183"/>
      <c r="R199" s="830"/>
      <c r="S199" s="825"/>
      <c r="T199" s="919"/>
      <c r="U199" s="920" t="s">
        <v>13</v>
      </c>
      <c r="V199" s="921">
        <v>0</v>
      </c>
      <c r="W199" s="921">
        <f>$V$199*$K$199</f>
        <v>0</v>
      </c>
      <c r="X199" s="921">
        <v>0</v>
      </c>
      <c r="Y199" s="921">
        <f>$X$199*$K$199</f>
        <v>0</v>
      </c>
      <c r="Z199" s="921">
        <v>0</v>
      </c>
      <c r="AA199" s="922">
        <f>$Z$199*$K$199</f>
        <v>0</v>
      </c>
      <c r="AB199" s="825"/>
      <c r="AC199" s="825"/>
      <c r="AD199" s="825"/>
      <c r="AE199" s="825"/>
      <c r="AF199" s="825"/>
      <c r="AG199" s="825"/>
      <c r="AR199" s="228" t="s">
        <v>15</v>
      </c>
      <c r="AT199" s="228" t="s">
        <v>12</v>
      </c>
      <c r="AU199" s="228" t="s">
        <v>98</v>
      </c>
      <c r="AY199" s="228" t="s">
        <v>11</v>
      </c>
      <c r="BE199" s="231">
        <f>IF($U$199="základní",$N$199,0)</f>
        <v>0</v>
      </c>
      <c r="BF199" s="231">
        <f>IF($U$199="snížená",$N$199,0)</f>
        <v>0</v>
      </c>
      <c r="BG199" s="231">
        <f>IF($U$199="zákl. přenesená",$N$199,0)</f>
        <v>0</v>
      </c>
      <c r="BH199" s="231">
        <f>IF($U$199="sníž. přenesená",$N$199,0)</f>
        <v>0</v>
      </c>
      <c r="BI199" s="231">
        <f>IF($U$199="nulová",$N$199,0)</f>
        <v>0</v>
      </c>
      <c r="BJ199" s="228" t="s">
        <v>97</v>
      </c>
      <c r="BK199" s="231">
        <f>ROUND($L$199*$K$199,2)</f>
        <v>0</v>
      </c>
      <c r="BL199" s="228" t="s">
        <v>15</v>
      </c>
    </row>
    <row r="200" spans="1:64" s="228" customFormat="1" ht="27" customHeight="1">
      <c r="A200" s="825"/>
      <c r="B200" s="829"/>
      <c r="C200" s="837" t="s">
        <v>2587</v>
      </c>
      <c r="D200" s="837" t="s">
        <v>12</v>
      </c>
      <c r="E200" s="838" t="s">
        <v>2574</v>
      </c>
      <c r="F200" s="1182" t="s">
        <v>2575</v>
      </c>
      <c r="G200" s="1183"/>
      <c r="H200" s="1183"/>
      <c r="I200" s="1183"/>
      <c r="J200" s="839" t="s">
        <v>92</v>
      </c>
      <c r="K200" s="840">
        <v>5</v>
      </c>
      <c r="L200" s="1184"/>
      <c r="M200" s="1185"/>
      <c r="N200" s="1186">
        <f>ROUND($L$200*$K$200,2)</f>
        <v>0</v>
      </c>
      <c r="O200" s="1183"/>
      <c r="P200" s="1183"/>
      <c r="Q200" s="1183"/>
      <c r="R200" s="830"/>
      <c r="S200" s="825"/>
      <c r="T200" s="919"/>
      <c r="U200" s="920" t="s">
        <v>13</v>
      </c>
      <c r="V200" s="921">
        <v>0</v>
      </c>
      <c r="W200" s="921">
        <f>$V$200*$K$200</f>
        <v>0</v>
      </c>
      <c r="X200" s="921">
        <v>0</v>
      </c>
      <c r="Y200" s="921">
        <f>$X$200*$K$200</f>
        <v>0</v>
      </c>
      <c r="Z200" s="921">
        <v>0</v>
      </c>
      <c r="AA200" s="922">
        <f>$Z$200*$K$200</f>
        <v>0</v>
      </c>
      <c r="AB200" s="825"/>
      <c r="AC200" s="825"/>
      <c r="AD200" s="825"/>
      <c r="AE200" s="825"/>
      <c r="AF200" s="825"/>
      <c r="AG200" s="825"/>
      <c r="AR200" s="228" t="s">
        <v>15</v>
      </c>
      <c r="AT200" s="228" t="s">
        <v>12</v>
      </c>
      <c r="AU200" s="228" t="s">
        <v>98</v>
      </c>
      <c r="AY200" s="228" t="s">
        <v>11</v>
      </c>
      <c r="BE200" s="231">
        <f>IF($U$200="základní",$N$200,0)</f>
        <v>0</v>
      </c>
      <c r="BF200" s="231">
        <f>IF($U$200="snížená",$N$200,0)</f>
        <v>0</v>
      </c>
      <c r="BG200" s="231">
        <f>IF($U$200="zákl. přenesená",$N$200,0)</f>
        <v>0</v>
      </c>
      <c r="BH200" s="231">
        <f>IF($U$200="sníž. přenesená",$N$200,0)</f>
        <v>0</v>
      </c>
      <c r="BI200" s="231">
        <f>IF($U$200="nulová",$N$200,0)</f>
        <v>0</v>
      </c>
      <c r="BJ200" s="228" t="s">
        <v>97</v>
      </c>
      <c r="BK200" s="231">
        <f>ROUND($L$200*$K$200,2)</f>
        <v>0</v>
      </c>
      <c r="BL200" s="228" t="s">
        <v>15</v>
      </c>
    </row>
    <row r="201" spans="1:64" s="228" customFormat="1" ht="27" customHeight="1">
      <c r="A201" s="825"/>
      <c r="B201" s="829"/>
      <c r="C201" s="837" t="s">
        <v>2590</v>
      </c>
      <c r="D201" s="837" t="s">
        <v>12</v>
      </c>
      <c r="E201" s="838" t="s">
        <v>2577</v>
      </c>
      <c r="F201" s="1182" t="s">
        <v>2578</v>
      </c>
      <c r="G201" s="1183"/>
      <c r="H201" s="1183"/>
      <c r="I201" s="1183"/>
      <c r="J201" s="839" t="s">
        <v>92</v>
      </c>
      <c r="K201" s="840">
        <v>6</v>
      </c>
      <c r="L201" s="1184"/>
      <c r="M201" s="1185"/>
      <c r="N201" s="1186">
        <f>ROUND($L$201*$K$201,2)</f>
        <v>0</v>
      </c>
      <c r="O201" s="1183"/>
      <c r="P201" s="1183"/>
      <c r="Q201" s="1183"/>
      <c r="R201" s="830"/>
      <c r="S201" s="825"/>
      <c r="T201" s="919"/>
      <c r="U201" s="920" t="s">
        <v>13</v>
      </c>
      <c r="V201" s="921">
        <v>0</v>
      </c>
      <c r="W201" s="921">
        <f>$V$201*$K$201</f>
        <v>0</v>
      </c>
      <c r="X201" s="921">
        <v>0</v>
      </c>
      <c r="Y201" s="921">
        <f>$X$201*$K$201</f>
        <v>0</v>
      </c>
      <c r="Z201" s="921">
        <v>0</v>
      </c>
      <c r="AA201" s="922">
        <f>$Z$201*$K$201</f>
        <v>0</v>
      </c>
      <c r="AB201" s="825"/>
      <c r="AC201" s="825"/>
      <c r="AD201" s="825"/>
      <c r="AE201" s="825"/>
      <c r="AF201" s="825"/>
      <c r="AG201" s="825"/>
      <c r="AR201" s="228" t="s">
        <v>15</v>
      </c>
      <c r="AT201" s="228" t="s">
        <v>12</v>
      </c>
      <c r="AU201" s="228" t="s">
        <v>98</v>
      </c>
      <c r="AY201" s="228" t="s">
        <v>11</v>
      </c>
      <c r="BE201" s="231">
        <f>IF($U$201="základní",$N$201,0)</f>
        <v>0</v>
      </c>
      <c r="BF201" s="231">
        <f>IF($U$201="snížená",$N$201,0)</f>
        <v>0</v>
      </c>
      <c r="BG201" s="231">
        <f>IF($U$201="zákl. přenesená",$N$201,0)</f>
        <v>0</v>
      </c>
      <c r="BH201" s="231">
        <f>IF($U$201="sníž. přenesená",$N$201,0)</f>
        <v>0</v>
      </c>
      <c r="BI201" s="231">
        <f>IF($U$201="nulová",$N$201,0)</f>
        <v>0</v>
      </c>
      <c r="BJ201" s="228" t="s">
        <v>97</v>
      </c>
      <c r="BK201" s="231">
        <f>ROUND($L$201*$K$201,2)</f>
        <v>0</v>
      </c>
      <c r="BL201" s="228" t="s">
        <v>15</v>
      </c>
    </row>
    <row r="202" spans="1:64" s="228" customFormat="1" ht="27" customHeight="1">
      <c r="A202" s="825"/>
      <c r="B202" s="829"/>
      <c r="C202" s="837" t="s">
        <v>2593</v>
      </c>
      <c r="D202" s="837" t="s">
        <v>12</v>
      </c>
      <c r="E202" s="838" t="s">
        <v>2580</v>
      </c>
      <c r="F202" s="1182" t="s">
        <v>3177</v>
      </c>
      <c r="G202" s="1183"/>
      <c r="H202" s="1183"/>
      <c r="I202" s="1183"/>
      <c r="J202" s="839" t="s">
        <v>92</v>
      </c>
      <c r="K202" s="840">
        <v>1</v>
      </c>
      <c r="L202" s="1184"/>
      <c r="M202" s="1185"/>
      <c r="N202" s="1186">
        <f>ROUND($L$202*$K$202,2)</f>
        <v>0</v>
      </c>
      <c r="O202" s="1183"/>
      <c r="P202" s="1183"/>
      <c r="Q202" s="1183"/>
      <c r="R202" s="830"/>
      <c r="S202" s="825"/>
      <c r="T202" s="919"/>
      <c r="U202" s="920" t="s">
        <v>13</v>
      </c>
      <c r="V202" s="921">
        <v>0</v>
      </c>
      <c r="W202" s="921">
        <f>$V$202*$K$202</f>
        <v>0</v>
      </c>
      <c r="X202" s="921">
        <v>0</v>
      </c>
      <c r="Y202" s="921">
        <f>$X$202*$K$202</f>
        <v>0</v>
      </c>
      <c r="Z202" s="921">
        <v>0</v>
      </c>
      <c r="AA202" s="922">
        <f>$Z$202*$K$202</f>
        <v>0</v>
      </c>
      <c r="AB202" s="825"/>
      <c r="AC202" s="825"/>
      <c r="AD202" s="825"/>
      <c r="AE202" s="825"/>
      <c r="AF202" s="825"/>
      <c r="AG202" s="825"/>
      <c r="AR202" s="228" t="s">
        <v>15</v>
      </c>
      <c r="AT202" s="228" t="s">
        <v>12</v>
      </c>
      <c r="AU202" s="228" t="s">
        <v>98</v>
      </c>
      <c r="AY202" s="228" t="s">
        <v>11</v>
      </c>
      <c r="BE202" s="231">
        <f>IF($U$202="základní",$N$202,0)</f>
        <v>0</v>
      </c>
      <c r="BF202" s="231">
        <f>IF($U$202="snížená",$N$202,0)</f>
        <v>0</v>
      </c>
      <c r="BG202" s="231">
        <f>IF($U$202="zákl. přenesená",$N$202,0)</f>
        <v>0</v>
      </c>
      <c r="BH202" s="231">
        <f>IF($U$202="sníž. přenesená",$N$202,0)</f>
        <v>0</v>
      </c>
      <c r="BI202" s="231">
        <f>IF($U$202="nulová",$N$202,0)</f>
        <v>0</v>
      </c>
      <c r="BJ202" s="228" t="s">
        <v>97</v>
      </c>
      <c r="BK202" s="231">
        <f>ROUND($L$202*$K$202,2)</f>
        <v>0</v>
      </c>
      <c r="BL202" s="228" t="s">
        <v>15</v>
      </c>
    </row>
    <row r="203" spans="1:64" s="228" customFormat="1" ht="27" customHeight="1">
      <c r="A203" s="825"/>
      <c r="B203" s="829"/>
      <c r="C203" s="837" t="s">
        <v>2596</v>
      </c>
      <c r="D203" s="837" t="s">
        <v>12</v>
      </c>
      <c r="E203" s="838" t="s">
        <v>2582</v>
      </c>
      <c r="F203" s="1182" t="s">
        <v>2583</v>
      </c>
      <c r="G203" s="1183"/>
      <c r="H203" s="1183"/>
      <c r="I203" s="1183"/>
      <c r="J203" s="839" t="s">
        <v>92</v>
      </c>
      <c r="K203" s="840">
        <v>1</v>
      </c>
      <c r="L203" s="1184"/>
      <c r="M203" s="1185"/>
      <c r="N203" s="1186">
        <f>ROUND($L$203*$K$203,2)</f>
        <v>0</v>
      </c>
      <c r="O203" s="1183"/>
      <c r="P203" s="1183"/>
      <c r="Q203" s="1183"/>
      <c r="R203" s="830"/>
      <c r="S203" s="825"/>
      <c r="T203" s="919"/>
      <c r="U203" s="920" t="s">
        <v>13</v>
      </c>
      <c r="V203" s="921">
        <v>0</v>
      </c>
      <c r="W203" s="921">
        <f>$V$203*$K$203</f>
        <v>0</v>
      </c>
      <c r="X203" s="921">
        <v>0</v>
      </c>
      <c r="Y203" s="921">
        <f>$X$203*$K$203</f>
        <v>0</v>
      </c>
      <c r="Z203" s="921">
        <v>0</v>
      </c>
      <c r="AA203" s="922">
        <f>$Z$203*$K$203</f>
        <v>0</v>
      </c>
      <c r="AB203" s="825"/>
      <c r="AC203" s="825"/>
      <c r="AD203" s="825"/>
      <c r="AE203" s="825"/>
      <c r="AF203" s="825"/>
      <c r="AG203" s="825"/>
      <c r="AR203" s="228" t="s">
        <v>15</v>
      </c>
      <c r="AT203" s="228" t="s">
        <v>12</v>
      </c>
      <c r="AU203" s="228" t="s">
        <v>98</v>
      </c>
      <c r="AY203" s="228" t="s">
        <v>11</v>
      </c>
      <c r="BE203" s="231">
        <f>IF($U$203="základní",$N$203,0)</f>
        <v>0</v>
      </c>
      <c r="BF203" s="231">
        <f>IF($U$203="snížená",$N$203,0)</f>
        <v>0</v>
      </c>
      <c r="BG203" s="231">
        <f>IF($U$203="zákl. přenesená",$N$203,0)</f>
        <v>0</v>
      </c>
      <c r="BH203" s="231">
        <f>IF($U$203="sníž. přenesená",$N$203,0)</f>
        <v>0</v>
      </c>
      <c r="BI203" s="231">
        <f>IF($U$203="nulová",$N$203,0)</f>
        <v>0</v>
      </c>
      <c r="BJ203" s="228" t="s">
        <v>97</v>
      </c>
      <c r="BK203" s="231">
        <f>ROUND($L$203*$K$203,2)</f>
        <v>0</v>
      </c>
      <c r="BL203" s="228" t="s">
        <v>15</v>
      </c>
    </row>
    <row r="204" spans="1:64" s="228" customFormat="1" ht="27" customHeight="1">
      <c r="A204" s="825"/>
      <c r="B204" s="829"/>
      <c r="C204" s="837" t="s">
        <v>2599</v>
      </c>
      <c r="D204" s="837" t="s">
        <v>12</v>
      </c>
      <c r="E204" s="838" t="s">
        <v>2585</v>
      </c>
      <c r="F204" s="1182" t="s">
        <v>2586</v>
      </c>
      <c r="G204" s="1183"/>
      <c r="H204" s="1183"/>
      <c r="I204" s="1183"/>
      <c r="J204" s="839" t="s">
        <v>92</v>
      </c>
      <c r="K204" s="840">
        <v>2</v>
      </c>
      <c r="L204" s="1184"/>
      <c r="M204" s="1185"/>
      <c r="N204" s="1186">
        <f>ROUND($L$204*$K$204,2)</f>
        <v>0</v>
      </c>
      <c r="O204" s="1183"/>
      <c r="P204" s="1183"/>
      <c r="Q204" s="1183"/>
      <c r="R204" s="830"/>
      <c r="S204" s="825"/>
      <c r="T204" s="919"/>
      <c r="U204" s="920" t="s">
        <v>13</v>
      </c>
      <c r="V204" s="921">
        <v>0</v>
      </c>
      <c r="W204" s="921">
        <f>$V$204*$K$204</f>
        <v>0</v>
      </c>
      <c r="X204" s="921">
        <v>0</v>
      </c>
      <c r="Y204" s="921">
        <f>$X$204*$K$204</f>
        <v>0</v>
      </c>
      <c r="Z204" s="921">
        <v>0</v>
      </c>
      <c r="AA204" s="922">
        <f>$Z$204*$K$204</f>
        <v>0</v>
      </c>
      <c r="AB204" s="825"/>
      <c r="AC204" s="825"/>
      <c r="AD204" s="825"/>
      <c r="AE204" s="825"/>
      <c r="AF204" s="825"/>
      <c r="AG204" s="825"/>
      <c r="AR204" s="228" t="s">
        <v>15</v>
      </c>
      <c r="AT204" s="228" t="s">
        <v>12</v>
      </c>
      <c r="AU204" s="228" t="s">
        <v>98</v>
      </c>
      <c r="AY204" s="228" t="s">
        <v>11</v>
      </c>
      <c r="BE204" s="231">
        <f>IF($U$204="základní",$N$204,0)</f>
        <v>0</v>
      </c>
      <c r="BF204" s="231">
        <f>IF($U$204="snížená",$N$204,0)</f>
        <v>0</v>
      </c>
      <c r="BG204" s="231">
        <f>IF($U$204="zákl. přenesená",$N$204,0)</f>
        <v>0</v>
      </c>
      <c r="BH204" s="231">
        <f>IF($U$204="sníž. přenesená",$N$204,0)</f>
        <v>0</v>
      </c>
      <c r="BI204" s="231">
        <f>IF($U$204="nulová",$N$204,0)</f>
        <v>0</v>
      </c>
      <c r="BJ204" s="228" t="s">
        <v>97</v>
      </c>
      <c r="BK204" s="231">
        <f>ROUND($L$204*$K$204,2)</f>
        <v>0</v>
      </c>
      <c r="BL204" s="228" t="s">
        <v>15</v>
      </c>
    </row>
    <row r="205" spans="1:64" s="228" customFormat="1" ht="27" customHeight="1">
      <c r="A205" s="825"/>
      <c r="B205" s="829"/>
      <c r="C205" s="837" t="s">
        <v>2602</v>
      </c>
      <c r="D205" s="837" t="s">
        <v>12</v>
      </c>
      <c r="E205" s="838" t="s">
        <v>2588</v>
      </c>
      <c r="F205" s="1182" t="s">
        <v>2589</v>
      </c>
      <c r="G205" s="1183"/>
      <c r="H205" s="1183"/>
      <c r="I205" s="1183"/>
      <c r="J205" s="839" t="s">
        <v>92</v>
      </c>
      <c r="K205" s="840">
        <v>2</v>
      </c>
      <c r="L205" s="1184"/>
      <c r="M205" s="1185"/>
      <c r="N205" s="1186">
        <f>ROUND($L$205*$K$205,2)</f>
        <v>0</v>
      </c>
      <c r="O205" s="1183"/>
      <c r="P205" s="1183"/>
      <c r="Q205" s="1183"/>
      <c r="R205" s="830"/>
      <c r="S205" s="825"/>
      <c r="T205" s="919"/>
      <c r="U205" s="920" t="s">
        <v>13</v>
      </c>
      <c r="V205" s="921">
        <v>0</v>
      </c>
      <c r="W205" s="921">
        <f>$V$205*$K$205</f>
        <v>0</v>
      </c>
      <c r="X205" s="921">
        <v>0</v>
      </c>
      <c r="Y205" s="921">
        <f>$X$205*$K$205</f>
        <v>0</v>
      </c>
      <c r="Z205" s="921">
        <v>0</v>
      </c>
      <c r="AA205" s="922">
        <f>$Z$205*$K$205</f>
        <v>0</v>
      </c>
      <c r="AB205" s="825"/>
      <c r="AC205" s="825"/>
      <c r="AD205" s="825"/>
      <c r="AE205" s="825"/>
      <c r="AF205" s="825"/>
      <c r="AG205" s="825"/>
      <c r="AR205" s="228" t="s">
        <v>15</v>
      </c>
      <c r="AT205" s="228" t="s">
        <v>12</v>
      </c>
      <c r="AU205" s="228" t="s">
        <v>98</v>
      </c>
      <c r="AY205" s="228" t="s">
        <v>11</v>
      </c>
      <c r="BE205" s="231">
        <f>IF($U$205="základní",$N$205,0)</f>
        <v>0</v>
      </c>
      <c r="BF205" s="231">
        <f>IF($U$205="snížená",$N$205,0)</f>
        <v>0</v>
      </c>
      <c r="BG205" s="231">
        <f>IF($U$205="zákl. přenesená",$N$205,0)</f>
        <v>0</v>
      </c>
      <c r="BH205" s="231">
        <f>IF($U$205="sníž. přenesená",$N$205,0)</f>
        <v>0</v>
      </c>
      <c r="BI205" s="231">
        <f>IF($U$205="nulová",$N$205,0)</f>
        <v>0</v>
      </c>
      <c r="BJ205" s="228" t="s">
        <v>97</v>
      </c>
      <c r="BK205" s="231">
        <f>ROUND($L$205*$K$205,2)</f>
        <v>0</v>
      </c>
      <c r="BL205" s="228" t="s">
        <v>15</v>
      </c>
    </row>
    <row r="206" spans="1:64" s="228" customFormat="1" ht="27" customHeight="1">
      <c r="A206" s="825"/>
      <c r="B206" s="829"/>
      <c r="C206" s="837" t="s">
        <v>2605</v>
      </c>
      <c r="D206" s="837" t="s">
        <v>12</v>
      </c>
      <c r="E206" s="838" t="s">
        <v>2591</v>
      </c>
      <c r="F206" s="1182" t="s">
        <v>2592</v>
      </c>
      <c r="G206" s="1183"/>
      <c r="H206" s="1183"/>
      <c r="I206" s="1183"/>
      <c r="J206" s="839" t="s">
        <v>92</v>
      </c>
      <c r="K206" s="840">
        <v>2</v>
      </c>
      <c r="L206" s="1184"/>
      <c r="M206" s="1185"/>
      <c r="N206" s="1186">
        <f>ROUND($L$206*$K$206,2)</f>
        <v>0</v>
      </c>
      <c r="O206" s="1183"/>
      <c r="P206" s="1183"/>
      <c r="Q206" s="1183"/>
      <c r="R206" s="830"/>
      <c r="S206" s="825"/>
      <c r="T206" s="919"/>
      <c r="U206" s="920" t="s">
        <v>13</v>
      </c>
      <c r="V206" s="921">
        <v>0</v>
      </c>
      <c r="W206" s="921">
        <f>$V$206*$K$206</f>
        <v>0</v>
      </c>
      <c r="X206" s="921">
        <v>0</v>
      </c>
      <c r="Y206" s="921">
        <f>$X$206*$K$206</f>
        <v>0</v>
      </c>
      <c r="Z206" s="921">
        <v>0</v>
      </c>
      <c r="AA206" s="922">
        <f>$Z$206*$K$206</f>
        <v>0</v>
      </c>
      <c r="AB206" s="825"/>
      <c r="AC206" s="825"/>
      <c r="AD206" s="825"/>
      <c r="AE206" s="825"/>
      <c r="AF206" s="825"/>
      <c r="AG206" s="825"/>
      <c r="AR206" s="228" t="s">
        <v>15</v>
      </c>
      <c r="AT206" s="228" t="s">
        <v>12</v>
      </c>
      <c r="AU206" s="228" t="s">
        <v>98</v>
      </c>
      <c r="AY206" s="228" t="s">
        <v>11</v>
      </c>
      <c r="BE206" s="231">
        <f>IF($U$206="základní",$N$206,0)</f>
        <v>0</v>
      </c>
      <c r="BF206" s="231">
        <f>IF($U$206="snížená",$N$206,0)</f>
        <v>0</v>
      </c>
      <c r="BG206" s="231">
        <f>IF($U$206="zákl. přenesená",$N$206,0)</f>
        <v>0</v>
      </c>
      <c r="BH206" s="231">
        <f>IF($U$206="sníž. přenesená",$N$206,0)</f>
        <v>0</v>
      </c>
      <c r="BI206" s="231">
        <f>IF($U$206="nulová",$N$206,0)</f>
        <v>0</v>
      </c>
      <c r="BJ206" s="228" t="s">
        <v>97</v>
      </c>
      <c r="BK206" s="231">
        <f>ROUND($L$206*$K$206,2)</f>
        <v>0</v>
      </c>
      <c r="BL206" s="228" t="s">
        <v>15</v>
      </c>
    </row>
    <row r="207" spans="1:64" s="228" customFormat="1" ht="39" customHeight="1">
      <c r="A207" s="825"/>
      <c r="B207" s="829"/>
      <c r="C207" s="837" t="s">
        <v>2608</v>
      </c>
      <c r="D207" s="837" t="s">
        <v>12</v>
      </c>
      <c r="E207" s="838" t="s">
        <v>2594</v>
      </c>
      <c r="F207" s="1182" t="s">
        <v>2595</v>
      </c>
      <c r="G207" s="1183"/>
      <c r="H207" s="1183"/>
      <c r="I207" s="1183"/>
      <c r="J207" s="839" t="s">
        <v>92</v>
      </c>
      <c r="K207" s="840">
        <v>1</v>
      </c>
      <c r="L207" s="1184"/>
      <c r="M207" s="1185"/>
      <c r="N207" s="1186">
        <f>ROUND($L$207*$K$207,2)</f>
        <v>0</v>
      </c>
      <c r="O207" s="1183"/>
      <c r="P207" s="1183"/>
      <c r="Q207" s="1183"/>
      <c r="R207" s="830"/>
      <c r="S207" s="825"/>
      <c r="T207" s="919"/>
      <c r="U207" s="920" t="s">
        <v>13</v>
      </c>
      <c r="V207" s="921">
        <v>0</v>
      </c>
      <c r="W207" s="921">
        <f>$V$207*$K$207</f>
        <v>0</v>
      </c>
      <c r="X207" s="921">
        <v>0</v>
      </c>
      <c r="Y207" s="921">
        <f>$X$207*$K$207</f>
        <v>0</v>
      </c>
      <c r="Z207" s="921">
        <v>0</v>
      </c>
      <c r="AA207" s="922">
        <f>$Z$207*$K$207</f>
        <v>0</v>
      </c>
      <c r="AB207" s="825"/>
      <c r="AC207" s="825"/>
      <c r="AD207" s="825"/>
      <c r="AE207" s="825"/>
      <c r="AF207" s="825"/>
      <c r="AG207" s="825"/>
      <c r="AR207" s="228" t="s">
        <v>15</v>
      </c>
      <c r="AT207" s="228" t="s">
        <v>12</v>
      </c>
      <c r="AU207" s="228" t="s">
        <v>98</v>
      </c>
      <c r="AY207" s="228" t="s">
        <v>11</v>
      </c>
      <c r="BE207" s="231">
        <f>IF($U$207="základní",$N$207,0)</f>
        <v>0</v>
      </c>
      <c r="BF207" s="231">
        <f>IF($U$207="snížená",$N$207,0)</f>
        <v>0</v>
      </c>
      <c r="BG207" s="231">
        <f>IF($U$207="zákl. přenesená",$N$207,0)</f>
        <v>0</v>
      </c>
      <c r="BH207" s="231">
        <f>IF($U$207="sníž. přenesená",$N$207,0)</f>
        <v>0</v>
      </c>
      <c r="BI207" s="231">
        <f>IF($U$207="nulová",$N$207,0)</f>
        <v>0</v>
      </c>
      <c r="BJ207" s="228" t="s">
        <v>97</v>
      </c>
      <c r="BK207" s="231">
        <f>ROUND($L$207*$K$207,2)</f>
        <v>0</v>
      </c>
      <c r="BL207" s="228" t="s">
        <v>15</v>
      </c>
    </row>
    <row r="208" spans="1:64" s="228" customFormat="1" ht="39" customHeight="1">
      <c r="A208" s="825"/>
      <c r="B208" s="829"/>
      <c r="C208" s="837" t="s">
        <v>2611</v>
      </c>
      <c r="D208" s="837" t="s">
        <v>12</v>
      </c>
      <c r="E208" s="838" t="s">
        <v>2597</v>
      </c>
      <c r="F208" s="1182" t="s">
        <v>2598</v>
      </c>
      <c r="G208" s="1183"/>
      <c r="H208" s="1183"/>
      <c r="I208" s="1183"/>
      <c r="J208" s="839" t="s">
        <v>92</v>
      </c>
      <c r="K208" s="840">
        <v>2</v>
      </c>
      <c r="L208" s="1184"/>
      <c r="M208" s="1185"/>
      <c r="N208" s="1186">
        <f>ROUND($L$208*$K$208,2)</f>
        <v>0</v>
      </c>
      <c r="O208" s="1183"/>
      <c r="P208" s="1183"/>
      <c r="Q208" s="1183"/>
      <c r="R208" s="830"/>
      <c r="S208" s="825"/>
      <c r="T208" s="919"/>
      <c r="U208" s="920" t="s">
        <v>13</v>
      </c>
      <c r="V208" s="921">
        <v>0</v>
      </c>
      <c r="W208" s="921">
        <f>$V$208*$K$208</f>
        <v>0</v>
      </c>
      <c r="X208" s="921">
        <v>0</v>
      </c>
      <c r="Y208" s="921">
        <f>$X$208*$K$208</f>
        <v>0</v>
      </c>
      <c r="Z208" s="921">
        <v>0</v>
      </c>
      <c r="AA208" s="922">
        <f>$Z$208*$K$208</f>
        <v>0</v>
      </c>
      <c r="AB208" s="825"/>
      <c r="AC208" s="825"/>
      <c r="AD208" s="825"/>
      <c r="AE208" s="825"/>
      <c r="AF208" s="825"/>
      <c r="AG208" s="825"/>
      <c r="AR208" s="228" t="s">
        <v>15</v>
      </c>
      <c r="AT208" s="228" t="s">
        <v>12</v>
      </c>
      <c r="AU208" s="228" t="s">
        <v>98</v>
      </c>
      <c r="AY208" s="228" t="s">
        <v>11</v>
      </c>
      <c r="BE208" s="231">
        <f>IF($U$208="základní",$N$208,0)</f>
        <v>0</v>
      </c>
      <c r="BF208" s="231">
        <f>IF($U$208="snížená",$N$208,0)</f>
        <v>0</v>
      </c>
      <c r="BG208" s="231">
        <f>IF($U$208="zákl. přenesená",$N$208,0)</f>
        <v>0</v>
      </c>
      <c r="BH208" s="231">
        <f>IF($U$208="sníž. přenesená",$N$208,0)</f>
        <v>0</v>
      </c>
      <c r="BI208" s="231">
        <f>IF($U$208="nulová",$N$208,0)</f>
        <v>0</v>
      </c>
      <c r="BJ208" s="228" t="s">
        <v>97</v>
      </c>
      <c r="BK208" s="231">
        <f>ROUND($L$208*$K$208,2)</f>
        <v>0</v>
      </c>
      <c r="BL208" s="228" t="s">
        <v>15</v>
      </c>
    </row>
    <row r="209" spans="1:64" s="228" customFormat="1" ht="39" customHeight="1">
      <c r="A209" s="825"/>
      <c r="B209" s="829"/>
      <c r="C209" s="837" t="s">
        <v>2614</v>
      </c>
      <c r="D209" s="837" t="s">
        <v>12</v>
      </c>
      <c r="E209" s="838" t="s">
        <v>2600</v>
      </c>
      <c r="F209" s="1182" t="s">
        <v>2601</v>
      </c>
      <c r="G209" s="1183"/>
      <c r="H209" s="1183"/>
      <c r="I209" s="1183"/>
      <c r="J209" s="839" t="s">
        <v>92</v>
      </c>
      <c r="K209" s="840">
        <v>1</v>
      </c>
      <c r="L209" s="1184"/>
      <c r="M209" s="1185"/>
      <c r="N209" s="1186">
        <f>ROUND($L$209*$K$209,2)</f>
        <v>0</v>
      </c>
      <c r="O209" s="1183"/>
      <c r="P209" s="1183"/>
      <c r="Q209" s="1183"/>
      <c r="R209" s="830"/>
      <c r="S209" s="825"/>
      <c r="T209" s="919"/>
      <c r="U209" s="920" t="s">
        <v>13</v>
      </c>
      <c r="V209" s="921">
        <v>0</v>
      </c>
      <c r="W209" s="921">
        <f>$V$209*$K$209</f>
        <v>0</v>
      </c>
      <c r="X209" s="921">
        <v>0</v>
      </c>
      <c r="Y209" s="921">
        <f>$X$209*$K$209</f>
        <v>0</v>
      </c>
      <c r="Z209" s="921">
        <v>0</v>
      </c>
      <c r="AA209" s="922">
        <f>$Z$209*$K$209</f>
        <v>0</v>
      </c>
      <c r="AB209" s="825"/>
      <c r="AC209" s="825"/>
      <c r="AD209" s="825"/>
      <c r="AE209" s="825"/>
      <c r="AF209" s="825"/>
      <c r="AG209" s="825"/>
      <c r="AR209" s="228" t="s">
        <v>15</v>
      </c>
      <c r="AT209" s="228" t="s">
        <v>12</v>
      </c>
      <c r="AU209" s="228" t="s">
        <v>98</v>
      </c>
      <c r="AY209" s="228" t="s">
        <v>11</v>
      </c>
      <c r="BE209" s="231">
        <f>IF($U$209="základní",$N$209,0)</f>
        <v>0</v>
      </c>
      <c r="BF209" s="231">
        <f>IF($U$209="snížená",$N$209,0)</f>
        <v>0</v>
      </c>
      <c r="BG209" s="231">
        <f>IF($U$209="zákl. přenesená",$N$209,0)</f>
        <v>0</v>
      </c>
      <c r="BH209" s="231">
        <f>IF($U$209="sníž. přenesená",$N$209,0)</f>
        <v>0</v>
      </c>
      <c r="BI209" s="231">
        <f>IF($U$209="nulová",$N$209,0)</f>
        <v>0</v>
      </c>
      <c r="BJ209" s="228" t="s">
        <v>97</v>
      </c>
      <c r="BK209" s="231">
        <f>ROUND($L$209*$K$209,2)</f>
        <v>0</v>
      </c>
      <c r="BL209" s="228" t="s">
        <v>15</v>
      </c>
    </row>
    <row r="210" spans="1:64" s="228" customFormat="1" ht="27" customHeight="1">
      <c r="A210" s="825"/>
      <c r="B210" s="829"/>
      <c r="C210" s="837" t="s">
        <v>2616</v>
      </c>
      <c r="D210" s="837" t="s">
        <v>12</v>
      </c>
      <c r="E210" s="838" t="s">
        <v>2603</v>
      </c>
      <c r="F210" s="1182" t="s">
        <v>2604</v>
      </c>
      <c r="G210" s="1183"/>
      <c r="H210" s="1183"/>
      <c r="I210" s="1183"/>
      <c r="J210" s="839" t="s">
        <v>92</v>
      </c>
      <c r="K210" s="840">
        <v>4</v>
      </c>
      <c r="L210" s="1184"/>
      <c r="M210" s="1185"/>
      <c r="N210" s="1186">
        <f>ROUND($L$210*$K$210,2)</f>
        <v>0</v>
      </c>
      <c r="O210" s="1183"/>
      <c r="P210" s="1183"/>
      <c r="Q210" s="1183"/>
      <c r="R210" s="830"/>
      <c r="S210" s="825"/>
      <c r="T210" s="919"/>
      <c r="U210" s="920" t="s">
        <v>13</v>
      </c>
      <c r="V210" s="921">
        <v>0</v>
      </c>
      <c r="W210" s="921">
        <f>$V$210*$K$210</f>
        <v>0</v>
      </c>
      <c r="X210" s="921">
        <v>0</v>
      </c>
      <c r="Y210" s="921">
        <f>$X$210*$K$210</f>
        <v>0</v>
      </c>
      <c r="Z210" s="921">
        <v>0</v>
      </c>
      <c r="AA210" s="922">
        <f>$Z$210*$K$210</f>
        <v>0</v>
      </c>
      <c r="AB210" s="825"/>
      <c r="AC210" s="825"/>
      <c r="AD210" s="825"/>
      <c r="AE210" s="825"/>
      <c r="AF210" s="825"/>
      <c r="AG210" s="825"/>
      <c r="AR210" s="228" t="s">
        <v>15</v>
      </c>
      <c r="AT210" s="228" t="s">
        <v>12</v>
      </c>
      <c r="AU210" s="228" t="s">
        <v>98</v>
      </c>
      <c r="AY210" s="228" t="s">
        <v>11</v>
      </c>
      <c r="BE210" s="231">
        <f>IF($U$210="základní",$N$210,0)</f>
        <v>0</v>
      </c>
      <c r="BF210" s="231">
        <f>IF($U$210="snížená",$N$210,0)</f>
        <v>0</v>
      </c>
      <c r="BG210" s="231">
        <f>IF($U$210="zákl. přenesená",$N$210,0)</f>
        <v>0</v>
      </c>
      <c r="BH210" s="231">
        <f>IF($U$210="sníž. přenesená",$N$210,0)</f>
        <v>0</v>
      </c>
      <c r="BI210" s="231">
        <f>IF($U$210="nulová",$N$210,0)</f>
        <v>0</v>
      </c>
      <c r="BJ210" s="228" t="s">
        <v>97</v>
      </c>
      <c r="BK210" s="231">
        <f>ROUND($L$210*$K$210,2)</f>
        <v>0</v>
      </c>
      <c r="BL210" s="228" t="s">
        <v>15</v>
      </c>
    </row>
    <row r="211" spans="1:64" s="228" customFormat="1" ht="27" customHeight="1">
      <c r="A211" s="825"/>
      <c r="B211" s="829"/>
      <c r="C211" s="837" t="s">
        <v>2619</v>
      </c>
      <c r="D211" s="837" t="s">
        <v>12</v>
      </c>
      <c r="E211" s="838" t="s">
        <v>2606</v>
      </c>
      <c r="F211" s="1182" t="s">
        <v>2607</v>
      </c>
      <c r="G211" s="1183"/>
      <c r="H211" s="1183"/>
      <c r="I211" s="1183"/>
      <c r="J211" s="839" t="s">
        <v>92</v>
      </c>
      <c r="K211" s="840">
        <v>2</v>
      </c>
      <c r="L211" s="1184"/>
      <c r="M211" s="1185"/>
      <c r="N211" s="1186">
        <f>ROUND($L$211*$K$211,2)</f>
        <v>0</v>
      </c>
      <c r="O211" s="1183"/>
      <c r="P211" s="1183"/>
      <c r="Q211" s="1183"/>
      <c r="R211" s="830"/>
      <c r="S211" s="825"/>
      <c r="T211" s="919"/>
      <c r="U211" s="920" t="s">
        <v>13</v>
      </c>
      <c r="V211" s="921">
        <v>0</v>
      </c>
      <c r="W211" s="921">
        <f>$V$211*$K$211</f>
        <v>0</v>
      </c>
      <c r="X211" s="921">
        <v>0</v>
      </c>
      <c r="Y211" s="921">
        <f>$X$211*$K$211</f>
        <v>0</v>
      </c>
      <c r="Z211" s="921">
        <v>0</v>
      </c>
      <c r="AA211" s="922">
        <f>$Z$211*$K$211</f>
        <v>0</v>
      </c>
      <c r="AB211" s="825"/>
      <c r="AC211" s="825"/>
      <c r="AD211" s="825"/>
      <c r="AE211" s="825"/>
      <c r="AF211" s="825"/>
      <c r="AG211" s="825"/>
      <c r="AR211" s="228" t="s">
        <v>15</v>
      </c>
      <c r="AT211" s="228" t="s">
        <v>12</v>
      </c>
      <c r="AU211" s="228" t="s">
        <v>98</v>
      </c>
      <c r="AY211" s="228" t="s">
        <v>11</v>
      </c>
      <c r="BE211" s="231">
        <f>IF($U$211="základní",$N$211,0)</f>
        <v>0</v>
      </c>
      <c r="BF211" s="231">
        <f>IF($U$211="snížená",$N$211,0)</f>
        <v>0</v>
      </c>
      <c r="BG211" s="231">
        <f>IF($U$211="zákl. přenesená",$N$211,0)</f>
        <v>0</v>
      </c>
      <c r="BH211" s="231">
        <f>IF($U$211="sníž. přenesená",$N$211,0)</f>
        <v>0</v>
      </c>
      <c r="BI211" s="231">
        <f>IF($U$211="nulová",$N$211,0)</f>
        <v>0</v>
      </c>
      <c r="BJ211" s="228" t="s">
        <v>97</v>
      </c>
      <c r="BK211" s="231">
        <f>ROUND($L$211*$K$211,2)</f>
        <v>0</v>
      </c>
      <c r="BL211" s="228" t="s">
        <v>15</v>
      </c>
    </row>
    <row r="212" spans="1:64" s="228" customFormat="1" ht="27" customHeight="1">
      <c r="A212" s="825"/>
      <c r="B212" s="829"/>
      <c r="C212" s="837" t="s">
        <v>2622</v>
      </c>
      <c r="D212" s="837" t="s">
        <v>12</v>
      </c>
      <c r="E212" s="838" t="s">
        <v>2609</v>
      </c>
      <c r="F212" s="1182" t="s">
        <v>2610</v>
      </c>
      <c r="G212" s="1183"/>
      <c r="H212" s="1183"/>
      <c r="I212" s="1183"/>
      <c r="J212" s="839" t="s">
        <v>92</v>
      </c>
      <c r="K212" s="840">
        <v>4</v>
      </c>
      <c r="L212" s="1184"/>
      <c r="M212" s="1185"/>
      <c r="N212" s="1186">
        <f>ROUND($L$212*$K$212,2)</f>
        <v>0</v>
      </c>
      <c r="O212" s="1183"/>
      <c r="P212" s="1183"/>
      <c r="Q212" s="1183"/>
      <c r="R212" s="830"/>
      <c r="S212" s="825"/>
      <c r="T212" s="919"/>
      <c r="U212" s="920" t="s">
        <v>13</v>
      </c>
      <c r="V212" s="921">
        <v>0</v>
      </c>
      <c r="W212" s="921">
        <f>$V$212*$K$212</f>
        <v>0</v>
      </c>
      <c r="X212" s="921">
        <v>0</v>
      </c>
      <c r="Y212" s="921">
        <f>$X$212*$K$212</f>
        <v>0</v>
      </c>
      <c r="Z212" s="921">
        <v>0</v>
      </c>
      <c r="AA212" s="922">
        <f>$Z$212*$K$212</f>
        <v>0</v>
      </c>
      <c r="AB212" s="825"/>
      <c r="AC212" s="825"/>
      <c r="AD212" s="825"/>
      <c r="AE212" s="825"/>
      <c r="AF212" s="825"/>
      <c r="AG212" s="825"/>
      <c r="AR212" s="228" t="s">
        <v>15</v>
      </c>
      <c r="AT212" s="228" t="s">
        <v>12</v>
      </c>
      <c r="AU212" s="228" t="s">
        <v>98</v>
      </c>
      <c r="AY212" s="228" t="s">
        <v>11</v>
      </c>
      <c r="BE212" s="231">
        <f>IF($U$212="základní",$N$212,0)</f>
        <v>0</v>
      </c>
      <c r="BF212" s="231">
        <f>IF($U$212="snížená",$N$212,0)</f>
        <v>0</v>
      </c>
      <c r="BG212" s="231">
        <f>IF($U$212="zákl. přenesená",$N$212,0)</f>
        <v>0</v>
      </c>
      <c r="BH212" s="231">
        <f>IF($U$212="sníž. přenesená",$N$212,0)</f>
        <v>0</v>
      </c>
      <c r="BI212" s="231">
        <f>IF($U$212="nulová",$N$212,0)</f>
        <v>0</v>
      </c>
      <c r="BJ212" s="228" t="s">
        <v>97</v>
      </c>
      <c r="BK212" s="231">
        <f>ROUND($L$212*$K$212,2)</f>
        <v>0</v>
      </c>
      <c r="BL212" s="228" t="s">
        <v>15</v>
      </c>
    </row>
    <row r="213" spans="1:64" s="228" customFormat="1" ht="27" customHeight="1">
      <c r="A213" s="825"/>
      <c r="B213" s="829"/>
      <c r="C213" s="837" t="s">
        <v>2625</v>
      </c>
      <c r="D213" s="837" t="s">
        <v>12</v>
      </c>
      <c r="E213" s="838" t="s">
        <v>2612</v>
      </c>
      <c r="F213" s="1182" t="s">
        <v>2613</v>
      </c>
      <c r="G213" s="1183"/>
      <c r="H213" s="1183"/>
      <c r="I213" s="1183"/>
      <c r="J213" s="839" t="s">
        <v>92</v>
      </c>
      <c r="K213" s="840">
        <v>1</v>
      </c>
      <c r="L213" s="1184"/>
      <c r="M213" s="1185"/>
      <c r="N213" s="1186">
        <f>ROUND($L$213*$K$213,2)</f>
        <v>0</v>
      </c>
      <c r="O213" s="1183"/>
      <c r="P213" s="1183"/>
      <c r="Q213" s="1183"/>
      <c r="R213" s="830"/>
      <c r="S213" s="825"/>
      <c r="T213" s="919"/>
      <c r="U213" s="920" t="s">
        <v>13</v>
      </c>
      <c r="V213" s="921">
        <v>0</v>
      </c>
      <c r="W213" s="921">
        <f>$V$213*$K$213</f>
        <v>0</v>
      </c>
      <c r="X213" s="921">
        <v>0</v>
      </c>
      <c r="Y213" s="921">
        <f>$X$213*$K$213</f>
        <v>0</v>
      </c>
      <c r="Z213" s="921">
        <v>0</v>
      </c>
      <c r="AA213" s="922">
        <f>$Z$213*$K$213</f>
        <v>0</v>
      </c>
      <c r="AB213" s="825"/>
      <c r="AC213" s="825"/>
      <c r="AD213" s="825"/>
      <c r="AE213" s="825"/>
      <c r="AF213" s="825"/>
      <c r="AG213" s="825"/>
      <c r="AR213" s="228" t="s">
        <v>15</v>
      </c>
      <c r="AT213" s="228" t="s">
        <v>12</v>
      </c>
      <c r="AU213" s="228" t="s">
        <v>98</v>
      </c>
      <c r="AY213" s="228" t="s">
        <v>11</v>
      </c>
      <c r="BE213" s="231">
        <f>IF($U$213="základní",$N$213,0)</f>
        <v>0</v>
      </c>
      <c r="BF213" s="231">
        <f>IF($U$213="snížená",$N$213,0)</f>
        <v>0</v>
      </c>
      <c r="BG213" s="231">
        <f>IF($U$213="zákl. přenesená",$N$213,0)</f>
        <v>0</v>
      </c>
      <c r="BH213" s="231">
        <f>IF($U$213="sníž. přenesená",$N$213,0)</f>
        <v>0</v>
      </c>
      <c r="BI213" s="231">
        <f>IF($U$213="nulová",$N$213,0)</f>
        <v>0</v>
      </c>
      <c r="BJ213" s="228" t="s">
        <v>97</v>
      </c>
      <c r="BK213" s="231">
        <f>ROUND($L$213*$K$213,2)</f>
        <v>0</v>
      </c>
      <c r="BL213" s="228" t="s">
        <v>15</v>
      </c>
    </row>
    <row r="214" spans="1:64" s="228" customFormat="1" ht="39" customHeight="1">
      <c r="A214" s="825"/>
      <c r="B214" s="829"/>
      <c r="C214" s="837" t="s">
        <v>2628</v>
      </c>
      <c r="D214" s="837" t="s">
        <v>12</v>
      </c>
      <c r="E214" s="838" t="s">
        <v>2615</v>
      </c>
      <c r="F214" s="1182" t="s">
        <v>3178</v>
      </c>
      <c r="G214" s="1183"/>
      <c r="H214" s="1183"/>
      <c r="I214" s="1183"/>
      <c r="J214" s="839" t="s">
        <v>92</v>
      </c>
      <c r="K214" s="840">
        <v>2</v>
      </c>
      <c r="L214" s="1184"/>
      <c r="M214" s="1185"/>
      <c r="N214" s="1186">
        <f>ROUND($L$214*$K$214,2)</f>
        <v>0</v>
      </c>
      <c r="O214" s="1183"/>
      <c r="P214" s="1183"/>
      <c r="Q214" s="1183"/>
      <c r="R214" s="830"/>
      <c r="S214" s="825"/>
      <c r="T214" s="919"/>
      <c r="U214" s="920" t="s">
        <v>13</v>
      </c>
      <c r="V214" s="921">
        <v>0</v>
      </c>
      <c r="W214" s="921">
        <f>$V$214*$K$214</f>
        <v>0</v>
      </c>
      <c r="X214" s="921">
        <v>0</v>
      </c>
      <c r="Y214" s="921">
        <f>$X$214*$K$214</f>
        <v>0</v>
      </c>
      <c r="Z214" s="921">
        <v>0</v>
      </c>
      <c r="AA214" s="922">
        <f>$Z$214*$K$214</f>
        <v>0</v>
      </c>
      <c r="AB214" s="825"/>
      <c r="AC214" s="825"/>
      <c r="AD214" s="825"/>
      <c r="AE214" s="825"/>
      <c r="AF214" s="825"/>
      <c r="AG214" s="825"/>
      <c r="AR214" s="228" t="s">
        <v>15</v>
      </c>
      <c r="AT214" s="228" t="s">
        <v>12</v>
      </c>
      <c r="AU214" s="228" t="s">
        <v>98</v>
      </c>
      <c r="AY214" s="228" t="s">
        <v>11</v>
      </c>
      <c r="BE214" s="231">
        <f>IF($U$214="základní",$N$214,0)</f>
        <v>0</v>
      </c>
      <c r="BF214" s="231">
        <f>IF($U$214="snížená",$N$214,0)</f>
        <v>0</v>
      </c>
      <c r="BG214" s="231">
        <f>IF($U$214="zákl. přenesená",$N$214,0)</f>
        <v>0</v>
      </c>
      <c r="BH214" s="231">
        <f>IF($U$214="sníž. přenesená",$N$214,0)</f>
        <v>0</v>
      </c>
      <c r="BI214" s="231">
        <f>IF($U$214="nulová",$N$214,0)</f>
        <v>0</v>
      </c>
      <c r="BJ214" s="228" t="s">
        <v>97</v>
      </c>
      <c r="BK214" s="231">
        <f>ROUND($L$214*$K$214,2)</f>
        <v>0</v>
      </c>
      <c r="BL214" s="228" t="s">
        <v>15</v>
      </c>
    </row>
    <row r="215" spans="1:64" s="228" customFormat="1" ht="27" customHeight="1">
      <c r="A215" s="825"/>
      <c r="B215" s="829"/>
      <c r="C215" s="837" t="s">
        <v>2631</v>
      </c>
      <c r="D215" s="837" t="s">
        <v>12</v>
      </c>
      <c r="E215" s="838" t="s">
        <v>2617</v>
      </c>
      <c r="F215" s="1182" t="s">
        <v>2618</v>
      </c>
      <c r="G215" s="1183"/>
      <c r="H215" s="1183"/>
      <c r="I215" s="1183"/>
      <c r="J215" s="839" t="s">
        <v>92</v>
      </c>
      <c r="K215" s="840">
        <v>4</v>
      </c>
      <c r="L215" s="1184"/>
      <c r="M215" s="1185"/>
      <c r="N215" s="1186">
        <f>ROUND($L$215*$K$215,2)</f>
        <v>0</v>
      </c>
      <c r="O215" s="1183"/>
      <c r="P215" s="1183"/>
      <c r="Q215" s="1183"/>
      <c r="R215" s="830"/>
      <c r="S215" s="825"/>
      <c r="T215" s="919"/>
      <c r="U215" s="920" t="s">
        <v>13</v>
      </c>
      <c r="V215" s="921">
        <v>0</v>
      </c>
      <c r="W215" s="921">
        <f>$V$215*$K$215</f>
        <v>0</v>
      </c>
      <c r="X215" s="921">
        <v>0</v>
      </c>
      <c r="Y215" s="921">
        <f>$X$215*$K$215</f>
        <v>0</v>
      </c>
      <c r="Z215" s="921">
        <v>0</v>
      </c>
      <c r="AA215" s="922">
        <f>$Z$215*$K$215</f>
        <v>0</v>
      </c>
      <c r="AB215" s="825"/>
      <c r="AC215" s="825"/>
      <c r="AD215" s="825"/>
      <c r="AE215" s="825"/>
      <c r="AF215" s="825"/>
      <c r="AG215" s="825"/>
      <c r="AR215" s="228" t="s">
        <v>15</v>
      </c>
      <c r="AT215" s="228" t="s">
        <v>12</v>
      </c>
      <c r="AU215" s="228" t="s">
        <v>98</v>
      </c>
      <c r="AY215" s="228" t="s">
        <v>11</v>
      </c>
      <c r="BE215" s="231">
        <f>IF($U$215="základní",$N$215,0)</f>
        <v>0</v>
      </c>
      <c r="BF215" s="231">
        <f>IF($U$215="snížená",$N$215,0)</f>
        <v>0</v>
      </c>
      <c r="BG215" s="231">
        <f>IF($U$215="zákl. přenesená",$N$215,0)</f>
        <v>0</v>
      </c>
      <c r="BH215" s="231">
        <f>IF($U$215="sníž. přenesená",$N$215,0)</f>
        <v>0</v>
      </c>
      <c r="BI215" s="231">
        <f>IF($U$215="nulová",$N$215,0)</f>
        <v>0</v>
      </c>
      <c r="BJ215" s="228" t="s">
        <v>97</v>
      </c>
      <c r="BK215" s="231">
        <f>ROUND($L$215*$K$215,2)</f>
        <v>0</v>
      </c>
      <c r="BL215" s="228" t="s">
        <v>15</v>
      </c>
    </row>
    <row r="216" spans="1:64" s="228" customFormat="1" ht="27" customHeight="1">
      <c r="A216" s="825"/>
      <c r="B216" s="829"/>
      <c r="C216" s="837" t="s">
        <v>2634</v>
      </c>
      <c r="D216" s="837" t="s">
        <v>12</v>
      </c>
      <c r="E216" s="838" t="s">
        <v>2620</v>
      </c>
      <c r="F216" s="1182" t="s">
        <v>2621</v>
      </c>
      <c r="G216" s="1183"/>
      <c r="H216" s="1183"/>
      <c r="I216" s="1183"/>
      <c r="J216" s="839" t="s">
        <v>92</v>
      </c>
      <c r="K216" s="840">
        <v>1</v>
      </c>
      <c r="L216" s="1184"/>
      <c r="M216" s="1185"/>
      <c r="N216" s="1186">
        <f>ROUND($L$216*$K$216,2)</f>
        <v>0</v>
      </c>
      <c r="O216" s="1183"/>
      <c r="P216" s="1183"/>
      <c r="Q216" s="1183"/>
      <c r="R216" s="830"/>
      <c r="S216" s="825"/>
      <c r="T216" s="919"/>
      <c r="U216" s="920" t="s">
        <v>13</v>
      </c>
      <c r="V216" s="921">
        <v>0</v>
      </c>
      <c r="W216" s="921">
        <f>$V$216*$K$216</f>
        <v>0</v>
      </c>
      <c r="X216" s="921">
        <v>0</v>
      </c>
      <c r="Y216" s="921">
        <f>$X$216*$K$216</f>
        <v>0</v>
      </c>
      <c r="Z216" s="921">
        <v>0</v>
      </c>
      <c r="AA216" s="922">
        <f>$Z$216*$K$216</f>
        <v>0</v>
      </c>
      <c r="AB216" s="825"/>
      <c r="AC216" s="825"/>
      <c r="AD216" s="825"/>
      <c r="AE216" s="825"/>
      <c r="AF216" s="825"/>
      <c r="AG216" s="825"/>
      <c r="AR216" s="228" t="s">
        <v>15</v>
      </c>
      <c r="AT216" s="228" t="s">
        <v>12</v>
      </c>
      <c r="AU216" s="228" t="s">
        <v>98</v>
      </c>
      <c r="AY216" s="228" t="s">
        <v>11</v>
      </c>
      <c r="BE216" s="231">
        <f>IF($U$216="základní",$N$216,0)</f>
        <v>0</v>
      </c>
      <c r="BF216" s="231">
        <f>IF($U$216="snížená",$N$216,0)</f>
        <v>0</v>
      </c>
      <c r="BG216" s="231">
        <f>IF($U$216="zákl. přenesená",$N$216,0)</f>
        <v>0</v>
      </c>
      <c r="BH216" s="231">
        <f>IF($U$216="sníž. přenesená",$N$216,0)</f>
        <v>0</v>
      </c>
      <c r="BI216" s="231">
        <f>IF($U$216="nulová",$N$216,0)</f>
        <v>0</v>
      </c>
      <c r="BJ216" s="228" t="s">
        <v>97</v>
      </c>
      <c r="BK216" s="231">
        <f>ROUND($L$216*$K$216,2)</f>
        <v>0</v>
      </c>
      <c r="BL216" s="228" t="s">
        <v>15</v>
      </c>
    </row>
    <row r="217" spans="1:64" s="228" customFormat="1" ht="27" customHeight="1">
      <c r="A217" s="825"/>
      <c r="B217" s="829"/>
      <c r="C217" s="837" t="s">
        <v>2637</v>
      </c>
      <c r="D217" s="837" t="s">
        <v>12</v>
      </c>
      <c r="E217" s="838" t="s">
        <v>2623</v>
      </c>
      <c r="F217" s="1182" t="s">
        <v>2624</v>
      </c>
      <c r="G217" s="1183"/>
      <c r="H217" s="1183"/>
      <c r="I217" s="1183"/>
      <c r="J217" s="839" t="s">
        <v>92</v>
      </c>
      <c r="K217" s="840">
        <v>1</v>
      </c>
      <c r="L217" s="1184"/>
      <c r="M217" s="1185"/>
      <c r="N217" s="1186">
        <f>ROUND($L$217*$K$217,2)</f>
        <v>0</v>
      </c>
      <c r="O217" s="1183"/>
      <c r="P217" s="1183"/>
      <c r="Q217" s="1183"/>
      <c r="R217" s="830"/>
      <c r="S217" s="825"/>
      <c r="T217" s="919"/>
      <c r="U217" s="920" t="s">
        <v>13</v>
      </c>
      <c r="V217" s="921">
        <v>0</v>
      </c>
      <c r="W217" s="921">
        <f>$V$217*$K$217</f>
        <v>0</v>
      </c>
      <c r="X217" s="921">
        <v>0</v>
      </c>
      <c r="Y217" s="921">
        <f>$X$217*$K$217</f>
        <v>0</v>
      </c>
      <c r="Z217" s="921">
        <v>0</v>
      </c>
      <c r="AA217" s="922">
        <f>$Z$217*$K$217</f>
        <v>0</v>
      </c>
      <c r="AB217" s="825"/>
      <c r="AC217" s="825"/>
      <c r="AD217" s="825"/>
      <c r="AE217" s="825"/>
      <c r="AF217" s="825"/>
      <c r="AG217" s="825"/>
      <c r="AR217" s="228" t="s">
        <v>15</v>
      </c>
      <c r="AT217" s="228" t="s">
        <v>12</v>
      </c>
      <c r="AU217" s="228" t="s">
        <v>98</v>
      </c>
      <c r="AY217" s="228" t="s">
        <v>11</v>
      </c>
      <c r="BE217" s="231">
        <f>IF($U$217="základní",$N$217,0)</f>
        <v>0</v>
      </c>
      <c r="BF217" s="231">
        <f>IF($U$217="snížená",$N$217,0)</f>
        <v>0</v>
      </c>
      <c r="BG217" s="231">
        <f>IF($U$217="zákl. přenesená",$N$217,0)</f>
        <v>0</v>
      </c>
      <c r="BH217" s="231">
        <f>IF($U$217="sníž. přenesená",$N$217,0)</f>
        <v>0</v>
      </c>
      <c r="BI217" s="231">
        <f>IF($U$217="nulová",$N$217,0)</f>
        <v>0</v>
      </c>
      <c r="BJ217" s="228" t="s">
        <v>97</v>
      </c>
      <c r="BK217" s="231">
        <f>ROUND($L$217*$K$217,2)</f>
        <v>0</v>
      </c>
      <c r="BL217" s="228" t="s">
        <v>15</v>
      </c>
    </row>
    <row r="218" spans="1:64" s="228" customFormat="1" ht="27" customHeight="1">
      <c r="A218" s="825"/>
      <c r="B218" s="829"/>
      <c r="C218" s="837" t="s">
        <v>2640</v>
      </c>
      <c r="D218" s="837" t="s">
        <v>12</v>
      </c>
      <c r="E218" s="838" t="s">
        <v>2626</v>
      </c>
      <c r="F218" s="1182" t="s">
        <v>2627</v>
      </c>
      <c r="G218" s="1183"/>
      <c r="H218" s="1183"/>
      <c r="I218" s="1183"/>
      <c r="J218" s="839" t="s">
        <v>92</v>
      </c>
      <c r="K218" s="840">
        <v>1</v>
      </c>
      <c r="L218" s="1184"/>
      <c r="M218" s="1185"/>
      <c r="N218" s="1186">
        <f>ROUND($L$218*$K$218,2)</f>
        <v>0</v>
      </c>
      <c r="O218" s="1183"/>
      <c r="P218" s="1183"/>
      <c r="Q218" s="1183"/>
      <c r="R218" s="830"/>
      <c r="S218" s="825"/>
      <c r="T218" s="919"/>
      <c r="U218" s="920" t="s">
        <v>13</v>
      </c>
      <c r="V218" s="921">
        <v>0</v>
      </c>
      <c r="W218" s="921">
        <f>$V$218*$K$218</f>
        <v>0</v>
      </c>
      <c r="X218" s="921">
        <v>0</v>
      </c>
      <c r="Y218" s="921">
        <f>$X$218*$K$218</f>
        <v>0</v>
      </c>
      <c r="Z218" s="921">
        <v>0</v>
      </c>
      <c r="AA218" s="922">
        <f>$Z$218*$K$218</f>
        <v>0</v>
      </c>
      <c r="AB218" s="825"/>
      <c r="AC218" s="825"/>
      <c r="AD218" s="825"/>
      <c r="AE218" s="825"/>
      <c r="AF218" s="825"/>
      <c r="AG218" s="825"/>
      <c r="AR218" s="228" t="s">
        <v>15</v>
      </c>
      <c r="AT218" s="228" t="s">
        <v>12</v>
      </c>
      <c r="AU218" s="228" t="s">
        <v>98</v>
      </c>
      <c r="AY218" s="228" t="s">
        <v>11</v>
      </c>
      <c r="BE218" s="231">
        <f>IF($U$218="základní",$N$218,0)</f>
        <v>0</v>
      </c>
      <c r="BF218" s="231">
        <f>IF($U$218="snížená",$N$218,0)</f>
        <v>0</v>
      </c>
      <c r="BG218" s="231">
        <f>IF($U$218="zákl. přenesená",$N$218,0)</f>
        <v>0</v>
      </c>
      <c r="BH218" s="231">
        <f>IF($U$218="sníž. přenesená",$N$218,0)</f>
        <v>0</v>
      </c>
      <c r="BI218" s="231">
        <f>IF($U$218="nulová",$N$218,0)</f>
        <v>0</v>
      </c>
      <c r="BJ218" s="228" t="s">
        <v>97</v>
      </c>
      <c r="BK218" s="231">
        <f>ROUND($L$218*$K$218,2)</f>
        <v>0</v>
      </c>
      <c r="BL218" s="228" t="s">
        <v>15</v>
      </c>
    </row>
    <row r="219" spans="1:64" s="228" customFormat="1" ht="27" customHeight="1">
      <c r="A219" s="825"/>
      <c r="B219" s="829"/>
      <c r="C219" s="837" t="s">
        <v>2643</v>
      </c>
      <c r="D219" s="837" t="s">
        <v>12</v>
      </c>
      <c r="E219" s="838" t="s">
        <v>2629</v>
      </c>
      <c r="F219" s="1182" t="s">
        <v>2630</v>
      </c>
      <c r="G219" s="1183"/>
      <c r="H219" s="1183"/>
      <c r="I219" s="1183"/>
      <c r="J219" s="839" t="s">
        <v>92</v>
      </c>
      <c r="K219" s="840">
        <v>1</v>
      </c>
      <c r="L219" s="1184"/>
      <c r="M219" s="1185"/>
      <c r="N219" s="1186">
        <f>ROUND($L$219*$K$219,2)</f>
        <v>0</v>
      </c>
      <c r="O219" s="1183"/>
      <c r="P219" s="1183"/>
      <c r="Q219" s="1183"/>
      <c r="R219" s="830"/>
      <c r="S219" s="825"/>
      <c r="T219" s="919"/>
      <c r="U219" s="920" t="s">
        <v>13</v>
      </c>
      <c r="V219" s="921">
        <v>0</v>
      </c>
      <c r="W219" s="921">
        <f>$V$219*$K$219</f>
        <v>0</v>
      </c>
      <c r="X219" s="921">
        <v>0</v>
      </c>
      <c r="Y219" s="921">
        <f>$X$219*$K$219</f>
        <v>0</v>
      </c>
      <c r="Z219" s="921">
        <v>0</v>
      </c>
      <c r="AA219" s="922">
        <f>$Z$219*$K$219</f>
        <v>0</v>
      </c>
      <c r="AB219" s="825"/>
      <c r="AC219" s="825"/>
      <c r="AD219" s="825"/>
      <c r="AE219" s="825"/>
      <c r="AF219" s="825"/>
      <c r="AG219" s="825"/>
      <c r="AR219" s="228" t="s">
        <v>15</v>
      </c>
      <c r="AT219" s="228" t="s">
        <v>12</v>
      </c>
      <c r="AU219" s="228" t="s">
        <v>98</v>
      </c>
      <c r="AY219" s="228" t="s">
        <v>11</v>
      </c>
      <c r="BE219" s="231">
        <f>IF($U$219="základní",$N$219,0)</f>
        <v>0</v>
      </c>
      <c r="BF219" s="231">
        <f>IF($U$219="snížená",$N$219,0)</f>
        <v>0</v>
      </c>
      <c r="BG219" s="231">
        <f>IF($U$219="zákl. přenesená",$N$219,0)</f>
        <v>0</v>
      </c>
      <c r="BH219" s="231">
        <f>IF($U$219="sníž. přenesená",$N$219,0)</f>
        <v>0</v>
      </c>
      <c r="BI219" s="231">
        <f>IF($U$219="nulová",$N$219,0)</f>
        <v>0</v>
      </c>
      <c r="BJ219" s="228" t="s">
        <v>97</v>
      </c>
      <c r="BK219" s="231">
        <f>ROUND($L$219*$K$219,2)</f>
        <v>0</v>
      </c>
      <c r="BL219" s="228" t="s">
        <v>15</v>
      </c>
    </row>
    <row r="220" spans="1:64" s="228" customFormat="1" ht="27" customHeight="1">
      <c r="A220" s="825"/>
      <c r="B220" s="829"/>
      <c r="C220" s="837" t="s">
        <v>2646</v>
      </c>
      <c r="D220" s="837" t="s">
        <v>12</v>
      </c>
      <c r="E220" s="838" t="s">
        <v>2632</v>
      </c>
      <c r="F220" s="1182" t="s">
        <v>2633</v>
      </c>
      <c r="G220" s="1183"/>
      <c r="H220" s="1183"/>
      <c r="I220" s="1183"/>
      <c r="J220" s="839" t="s">
        <v>92</v>
      </c>
      <c r="K220" s="840">
        <v>1</v>
      </c>
      <c r="L220" s="1184"/>
      <c r="M220" s="1185"/>
      <c r="N220" s="1186">
        <f>ROUND($L$220*$K$220,2)</f>
        <v>0</v>
      </c>
      <c r="O220" s="1183"/>
      <c r="P220" s="1183"/>
      <c r="Q220" s="1183"/>
      <c r="R220" s="830"/>
      <c r="S220" s="825"/>
      <c r="T220" s="919"/>
      <c r="U220" s="920" t="s">
        <v>13</v>
      </c>
      <c r="V220" s="921">
        <v>0</v>
      </c>
      <c r="W220" s="921">
        <f>$V$220*$K$220</f>
        <v>0</v>
      </c>
      <c r="X220" s="921">
        <v>0</v>
      </c>
      <c r="Y220" s="921">
        <f>$X$220*$K$220</f>
        <v>0</v>
      </c>
      <c r="Z220" s="921">
        <v>0</v>
      </c>
      <c r="AA220" s="922">
        <f>$Z$220*$K$220</f>
        <v>0</v>
      </c>
      <c r="AB220" s="825"/>
      <c r="AC220" s="825"/>
      <c r="AD220" s="825"/>
      <c r="AE220" s="825"/>
      <c r="AF220" s="825"/>
      <c r="AG220" s="825"/>
      <c r="AR220" s="228" t="s">
        <v>15</v>
      </c>
      <c r="AT220" s="228" t="s">
        <v>12</v>
      </c>
      <c r="AU220" s="228" t="s">
        <v>98</v>
      </c>
      <c r="AY220" s="228" t="s">
        <v>11</v>
      </c>
      <c r="BE220" s="231">
        <f>IF($U$220="základní",$N$220,0)</f>
        <v>0</v>
      </c>
      <c r="BF220" s="231">
        <f>IF($U$220="snížená",$N$220,0)</f>
        <v>0</v>
      </c>
      <c r="BG220" s="231">
        <f>IF($U$220="zákl. přenesená",$N$220,0)</f>
        <v>0</v>
      </c>
      <c r="BH220" s="231">
        <f>IF($U$220="sníž. přenesená",$N$220,0)</f>
        <v>0</v>
      </c>
      <c r="BI220" s="231">
        <f>IF($U$220="nulová",$N$220,0)</f>
        <v>0</v>
      </c>
      <c r="BJ220" s="228" t="s">
        <v>97</v>
      </c>
      <c r="BK220" s="231">
        <f>ROUND($L$220*$K$220,2)</f>
        <v>0</v>
      </c>
      <c r="BL220" s="228" t="s">
        <v>15</v>
      </c>
    </row>
    <row r="221" spans="1:64" s="228" customFormat="1" ht="39" customHeight="1">
      <c r="A221" s="825"/>
      <c r="B221" s="829"/>
      <c r="C221" s="837" t="s">
        <v>2649</v>
      </c>
      <c r="D221" s="837" t="s">
        <v>12</v>
      </c>
      <c r="E221" s="838" t="s">
        <v>2635</v>
      </c>
      <c r="F221" s="1182" t="s">
        <v>2636</v>
      </c>
      <c r="G221" s="1183"/>
      <c r="H221" s="1183"/>
      <c r="I221" s="1183"/>
      <c r="J221" s="839" t="s">
        <v>92</v>
      </c>
      <c r="K221" s="840">
        <v>1</v>
      </c>
      <c r="L221" s="1184"/>
      <c r="M221" s="1185"/>
      <c r="N221" s="1186">
        <f>ROUND($L$221*$K$221,2)</f>
        <v>0</v>
      </c>
      <c r="O221" s="1183"/>
      <c r="P221" s="1183"/>
      <c r="Q221" s="1183"/>
      <c r="R221" s="830"/>
      <c r="S221" s="825"/>
      <c r="T221" s="919"/>
      <c r="U221" s="920" t="s">
        <v>13</v>
      </c>
      <c r="V221" s="921">
        <v>0</v>
      </c>
      <c r="W221" s="921">
        <f>$V$221*$K$221</f>
        <v>0</v>
      </c>
      <c r="X221" s="921">
        <v>0</v>
      </c>
      <c r="Y221" s="921">
        <f>$X$221*$K$221</f>
        <v>0</v>
      </c>
      <c r="Z221" s="921">
        <v>0</v>
      </c>
      <c r="AA221" s="922">
        <f>$Z$221*$K$221</f>
        <v>0</v>
      </c>
      <c r="AB221" s="825"/>
      <c r="AC221" s="825"/>
      <c r="AD221" s="825"/>
      <c r="AE221" s="825"/>
      <c r="AF221" s="825"/>
      <c r="AG221" s="825"/>
      <c r="AR221" s="228" t="s">
        <v>15</v>
      </c>
      <c r="AT221" s="228" t="s">
        <v>12</v>
      </c>
      <c r="AU221" s="228" t="s">
        <v>98</v>
      </c>
      <c r="AY221" s="228" t="s">
        <v>11</v>
      </c>
      <c r="BE221" s="231">
        <f>IF($U$221="základní",$N$221,0)</f>
        <v>0</v>
      </c>
      <c r="BF221" s="231">
        <f>IF($U$221="snížená",$N$221,0)</f>
        <v>0</v>
      </c>
      <c r="BG221" s="231">
        <f>IF($U$221="zákl. přenesená",$N$221,0)</f>
        <v>0</v>
      </c>
      <c r="BH221" s="231">
        <f>IF($U$221="sníž. přenesená",$N$221,0)</f>
        <v>0</v>
      </c>
      <c r="BI221" s="231">
        <f>IF($U$221="nulová",$N$221,0)</f>
        <v>0</v>
      </c>
      <c r="BJ221" s="228" t="s">
        <v>97</v>
      </c>
      <c r="BK221" s="231">
        <f>ROUND($L$221*$K$221,2)</f>
        <v>0</v>
      </c>
      <c r="BL221" s="228" t="s">
        <v>15</v>
      </c>
    </row>
    <row r="222" spans="1:64" s="228" customFormat="1" ht="27" customHeight="1">
      <c r="A222" s="825"/>
      <c r="B222" s="829"/>
      <c r="C222" s="837" t="s">
        <v>2652</v>
      </c>
      <c r="D222" s="837" t="s">
        <v>12</v>
      </c>
      <c r="E222" s="838" t="s">
        <v>2638</v>
      </c>
      <c r="F222" s="1182" t="s">
        <v>2639</v>
      </c>
      <c r="G222" s="1183"/>
      <c r="H222" s="1183"/>
      <c r="I222" s="1183"/>
      <c r="J222" s="839" t="s">
        <v>92</v>
      </c>
      <c r="K222" s="840">
        <v>1</v>
      </c>
      <c r="L222" s="1184"/>
      <c r="M222" s="1185"/>
      <c r="N222" s="1186">
        <f>ROUND($L$222*$K$222,2)</f>
        <v>0</v>
      </c>
      <c r="O222" s="1183"/>
      <c r="P222" s="1183"/>
      <c r="Q222" s="1183"/>
      <c r="R222" s="830"/>
      <c r="S222" s="825"/>
      <c r="T222" s="919"/>
      <c r="U222" s="920" t="s">
        <v>13</v>
      </c>
      <c r="V222" s="921">
        <v>0</v>
      </c>
      <c r="W222" s="921">
        <f>$V$222*$K$222</f>
        <v>0</v>
      </c>
      <c r="X222" s="921">
        <v>0</v>
      </c>
      <c r="Y222" s="921">
        <f>$X$222*$K$222</f>
        <v>0</v>
      </c>
      <c r="Z222" s="921">
        <v>0</v>
      </c>
      <c r="AA222" s="922">
        <f>$Z$222*$K$222</f>
        <v>0</v>
      </c>
      <c r="AB222" s="825"/>
      <c r="AC222" s="825"/>
      <c r="AD222" s="825"/>
      <c r="AE222" s="825"/>
      <c r="AF222" s="825"/>
      <c r="AG222" s="825"/>
      <c r="AR222" s="228" t="s">
        <v>15</v>
      </c>
      <c r="AT222" s="228" t="s">
        <v>12</v>
      </c>
      <c r="AU222" s="228" t="s">
        <v>98</v>
      </c>
      <c r="AY222" s="228" t="s">
        <v>11</v>
      </c>
      <c r="BE222" s="231">
        <f>IF($U$222="základní",$N$222,0)</f>
        <v>0</v>
      </c>
      <c r="BF222" s="231">
        <f>IF($U$222="snížená",$N$222,0)</f>
        <v>0</v>
      </c>
      <c r="BG222" s="231">
        <f>IF($U$222="zákl. přenesená",$N$222,0)</f>
        <v>0</v>
      </c>
      <c r="BH222" s="231">
        <f>IF($U$222="sníž. přenesená",$N$222,0)</f>
        <v>0</v>
      </c>
      <c r="BI222" s="231">
        <f>IF($U$222="nulová",$N$222,0)</f>
        <v>0</v>
      </c>
      <c r="BJ222" s="228" t="s">
        <v>97</v>
      </c>
      <c r="BK222" s="231">
        <f>ROUND($L$222*$K$222,2)</f>
        <v>0</v>
      </c>
      <c r="BL222" s="228" t="s">
        <v>15</v>
      </c>
    </row>
    <row r="223" spans="1:64" s="228" customFormat="1" ht="27" customHeight="1">
      <c r="A223" s="825"/>
      <c r="B223" s="829"/>
      <c r="C223" s="837" t="s">
        <v>2655</v>
      </c>
      <c r="D223" s="837" t="s">
        <v>12</v>
      </c>
      <c r="E223" s="838" t="s">
        <v>2641</v>
      </c>
      <c r="F223" s="1182" t="s">
        <v>2642</v>
      </c>
      <c r="G223" s="1183"/>
      <c r="H223" s="1183"/>
      <c r="I223" s="1183"/>
      <c r="J223" s="839" t="s">
        <v>92</v>
      </c>
      <c r="K223" s="840">
        <v>1</v>
      </c>
      <c r="L223" s="1184"/>
      <c r="M223" s="1185"/>
      <c r="N223" s="1186">
        <f>ROUND($L$223*$K$223,2)</f>
        <v>0</v>
      </c>
      <c r="O223" s="1183"/>
      <c r="P223" s="1183"/>
      <c r="Q223" s="1183"/>
      <c r="R223" s="830"/>
      <c r="S223" s="825"/>
      <c r="T223" s="919"/>
      <c r="U223" s="920" t="s">
        <v>13</v>
      </c>
      <c r="V223" s="921">
        <v>0</v>
      </c>
      <c r="W223" s="921">
        <f>$V$223*$K$223</f>
        <v>0</v>
      </c>
      <c r="X223" s="921">
        <v>0</v>
      </c>
      <c r="Y223" s="921">
        <f>$X$223*$K$223</f>
        <v>0</v>
      </c>
      <c r="Z223" s="921">
        <v>0</v>
      </c>
      <c r="AA223" s="922">
        <f>$Z$223*$K$223</f>
        <v>0</v>
      </c>
      <c r="AB223" s="825"/>
      <c r="AC223" s="825"/>
      <c r="AD223" s="825"/>
      <c r="AE223" s="825"/>
      <c r="AF223" s="825"/>
      <c r="AG223" s="825"/>
      <c r="AR223" s="228" t="s">
        <v>15</v>
      </c>
      <c r="AT223" s="228" t="s">
        <v>12</v>
      </c>
      <c r="AU223" s="228" t="s">
        <v>98</v>
      </c>
      <c r="AY223" s="228" t="s">
        <v>11</v>
      </c>
      <c r="BE223" s="231">
        <f>IF($U$223="základní",$N$223,0)</f>
        <v>0</v>
      </c>
      <c r="BF223" s="231">
        <f>IF($U$223="snížená",$N$223,0)</f>
        <v>0</v>
      </c>
      <c r="BG223" s="231">
        <f>IF($U$223="zákl. přenesená",$N$223,0)</f>
        <v>0</v>
      </c>
      <c r="BH223" s="231">
        <f>IF($U$223="sníž. přenesená",$N$223,0)</f>
        <v>0</v>
      </c>
      <c r="BI223" s="231">
        <f>IF($U$223="nulová",$N$223,0)</f>
        <v>0</v>
      </c>
      <c r="BJ223" s="228" t="s">
        <v>97</v>
      </c>
      <c r="BK223" s="231">
        <f>ROUND($L$223*$K$223,2)</f>
        <v>0</v>
      </c>
      <c r="BL223" s="228" t="s">
        <v>15</v>
      </c>
    </row>
    <row r="224" spans="1:64" s="228" customFormat="1" ht="27" customHeight="1">
      <c r="A224" s="825"/>
      <c r="B224" s="829"/>
      <c r="C224" s="837" t="s">
        <v>2658</v>
      </c>
      <c r="D224" s="837" t="s">
        <v>12</v>
      </c>
      <c r="E224" s="838" t="s">
        <v>2644</v>
      </c>
      <c r="F224" s="1182" t="s">
        <v>2645</v>
      </c>
      <c r="G224" s="1183"/>
      <c r="H224" s="1183"/>
      <c r="I224" s="1183"/>
      <c r="J224" s="839" t="s">
        <v>92</v>
      </c>
      <c r="K224" s="840">
        <v>1</v>
      </c>
      <c r="L224" s="1184"/>
      <c r="M224" s="1185"/>
      <c r="N224" s="1186">
        <f>ROUND($L$224*$K$224,2)</f>
        <v>0</v>
      </c>
      <c r="O224" s="1183"/>
      <c r="P224" s="1183"/>
      <c r="Q224" s="1183"/>
      <c r="R224" s="830"/>
      <c r="S224" s="825"/>
      <c r="T224" s="919"/>
      <c r="U224" s="920" t="s">
        <v>13</v>
      </c>
      <c r="V224" s="921">
        <v>0</v>
      </c>
      <c r="W224" s="921">
        <f>$V$224*$K$224</f>
        <v>0</v>
      </c>
      <c r="X224" s="921">
        <v>0</v>
      </c>
      <c r="Y224" s="921">
        <f>$X$224*$K$224</f>
        <v>0</v>
      </c>
      <c r="Z224" s="921">
        <v>0</v>
      </c>
      <c r="AA224" s="922">
        <f>$Z$224*$K$224</f>
        <v>0</v>
      </c>
      <c r="AB224" s="825"/>
      <c r="AC224" s="825"/>
      <c r="AD224" s="825"/>
      <c r="AE224" s="825"/>
      <c r="AF224" s="825"/>
      <c r="AG224" s="825"/>
      <c r="AR224" s="228" t="s">
        <v>15</v>
      </c>
      <c r="AT224" s="228" t="s">
        <v>12</v>
      </c>
      <c r="AU224" s="228" t="s">
        <v>98</v>
      </c>
      <c r="AY224" s="228" t="s">
        <v>11</v>
      </c>
      <c r="BE224" s="231">
        <f>IF($U$224="základní",$N$224,0)</f>
        <v>0</v>
      </c>
      <c r="BF224" s="231">
        <f>IF($U$224="snížená",$N$224,0)</f>
        <v>0</v>
      </c>
      <c r="BG224" s="231">
        <f>IF($U$224="zákl. přenesená",$N$224,0)</f>
        <v>0</v>
      </c>
      <c r="BH224" s="231">
        <f>IF($U$224="sníž. přenesená",$N$224,0)</f>
        <v>0</v>
      </c>
      <c r="BI224" s="231">
        <f>IF($U$224="nulová",$N$224,0)</f>
        <v>0</v>
      </c>
      <c r="BJ224" s="228" t="s">
        <v>97</v>
      </c>
      <c r="BK224" s="231">
        <f>ROUND($L$224*$K$224,2)</f>
        <v>0</v>
      </c>
      <c r="BL224" s="228" t="s">
        <v>15</v>
      </c>
    </row>
    <row r="225" spans="1:64" s="228" customFormat="1" ht="27" customHeight="1">
      <c r="A225" s="825"/>
      <c r="B225" s="829"/>
      <c r="C225" s="837" t="s">
        <v>2661</v>
      </c>
      <c r="D225" s="837" t="s">
        <v>12</v>
      </c>
      <c r="E225" s="838" t="s">
        <v>2647</v>
      </c>
      <c r="F225" s="1182" t="s">
        <v>2648</v>
      </c>
      <c r="G225" s="1183"/>
      <c r="H225" s="1183"/>
      <c r="I225" s="1183"/>
      <c r="J225" s="839" t="s">
        <v>92</v>
      </c>
      <c r="K225" s="840">
        <v>1</v>
      </c>
      <c r="L225" s="1184"/>
      <c r="M225" s="1185"/>
      <c r="N225" s="1186">
        <f>ROUND($L$225*$K$225,2)</f>
        <v>0</v>
      </c>
      <c r="O225" s="1183"/>
      <c r="P225" s="1183"/>
      <c r="Q225" s="1183"/>
      <c r="R225" s="830"/>
      <c r="S225" s="825"/>
      <c r="T225" s="919"/>
      <c r="U225" s="920" t="s">
        <v>13</v>
      </c>
      <c r="V225" s="921">
        <v>0</v>
      </c>
      <c r="W225" s="921">
        <f>$V$225*$K$225</f>
        <v>0</v>
      </c>
      <c r="X225" s="921">
        <v>0</v>
      </c>
      <c r="Y225" s="921">
        <f>$X$225*$K$225</f>
        <v>0</v>
      </c>
      <c r="Z225" s="921">
        <v>0</v>
      </c>
      <c r="AA225" s="922">
        <f>$Z$225*$K$225</f>
        <v>0</v>
      </c>
      <c r="AB225" s="825"/>
      <c r="AC225" s="825"/>
      <c r="AD225" s="825"/>
      <c r="AE225" s="825"/>
      <c r="AF225" s="825"/>
      <c r="AG225" s="825"/>
      <c r="AR225" s="228" t="s">
        <v>15</v>
      </c>
      <c r="AT225" s="228" t="s">
        <v>12</v>
      </c>
      <c r="AU225" s="228" t="s">
        <v>98</v>
      </c>
      <c r="AY225" s="228" t="s">
        <v>11</v>
      </c>
      <c r="BE225" s="231">
        <f>IF($U$225="základní",$N$225,0)</f>
        <v>0</v>
      </c>
      <c r="BF225" s="231">
        <f>IF($U$225="snížená",$N$225,0)</f>
        <v>0</v>
      </c>
      <c r="BG225" s="231">
        <f>IF($U$225="zákl. přenesená",$N$225,0)</f>
        <v>0</v>
      </c>
      <c r="BH225" s="231">
        <f>IF($U$225="sníž. přenesená",$N$225,0)</f>
        <v>0</v>
      </c>
      <c r="BI225" s="231">
        <f>IF($U$225="nulová",$N$225,0)</f>
        <v>0</v>
      </c>
      <c r="BJ225" s="228" t="s">
        <v>97</v>
      </c>
      <c r="BK225" s="231">
        <f>ROUND($L$225*$K$225,2)</f>
        <v>0</v>
      </c>
      <c r="BL225" s="228" t="s">
        <v>15</v>
      </c>
    </row>
    <row r="226" spans="1:64" s="228" customFormat="1" ht="27" customHeight="1">
      <c r="A226" s="825"/>
      <c r="B226" s="829"/>
      <c r="C226" s="837" t="s">
        <v>2664</v>
      </c>
      <c r="D226" s="837" t="s">
        <v>12</v>
      </c>
      <c r="E226" s="838" t="s">
        <v>2650</v>
      </c>
      <c r="F226" s="1182" t="s">
        <v>2651</v>
      </c>
      <c r="G226" s="1183"/>
      <c r="H226" s="1183"/>
      <c r="I226" s="1183"/>
      <c r="J226" s="839" t="s">
        <v>92</v>
      </c>
      <c r="K226" s="840">
        <v>1</v>
      </c>
      <c r="L226" s="1184"/>
      <c r="M226" s="1185"/>
      <c r="N226" s="1186">
        <f>ROUND($L$226*$K$226,2)</f>
        <v>0</v>
      </c>
      <c r="O226" s="1183"/>
      <c r="P226" s="1183"/>
      <c r="Q226" s="1183"/>
      <c r="R226" s="830"/>
      <c r="S226" s="825"/>
      <c r="T226" s="919"/>
      <c r="U226" s="920" t="s">
        <v>13</v>
      </c>
      <c r="V226" s="921">
        <v>0</v>
      </c>
      <c r="W226" s="921">
        <f>$V$226*$K$226</f>
        <v>0</v>
      </c>
      <c r="X226" s="921">
        <v>0</v>
      </c>
      <c r="Y226" s="921">
        <f>$X$226*$K$226</f>
        <v>0</v>
      </c>
      <c r="Z226" s="921">
        <v>0</v>
      </c>
      <c r="AA226" s="922">
        <f>$Z$226*$K$226</f>
        <v>0</v>
      </c>
      <c r="AB226" s="825"/>
      <c r="AC226" s="825"/>
      <c r="AD226" s="825"/>
      <c r="AE226" s="825"/>
      <c r="AF226" s="825"/>
      <c r="AG226" s="825"/>
      <c r="AR226" s="228" t="s">
        <v>15</v>
      </c>
      <c r="AT226" s="228" t="s">
        <v>12</v>
      </c>
      <c r="AU226" s="228" t="s">
        <v>98</v>
      </c>
      <c r="AY226" s="228" t="s">
        <v>11</v>
      </c>
      <c r="BE226" s="231">
        <f>IF($U$226="základní",$N$226,0)</f>
        <v>0</v>
      </c>
      <c r="BF226" s="231">
        <f>IF($U$226="snížená",$N$226,0)</f>
        <v>0</v>
      </c>
      <c r="BG226" s="231">
        <f>IF($U$226="zákl. přenesená",$N$226,0)</f>
        <v>0</v>
      </c>
      <c r="BH226" s="231">
        <f>IF($U$226="sníž. přenesená",$N$226,0)</f>
        <v>0</v>
      </c>
      <c r="BI226" s="231">
        <f>IF($U$226="nulová",$N$226,0)</f>
        <v>0</v>
      </c>
      <c r="BJ226" s="228" t="s">
        <v>97</v>
      </c>
      <c r="BK226" s="231">
        <f>ROUND($L$226*$K$226,2)</f>
        <v>0</v>
      </c>
      <c r="BL226" s="228" t="s">
        <v>15</v>
      </c>
    </row>
    <row r="227" spans="1:64" s="228" customFormat="1" ht="27" customHeight="1">
      <c r="A227" s="825"/>
      <c r="B227" s="829"/>
      <c r="C227" s="837" t="s">
        <v>2667</v>
      </c>
      <c r="D227" s="837" t="s">
        <v>12</v>
      </c>
      <c r="E227" s="838" t="s">
        <v>2653</v>
      </c>
      <c r="F227" s="1182" t="s">
        <v>2654</v>
      </c>
      <c r="G227" s="1183"/>
      <c r="H227" s="1183"/>
      <c r="I227" s="1183"/>
      <c r="J227" s="839" t="s">
        <v>92</v>
      </c>
      <c r="K227" s="840">
        <v>1</v>
      </c>
      <c r="L227" s="1184"/>
      <c r="M227" s="1185"/>
      <c r="N227" s="1186">
        <f>ROUND($L$227*$K$227,2)</f>
        <v>0</v>
      </c>
      <c r="O227" s="1183"/>
      <c r="P227" s="1183"/>
      <c r="Q227" s="1183"/>
      <c r="R227" s="830"/>
      <c r="S227" s="825"/>
      <c r="T227" s="919"/>
      <c r="U227" s="920" t="s">
        <v>13</v>
      </c>
      <c r="V227" s="921">
        <v>0</v>
      </c>
      <c r="W227" s="921">
        <f>$V$227*$K$227</f>
        <v>0</v>
      </c>
      <c r="X227" s="921">
        <v>0</v>
      </c>
      <c r="Y227" s="921">
        <f>$X$227*$K$227</f>
        <v>0</v>
      </c>
      <c r="Z227" s="921">
        <v>0</v>
      </c>
      <c r="AA227" s="922">
        <f>$Z$227*$K$227</f>
        <v>0</v>
      </c>
      <c r="AB227" s="825"/>
      <c r="AC227" s="825"/>
      <c r="AD227" s="825"/>
      <c r="AE227" s="825"/>
      <c r="AF227" s="825"/>
      <c r="AG227" s="825"/>
      <c r="AR227" s="228" t="s">
        <v>15</v>
      </c>
      <c r="AT227" s="228" t="s">
        <v>12</v>
      </c>
      <c r="AU227" s="228" t="s">
        <v>98</v>
      </c>
      <c r="AY227" s="228" t="s">
        <v>11</v>
      </c>
      <c r="BE227" s="231">
        <f>IF($U$227="základní",$N$227,0)</f>
        <v>0</v>
      </c>
      <c r="BF227" s="231">
        <f>IF($U$227="snížená",$N$227,0)</f>
        <v>0</v>
      </c>
      <c r="BG227" s="231">
        <f>IF($U$227="zákl. přenesená",$N$227,0)</f>
        <v>0</v>
      </c>
      <c r="BH227" s="231">
        <f>IF($U$227="sníž. přenesená",$N$227,0)</f>
        <v>0</v>
      </c>
      <c r="BI227" s="231">
        <f>IF($U$227="nulová",$N$227,0)</f>
        <v>0</v>
      </c>
      <c r="BJ227" s="228" t="s">
        <v>97</v>
      </c>
      <c r="BK227" s="231">
        <f>ROUND($L$227*$K$227,2)</f>
        <v>0</v>
      </c>
      <c r="BL227" s="228" t="s">
        <v>15</v>
      </c>
    </row>
    <row r="228" spans="1:64" s="228" customFormat="1" ht="27" customHeight="1">
      <c r="A228" s="825"/>
      <c r="B228" s="829"/>
      <c r="C228" s="837" t="s">
        <v>2670</v>
      </c>
      <c r="D228" s="837" t="s">
        <v>12</v>
      </c>
      <c r="E228" s="838" t="s">
        <v>2656</v>
      </c>
      <c r="F228" s="1182" t="s">
        <v>2657</v>
      </c>
      <c r="G228" s="1183"/>
      <c r="H228" s="1183"/>
      <c r="I228" s="1183"/>
      <c r="J228" s="839" t="s">
        <v>92</v>
      </c>
      <c r="K228" s="840">
        <v>1</v>
      </c>
      <c r="L228" s="1184"/>
      <c r="M228" s="1185"/>
      <c r="N228" s="1186">
        <f>ROUND($L$228*$K$228,2)</f>
        <v>0</v>
      </c>
      <c r="O228" s="1183"/>
      <c r="P228" s="1183"/>
      <c r="Q228" s="1183"/>
      <c r="R228" s="830"/>
      <c r="S228" s="825"/>
      <c r="T228" s="919"/>
      <c r="U228" s="920" t="s">
        <v>13</v>
      </c>
      <c r="V228" s="921">
        <v>0</v>
      </c>
      <c r="W228" s="921">
        <f>$V$228*$K$228</f>
        <v>0</v>
      </c>
      <c r="X228" s="921">
        <v>0</v>
      </c>
      <c r="Y228" s="921">
        <f>$X$228*$K$228</f>
        <v>0</v>
      </c>
      <c r="Z228" s="921">
        <v>0</v>
      </c>
      <c r="AA228" s="922">
        <f>$Z$228*$K$228</f>
        <v>0</v>
      </c>
      <c r="AB228" s="825"/>
      <c r="AC228" s="825"/>
      <c r="AD228" s="825"/>
      <c r="AE228" s="825"/>
      <c r="AF228" s="825"/>
      <c r="AG228" s="825"/>
      <c r="AR228" s="228" t="s">
        <v>15</v>
      </c>
      <c r="AT228" s="228" t="s">
        <v>12</v>
      </c>
      <c r="AU228" s="228" t="s">
        <v>98</v>
      </c>
      <c r="AY228" s="228" t="s">
        <v>11</v>
      </c>
      <c r="BE228" s="231">
        <f>IF($U$228="základní",$N$228,0)</f>
        <v>0</v>
      </c>
      <c r="BF228" s="231">
        <f>IF($U$228="snížená",$N$228,0)</f>
        <v>0</v>
      </c>
      <c r="BG228" s="231">
        <f>IF($U$228="zákl. přenesená",$N$228,0)</f>
        <v>0</v>
      </c>
      <c r="BH228" s="231">
        <f>IF($U$228="sníž. přenesená",$N$228,0)</f>
        <v>0</v>
      </c>
      <c r="BI228" s="231">
        <f>IF($U$228="nulová",$N$228,0)</f>
        <v>0</v>
      </c>
      <c r="BJ228" s="228" t="s">
        <v>97</v>
      </c>
      <c r="BK228" s="231">
        <f>ROUND($L$228*$K$228,2)</f>
        <v>0</v>
      </c>
      <c r="BL228" s="228" t="s">
        <v>15</v>
      </c>
    </row>
    <row r="229" spans="1:64" s="228" customFormat="1" ht="27" customHeight="1">
      <c r="A229" s="825"/>
      <c r="B229" s="829"/>
      <c r="C229" s="837" t="s">
        <v>2673</v>
      </c>
      <c r="D229" s="837" t="s">
        <v>12</v>
      </c>
      <c r="E229" s="838" t="s">
        <v>2659</v>
      </c>
      <c r="F229" s="1182" t="s">
        <v>2660</v>
      </c>
      <c r="G229" s="1183"/>
      <c r="H229" s="1183"/>
      <c r="I229" s="1183"/>
      <c r="J229" s="839" t="s">
        <v>92</v>
      </c>
      <c r="K229" s="840">
        <v>1</v>
      </c>
      <c r="L229" s="1184"/>
      <c r="M229" s="1185"/>
      <c r="N229" s="1186">
        <f>ROUND($L$229*$K$229,2)</f>
        <v>0</v>
      </c>
      <c r="O229" s="1183"/>
      <c r="P229" s="1183"/>
      <c r="Q229" s="1183"/>
      <c r="R229" s="830"/>
      <c r="S229" s="825"/>
      <c r="T229" s="919"/>
      <c r="U229" s="920" t="s">
        <v>13</v>
      </c>
      <c r="V229" s="921">
        <v>0</v>
      </c>
      <c r="W229" s="921">
        <f>$V$229*$K$229</f>
        <v>0</v>
      </c>
      <c r="X229" s="921">
        <v>0</v>
      </c>
      <c r="Y229" s="921">
        <f>$X$229*$K$229</f>
        <v>0</v>
      </c>
      <c r="Z229" s="921">
        <v>0</v>
      </c>
      <c r="AA229" s="922">
        <f>$Z$229*$K$229</f>
        <v>0</v>
      </c>
      <c r="AB229" s="825"/>
      <c r="AC229" s="825"/>
      <c r="AD229" s="825"/>
      <c r="AE229" s="825"/>
      <c r="AF229" s="825"/>
      <c r="AG229" s="825"/>
      <c r="AR229" s="228" t="s">
        <v>15</v>
      </c>
      <c r="AT229" s="228" t="s">
        <v>12</v>
      </c>
      <c r="AU229" s="228" t="s">
        <v>98</v>
      </c>
      <c r="AY229" s="228" t="s">
        <v>11</v>
      </c>
      <c r="BE229" s="231">
        <f>IF($U$229="základní",$N$229,0)</f>
        <v>0</v>
      </c>
      <c r="BF229" s="231">
        <f>IF($U$229="snížená",$N$229,0)</f>
        <v>0</v>
      </c>
      <c r="BG229" s="231">
        <f>IF($U$229="zákl. přenesená",$N$229,0)</f>
        <v>0</v>
      </c>
      <c r="BH229" s="231">
        <f>IF($U$229="sníž. přenesená",$N$229,0)</f>
        <v>0</v>
      </c>
      <c r="BI229" s="231">
        <f>IF($U$229="nulová",$N$229,0)</f>
        <v>0</v>
      </c>
      <c r="BJ229" s="228" t="s">
        <v>97</v>
      </c>
      <c r="BK229" s="231">
        <f>ROUND($L$229*$K$229,2)</f>
        <v>0</v>
      </c>
      <c r="BL229" s="228" t="s">
        <v>15</v>
      </c>
    </row>
    <row r="230" spans="1:64" s="228" customFormat="1" ht="27" customHeight="1">
      <c r="A230" s="825"/>
      <c r="B230" s="829"/>
      <c r="C230" s="837" t="s">
        <v>2676</v>
      </c>
      <c r="D230" s="837" t="s">
        <v>12</v>
      </c>
      <c r="E230" s="838" t="s">
        <v>2662</v>
      </c>
      <c r="F230" s="1182" t="s">
        <v>2663</v>
      </c>
      <c r="G230" s="1183"/>
      <c r="H230" s="1183"/>
      <c r="I230" s="1183"/>
      <c r="J230" s="839" t="s">
        <v>92</v>
      </c>
      <c r="K230" s="840">
        <v>2</v>
      </c>
      <c r="L230" s="1184"/>
      <c r="M230" s="1185"/>
      <c r="N230" s="1186">
        <f>ROUND($L$230*$K$230,2)</f>
        <v>0</v>
      </c>
      <c r="O230" s="1183"/>
      <c r="P230" s="1183"/>
      <c r="Q230" s="1183"/>
      <c r="R230" s="830"/>
      <c r="S230" s="825"/>
      <c r="T230" s="919"/>
      <c r="U230" s="920" t="s">
        <v>13</v>
      </c>
      <c r="V230" s="921">
        <v>0</v>
      </c>
      <c r="W230" s="921">
        <f>$V$230*$K$230</f>
        <v>0</v>
      </c>
      <c r="X230" s="921">
        <v>0</v>
      </c>
      <c r="Y230" s="921">
        <f>$X$230*$K$230</f>
        <v>0</v>
      </c>
      <c r="Z230" s="921">
        <v>0</v>
      </c>
      <c r="AA230" s="922">
        <f>$Z$230*$K$230</f>
        <v>0</v>
      </c>
      <c r="AB230" s="825"/>
      <c r="AC230" s="825"/>
      <c r="AD230" s="825"/>
      <c r="AE230" s="825"/>
      <c r="AF230" s="825"/>
      <c r="AG230" s="825"/>
      <c r="AR230" s="228" t="s">
        <v>15</v>
      </c>
      <c r="AT230" s="228" t="s">
        <v>12</v>
      </c>
      <c r="AU230" s="228" t="s">
        <v>98</v>
      </c>
      <c r="AY230" s="228" t="s">
        <v>11</v>
      </c>
      <c r="BE230" s="231">
        <f>IF($U$230="základní",$N$230,0)</f>
        <v>0</v>
      </c>
      <c r="BF230" s="231">
        <f>IF($U$230="snížená",$N$230,0)</f>
        <v>0</v>
      </c>
      <c r="BG230" s="231">
        <f>IF($U$230="zákl. přenesená",$N$230,0)</f>
        <v>0</v>
      </c>
      <c r="BH230" s="231">
        <f>IF($U$230="sníž. přenesená",$N$230,0)</f>
        <v>0</v>
      </c>
      <c r="BI230" s="231">
        <f>IF($U$230="nulová",$N$230,0)</f>
        <v>0</v>
      </c>
      <c r="BJ230" s="228" t="s">
        <v>97</v>
      </c>
      <c r="BK230" s="231">
        <f>ROUND($L$230*$K$230,2)</f>
        <v>0</v>
      </c>
      <c r="BL230" s="228" t="s">
        <v>15</v>
      </c>
    </row>
    <row r="231" spans="1:64" s="228" customFormat="1" ht="27" customHeight="1">
      <c r="A231" s="825"/>
      <c r="B231" s="829"/>
      <c r="C231" s="837" t="s">
        <v>2679</v>
      </c>
      <c r="D231" s="837" t="s">
        <v>12</v>
      </c>
      <c r="E231" s="838" t="s">
        <v>2665</v>
      </c>
      <c r="F231" s="1182" t="s">
        <v>2666</v>
      </c>
      <c r="G231" s="1183"/>
      <c r="H231" s="1183"/>
      <c r="I231" s="1183"/>
      <c r="J231" s="839" t="s">
        <v>92</v>
      </c>
      <c r="K231" s="840">
        <v>1</v>
      </c>
      <c r="L231" s="1184"/>
      <c r="M231" s="1185"/>
      <c r="N231" s="1186">
        <f>ROUND($L$231*$K$231,2)</f>
        <v>0</v>
      </c>
      <c r="O231" s="1183"/>
      <c r="P231" s="1183"/>
      <c r="Q231" s="1183"/>
      <c r="R231" s="830"/>
      <c r="S231" s="825"/>
      <c r="T231" s="919"/>
      <c r="U231" s="920" t="s">
        <v>13</v>
      </c>
      <c r="V231" s="921">
        <v>0</v>
      </c>
      <c r="W231" s="921">
        <f>$V$231*$K$231</f>
        <v>0</v>
      </c>
      <c r="X231" s="921">
        <v>0</v>
      </c>
      <c r="Y231" s="921">
        <f>$X$231*$K$231</f>
        <v>0</v>
      </c>
      <c r="Z231" s="921">
        <v>0</v>
      </c>
      <c r="AA231" s="922">
        <f>$Z$231*$K$231</f>
        <v>0</v>
      </c>
      <c r="AB231" s="825"/>
      <c r="AC231" s="825"/>
      <c r="AD231" s="825"/>
      <c r="AE231" s="825"/>
      <c r="AF231" s="825"/>
      <c r="AG231" s="825"/>
      <c r="AR231" s="228" t="s">
        <v>15</v>
      </c>
      <c r="AT231" s="228" t="s">
        <v>12</v>
      </c>
      <c r="AU231" s="228" t="s">
        <v>98</v>
      </c>
      <c r="AY231" s="228" t="s">
        <v>11</v>
      </c>
      <c r="BE231" s="231">
        <f>IF($U$231="základní",$N$231,0)</f>
        <v>0</v>
      </c>
      <c r="BF231" s="231">
        <f>IF($U$231="snížená",$N$231,0)</f>
        <v>0</v>
      </c>
      <c r="BG231" s="231">
        <f>IF($U$231="zákl. přenesená",$N$231,0)</f>
        <v>0</v>
      </c>
      <c r="BH231" s="231">
        <f>IF($U$231="sníž. přenesená",$N$231,0)</f>
        <v>0</v>
      </c>
      <c r="BI231" s="231">
        <f>IF($U$231="nulová",$N$231,0)</f>
        <v>0</v>
      </c>
      <c r="BJ231" s="228" t="s">
        <v>97</v>
      </c>
      <c r="BK231" s="231">
        <f>ROUND($L$231*$K$231,2)</f>
        <v>0</v>
      </c>
      <c r="BL231" s="228" t="s">
        <v>15</v>
      </c>
    </row>
    <row r="232" spans="1:64" s="228" customFormat="1" ht="27" customHeight="1">
      <c r="A232" s="825"/>
      <c r="B232" s="829"/>
      <c r="C232" s="837" t="s">
        <v>2682</v>
      </c>
      <c r="D232" s="837" t="s">
        <v>12</v>
      </c>
      <c r="E232" s="838" t="s">
        <v>2668</v>
      </c>
      <c r="F232" s="1182" t="s">
        <v>2669</v>
      </c>
      <c r="G232" s="1183"/>
      <c r="H232" s="1183"/>
      <c r="I232" s="1183"/>
      <c r="J232" s="839" t="s">
        <v>92</v>
      </c>
      <c r="K232" s="840">
        <v>2</v>
      </c>
      <c r="L232" s="1184"/>
      <c r="M232" s="1185"/>
      <c r="N232" s="1186">
        <f>ROUND($L$232*$K$232,2)</f>
        <v>0</v>
      </c>
      <c r="O232" s="1183"/>
      <c r="P232" s="1183"/>
      <c r="Q232" s="1183"/>
      <c r="R232" s="830"/>
      <c r="S232" s="825"/>
      <c r="T232" s="919"/>
      <c r="U232" s="920" t="s">
        <v>13</v>
      </c>
      <c r="V232" s="921">
        <v>0</v>
      </c>
      <c r="W232" s="921">
        <f>$V$232*$K$232</f>
        <v>0</v>
      </c>
      <c r="X232" s="921">
        <v>0</v>
      </c>
      <c r="Y232" s="921">
        <f>$X$232*$K$232</f>
        <v>0</v>
      </c>
      <c r="Z232" s="921">
        <v>0</v>
      </c>
      <c r="AA232" s="922">
        <f>$Z$232*$K$232</f>
        <v>0</v>
      </c>
      <c r="AB232" s="825"/>
      <c r="AC232" s="825"/>
      <c r="AD232" s="825"/>
      <c r="AE232" s="825"/>
      <c r="AF232" s="825"/>
      <c r="AG232" s="825"/>
      <c r="AR232" s="228" t="s">
        <v>15</v>
      </c>
      <c r="AT232" s="228" t="s">
        <v>12</v>
      </c>
      <c r="AU232" s="228" t="s">
        <v>98</v>
      </c>
      <c r="AY232" s="228" t="s">
        <v>11</v>
      </c>
      <c r="BE232" s="231">
        <f>IF($U$232="základní",$N$232,0)</f>
        <v>0</v>
      </c>
      <c r="BF232" s="231">
        <f>IF($U$232="snížená",$N$232,0)</f>
        <v>0</v>
      </c>
      <c r="BG232" s="231">
        <f>IF($U$232="zákl. přenesená",$N$232,0)</f>
        <v>0</v>
      </c>
      <c r="BH232" s="231">
        <f>IF($U$232="sníž. přenesená",$N$232,0)</f>
        <v>0</v>
      </c>
      <c r="BI232" s="231">
        <f>IF($U$232="nulová",$N$232,0)</f>
        <v>0</v>
      </c>
      <c r="BJ232" s="228" t="s">
        <v>97</v>
      </c>
      <c r="BK232" s="231">
        <f>ROUND($L$232*$K$232,2)</f>
        <v>0</v>
      </c>
      <c r="BL232" s="228" t="s">
        <v>15</v>
      </c>
    </row>
    <row r="233" spans="1:64" s="228" customFormat="1" ht="39" customHeight="1">
      <c r="A233" s="825"/>
      <c r="B233" s="829"/>
      <c r="C233" s="837" t="s">
        <v>2685</v>
      </c>
      <c r="D233" s="837" t="s">
        <v>12</v>
      </c>
      <c r="E233" s="838" t="s">
        <v>2671</v>
      </c>
      <c r="F233" s="1182" t="s">
        <v>2672</v>
      </c>
      <c r="G233" s="1183"/>
      <c r="H233" s="1183"/>
      <c r="I233" s="1183"/>
      <c r="J233" s="839" t="s">
        <v>92</v>
      </c>
      <c r="K233" s="840">
        <v>1</v>
      </c>
      <c r="L233" s="1184"/>
      <c r="M233" s="1185"/>
      <c r="N233" s="1186">
        <f>ROUND($L$233*$K$233,2)</f>
        <v>0</v>
      </c>
      <c r="O233" s="1183"/>
      <c r="P233" s="1183"/>
      <c r="Q233" s="1183"/>
      <c r="R233" s="830"/>
      <c r="S233" s="825"/>
      <c r="T233" s="919"/>
      <c r="U233" s="920" t="s">
        <v>13</v>
      </c>
      <c r="V233" s="921">
        <v>0</v>
      </c>
      <c r="W233" s="921">
        <f>$V$233*$K$233</f>
        <v>0</v>
      </c>
      <c r="X233" s="921">
        <v>0</v>
      </c>
      <c r="Y233" s="921">
        <f>$X$233*$K$233</f>
        <v>0</v>
      </c>
      <c r="Z233" s="921">
        <v>0</v>
      </c>
      <c r="AA233" s="922">
        <f>$Z$233*$K$233</f>
        <v>0</v>
      </c>
      <c r="AB233" s="825"/>
      <c r="AC233" s="825"/>
      <c r="AD233" s="825"/>
      <c r="AE233" s="825"/>
      <c r="AF233" s="825"/>
      <c r="AG233" s="825"/>
      <c r="AR233" s="228" t="s">
        <v>15</v>
      </c>
      <c r="AT233" s="228" t="s">
        <v>12</v>
      </c>
      <c r="AU233" s="228" t="s">
        <v>98</v>
      </c>
      <c r="AY233" s="228" t="s">
        <v>11</v>
      </c>
      <c r="BE233" s="231">
        <f>IF($U$233="základní",$N$233,0)</f>
        <v>0</v>
      </c>
      <c r="BF233" s="231">
        <f>IF($U$233="snížená",$N$233,0)</f>
        <v>0</v>
      </c>
      <c r="BG233" s="231">
        <f>IF($U$233="zákl. přenesená",$N$233,0)</f>
        <v>0</v>
      </c>
      <c r="BH233" s="231">
        <f>IF($U$233="sníž. přenesená",$N$233,0)</f>
        <v>0</v>
      </c>
      <c r="BI233" s="231">
        <f>IF($U$233="nulová",$N$233,0)</f>
        <v>0</v>
      </c>
      <c r="BJ233" s="228" t="s">
        <v>97</v>
      </c>
      <c r="BK233" s="231">
        <f>ROUND($L$233*$K$233,2)</f>
        <v>0</v>
      </c>
      <c r="BL233" s="228" t="s">
        <v>15</v>
      </c>
    </row>
    <row r="234" spans="1:64" s="228" customFormat="1" ht="27" customHeight="1">
      <c r="A234" s="825"/>
      <c r="B234" s="829"/>
      <c r="C234" s="837" t="s">
        <v>2688</v>
      </c>
      <c r="D234" s="837" t="s">
        <v>12</v>
      </c>
      <c r="E234" s="838" t="s">
        <v>2674</v>
      </c>
      <c r="F234" s="1182" t="s">
        <v>2675</v>
      </c>
      <c r="G234" s="1183"/>
      <c r="H234" s="1183"/>
      <c r="I234" s="1183"/>
      <c r="J234" s="839" t="s">
        <v>92</v>
      </c>
      <c r="K234" s="840">
        <v>1</v>
      </c>
      <c r="L234" s="1184"/>
      <c r="M234" s="1185"/>
      <c r="N234" s="1186">
        <f>ROUND($L$234*$K$234,2)</f>
        <v>0</v>
      </c>
      <c r="O234" s="1183"/>
      <c r="P234" s="1183"/>
      <c r="Q234" s="1183"/>
      <c r="R234" s="830"/>
      <c r="S234" s="825"/>
      <c r="T234" s="919"/>
      <c r="U234" s="920" t="s">
        <v>13</v>
      </c>
      <c r="V234" s="921">
        <v>0</v>
      </c>
      <c r="W234" s="921">
        <f>$V$234*$K$234</f>
        <v>0</v>
      </c>
      <c r="X234" s="921">
        <v>0</v>
      </c>
      <c r="Y234" s="921">
        <f>$X$234*$K$234</f>
        <v>0</v>
      </c>
      <c r="Z234" s="921">
        <v>0</v>
      </c>
      <c r="AA234" s="922">
        <f>$Z$234*$K$234</f>
        <v>0</v>
      </c>
      <c r="AB234" s="825"/>
      <c r="AC234" s="825"/>
      <c r="AD234" s="825"/>
      <c r="AE234" s="825"/>
      <c r="AF234" s="825"/>
      <c r="AG234" s="825"/>
      <c r="AR234" s="228" t="s">
        <v>15</v>
      </c>
      <c r="AT234" s="228" t="s">
        <v>12</v>
      </c>
      <c r="AU234" s="228" t="s">
        <v>98</v>
      </c>
      <c r="AY234" s="228" t="s">
        <v>11</v>
      </c>
      <c r="BE234" s="231">
        <f>IF($U$234="základní",$N$234,0)</f>
        <v>0</v>
      </c>
      <c r="BF234" s="231">
        <f>IF($U$234="snížená",$N$234,0)</f>
        <v>0</v>
      </c>
      <c r="BG234" s="231">
        <f>IF($U$234="zákl. přenesená",$N$234,0)</f>
        <v>0</v>
      </c>
      <c r="BH234" s="231">
        <f>IF($U$234="sníž. přenesená",$N$234,0)</f>
        <v>0</v>
      </c>
      <c r="BI234" s="231">
        <f>IF($U$234="nulová",$N$234,0)</f>
        <v>0</v>
      </c>
      <c r="BJ234" s="228" t="s">
        <v>97</v>
      </c>
      <c r="BK234" s="231">
        <f>ROUND($L$234*$K$234,2)</f>
        <v>0</v>
      </c>
      <c r="BL234" s="228" t="s">
        <v>15</v>
      </c>
    </row>
    <row r="235" spans="1:64" s="228" customFormat="1" ht="27" customHeight="1">
      <c r="A235" s="825"/>
      <c r="B235" s="829"/>
      <c r="C235" s="837" t="s">
        <v>2690</v>
      </c>
      <c r="D235" s="837" t="s">
        <v>12</v>
      </c>
      <c r="E235" s="838" t="s">
        <v>2677</v>
      </c>
      <c r="F235" s="1182" t="s">
        <v>2678</v>
      </c>
      <c r="G235" s="1183"/>
      <c r="H235" s="1183"/>
      <c r="I235" s="1183"/>
      <c r="J235" s="839" t="s">
        <v>92</v>
      </c>
      <c r="K235" s="840">
        <v>1</v>
      </c>
      <c r="L235" s="1184"/>
      <c r="M235" s="1185"/>
      <c r="N235" s="1186">
        <f>ROUND($L$235*$K$235,2)</f>
        <v>0</v>
      </c>
      <c r="O235" s="1183"/>
      <c r="P235" s="1183"/>
      <c r="Q235" s="1183"/>
      <c r="R235" s="830"/>
      <c r="S235" s="825"/>
      <c r="T235" s="919"/>
      <c r="U235" s="920" t="s">
        <v>13</v>
      </c>
      <c r="V235" s="921">
        <v>0</v>
      </c>
      <c r="W235" s="921">
        <f>$V$235*$K$235</f>
        <v>0</v>
      </c>
      <c r="X235" s="921">
        <v>0</v>
      </c>
      <c r="Y235" s="921">
        <f>$X$235*$K$235</f>
        <v>0</v>
      </c>
      <c r="Z235" s="921">
        <v>0</v>
      </c>
      <c r="AA235" s="922">
        <f>$Z$235*$K$235</f>
        <v>0</v>
      </c>
      <c r="AB235" s="825"/>
      <c r="AC235" s="825"/>
      <c r="AD235" s="825"/>
      <c r="AE235" s="825"/>
      <c r="AF235" s="825"/>
      <c r="AG235" s="825"/>
      <c r="AR235" s="228" t="s">
        <v>15</v>
      </c>
      <c r="AT235" s="228" t="s">
        <v>12</v>
      </c>
      <c r="AU235" s="228" t="s">
        <v>98</v>
      </c>
      <c r="AY235" s="228" t="s">
        <v>11</v>
      </c>
      <c r="BE235" s="231">
        <f>IF($U$235="základní",$N$235,0)</f>
        <v>0</v>
      </c>
      <c r="BF235" s="231">
        <f>IF($U$235="snížená",$N$235,0)</f>
        <v>0</v>
      </c>
      <c r="BG235" s="231">
        <f>IF($U$235="zákl. přenesená",$N$235,0)</f>
        <v>0</v>
      </c>
      <c r="BH235" s="231">
        <f>IF($U$235="sníž. přenesená",$N$235,0)</f>
        <v>0</v>
      </c>
      <c r="BI235" s="231">
        <f>IF($U$235="nulová",$N$235,0)</f>
        <v>0</v>
      </c>
      <c r="BJ235" s="228" t="s">
        <v>97</v>
      </c>
      <c r="BK235" s="231">
        <f>ROUND($L$235*$K$235,2)</f>
        <v>0</v>
      </c>
      <c r="BL235" s="228" t="s">
        <v>15</v>
      </c>
    </row>
    <row r="236" spans="1:64" s="228" customFormat="1" ht="27" customHeight="1">
      <c r="A236" s="825"/>
      <c r="B236" s="829"/>
      <c r="C236" s="837" t="s">
        <v>2693</v>
      </c>
      <c r="D236" s="837" t="s">
        <v>12</v>
      </c>
      <c r="E236" s="838" t="s">
        <v>2680</v>
      </c>
      <c r="F236" s="1182" t="s">
        <v>2681</v>
      </c>
      <c r="G236" s="1183"/>
      <c r="H236" s="1183"/>
      <c r="I236" s="1183"/>
      <c r="J236" s="839" t="s">
        <v>92</v>
      </c>
      <c r="K236" s="840">
        <v>1</v>
      </c>
      <c r="L236" s="1184"/>
      <c r="M236" s="1185"/>
      <c r="N236" s="1186">
        <f>ROUND($L$236*$K$236,2)</f>
        <v>0</v>
      </c>
      <c r="O236" s="1183"/>
      <c r="P236" s="1183"/>
      <c r="Q236" s="1183"/>
      <c r="R236" s="830"/>
      <c r="S236" s="825"/>
      <c r="T236" s="919"/>
      <c r="U236" s="920" t="s">
        <v>13</v>
      </c>
      <c r="V236" s="921">
        <v>0</v>
      </c>
      <c r="W236" s="921">
        <f>$V$236*$K$236</f>
        <v>0</v>
      </c>
      <c r="X236" s="921">
        <v>0</v>
      </c>
      <c r="Y236" s="921">
        <f>$X$236*$K$236</f>
        <v>0</v>
      </c>
      <c r="Z236" s="921">
        <v>0</v>
      </c>
      <c r="AA236" s="922">
        <f>$Z$236*$K$236</f>
        <v>0</v>
      </c>
      <c r="AB236" s="825"/>
      <c r="AC236" s="825"/>
      <c r="AD236" s="825"/>
      <c r="AE236" s="825"/>
      <c r="AF236" s="825"/>
      <c r="AG236" s="825"/>
      <c r="AR236" s="228" t="s">
        <v>15</v>
      </c>
      <c r="AT236" s="228" t="s">
        <v>12</v>
      </c>
      <c r="AU236" s="228" t="s">
        <v>98</v>
      </c>
      <c r="AY236" s="228" t="s">
        <v>11</v>
      </c>
      <c r="BE236" s="231">
        <f>IF($U$236="základní",$N$236,0)</f>
        <v>0</v>
      </c>
      <c r="BF236" s="231">
        <f>IF($U$236="snížená",$N$236,0)</f>
        <v>0</v>
      </c>
      <c r="BG236" s="231">
        <f>IF($U$236="zákl. přenesená",$N$236,0)</f>
        <v>0</v>
      </c>
      <c r="BH236" s="231">
        <f>IF($U$236="sníž. přenesená",$N$236,0)</f>
        <v>0</v>
      </c>
      <c r="BI236" s="231">
        <f>IF($U$236="nulová",$N$236,0)</f>
        <v>0</v>
      </c>
      <c r="BJ236" s="228" t="s">
        <v>97</v>
      </c>
      <c r="BK236" s="231">
        <f>ROUND($L$236*$K$236,2)</f>
        <v>0</v>
      </c>
      <c r="BL236" s="228" t="s">
        <v>15</v>
      </c>
    </row>
    <row r="237" spans="1:64" s="228" customFormat="1" ht="27" customHeight="1">
      <c r="A237" s="825"/>
      <c r="B237" s="829"/>
      <c r="C237" s="837" t="s">
        <v>2696</v>
      </c>
      <c r="D237" s="837" t="s">
        <v>12</v>
      </c>
      <c r="E237" s="838" t="s">
        <v>2683</v>
      </c>
      <c r="F237" s="1182" t="s">
        <v>2684</v>
      </c>
      <c r="G237" s="1183"/>
      <c r="H237" s="1183"/>
      <c r="I237" s="1183"/>
      <c r="J237" s="839" t="s">
        <v>92</v>
      </c>
      <c r="K237" s="840">
        <v>1</v>
      </c>
      <c r="L237" s="1184"/>
      <c r="M237" s="1185"/>
      <c r="N237" s="1186">
        <f>ROUND($L$237*$K$237,2)</f>
        <v>0</v>
      </c>
      <c r="O237" s="1183"/>
      <c r="P237" s="1183"/>
      <c r="Q237" s="1183"/>
      <c r="R237" s="830"/>
      <c r="S237" s="825"/>
      <c r="T237" s="919"/>
      <c r="U237" s="920" t="s">
        <v>13</v>
      </c>
      <c r="V237" s="921">
        <v>0</v>
      </c>
      <c r="W237" s="921">
        <f>$V$237*$K$237</f>
        <v>0</v>
      </c>
      <c r="X237" s="921">
        <v>0</v>
      </c>
      <c r="Y237" s="921">
        <f>$X$237*$K$237</f>
        <v>0</v>
      </c>
      <c r="Z237" s="921">
        <v>0</v>
      </c>
      <c r="AA237" s="922">
        <f>$Z$237*$K$237</f>
        <v>0</v>
      </c>
      <c r="AB237" s="825"/>
      <c r="AC237" s="825"/>
      <c r="AD237" s="825"/>
      <c r="AE237" s="825"/>
      <c r="AF237" s="825"/>
      <c r="AG237" s="825"/>
      <c r="AR237" s="228" t="s">
        <v>15</v>
      </c>
      <c r="AT237" s="228" t="s">
        <v>12</v>
      </c>
      <c r="AU237" s="228" t="s">
        <v>98</v>
      </c>
      <c r="AY237" s="228" t="s">
        <v>11</v>
      </c>
      <c r="BE237" s="231">
        <f>IF($U$237="základní",$N$237,0)</f>
        <v>0</v>
      </c>
      <c r="BF237" s="231">
        <f>IF($U$237="snížená",$N$237,0)</f>
        <v>0</v>
      </c>
      <c r="BG237" s="231">
        <f>IF($U$237="zákl. přenesená",$N$237,0)</f>
        <v>0</v>
      </c>
      <c r="BH237" s="231">
        <f>IF($U$237="sníž. přenesená",$N$237,0)</f>
        <v>0</v>
      </c>
      <c r="BI237" s="231">
        <f>IF($U$237="nulová",$N$237,0)</f>
        <v>0</v>
      </c>
      <c r="BJ237" s="228" t="s">
        <v>97</v>
      </c>
      <c r="BK237" s="231">
        <f>ROUND($L$237*$K$237,2)</f>
        <v>0</v>
      </c>
      <c r="BL237" s="228" t="s">
        <v>15</v>
      </c>
    </row>
    <row r="238" spans="1:64" s="228" customFormat="1" ht="27" customHeight="1">
      <c r="A238" s="825"/>
      <c r="B238" s="829"/>
      <c r="C238" s="837" t="s">
        <v>2699</v>
      </c>
      <c r="D238" s="837" t="s">
        <v>12</v>
      </c>
      <c r="E238" s="838" t="s">
        <v>2686</v>
      </c>
      <c r="F238" s="1182" t="s">
        <v>2687</v>
      </c>
      <c r="G238" s="1183"/>
      <c r="H238" s="1183"/>
      <c r="I238" s="1183"/>
      <c r="J238" s="839" t="s">
        <v>92</v>
      </c>
      <c r="K238" s="840">
        <v>1</v>
      </c>
      <c r="L238" s="1184"/>
      <c r="M238" s="1185"/>
      <c r="N238" s="1186">
        <f>ROUND($L$238*$K$238,2)</f>
        <v>0</v>
      </c>
      <c r="O238" s="1183"/>
      <c r="P238" s="1183"/>
      <c r="Q238" s="1183"/>
      <c r="R238" s="830"/>
      <c r="S238" s="825"/>
      <c r="T238" s="919"/>
      <c r="U238" s="920" t="s">
        <v>13</v>
      </c>
      <c r="V238" s="921">
        <v>0</v>
      </c>
      <c r="W238" s="921">
        <f>$V$238*$K$238</f>
        <v>0</v>
      </c>
      <c r="X238" s="921">
        <v>0</v>
      </c>
      <c r="Y238" s="921">
        <f>$X$238*$K$238</f>
        <v>0</v>
      </c>
      <c r="Z238" s="921">
        <v>0</v>
      </c>
      <c r="AA238" s="922">
        <f>$Z$238*$K$238</f>
        <v>0</v>
      </c>
      <c r="AB238" s="825"/>
      <c r="AC238" s="825"/>
      <c r="AD238" s="825"/>
      <c r="AE238" s="825"/>
      <c r="AF238" s="825"/>
      <c r="AG238" s="825"/>
      <c r="AR238" s="228" t="s">
        <v>15</v>
      </c>
      <c r="AT238" s="228" t="s">
        <v>12</v>
      </c>
      <c r="AU238" s="228" t="s">
        <v>98</v>
      </c>
      <c r="AY238" s="228" t="s">
        <v>11</v>
      </c>
      <c r="BE238" s="231">
        <f>IF($U$238="základní",$N$238,0)</f>
        <v>0</v>
      </c>
      <c r="BF238" s="231">
        <f>IF($U$238="snížená",$N$238,0)</f>
        <v>0</v>
      </c>
      <c r="BG238" s="231">
        <f>IF($U$238="zákl. přenesená",$N$238,0)</f>
        <v>0</v>
      </c>
      <c r="BH238" s="231">
        <f>IF($U$238="sníž. přenesená",$N$238,0)</f>
        <v>0</v>
      </c>
      <c r="BI238" s="231">
        <f>IF($U$238="nulová",$N$238,0)</f>
        <v>0</v>
      </c>
      <c r="BJ238" s="228" t="s">
        <v>97</v>
      </c>
      <c r="BK238" s="231">
        <f>ROUND($L$238*$K$238,2)</f>
        <v>0</v>
      </c>
      <c r="BL238" s="228" t="s">
        <v>15</v>
      </c>
    </row>
    <row r="239" spans="1:64" s="228" customFormat="1" ht="51" customHeight="1">
      <c r="A239" s="825"/>
      <c r="B239" s="829"/>
      <c r="C239" s="837" t="s">
        <v>2702</v>
      </c>
      <c r="D239" s="837" t="s">
        <v>12</v>
      </c>
      <c r="E239" s="838" t="s">
        <v>2689</v>
      </c>
      <c r="F239" s="1182" t="s">
        <v>3179</v>
      </c>
      <c r="G239" s="1183"/>
      <c r="H239" s="1183"/>
      <c r="I239" s="1183"/>
      <c r="J239" s="839" t="s">
        <v>92</v>
      </c>
      <c r="K239" s="840">
        <v>1</v>
      </c>
      <c r="L239" s="1184"/>
      <c r="M239" s="1185"/>
      <c r="N239" s="1186">
        <f>ROUND($L$239*$K$239,2)</f>
        <v>0</v>
      </c>
      <c r="O239" s="1183"/>
      <c r="P239" s="1183"/>
      <c r="Q239" s="1183"/>
      <c r="R239" s="830"/>
      <c r="S239" s="825"/>
      <c r="T239" s="919"/>
      <c r="U239" s="920" t="s">
        <v>13</v>
      </c>
      <c r="V239" s="921">
        <v>0</v>
      </c>
      <c r="W239" s="921">
        <f>$V$239*$K$239</f>
        <v>0</v>
      </c>
      <c r="X239" s="921">
        <v>0</v>
      </c>
      <c r="Y239" s="921">
        <f>$X$239*$K$239</f>
        <v>0</v>
      </c>
      <c r="Z239" s="921">
        <v>0</v>
      </c>
      <c r="AA239" s="922">
        <f>$Z$239*$K$239</f>
        <v>0</v>
      </c>
      <c r="AB239" s="825"/>
      <c r="AC239" s="825"/>
      <c r="AD239" s="825"/>
      <c r="AE239" s="825"/>
      <c r="AF239" s="825"/>
      <c r="AG239" s="825"/>
      <c r="AR239" s="228" t="s">
        <v>15</v>
      </c>
      <c r="AT239" s="228" t="s">
        <v>12</v>
      </c>
      <c r="AU239" s="228" t="s">
        <v>98</v>
      </c>
      <c r="AY239" s="228" t="s">
        <v>11</v>
      </c>
      <c r="BE239" s="231">
        <f>IF($U$239="základní",$N$239,0)</f>
        <v>0</v>
      </c>
      <c r="BF239" s="231">
        <f>IF($U$239="snížená",$N$239,0)</f>
        <v>0</v>
      </c>
      <c r="BG239" s="231">
        <f>IF($U$239="zákl. přenesená",$N$239,0)</f>
        <v>0</v>
      </c>
      <c r="BH239" s="231">
        <f>IF($U$239="sníž. přenesená",$N$239,0)</f>
        <v>0</v>
      </c>
      <c r="BI239" s="231">
        <f>IF($U$239="nulová",$N$239,0)</f>
        <v>0</v>
      </c>
      <c r="BJ239" s="228" t="s">
        <v>97</v>
      </c>
      <c r="BK239" s="231">
        <f>ROUND($L$239*$K$239,2)</f>
        <v>0</v>
      </c>
      <c r="BL239" s="228" t="s">
        <v>15</v>
      </c>
    </row>
    <row r="240" spans="1:64" s="228" customFormat="1" ht="39" customHeight="1">
      <c r="A240" s="825"/>
      <c r="B240" s="829"/>
      <c r="C240" s="837" t="s">
        <v>2705</v>
      </c>
      <c r="D240" s="837" t="s">
        <v>12</v>
      </c>
      <c r="E240" s="838" t="s">
        <v>2691</v>
      </c>
      <c r="F240" s="1182" t="s">
        <v>2692</v>
      </c>
      <c r="G240" s="1183"/>
      <c r="H240" s="1183"/>
      <c r="I240" s="1183"/>
      <c r="J240" s="839" t="s">
        <v>92</v>
      </c>
      <c r="K240" s="840">
        <v>1</v>
      </c>
      <c r="L240" s="1184"/>
      <c r="M240" s="1185"/>
      <c r="N240" s="1186">
        <f>ROUND($L$240*$K$240,2)</f>
        <v>0</v>
      </c>
      <c r="O240" s="1183"/>
      <c r="P240" s="1183"/>
      <c r="Q240" s="1183"/>
      <c r="R240" s="830"/>
      <c r="S240" s="825"/>
      <c r="T240" s="919"/>
      <c r="U240" s="920" t="s">
        <v>13</v>
      </c>
      <c r="V240" s="921">
        <v>0</v>
      </c>
      <c r="W240" s="921">
        <f>$V$240*$K$240</f>
        <v>0</v>
      </c>
      <c r="X240" s="921">
        <v>0</v>
      </c>
      <c r="Y240" s="921">
        <f>$X$240*$K$240</f>
        <v>0</v>
      </c>
      <c r="Z240" s="921">
        <v>0</v>
      </c>
      <c r="AA240" s="922">
        <f>$Z$240*$K$240</f>
        <v>0</v>
      </c>
      <c r="AB240" s="825"/>
      <c r="AC240" s="825"/>
      <c r="AD240" s="825"/>
      <c r="AE240" s="825"/>
      <c r="AF240" s="825"/>
      <c r="AG240" s="825"/>
      <c r="AR240" s="228" t="s">
        <v>15</v>
      </c>
      <c r="AT240" s="228" t="s">
        <v>12</v>
      </c>
      <c r="AU240" s="228" t="s">
        <v>98</v>
      </c>
      <c r="AY240" s="228" t="s">
        <v>11</v>
      </c>
      <c r="BE240" s="231">
        <f>IF($U$240="základní",$N$240,0)</f>
        <v>0</v>
      </c>
      <c r="BF240" s="231">
        <f>IF($U$240="snížená",$N$240,0)</f>
        <v>0</v>
      </c>
      <c r="BG240" s="231">
        <f>IF($U$240="zákl. přenesená",$N$240,0)</f>
        <v>0</v>
      </c>
      <c r="BH240" s="231">
        <f>IF($U$240="sníž. přenesená",$N$240,0)</f>
        <v>0</v>
      </c>
      <c r="BI240" s="231">
        <f>IF($U$240="nulová",$N$240,0)</f>
        <v>0</v>
      </c>
      <c r="BJ240" s="228" t="s">
        <v>97</v>
      </c>
      <c r="BK240" s="231">
        <f>ROUND($L$240*$K$240,2)</f>
        <v>0</v>
      </c>
      <c r="BL240" s="228" t="s">
        <v>15</v>
      </c>
    </row>
    <row r="241" spans="1:64" s="230" customFormat="1" ht="30.75" customHeight="1">
      <c r="A241" s="836"/>
      <c r="B241" s="912"/>
      <c r="C241" s="836"/>
      <c r="D241" s="918" t="s">
        <v>2255</v>
      </c>
      <c r="E241" s="836"/>
      <c r="F241" s="836"/>
      <c r="G241" s="836"/>
      <c r="H241" s="836"/>
      <c r="I241" s="836"/>
      <c r="J241" s="836"/>
      <c r="K241" s="836"/>
      <c r="L241" s="846"/>
      <c r="M241" s="846"/>
      <c r="N241" s="1181">
        <f>$BK$241</f>
        <v>0</v>
      </c>
      <c r="O241" s="1180"/>
      <c r="P241" s="1180"/>
      <c r="Q241" s="1180"/>
      <c r="R241" s="914"/>
      <c r="S241" s="836"/>
      <c r="T241" s="915"/>
      <c r="U241" s="836"/>
      <c r="V241" s="836"/>
      <c r="W241" s="916">
        <f>SUM($W$242:$W$255)</f>
        <v>0</v>
      </c>
      <c r="X241" s="836"/>
      <c r="Y241" s="916">
        <f>SUM($Y$242:$Y$255)</f>
        <v>0</v>
      </c>
      <c r="Z241" s="836"/>
      <c r="AA241" s="917">
        <f>SUM($AA$242:$AA$255)</f>
        <v>0</v>
      </c>
      <c r="AB241" s="836"/>
      <c r="AC241" s="836"/>
      <c r="AD241" s="836"/>
      <c r="AE241" s="836"/>
      <c r="AF241" s="836"/>
      <c r="AG241" s="836"/>
      <c r="AR241" s="899" t="s">
        <v>98</v>
      </c>
      <c r="AT241" s="899" t="s">
        <v>10</v>
      </c>
      <c r="AU241" s="899" t="s">
        <v>97</v>
      </c>
      <c r="AY241" s="899" t="s">
        <v>11</v>
      </c>
      <c r="BK241" s="900">
        <f>SUM($BK$242:$BK$255)</f>
        <v>0</v>
      </c>
    </row>
    <row r="242" spans="1:64" s="228" customFormat="1" ht="27" customHeight="1">
      <c r="A242" s="825"/>
      <c r="B242" s="829"/>
      <c r="C242" s="837" t="s">
        <v>2708</v>
      </c>
      <c r="D242" s="837" t="s">
        <v>12</v>
      </c>
      <c r="E242" s="838" t="s">
        <v>2694</v>
      </c>
      <c r="F242" s="1182" t="s">
        <v>2695</v>
      </c>
      <c r="G242" s="1183"/>
      <c r="H242" s="1183"/>
      <c r="I242" s="1183"/>
      <c r="J242" s="839" t="s">
        <v>94</v>
      </c>
      <c r="K242" s="840">
        <v>54</v>
      </c>
      <c r="L242" s="1184"/>
      <c r="M242" s="1185"/>
      <c r="N242" s="1186">
        <f>ROUND($L$242*$K$242,2)</f>
        <v>0</v>
      </c>
      <c r="O242" s="1183"/>
      <c r="P242" s="1183"/>
      <c r="Q242" s="1183"/>
      <c r="R242" s="830"/>
      <c r="S242" s="825"/>
      <c r="T242" s="919"/>
      <c r="U242" s="920" t="s">
        <v>13</v>
      </c>
      <c r="V242" s="921">
        <v>0</v>
      </c>
      <c r="W242" s="921">
        <f>$V$242*$K$242</f>
        <v>0</v>
      </c>
      <c r="X242" s="921">
        <v>0</v>
      </c>
      <c r="Y242" s="921">
        <f>$X$242*$K$242</f>
        <v>0</v>
      </c>
      <c r="Z242" s="921">
        <v>0</v>
      </c>
      <c r="AA242" s="922">
        <f>$Z$242*$K$242</f>
        <v>0</v>
      </c>
      <c r="AB242" s="825"/>
      <c r="AC242" s="825"/>
      <c r="AD242" s="825"/>
      <c r="AE242" s="825"/>
      <c r="AF242" s="825"/>
      <c r="AG242" s="825"/>
      <c r="AR242" s="228" t="s">
        <v>15</v>
      </c>
      <c r="AT242" s="228" t="s">
        <v>12</v>
      </c>
      <c r="AU242" s="228" t="s">
        <v>98</v>
      </c>
      <c r="AY242" s="228" t="s">
        <v>11</v>
      </c>
      <c r="BE242" s="231">
        <f>IF($U$242="základní",$N$242,0)</f>
        <v>0</v>
      </c>
      <c r="BF242" s="231">
        <f>IF($U$242="snížená",$N$242,0)</f>
        <v>0</v>
      </c>
      <c r="BG242" s="231">
        <f>IF($U$242="zákl. přenesená",$N$242,0)</f>
        <v>0</v>
      </c>
      <c r="BH242" s="231">
        <f>IF($U$242="sníž. přenesená",$N$242,0)</f>
        <v>0</v>
      </c>
      <c r="BI242" s="231">
        <f>IF($U$242="nulová",$N$242,0)</f>
        <v>0</v>
      </c>
      <c r="BJ242" s="228" t="s">
        <v>97</v>
      </c>
      <c r="BK242" s="231">
        <f>ROUND($L$242*$K$242,2)</f>
        <v>0</v>
      </c>
      <c r="BL242" s="228" t="s">
        <v>15</v>
      </c>
    </row>
    <row r="243" spans="1:64" s="228" customFormat="1" ht="27" customHeight="1">
      <c r="A243" s="825"/>
      <c r="B243" s="829"/>
      <c r="C243" s="837" t="s">
        <v>2711</v>
      </c>
      <c r="D243" s="837" t="s">
        <v>12</v>
      </c>
      <c r="E243" s="838" t="s">
        <v>2697</v>
      </c>
      <c r="F243" s="1182" t="s">
        <v>2698</v>
      </c>
      <c r="G243" s="1183"/>
      <c r="H243" s="1183"/>
      <c r="I243" s="1183"/>
      <c r="J243" s="839" t="s">
        <v>94</v>
      </c>
      <c r="K243" s="840">
        <v>14</v>
      </c>
      <c r="L243" s="1184"/>
      <c r="M243" s="1185"/>
      <c r="N243" s="1186">
        <f>ROUND($L$243*$K$243,2)</f>
        <v>0</v>
      </c>
      <c r="O243" s="1183"/>
      <c r="P243" s="1183"/>
      <c r="Q243" s="1183"/>
      <c r="R243" s="830"/>
      <c r="S243" s="825"/>
      <c r="T243" s="919"/>
      <c r="U243" s="920" t="s">
        <v>13</v>
      </c>
      <c r="V243" s="921">
        <v>0</v>
      </c>
      <c r="W243" s="921">
        <f>$V$243*$K$243</f>
        <v>0</v>
      </c>
      <c r="X243" s="921">
        <v>0</v>
      </c>
      <c r="Y243" s="921">
        <f>$X$243*$K$243</f>
        <v>0</v>
      </c>
      <c r="Z243" s="921">
        <v>0</v>
      </c>
      <c r="AA243" s="922">
        <f>$Z$243*$K$243</f>
        <v>0</v>
      </c>
      <c r="AB243" s="825"/>
      <c r="AC243" s="825"/>
      <c r="AD243" s="825"/>
      <c r="AE243" s="825"/>
      <c r="AF243" s="825"/>
      <c r="AG243" s="825"/>
      <c r="AR243" s="228" t="s">
        <v>15</v>
      </c>
      <c r="AT243" s="228" t="s">
        <v>12</v>
      </c>
      <c r="AU243" s="228" t="s">
        <v>98</v>
      </c>
      <c r="AY243" s="228" t="s">
        <v>11</v>
      </c>
      <c r="BE243" s="231">
        <f>IF($U$243="základní",$N$243,0)</f>
        <v>0</v>
      </c>
      <c r="BF243" s="231">
        <f>IF($U$243="snížená",$N$243,0)</f>
        <v>0</v>
      </c>
      <c r="BG243" s="231">
        <f>IF($U$243="zákl. přenesená",$N$243,0)</f>
        <v>0</v>
      </c>
      <c r="BH243" s="231">
        <f>IF($U$243="sníž. přenesená",$N$243,0)</f>
        <v>0</v>
      </c>
      <c r="BI243" s="231">
        <f>IF($U$243="nulová",$N$243,0)</f>
        <v>0</v>
      </c>
      <c r="BJ243" s="228" t="s">
        <v>97</v>
      </c>
      <c r="BK243" s="231">
        <f>ROUND($L$243*$K$243,2)</f>
        <v>0</v>
      </c>
      <c r="BL243" s="228" t="s">
        <v>15</v>
      </c>
    </row>
    <row r="244" spans="1:64" s="228" customFormat="1" ht="27" customHeight="1">
      <c r="A244" s="825"/>
      <c r="B244" s="829"/>
      <c r="C244" s="837" t="s">
        <v>2714</v>
      </c>
      <c r="D244" s="837" t="s">
        <v>12</v>
      </c>
      <c r="E244" s="838" t="s">
        <v>2700</v>
      </c>
      <c r="F244" s="1182" t="s">
        <v>2701</v>
      </c>
      <c r="G244" s="1183"/>
      <c r="H244" s="1183"/>
      <c r="I244" s="1183"/>
      <c r="J244" s="839" t="s">
        <v>92</v>
      </c>
      <c r="K244" s="840">
        <v>1</v>
      </c>
      <c r="L244" s="1184"/>
      <c r="M244" s="1185"/>
      <c r="N244" s="1186">
        <f>ROUND($L$244*$K$244,2)</f>
        <v>0</v>
      </c>
      <c r="O244" s="1183"/>
      <c r="P244" s="1183"/>
      <c r="Q244" s="1183"/>
      <c r="R244" s="830"/>
      <c r="S244" s="825"/>
      <c r="T244" s="919"/>
      <c r="U244" s="920" t="s">
        <v>13</v>
      </c>
      <c r="V244" s="921">
        <v>0</v>
      </c>
      <c r="W244" s="921">
        <f>$V$244*$K$244</f>
        <v>0</v>
      </c>
      <c r="X244" s="921">
        <v>0</v>
      </c>
      <c r="Y244" s="921">
        <f>$X$244*$K$244</f>
        <v>0</v>
      </c>
      <c r="Z244" s="921">
        <v>0</v>
      </c>
      <c r="AA244" s="922">
        <f>$Z$244*$K$244</f>
        <v>0</v>
      </c>
      <c r="AB244" s="825"/>
      <c r="AC244" s="825"/>
      <c r="AD244" s="825"/>
      <c r="AE244" s="825"/>
      <c r="AF244" s="825"/>
      <c r="AG244" s="825"/>
      <c r="AR244" s="228" t="s">
        <v>15</v>
      </c>
      <c r="AT244" s="228" t="s">
        <v>12</v>
      </c>
      <c r="AU244" s="228" t="s">
        <v>98</v>
      </c>
      <c r="AY244" s="228" t="s">
        <v>11</v>
      </c>
      <c r="BE244" s="231">
        <f>IF($U$244="základní",$N$244,0)</f>
        <v>0</v>
      </c>
      <c r="BF244" s="231">
        <f>IF($U$244="snížená",$N$244,0)</f>
        <v>0</v>
      </c>
      <c r="BG244" s="231">
        <f>IF($U$244="zákl. přenesená",$N$244,0)</f>
        <v>0</v>
      </c>
      <c r="BH244" s="231">
        <f>IF($U$244="sníž. přenesená",$N$244,0)</f>
        <v>0</v>
      </c>
      <c r="BI244" s="231">
        <f>IF($U$244="nulová",$N$244,0)</f>
        <v>0</v>
      </c>
      <c r="BJ244" s="228" t="s">
        <v>97</v>
      </c>
      <c r="BK244" s="231">
        <f>ROUND($L$244*$K$244,2)</f>
        <v>0</v>
      </c>
      <c r="BL244" s="228" t="s">
        <v>15</v>
      </c>
    </row>
    <row r="245" spans="1:64" s="228" customFormat="1" ht="27" customHeight="1">
      <c r="A245" s="825"/>
      <c r="B245" s="829"/>
      <c r="C245" s="837" t="s">
        <v>2717</v>
      </c>
      <c r="D245" s="837" t="s">
        <v>12</v>
      </c>
      <c r="E245" s="838" t="s">
        <v>2703</v>
      </c>
      <c r="F245" s="1182" t="s">
        <v>2704</v>
      </c>
      <c r="G245" s="1183"/>
      <c r="H245" s="1183"/>
      <c r="I245" s="1183"/>
      <c r="J245" s="839" t="s">
        <v>92</v>
      </c>
      <c r="K245" s="840">
        <v>1</v>
      </c>
      <c r="L245" s="1184"/>
      <c r="M245" s="1185"/>
      <c r="N245" s="1186">
        <f>ROUND($L$245*$K$245,2)</f>
        <v>0</v>
      </c>
      <c r="O245" s="1183"/>
      <c r="P245" s="1183"/>
      <c r="Q245" s="1183"/>
      <c r="R245" s="830"/>
      <c r="S245" s="825"/>
      <c r="T245" s="919"/>
      <c r="U245" s="920" t="s">
        <v>13</v>
      </c>
      <c r="V245" s="921">
        <v>0</v>
      </c>
      <c r="W245" s="921">
        <f>$V$245*$K$245</f>
        <v>0</v>
      </c>
      <c r="X245" s="921">
        <v>0</v>
      </c>
      <c r="Y245" s="921">
        <f>$X$245*$K$245</f>
        <v>0</v>
      </c>
      <c r="Z245" s="921">
        <v>0</v>
      </c>
      <c r="AA245" s="922">
        <f>$Z$245*$K$245</f>
        <v>0</v>
      </c>
      <c r="AB245" s="825"/>
      <c r="AC245" s="825"/>
      <c r="AD245" s="825"/>
      <c r="AE245" s="825"/>
      <c r="AF245" s="825"/>
      <c r="AG245" s="825"/>
      <c r="AR245" s="228" t="s">
        <v>15</v>
      </c>
      <c r="AT245" s="228" t="s">
        <v>12</v>
      </c>
      <c r="AU245" s="228" t="s">
        <v>98</v>
      </c>
      <c r="AY245" s="228" t="s">
        <v>11</v>
      </c>
      <c r="BE245" s="231">
        <f>IF($U$245="základní",$N$245,0)</f>
        <v>0</v>
      </c>
      <c r="BF245" s="231">
        <f>IF($U$245="snížená",$N$245,0)</f>
        <v>0</v>
      </c>
      <c r="BG245" s="231">
        <f>IF($U$245="zákl. přenesená",$N$245,0)</f>
        <v>0</v>
      </c>
      <c r="BH245" s="231">
        <f>IF($U$245="sníž. přenesená",$N$245,0)</f>
        <v>0</v>
      </c>
      <c r="BI245" s="231">
        <f>IF($U$245="nulová",$N$245,0)</f>
        <v>0</v>
      </c>
      <c r="BJ245" s="228" t="s">
        <v>97</v>
      </c>
      <c r="BK245" s="231">
        <f>ROUND($L$245*$K$245,2)</f>
        <v>0</v>
      </c>
      <c r="BL245" s="228" t="s">
        <v>15</v>
      </c>
    </row>
    <row r="246" spans="1:64" s="228" customFormat="1" ht="27" customHeight="1">
      <c r="A246" s="825"/>
      <c r="B246" s="829"/>
      <c r="C246" s="837" t="s">
        <v>2720</v>
      </c>
      <c r="D246" s="837" t="s">
        <v>12</v>
      </c>
      <c r="E246" s="838" t="s">
        <v>2706</v>
      </c>
      <c r="F246" s="1182" t="s">
        <v>2707</v>
      </c>
      <c r="G246" s="1183"/>
      <c r="H246" s="1183"/>
      <c r="I246" s="1183"/>
      <c r="J246" s="839" t="s">
        <v>92</v>
      </c>
      <c r="K246" s="840">
        <v>1</v>
      </c>
      <c r="L246" s="1184"/>
      <c r="M246" s="1185"/>
      <c r="N246" s="1186">
        <f>ROUND($L$246*$K$246,2)</f>
        <v>0</v>
      </c>
      <c r="O246" s="1183"/>
      <c r="P246" s="1183"/>
      <c r="Q246" s="1183"/>
      <c r="R246" s="830"/>
      <c r="S246" s="825"/>
      <c r="T246" s="919"/>
      <c r="U246" s="920" t="s">
        <v>13</v>
      </c>
      <c r="V246" s="921">
        <v>0</v>
      </c>
      <c r="W246" s="921">
        <f>$V$246*$K$246</f>
        <v>0</v>
      </c>
      <c r="X246" s="921">
        <v>0</v>
      </c>
      <c r="Y246" s="921">
        <f>$X$246*$K$246</f>
        <v>0</v>
      </c>
      <c r="Z246" s="921">
        <v>0</v>
      </c>
      <c r="AA246" s="922">
        <f>$Z$246*$K$246</f>
        <v>0</v>
      </c>
      <c r="AB246" s="825"/>
      <c r="AC246" s="825"/>
      <c r="AD246" s="825"/>
      <c r="AE246" s="825"/>
      <c r="AF246" s="825"/>
      <c r="AG246" s="825"/>
      <c r="AR246" s="228" t="s">
        <v>15</v>
      </c>
      <c r="AT246" s="228" t="s">
        <v>12</v>
      </c>
      <c r="AU246" s="228" t="s">
        <v>98</v>
      </c>
      <c r="AY246" s="228" t="s">
        <v>11</v>
      </c>
      <c r="BE246" s="231">
        <f>IF($U$246="základní",$N$246,0)</f>
        <v>0</v>
      </c>
      <c r="BF246" s="231">
        <f>IF($U$246="snížená",$N$246,0)</f>
        <v>0</v>
      </c>
      <c r="BG246" s="231">
        <f>IF($U$246="zákl. přenesená",$N$246,0)</f>
        <v>0</v>
      </c>
      <c r="BH246" s="231">
        <f>IF($U$246="sníž. přenesená",$N$246,0)</f>
        <v>0</v>
      </c>
      <c r="BI246" s="231">
        <f>IF($U$246="nulová",$N$246,0)</f>
        <v>0</v>
      </c>
      <c r="BJ246" s="228" t="s">
        <v>97</v>
      </c>
      <c r="BK246" s="231">
        <f>ROUND($L$246*$K$246,2)</f>
        <v>0</v>
      </c>
      <c r="BL246" s="228" t="s">
        <v>15</v>
      </c>
    </row>
    <row r="247" spans="1:64" s="228" customFormat="1" ht="27" customHeight="1">
      <c r="A247" s="825"/>
      <c r="B247" s="829"/>
      <c r="C247" s="837" t="s">
        <v>2723</v>
      </c>
      <c r="D247" s="837" t="s">
        <v>12</v>
      </c>
      <c r="E247" s="838" t="s">
        <v>2709</v>
      </c>
      <c r="F247" s="1182" t="s">
        <v>2710</v>
      </c>
      <c r="G247" s="1183"/>
      <c r="H247" s="1183"/>
      <c r="I247" s="1183"/>
      <c r="J247" s="839" t="s">
        <v>92</v>
      </c>
      <c r="K247" s="840">
        <v>2</v>
      </c>
      <c r="L247" s="1184"/>
      <c r="M247" s="1185"/>
      <c r="N247" s="1186">
        <f>ROUND($L$247*$K$247,2)</f>
        <v>0</v>
      </c>
      <c r="O247" s="1183"/>
      <c r="P247" s="1183"/>
      <c r="Q247" s="1183"/>
      <c r="R247" s="830"/>
      <c r="S247" s="825"/>
      <c r="T247" s="919"/>
      <c r="U247" s="920" t="s">
        <v>13</v>
      </c>
      <c r="V247" s="921">
        <v>0</v>
      </c>
      <c r="W247" s="921">
        <f>$V$247*$K$247</f>
        <v>0</v>
      </c>
      <c r="X247" s="921">
        <v>0</v>
      </c>
      <c r="Y247" s="921">
        <f>$X$247*$K$247</f>
        <v>0</v>
      </c>
      <c r="Z247" s="921">
        <v>0</v>
      </c>
      <c r="AA247" s="922">
        <f>$Z$247*$K$247</f>
        <v>0</v>
      </c>
      <c r="AB247" s="825"/>
      <c r="AC247" s="825"/>
      <c r="AD247" s="825"/>
      <c r="AE247" s="825"/>
      <c r="AF247" s="825"/>
      <c r="AG247" s="825"/>
      <c r="AR247" s="228" t="s">
        <v>15</v>
      </c>
      <c r="AT247" s="228" t="s">
        <v>12</v>
      </c>
      <c r="AU247" s="228" t="s">
        <v>98</v>
      </c>
      <c r="AY247" s="228" t="s">
        <v>11</v>
      </c>
      <c r="BE247" s="231">
        <f>IF($U$247="základní",$N$247,0)</f>
        <v>0</v>
      </c>
      <c r="BF247" s="231">
        <f>IF($U$247="snížená",$N$247,0)</f>
        <v>0</v>
      </c>
      <c r="BG247" s="231">
        <f>IF($U$247="zákl. přenesená",$N$247,0)</f>
        <v>0</v>
      </c>
      <c r="BH247" s="231">
        <f>IF($U$247="sníž. přenesená",$N$247,0)</f>
        <v>0</v>
      </c>
      <c r="BI247" s="231">
        <f>IF($U$247="nulová",$N$247,0)</f>
        <v>0</v>
      </c>
      <c r="BJ247" s="228" t="s">
        <v>97</v>
      </c>
      <c r="BK247" s="231">
        <f>ROUND($L$247*$K$247,2)</f>
        <v>0</v>
      </c>
      <c r="BL247" s="228" t="s">
        <v>15</v>
      </c>
    </row>
    <row r="248" spans="1:64" s="228" customFormat="1" ht="27" customHeight="1">
      <c r="A248" s="825"/>
      <c r="B248" s="829"/>
      <c r="C248" s="837" t="s">
        <v>2726</v>
      </c>
      <c r="D248" s="837" t="s">
        <v>12</v>
      </c>
      <c r="E248" s="838" t="s">
        <v>2712</v>
      </c>
      <c r="F248" s="1182" t="s">
        <v>2713</v>
      </c>
      <c r="G248" s="1183"/>
      <c r="H248" s="1183"/>
      <c r="I248" s="1183"/>
      <c r="J248" s="839" t="s">
        <v>92</v>
      </c>
      <c r="K248" s="840">
        <v>1</v>
      </c>
      <c r="L248" s="1184"/>
      <c r="M248" s="1185"/>
      <c r="N248" s="1186">
        <f>ROUND($L$248*$K$248,2)</f>
        <v>0</v>
      </c>
      <c r="O248" s="1183"/>
      <c r="P248" s="1183"/>
      <c r="Q248" s="1183"/>
      <c r="R248" s="830"/>
      <c r="S248" s="825"/>
      <c r="T248" s="919"/>
      <c r="U248" s="920" t="s">
        <v>13</v>
      </c>
      <c r="V248" s="921">
        <v>0</v>
      </c>
      <c r="W248" s="921">
        <f>$V$248*$K$248</f>
        <v>0</v>
      </c>
      <c r="X248" s="921">
        <v>0</v>
      </c>
      <c r="Y248" s="921">
        <f>$X$248*$K$248</f>
        <v>0</v>
      </c>
      <c r="Z248" s="921">
        <v>0</v>
      </c>
      <c r="AA248" s="922">
        <f>$Z$248*$K$248</f>
        <v>0</v>
      </c>
      <c r="AB248" s="825"/>
      <c r="AC248" s="825"/>
      <c r="AD248" s="825"/>
      <c r="AE248" s="825"/>
      <c r="AF248" s="825"/>
      <c r="AG248" s="825"/>
      <c r="AR248" s="228" t="s">
        <v>15</v>
      </c>
      <c r="AT248" s="228" t="s">
        <v>12</v>
      </c>
      <c r="AU248" s="228" t="s">
        <v>98</v>
      </c>
      <c r="AY248" s="228" t="s">
        <v>11</v>
      </c>
      <c r="BE248" s="231">
        <f>IF($U$248="základní",$N$248,0)</f>
        <v>0</v>
      </c>
      <c r="BF248" s="231">
        <f>IF($U$248="snížená",$N$248,0)</f>
        <v>0</v>
      </c>
      <c r="BG248" s="231">
        <f>IF($U$248="zákl. přenesená",$N$248,0)</f>
        <v>0</v>
      </c>
      <c r="BH248" s="231">
        <f>IF($U$248="sníž. přenesená",$N$248,0)</f>
        <v>0</v>
      </c>
      <c r="BI248" s="231">
        <f>IF($U$248="nulová",$N$248,0)</f>
        <v>0</v>
      </c>
      <c r="BJ248" s="228" t="s">
        <v>97</v>
      </c>
      <c r="BK248" s="231">
        <f>ROUND($L$248*$K$248,2)</f>
        <v>0</v>
      </c>
      <c r="BL248" s="228" t="s">
        <v>15</v>
      </c>
    </row>
    <row r="249" spans="1:64" s="228" customFormat="1" ht="27" customHeight="1">
      <c r="A249" s="825"/>
      <c r="B249" s="829"/>
      <c r="C249" s="837" t="s">
        <v>2729</v>
      </c>
      <c r="D249" s="837" t="s">
        <v>12</v>
      </c>
      <c r="E249" s="838" t="s">
        <v>2715</v>
      </c>
      <c r="F249" s="1182" t="s">
        <v>2716</v>
      </c>
      <c r="G249" s="1183"/>
      <c r="H249" s="1183"/>
      <c r="I249" s="1183"/>
      <c r="J249" s="839" t="s">
        <v>92</v>
      </c>
      <c r="K249" s="840">
        <v>1</v>
      </c>
      <c r="L249" s="1184"/>
      <c r="M249" s="1185"/>
      <c r="N249" s="1186">
        <f>ROUND($L$249*$K$249,2)</f>
        <v>0</v>
      </c>
      <c r="O249" s="1183"/>
      <c r="P249" s="1183"/>
      <c r="Q249" s="1183"/>
      <c r="R249" s="830"/>
      <c r="S249" s="825"/>
      <c r="T249" s="919"/>
      <c r="U249" s="920" t="s">
        <v>13</v>
      </c>
      <c r="V249" s="921">
        <v>0</v>
      </c>
      <c r="W249" s="921">
        <f>$V$249*$K$249</f>
        <v>0</v>
      </c>
      <c r="X249" s="921">
        <v>0</v>
      </c>
      <c r="Y249" s="921">
        <f>$X$249*$K$249</f>
        <v>0</v>
      </c>
      <c r="Z249" s="921">
        <v>0</v>
      </c>
      <c r="AA249" s="922">
        <f>$Z$249*$K$249</f>
        <v>0</v>
      </c>
      <c r="AB249" s="825"/>
      <c r="AC249" s="825"/>
      <c r="AD249" s="825"/>
      <c r="AE249" s="825"/>
      <c r="AF249" s="825"/>
      <c r="AG249" s="825"/>
      <c r="AR249" s="228" t="s">
        <v>15</v>
      </c>
      <c r="AT249" s="228" t="s">
        <v>12</v>
      </c>
      <c r="AU249" s="228" t="s">
        <v>98</v>
      </c>
      <c r="AY249" s="228" t="s">
        <v>11</v>
      </c>
      <c r="BE249" s="231">
        <f>IF($U$249="základní",$N$249,0)</f>
        <v>0</v>
      </c>
      <c r="BF249" s="231">
        <f>IF($U$249="snížená",$N$249,0)</f>
        <v>0</v>
      </c>
      <c r="BG249" s="231">
        <f>IF($U$249="zákl. přenesená",$N$249,0)</f>
        <v>0</v>
      </c>
      <c r="BH249" s="231">
        <f>IF($U$249="sníž. přenesená",$N$249,0)</f>
        <v>0</v>
      </c>
      <c r="BI249" s="231">
        <f>IF($U$249="nulová",$N$249,0)</f>
        <v>0</v>
      </c>
      <c r="BJ249" s="228" t="s">
        <v>97</v>
      </c>
      <c r="BK249" s="231">
        <f>ROUND($L$249*$K$249,2)</f>
        <v>0</v>
      </c>
      <c r="BL249" s="228" t="s">
        <v>15</v>
      </c>
    </row>
    <row r="250" spans="1:64" s="228" customFormat="1" ht="27" customHeight="1">
      <c r="A250" s="825"/>
      <c r="B250" s="829"/>
      <c r="C250" s="837" t="s">
        <v>2732</v>
      </c>
      <c r="D250" s="837" t="s">
        <v>12</v>
      </c>
      <c r="E250" s="838" t="s">
        <v>2718</v>
      </c>
      <c r="F250" s="1182" t="s">
        <v>2719</v>
      </c>
      <c r="G250" s="1183"/>
      <c r="H250" s="1183"/>
      <c r="I250" s="1183"/>
      <c r="J250" s="839" t="s">
        <v>92</v>
      </c>
      <c r="K250" s="840">
        <v>1</v>
      </c>
      <c r="L250" s="1184"/>
      <c r="M250" s="1185"/>
      <c r="N250" s="1186">
        <f>ROUND($L$250*$K$250,2)</f>
        <v>0</v>
      </c>
      <c r="O250" s="1183"/>
      <c r="P250" s="1183"/>
      <c r="Q250" s="1183"/>
      <c r="R250" s="830"/>
      <c r="S250" s="825"/>
      <c r="T250" s="919"/>
      <c r="U250" s="920" t="s">
        <v>13</v>
      </c>
      <c r="V250" s="921">
        <v>0</v>
      </c>
      <c r="W250" s="921">
        <f>$V$250*$K$250</f>
        <v>0</v>
      </c>
      <c r="X250" s="921">
        <v>0</v>
      </c>
      <c r="Y250" s="921">
        <f>$X$250*$K$250</f>
        <v>0</v>
      </c>
      <c r="Z250" s="921">
        <v>0</v>
      </c>
      <c r="AA250" s="922">
        <f>$Z$250*$K$250</f>
        <v>0</v>
      </c>
      <c r="AB250" s="825"/>
      <c r="AC250" s="825"/>
      <c r="AD250" s="825"/>
      <c r="AE250" s="825"/>
      <c r="AF250" s="825"/>
      <c r="AG250" s="825"/>
      <c r="AR250" s="228" t="s">
        <v>15</v>
      </c>
      <c r="AT250" s="228" t="s">
        <v>12</v>
      </c>
      <c r="AU250" s="228" t="s">
        <v>98</v>
      </c>
      <c r="AY250" s="228" t="s">
        <v>11</v>
      </c>
      <c r="BE250" s="231">
        <f>IF($U$250="základní",$N$250,0)</f>
        <v>0</v>
      </c>
      <c r="BF250" s="231">
        <f>IF($U$250="snížená",$N$250,0)</f>
        <v>0</v>
      </c>
      <c r="BG250" s="231">
        <f>IF($U$250="zákl. přenesená",$N$250,0)</f>
        <v>0</v>
      </c>
      <c r="BH250" s="231">
        <f>IF($U$250="sníž. přenesená",$N$250,0)</f>
        <v>0</v>
      </c>
      <c r="BI250" s="231">
        <f>IF($U$250="nulová",$N$250,0)</f>
        <v>0</v>
      </c>
      <c r="BJ250" s="228" t="s">
        <v>97</v>
      </c>
      <c r="BK250" s="231">
        <f>ROUND($L$250*$K$250,2)</f>
        <v>0</v>
      </c>
      <c r="BL250" s="228" t="s">
        <v>15</v>
      </c>
    </row>
    <row r="251" spans="1:64" s="228" customFormat="1" ht="27" customHeight="1">
      <c r="A251" s="825"/>
      <c r="B251" s="829"/>
      <c r="C251" s="837" t="s">
        <v>2735</v>
      </c>
      <c r="D251" s="837" t="s">
        <v>12</v>
      </c>
      <c r="E251" s="838" t="s">
        <v>2721</v>
      </c>
      <c r="F251" s="1182" t="s">
        <v>2722</v>
      </c>
      <c r="G251" s="1183"/>
      <c r="H251" s="1183"/>
      <c r="I251" s="1183"/>
      <c r="J251" s="839" t="s">
        <v>92</v>
      </c>
      <c r="K251" s="840">
        <v>1</v>
      </c>
      <c r="L251" s="1184"/>
      <c r="M251" s="1185"/>
      <c r="N251" s="1186">
        <f>ROUND($L$251*$K$251,2)</f>
        <v>0</v>
      </c>
      <c r="O251" s="1183"/>
      <c r="P251" s="1183"/>
      <c r="Q251" s="1183"/>
      <c r="R251" s="830"/>
      <c r="S251" s="825"/>
      <c r="T251" s="919"/>
      <c r="U251" s="920" t="s">
        <v>13</v>
      </c>
      <c r="V251" s="921">
        <v>0</v>
      </c>
      <c r="W251" s="921">
        <f>$V$251*$K$251</f>
        <v>0</v>
      </c>
      <c r="X251" s="921">
        <v>0</v>
      </c>
      <c r="Y251" s="921">
        <f>$X$251*$K$251</f>
        <v>0</v>
      </c>
      <c r="Z251" s="921">
        <v>0</v>
      </c>
      <c r="AA251" s="922">
        <f>$Z$251*$K$251</f>
        <v>0</v>
      </c>
      <c r="AB251" s="825"/>
      <c r="AC251" s="825"/>
      <c r="AD251" s="825"/>
      <c r="AE251" s="825"/>
      <c r="AF251" s="825"/>
      <c r="AG251" s="825"/>
      <c r="AR251" s="228" t="s">
        <v>15</v>
      </c>
      <c r="AT251" s="228" t="s">
        <v>12</v>
      </c>
      <c r="AU251" s="228" t="s">
        <v>98</v>
      </c>
      <c r="AY251" s="228" t="s">
        <v>11</v>
      </c>
      <c r="BE251" s="231">
        <f>IF($U$251="základní",$N$251,0)</f>
        <v>0</v>
      </c>
      <c r="BF251" s="231">
        <f>IF($U$251="snížená",$N$251,0)</f>
        <v>0</v>
      </c>
      <c r="BG251" s="231">
        <f>IF($U$251="zákl. přenesená",$N$251,0)</f>
        <v>0</v>
      </c>
      <c r="BH251" s="231">
        <f>IF($U$251="sníž. přenesená",$N$251,0)</f>
        <v>0</v>
      </c>
      <c r="BI251" s="231">
        <f>IF($U$251="nulová",$N$251,0)</f>
        <v>0</v>
      </c>
      <c r="BJ251" s="228" t="s">
        <v>97</v>
      </c>
      <c r="BK251" s="231">
        <f>ROUND($L$251*$K$251,2)</f>
        <v>0</v>
      </c>
      <c r="BL251" s="228" t="s">
        <v>15</v>
      </c>
    </row>
    <row r="252" spans="1:64" s="228" customFormat="1" ht="27" customHeight="1">
      <c r="A252" s="825"/>
      <c r="B252" s="829"/>
      <c r="C252" s="837" t="s">
        <v>2738</v>
      </c>
      <c r="D252" s="837" t="s">
        <v>12</v>
      </c>
      <c r="E252" s="838" t="s">
        <v>2724</v>
      </c>
      <c r="F252" s="1182" t="s">
        <v>2725</v>
      </c>
      <c r="G252" s="1183"/>
      <c r="H252" s="1183"/>
      <c r="I252" s="1183"/>
      <c r="J252" s="839" t="s">
        <v>92</v>
      </c>
      <c r="K252" s="840">
        <v>1</v>
      </c>
      <c r="L252" s="1184"/>
      <c r="M252" s="1185"/>
      <c r="N252" s="1186">
        <f>ROUND($L$252*$K$252,2)</f>
        <v>0</v>
      </c>
      <c r="O252" s="1183"/>
      <c r="P252" s="1183"/>
      <c r="Q252" s="1183"/>
      <c r="R252" s="830"/>
      <c r="S252" s="825"/>
      <c r="T252" s="919"/>
      <c r="U252" s="920" t="s">
        <v>13</v>
      </c>
      <c r="V252" s="921">
        <v>0</v>
      </c>
      <c r="W252" s="921">
        <f>$V$252*$K$252</f>
        <v>0</v>
      </c>
      <c r="X252" s="921">
        <v>0</v>
      </c>
      <c r="Y252" s="921">
        <f>$X$252*$K$252</f>
        <v>0</v>
      </c>
      <c r="Z252" s="921">
        <v>0</v>
      </c>
      <c r="AA252" s="922">
        <f>$Z$252*$K$252</f>
        <v>0</v>
      </c>
      <c r="AB252" s="825"/>
      <c r="AC252" s="825"/>
      <c r="AD252" s="825"/>
      <c r="AE252" s="825"/>
      <c r="AF252" s="825"/>
      <c r="AG252" s="825"/>
      <c r="AR252" s="228" t="s">
        <v>15</v>
      </c>
      <c r="AT252" s="228" t="s">
        <v>12</v>
      </c>
      <c r="AU252" s="228" t="s">
        <v>98</v>
      </c>
      <c r="AY252" s="228" t="s">
        <v>11</v>
      </c>
      <c r="BE252" s="231">
        <f>IF($U$252="základní",$N$252,0)</f>
        <v>0</v>
      </c>
      <c r="BF252" s="231">
        <f>IF($U$252="snížená",$N$252,0)</f>
        <v>0</v>
      </c>
      <c r="BG252" s="231">
        <f>IF($U$252="zákl. přenesená",$N$252,0)</f>
        <v>0</v>
      </c>
      <c r="BH252" s="231">
        <f>IF($U$252="sníž. přenesená",$N$252,0)</f>
        <v>0</v>
      </c>
      <c r="BI252" s="231">
        <f>IF($U$252="nulová",$N$252,0)</f>
        <v>0</v>
      </c>
      <c r="BJ252" s="228" t="s">
        <v>97</v>
      </c>
      <c r="BK252" s="231">
        <f>ROUND($L$252*$K$252,2)</f>
        <v>0</v>
      </c>
      <c r="BL252" s="228" t="s">
        <v>15</v>
      </c>
    </row>
    <row r="253" spans="1:64" s="228" customFormat="1" ht="27" customHeight="1">
      <c r="A253" s="825"/>
      <c r="B253" s="829"/>
      <c r="C253" s="837" t="s">
        <v>2740</v>
      </c>
      <c r="D253" s="837" t="s">
        <v>12</v>
      </c>
      <c r="E253" s="838" t="s">
        <v>2727</v>
      </c>
      <c r="F253" s="1182" t="s">
        <v>2728</v>
      </c>
      <c r="G253" s="1183"/>
      <c r="H253" s="1183"/>
      <c r="I253" s="1183"/>
      <c r="J253" s="839" t="s">
        <v>94</v>
      </c>
      <c r="K253" s="840">
        <v>19</v>
      </c>
      <c r="L253" s="1184"/>
      <c r="M253" s="1185"/>
      <c r="N253" s="1186">
        <f>ROUND($L$253*$K$253,2)</f>
        <v>0</v>
      </c>
      <c r="O253" s="1183"/>
      <c r="P253" s="1183"/>
      <c r="Q253" s="1183"/>
      <c r="R253" s="830"/>
      <c r="S253" s="825"/>
      <c r="T253" s="919"/>
      <c r="U253" s="920" t="s">
        <v>13</v>
      </c>
      <c r="V253" s="921">
        <v>0</v>
      </c>
      <c r="W253" s="921">
        <f>$V$253*$K$253</f>
        <v>0</v>
      </c>
      <c r="X253" s="921">
        <v>0</v>
      </c>
      <c r="Y253" s="921">
        <f>$X$253*$K$253</f>
        <v>0</v>
      </c>
      <c r="Z253" s="921">
        <v>0</v>
      </c>
      <c r="AA253" s="922">
        <f>$Z$253*$K$253</f>
        <v>0</v>
      </c>
      <c r="AB253" s="825"/>
      <c r="AC253" s="825"/>
      <c r="AD253" s="825"/>
      <c r="AE253" s="825"/>
      <c r="AF253" s="825"/>
      <c r="AG253" s="825"/>
      <c r="AR253" s="228" t="s">
        <v>15</v>
      </c>
      <c r="AT253" s="228" t="s">
        <v>12</v>
      </c>
      <c r="AU253" s="228" t="s">
        <v>98</v>
      </c>
      <c r="AY253" s="228" t="s">
        <v>11</v>
      </c>
      <c r="BE253" s="231">
        <f>IF($U$253="základní",$N$253,0)</f>
        <v>0</v>
      </c>
      <c r="BF253" s="231">
        <f>IF($U$253="snížená",$N$253,0)</f>
        <v>0</v>
      </c>
      <c r="BG253" s="231">
        <f>IF($U$253="zákl. přenesená",$N$253,0)</f>
        <v>0</v>
      </c>
      <c r="BH253" s="231">
        <f>IF($U$253="sníž. přenesená",$N$253,0)</f>
        <v>0</v>
      </c>
      <c r="BI253" s="231">
        <f>IF($U$253="nulová",$N$253,0)</f>
        <v>0</v>
      </c>
      <c r="BJ253" s="228" t="s">
        <v>97</v>
      </c>
      <c r="BK253" s="231">
        <f>ROUND($L$253*$K$253,2)</f>
        <v>0</v>
      </c>
      <c r="BL253" s="228" t="s">
        <v>15</v>
      </c>
    </row>
    <row r="254" spans="1:64" s="228" customFormat="1" ht="27" customHeight="1">
      <c r="A254" s="825"/>
      <c r="B254" s="829"/>
      <c r="C254" s="837" t="s">
        <v>2743</v>
      </c>
      <c r="D254" s="837" t="s">
        <v>12</v>
      </c>
      <c r="E254" s="838" t="s">
        <v>2730</v>
      </c>
      <c r="F254" s="1182" t="s">
        <v>2731</v>
      </c>
      <c r="G254" s="1183"/>
      <c r="H254" s="1183"/>
      <c r="I254" s="1183"/>
      <c r="J254" s="839" t="s">
        <v>92</v>
      </c>
      <c r="K254" s="840">
        <v>1</v>
      </c>
      <c r="L254" s="1184"/>
      <c r="M254" s="1185"/>
      <c r="N254" s="1186">
        <f>ROUND($L$254*$K$254,2)</f>
        <v>0</v>
      </c>
      <c r="O254" s="1183"/>
      <c r="P254" s="1183"/>
      <c r="Q254" s="1183"/>
      <c r="R254" s="830"/>
      <c r="S254" s="825"/>
      <c r="T254" s="919"/>
      <c r="U254" s="920" t="s">
        <v>13</v>
      </c>
      <c r="V254" s="921">
        <v>0</v>
      </c>
      <c r="W254" s="921">
        <f>$V$254*$K$254</f>
        <v>0</v>
      </c>
      <c r="X254" s="921">
        <v>0</v>
      </c>
      <c r="Y254" s="921">
        <f>$X$254*$K$254</f>
        <v>0</v>
      </c>
      <c r="Z254" s="921">
        <v>0</v>
      </c>
      <c r="AA254" s="922">
        <f>$Z$254*$K$254</f>
        <v>0</v>
      </c>
      <c r="AB254" s="825"/>
      <c r="AC254" s="825"/>
      <c r="AD254" s="825"/>
      <c r="AE254" s="825"/>
      <c r="AF254" s="825"/>
      <c r="AG254" s="825"/>
      <c r="AR254" s="228" t="s">
        <v>15</v>
      </c>
      <c r="AT254" s="228" t="s">
        <v>12</v>
      </c>
      <c r="AU254" s="228" t="s">
        <v>98</v>
      </c>
      <c r="AY254" s="228" t="s">
        <v>11</v>
      </c>
      <c r="BE254" s="231">
        <f>IF($U$254="základní",$N$254,0)</f>
        <v>0</v>
      </c>
      <c r="BF254" s="231">
        <f>IF($U$254="snížená",$N$254,0)</f>
        <v>0</v>
      </c>
      <c r="BG254" s="231">
        <f>IF($U$254="zákl. přenesená",$N$254,0)</f>
        <v>0</v>
      </c>
      <c r="BH254" s="231">
        <f>IF($U$254="sníž. přenesená",$N$254,0)</f>
        <v>0</v>
      </c>
      <c r="BI254" s="231">
        <f>IF($U$254="nulová",$N$254,0)</f>
        <v>0</v>
      </c>
      <c r="BJ254" s="228" t="s">
        <v>97</v>
      </c>
      <c r="BK254" s="231">
        <f>ROUND($L$254*$K$254,2)</f>
        <v>0</v>
      </c>
      <c r="BL254" s="228" t="s">
        <v>15</v>
      </c>
    </row>
    <row r="255" spans="1:64" s="228" customFormat="1" ht="27" customHeight="1">
      <c r="A255" s="825"/>
      <c r="B255" s="829"/>
      <c r="C255" s="837" t="s">
        <v>2746</v>
      </c>
      <c r="D255" s="837" t="s">
        <v>12</v>
      </c>
      <c r="E255" s="838" t="s">
        <v>2733</v>
      </c>
      <c r="F255" s="1182" t="s">
        <v>2734</v>
      </c>
      <c r="G255" s="1183"/>
      <c r="H255" s="1183"/>
      <c r="I255" s="1183"/>
      <c r="J255" s="839" t="s">
        <v>94</v>
      </c>
      <c r="K255" s="840">
        <v>2.7</v>
      </c>
      <c r="L255" s="1184"/>
      <c r="M255" s="1185"/>
      <c r="N255" s="1186">
        <f>ROUND($L$255*$K$255,2)</f>
        <v>0</v>
      </c>
      <c r="O255" s="1183"/>
      <c r="P255" s="1183"/>
      <c r="Q255" s="1183"/>
      <c r="R255" s="830"/>
      <c r="S255" s="825"/>
      <c r="T255" s="919"/>
      <c r="U255" s="920" t="s">
        <v>13</v>
      </c>
      <c r="V255" s="921">
        <v>0</v>
      </c>
      <c r="W255" s="921">
        <f>$V$255*$K$255</f>
        <v>0</v>
      </c>
      <c r="X255" s="921">
        <v>0</v>
      </c>
      <c r="Y255" s="921">
        <f>$X$255*$K$255</f>
        <v>0</v>
      </c>
      <c r="Z255" s="921">
        <v>0</v>
      </c>
      <c r="AA255" s="922">
        <f>$Z$255*$K$255</f>
        <v>0</v>
      </c>
      <c r="AB255" s="825"/>
      <c r="AC255" s="825"/>
      <c r="AD255" s="825"/>
      <c r="AE255" s="825"/>
      <c r="AF255" s="825"/>
      <c r="AG255" s="825"/>
      <c r="AR255" s="228" t="s">
        <v>15</v>
      </c>
      <c r="AT255" s="228" t="s">
        <v>12</v>
      </c>
      <c r="AU255" s="228" t="s">
        <v>98</v>
      </c>
      <c r="AY255" s="228" t="s">
        <v>11</v>
      </c>
      <c r="BE255" s="231">
        <f>IF($U$255="základní",$N$255,0)</f>
        <v>0</v>
      </c>
      <c r="BF255" s="231">
        <f>IF($U$255="snížená",$N$255,0)</f>
        <v>0</v>
      </c>
      <c r="BG255" s="231">
        <f>IF($U$255="zákl. přenesená",$N$255,0)</f>
        <v>0</v>
      </c>
      <c r="BH255" s="231">
        <f>IF($U$255="sníž. přenesená",$N$255,0)</f>
        <v>0</v>
      </c>
      <c r="BI255" s="231">
        <f>IF($U$255="nulová",$N$255,0)</f>
        <v>0</v>
      </c>
      <c r="BJ255" s="228" t="s">
        <v>97</v>
      </c>
      <c r="BK255" s="231">
        <f>ROUND($L$255*$K$255,2)</f>
        <v>0</v>
      </c>
      <c r="BL255" s="228" t="s">
        <v>15</v>
      </c>
    </row>
    <row r="256" spans="1:64" s="230" customFormat="1" ht="30.75" customHeight="1">
      <c r="A256" s="836"/>
      <c r="B256" s="912"/>
      <c r="C256" s="836"/>
      <c r="D256" s="918" t="s">
        <v>2256</v>
      </c>
      <c r="E256" s="836"/>
      <c r="F256" s="836"/>
      <c r="G256" s="836"/>
      <c r="H256" s="836"/>
      <c r="I256" s="836"/>
      <c r="J256" s="836"/>
      <c r="K256" s="836"/>
      <c r="L256" s="846"/>
      <c r="M256" s="846"/>
      <c r="N256" s="1181">
        <f>$BK$256</f>
        <v>0</v>
      </c>
      <c r="O256" s="1180"/>
      <c r="P256" s="1180"/>
      <c r="Q256" s="1180"/>
      <c r="R256" s="914"/>
      <c r="S256" s="836"/>
      <c r="T256" s="915"/>
      <c r="U256" s="836"/>
      <c r="V256" s="836"/>
      <c r="W256" s="916">
        <f>SUM($W$257:$W$296)</f>
        <v>0</v>
      </c>
      <c r="X256" s="836"/>
      <c r="Y256" s="916">
        <f>SUM($Y$257:$Y$296)</f>
        <v>0</v>
      </c>
      <c r="Z256" s="836"/>
      <c r="AA256" s="917">
        <f>SUM($AA$257:$AA$296)</f>
        <v>0</v>
      </c>
      <c r="AB256" s="836"/>
      <c r="AC256" s="836"/>
      <c r="AD256" s="836"/>
      <c r="AE256" s="836"/>
      <c r="AF256" s="836"/>
      <c r="AG256" s="836"/>
      <c r="AR256" s="899" t="s">
        <v>98</v>
      </c>
      <c r="AT256" s="899" t="s">
        <v>10</v>
      </c>
      <c r="AU256" s="899" t="s">
        <v>97</v>
      </c>
      <c r="AY256" s="899" t="s">
        <v>11</v>
      </c>
      <c r="BK256" s="900">
        <f>SUM($BK$257:$BK$296)</f>
        <v>0</v>
      </c>
    </row>
    <row r="257" spans="1:64" s="228" customFormat="1" ht="27" customHeight="1">
      <c r="A257" s="825"/>
      <c r="B257" s="829"/>
      <c r="C257" s="837" t="s">
        <v>2749</v>
      </c>
      <c r="D257" s="837" t="s">
        <v>12</v>
      </c>
      <c r="E257" s="838" t="s">
        <v>2736</v>
      </c>
      <c r="F257" s="1182" t="s">
        <v>2737</v>
      </c>
      <c r="G257" s="1183"/>
      <c r="H257" s="1183"/>
      <c r="I257" s="1183"/>
      <c r="J257" s="839" t="s">
        <v>109</v>
      </c>
      <c r="K257" s="840">
        <v>5.3</v>
      </c>
      <c r="L257" s="1184"/>
      <c r="M257" s="1185"/>
      <c r="N257" s="1186">
        <f>ROUND($L$257*$K$257,2)</f>
        <v>0</v>
      </c>
      <c r="O257" s="1183"/>
      <c r="P257" s="1183"/>
      <c r="Q257" s="1183"/>
      <c r="R257" s="830"/>
      <c r="S257" s="825"/>
      <c r="T257" s="919"/>
      <c r="U257" s="920" t="s">
        <v>13</v>
      </c>
      <c r="V257" s="921">
        <v>0</v>
      </c>
      <c r="W257" s="921">
        <f>$V$257*$K$257</f>
        <v>0</v>
      </c>
      <c r="X257" s="921">
        <v>0</v>
      </c>
      <c r="Y257" s="921">
        <f>$X$257*$K$257</f>
        <v>0</v>
      </c>
      <c r="Z257" s="921">
        <v>0</v>
      </c>
      <c r="AA257" s="922">
        <f>$Z$257*$K$257</f>
        <v>0</v>
      </c>
      <c r="AB257" s="825"/>
      <c r="AC257" s="825"/>
      <c r="AD257" s="825"/>
      <c r="AE257" s="825"/>
      <c r="AF257" s="825"/>
      <c r="AG257" s="825"/>
      <c r="AR257" s="228" t="s">
        <v>100</v>
      </c>
      <c r="AT257" s="228" t="s">
        <v>12</v>
      </c>
      <c r="AU257" s="228" t="s">
        <v>98</v>
      </c>
      <c r="AY257" s="228" t="s">
        <v>11</v>
      </c>
      <c r="BE257" s="231">
        <f>IF($U$257="základní",$N$257,0)</f>
        <v>0</v>
      </c>
      <c r="BF257" s="231">
        <f>IF($U$257="snížená",$N$257,0)</f>
        <v>0</v>
      </c>
      <c r="BG257" s="231">
        <f>IF($U$257="zákl. přenesená",$N$257,0)</f>
        <v>0</v>
      </c>
      <c r="BH257" s="231">
        <f>IF($U$257="sníž. přenesená",$N$257,0)</f>
        <v>0</v>
      </c>
      <c r="BI257" s="231">
        <f>IF($U$257="nulová",$N$257,0)</f>
        <v>0</v>
      </c>
      <c r="BJ257" s="228" t="s">
        <v>97</v>
      </c>
      <c r="BK257" s="231">
        <f>ROUND($L$257*$K$257,2)</f>
        <v>0</v>
      </c>
      <c r="BL257" s="228" t="s">
        <v>100</v>
      </c>
    </row>
    <row r="258" spans="1:64" s="228" customFormat="1" ht="51" customHeight="1">
      <c r="A258" s="825"/>
      <c r="B258" s="829"/>
      <c r="C258" s="837" t="s">
        <v>2752</v>
      </c>
      <c r="D258" s="837" t="s">
        <v>12</v>
      </c>
      <c r="E258" s="838" t="s">
        <v>2739</v>
      </c>
      <c r="F258" s="1182" t="s">
        <v>3180</v>
      </c>
      <c r="G258" s="1183"/>
      <c r="H258" s="1183"/>
      <c r="I258" s="1183"/>
      <c r="J258" s="839" t="s">
        <v>109</v>
      </c>
      <c r="K258" s="840">
        <v>51.13</v>
      </c>
      <c r="L258" s="1184"/>
      <c r="M258" s="1185"/>
      <c r="N258" s="1186">
        <f>ROUND($L$258*$K$258,2)</f>
        <v>0</v>
      </c>
      <c r="O258" s="1183"/>
      <c r="P258" s="1183"/>
      <c r="Q258" s="1183"/>
      <c r="R258" s="830"/>
      <c r="S258" s="825"/>
      <c r="T258" s="919"/>
      <c r="U258" s="920" t="s">
        <v>13</v>
      </c>
      <c r="V258" s="921">
        <v>0</v>
      </c>
      <c r="W258" s="921">
        <f>$V$258*$K$258</f>
        <v>0</v>
      </c>
      <c r="X258" s="921">
        <v>0</v>
      </c>
      <c r="Y258" s="921">
        <f>$X$258*$K$258</f>
        <v>0</v>
      </c>
      <c r="Z258" s="921">
        <v>0</v>
      </c>
      <c r="AA258" s="922">
        <f>$Z$258*$K$258</f>
        <v>0</v>
      </c>
      <c r="AB258" s="825"/>
      <c r="AC258" s="825"/>
      <c r="AD258" s="825"/>
      <c r="AE258" s="825"/>
      <c r="AF258" s="825"/>
      <c r="AG258" s="825"/>
      <c r="AR258" s="228" t="s">
        <v>100</v>
      </c>
      <c r="AT258" s="228" t="s">
        <v>12</v>
      </c>
      <c r="AU258" s="228" t="s">
        <v>98</v>
      </c>
      <c r="AY258" s="228" t="s">
        <v>11</v>
      </c>
      <c r="BE258" s="231">
        <f>IF($U$258="základní",$N$258,0)</f>
        <v>0</v>
      </c>
      <c r="BF258" s="231">
        <f>IF($U$258="snížená",$N$258,0)</f>
        <v>0</v>
      </c>
      <c r="BG258" s="231">
        <f>IF($U$258="zákl. přenesená",$N$258,0)</f>
        <v>0</v>
      </c>
      <c r="BH258" s="231">
        <f>IF($U$258="sníž. přenesená",$N$258,0)</f>
        <v>0</v>
      </c>
      <c r="BI258" s="231">
        <f>IF($U$258="nulová",$N$258,0)</f>
        <v>0</v>
      </c>
      <c r="BJ258" s="228" t="s">
        <v>97</v>
      </c>
      <c r="BK258" s="231">
        <f>ROUND($L$258*$K$258,2)</f>
        <v>0</v>
      </c>
      <c r="BL258" s="228" t="s">
        <v>100</v>
      </c>
    </row>
    <row r="259" spans="1:64" s="228" customFormat="1" ht="27" customHeight="1">
      <c r="A259" s="825"/>
      <c r="B259" s="829"/>
      <c r="C259" s="837" t="s">
        <v>2755</v>
      </c>
      <c r="D259" s="837" t="s">
        <v>12</v>
      </c>
      <c r="E259" s="838" t="s">
        <v>2741</v>
      </c>
      <c r="F259" s="1182" t="s">
        <v>2742</v>
      </c>
      <c r="G259" s="1183"/>
      <c r="H259" s="1183"/>
      <c r="I259" s="1183"/>
      <c r="J259" s="839" t="s">
        <v>109</v>
      </c>
      <c r="K259" s="840">
        <v>24.05</v>
      </c>
      <c r="L259" s="1184"/>
      <c r="M259" s="1185"/>
      <c r="N259" s="1186">
        <f>ROUND($L$259*$K$259,2)</f>
        <v>0</v>
      </c>
      <c r="O259" s="1183"/>
      <c r="P259" s="1183"/>
      <c r="Q259" s="1183"/>
      <c r="R259" s="830"/>
      <c r="S259" s="825"/>
      <c r="T259" s="919"/>
      <c r="U259" s="920" t="s">
        <v>13</v>
      </c>
      <c r="V259" s="921">
        <v>0</v>
      </c>
      <c r="W259" s="921">
        <f>$V$259*$K$259</f>
        <v>0</v>
      </c>
      <c r="X259" s="921">
        <v>0</v>
      </c>
      <c r="Y259" s="921">
        <f>$X$259*$K$259</f>
        <v>0</v>
      </c>
      <c r="Z259" s="921">
        <v>0</v>
      </c>
      <c r="AA259" s="922">
        <f>$Z$259*$K$259</f>
        <v>0</v>
      </c>
      <c r="AB259" s="825"/>
      <c r="AC259" s="825"/>
      <c r="AD259" s="825"/>
      <c r="AE259" s="825"/>
      <c r="AF259" s="825"/>
      <c r="AG259" s="825"/>
      <c r="AR259" s="228" t="s">
        <v>15</v>
      </c>
      <c r="AT259" s="228" t="s">
        <v>12</v>
      </c>
      <c r="AU259" s="228" t="s">
        <v>98</v>
      </c>
      <c r="AY259" s="228" t="s">
        <v>11</v>
      </c>
      <c r="BE259" s="231">
        <f>IF($U$259="základní",$N$259,0)</f>
        <v>0</v>
      </c>
      <c r="BF259" s="231">
        <f>IF($U$259="snížená",$N$259,0)</f>
        <v>0</v>
      </c>
      <c r="BG259" s="231">
        <f>IF($U$259="zákl. přenesená",$N$259,0)</f>
        <v>0</v>
      </c>
      <c r="BH259" s="231">
        <f>IF($U$259="sníž. přenesená",$N$259,0)</f>
        <v>0</v>
      </c>
      <c r="BI259" s="231">
        <f>IF($U$259="nulová",$N$259,0)</f>
        <v>0</v>
      </c>
      <c r="BJ259" s="228" t="s">
        <v>97</v>
      </c>
      <c r="BK259" s="231">
        <f>ROUND($L$259*$K$259,2)</f>
        <v>0</v>
      </c>
      <c r="BL259" s="228" t="s">
        <v>15</v>
      </c>
    </row>
    <row r="260" spans="1:64" s="228" customFormat="1" ht="15.75" customHeight="1">
      <c r="A260" s="825"/>
      <c r="B260" s="829"/>
      <c r="C260" s="837" t="s">
        <v>2758</v>
      </c>
      <c r="D260" s="837" t="s">
        <v>12</v>
      </c>
      <c r="E260" s="838" t="s">
        <v>2744</v>
      </c>
      <c r="F260" s="1182" t="s">
        <v>2745</v>
      </c>
      <c r="G260" s="1183"/>
      <c r="H260" s="1183"/>
      <c r="I260" s="1183"/>
      <c r="J260" s="839" t="s">
        <v>92</v>
      </c>
      <c r="K260" s="840">
        <v>1</v>
      </c>
      <c r="L260" s="1184"/>
      <c r="M260" s="1185"/>
      <c r="N260" s="1186">
        <f>ROUND($L$260*$K$260,2)</f>
        <v>0</v>
      </c>
      <c r="O260" s="1183"/>
      <c r="P260" s="1183"/>
      <c r="Q260" s="1183"/>
      <c r="R260" s="830"/>
      <c r="S260" s="825"/>
      <c r="T260" s="919"/>
      <c r="U260" s="920" t="s">
        <v>13</v>
      </c>
      <c r="V260" s="921">
        <v>0</v>
      </c>
      <c r="W260" s="921">
        <f>$V$260*$K$260</f>
        <v>0</v>
      </c>
      <c r="X260" s="921">
        <v>0</v>
      </c>
      <c r="Y260" s="921">
        <f>$X$260*$K$260</f>
        <v>0</v>
      </c>
      <c r="Z260" s="921">
        <v>0</v>
      </c>
      <c r="AA260" s="922">
        <f>$Z$260*$K$260</f>
        <v>0</v>
      </c>
      <c r="AB260" s="825"/>
      <c r="AC260" s="825"/>
      <c r="AD260" s="825"/>
      <c r="AE260" s="825"/>
      <c r="AF260" s="825"/>
      <c r="AG260" s="825"/>
      <c r="AR260" s="228" t="s">
        <v>15</v>
      </c>
      <c r="AT260" s="228" t="s">
        <v>12</v>
      </c>
      <c r="AU260" s="228" t="s">
        <v>98</v>
      </c>
      <c r="AY260" s="228" t="s">
        <v>11</v>
      </c>
      <c r="BE260" s="231">
        <f>IF($U$260="základní",$N$260,0)</f>
        <v>0</v>
      </c>
      <c r="BF260" s="231">
        <f>IF($U$260="snížená",$N$260,0)</f>
        <v>0</v>
      </c>
      <c r="BG260" s="231">
        <f>IF($U$260="zákl. přenesená",$N$260,0)</f>
        <v>0</v>
      </c>
      <c r="BH260" s="231">
        <f>IF($U$260="sníž. přenesená",$N$260,0)</f>
        <v>0</v>
      </c>
      <c r="BI260" s="231">
        <f>IF($U$260="nulová",$N$260,0)</f>
        <v>0</v>
      </c>
      <c r="BJ260" s="228" t="s">
        <v>97</v>
      </c>
      <c r="BK260" s="231">
        <f>ROUND($L$260*$K$260,2)</f>
        <v>0</v>
      </c>
      <c r="BL260" s="228" t="s">
        <v>15</v>
      </c>
    </row>
    <row r="261" spans="1:64" s="228" customFormat="1" ht="15.75" customHeight="1">
      <c r="A261" s="825"/>
      <c r="B261" s="829"/>
      <c r="C261" s="837" t="s">
        <v>2761</v>
      </c>
      <c r="D261" s="837" t="s">
        <v>12</v>
      </c>
      <c r="E261" s="838" t="s">
        <v>2747</v>
      </c>
      <c r="F261" s="1182" t="s">
        <v>2748</v>
      </c>
      <c r="G261" s="1183"/>
      <c r="H261" s="1183"/>
      <c r="I261" s="1183"/>
      <c r="J261" s="839" t="s">
        <v>92</v>
      </c>
      <c r="K261" s="840">
        <v>1</v>
      </c>
      <c r="L261" s="1184"/>
      <c r="M261" s="1185"/>
      <c r="N261" s="1186">
        <f>ROUND($L$261*$K$261,2)</f>
        <v>0</v>
      </c>
      <c r="O261" s="1183"/>
      <c r="P261" s="1183"/>
      <c r="Q261" s="1183"/>
      <c r="R261" s="830"/>
      <c r="S261" s="825"/>
      <c r="T261" s="919"/>
      <c r="U261" s="920" t="s">
        <v>13</v>
      </c>
      <c r="V261" s="921">
        <v>0</v>
      </c>
      <c r="W261" s="921">
        <f>$V$261*$K$261</f>
        <v>0</v>
      </c>
      <c r="X261" s="921">
        <v>0</v>
      </c>
      <c r="Y261" s="921">
        <f>$X$261*$K$261</f>
        <v>0</v>
      </c>
      <c r="Z261" s="921">
        <v>0</v>
      </c>
      <c r="AA261" s="922">
        <f>$Z$261*$K$261</f>
        <v>0</v>
      </c>
      <c r="AB261" s="825"/>
      <c r="AC261" s="825"/>
      <c r="AD261" s="825"/>
      <c r="AE261" s="825"/>
      <c r="AF261" s="825"/>
      <c r="AG261" s="825"/>
      <c r="AR261" s="228" t="s">
        <v>15</v>
      </c>
      <c r="AT261" s="228" t="s">
        <v>12</v>
      </c>
      <c r="AU261" s="228" t="s">
        <v>98</v>
      </c>
      <c r="AY261" s="228" t="s">
        <v>11</v>
      </c>
      <c r="BE261" s="231">
        <f>IF($U$261="základní",$N$261,0)</f>
        <v>0</v>
      </c>
      <c r="BF261" s="231">
        <f>IF($U$261="snížená",$N$261,0)</f>
        <v>0</v>
      </c>
      <c r="BG261" s="231">
        <f>IF($U$261="zákl. přenesená",$N$261,0)</f>
        <v>0</v>
      </c>
      <c r="BH261" s="231">
        <f>IF($U$261="sníž. přenesená",$N$261,0)</f>
        <v>0</v>
      </c>
      <c r="BI261" s="231">
        <f>IF($U$261="nulová",$N$261,0)</f>
        <v>0</v>
      </c>
      <c r="BJ261" s="228" t="s">
        <v>97</v>
      </c>
      <c r="BK261" s="231">
        <f>ROUND($L$261*$K$261,2)</f>
        <v>0</v>
      </c>
      <c r="BL261" s="228" t="s">
        <v>15</v>
      </c>
    </row>
    <row r="262" spans="1:64" s="228" customFormat="1" ht="15.75" customHeight="1">
      <c r="A262" s="825"/>
      <c r="B262" s="829"/>
      <c r="C262" s="837" t="s">
        <v>2764</v>
      </c>
      <c r="D262" s="837" t="s">
        <v>12</v>
      </c>
      <c r="E262" s="838" t="s">
        <v>2750</v>
      </c>
      <c r="F262" s="1182" t="s">
        <v>2751</v>
      </c>
      <c r="G262" s="1183"/>
      <c r="H262" s="1183"/>
      <c r="I262" s="1183"/>
      <c r="J262" s="839" t="s">
        <v>92</v>
      </c>
      <c r="K262" s="840">
        <v>1</v>
      </c>
      <c r="L262" s="1184"/>
      <c r="M262" s="1185"/>
      <c r="N262" s="1186">
        <f>ROUND($L$262*$K$262,2)</f>
        <v>0</v>
      </c>
      <c r="O262" s="1183"/>
      <c r="P262" s="1183"/>
      <c r="Q262" s="1183"/>
      <c r="R262" s="830"/>
      <c r="S262" s="825"/>
      <c r="T262" s="919"/>
      <c r="U262" s="920" t="s">
        <v>13</v>
      </c>
      <c r="V262" s="921">
        <v>0</v>
      </c>
      <c r="W262" s="921">
        <f>$V$262*$K$262</f>
        <v>0</v>
      </c>
      <c r="X262" s="921">
        <v>0</v>
      </c>
      <c r="Y262" s="921">
        <f>$X$262*$K$262</f>
        <v>0</v>
      </c>
      <c r="Z262" s="921">
        <v>0</v>
      </c>
      <c r="AA262" s="922">
        <f>$Z$262*$K$262</f>
        <v>0</v>
      </c>
      <c r="AB262" s="825"/>
      <c r="AC262" s="825"/>
      <c r="AD262" s="825"/>
      <c r="AE262" s="825"/>
      <c r="AF262" s="825"/>
      <c r="AG262" s="825"/>
      <c r="AR262" s="228" t="s">
        <v>15</v>
      </c>
      <c r="AT262" s="228" t="s">
        <v>12</v>
      </c>
      <c r="AU262" s="228" t="s">
        <v>98</v>
      </c>
      <c r="AY262" s="228" t="s">
        <v>11</v>
      </c>
      <c r="BE262" s="231">
        <f>IF($U$262="základní",$N$262,0)</f>
        <v>0</v>
      </c>
      <c r="BF262" s="231">
        <f>IF($U$262="snížená",$N$262,0)</f>
        <v>0</v>
      </c>
      <c r="BG262" s="231">
        <f>IF($U$262="zákl. přenesená",$N$262,0)</f>
        <v>0</v>
      </c>
      <c r="BH262" s="231">
        <f>IF($U$262="sníž. přenesená",$N$262,0)</f>
        <v>0</v>
      </c>
      <c r="BI262" s="231">
        <f>IF($U$262="nulová",$N$262,0)</f>
        <v>0</v>
      </c>
      <c r="BJ262" s="228" t="s">
        <v>97</v>
      </c>
      <c r="BK262" s="231">
        <f>ROUND($L$262*$K$262,2)</f>
        <v>0</v>
      </c>
      <c r="BL262" s="228" t="s">
        <v>15</v>
      </c>
    </row>
    <row r="263" spans="1:64" s="228" customFormat="1" ht="27" customHeight="1">
      <c r="A263" s="825"/>
      <c r="B263" s="829"/>
      <c r="C263" s="837" t="s">
        <v>2767</v>
      </c>
      <c r="D263" s="837" t="s">
        <v>12</v>
      </c>
      <c r="E263" s="838" t="s">
        <v>2753</v>
      </c>
      <c r="F263" s="1182" t="s">
        <v>2754</v>
      </c>
      <c r="G263" s="1183"/>
      <c r="H263" s="1183"/>
      <c r="I263" s="1183"/>
      <c r="J263" s="839" t="s">
        <v>92</v>
      </c>
      <c r="K263" s="840">
        <v>2</v>
      </c>
      <c r="L263" s="1184"/>
      <c r="M263" s="1185"/>
      <c r="N263" s="1186">
        <f>ROUND($L$263*$K$263,2)</f>
        <v>0</v>
      </c>
      <c r="O263" s="1183"/>
      <c r="P263" s="1183"/>
      <c r="Q263" s="1183"/>
      <c r="R263" s="830"/>
      <c r="S263" s="825"/>
      <c r="T263" s="919"/>
      <c r="U263" s="920" t="s">
        <v>13</v>
      </c>
      <c r="V263" s="921">
        <v>0</v>
      </c>
      <c r="W263" s="921">
        <f>$V$263*$K$263</f>
        <v>0</v>
      </c>
      <c r="X263" s="921">
        <v>0</v>
      </c>
      <c r="Y263" s="921">
        <f>$X$263*$K$263</f>
        <v>0</v>
      </c>
      <c r="Z263" s="921">
        <v>0</v>
      </c>
      <c r="AA263" s="922">
        <f>$Z$263*$K$263</f>
        <v>0</v>
      </c>
      <c r="AB263" s="825"/>
      <c r="AC263" s="825"/>
      <c r="AD263" s="825"/>
      <c r="AE263" s="825"/>
      <c r="AF263" s="825"/>
      <c r="AG263" s="825"/>
      <c r="AR263" s="228" t="s">
        <v>15</v>
      </c>
      <c r="AT263" s="228" t="s">
        <v>12</v>
      </c>
      <c r="AU263" s="228" t="s">
        <v>98</v>
      </c>
      <c r="AY263" s="228" t="s">
        <v>11</v>
      </c>
      <c r="BE263" s="231">
        <f>IF($U$263="základní",$N$263,0)</f>
        <v>0</v>
      </c>
      <c r="BF263" s="231">
        <f>IF($U$263="snížená",$N$263,0)</f>
        <v>0</v>
      </c>
      <c r="BG263" s="231">
        <f>IF($U$263="zákl. přenesená",$N$263,0)</f>
        <v>0</v>
      </c>
      <c r="BH263" s="231">
        <f>IF($U$263="sníž. přenesená",$N$263,0)</f>
        <v>0</v>
      </c>
      <c r="BI263" s="231">
        <f>IF($U$263="nulová",$N$263,0)</f>
        <v>0</v>
      </c>
      <c r="BJ263" s="228" t="s">
        <v>97</v>
      </c>
      <c r="BK263" s="231">
        <f>ROUND($L$263*$K$263,2)</f>
        <v>0</v>
      </c>
      <c r="BL263" s="228" t="s">
        <v>15</v>
      </c>
    </row>
    <row r="264" spans="1:64" s="228" customFormat="1" ht="27" customHeight="1">
      <c r="A264" s="825"/>
      <c r="B264" s="829"/>
      <c r="C264" s="837" t="s">
        <v>2770</v>
      </c>
      <c r="D264" s="837" t="s">
        <v>12</v>
      </c>
      <c r="E264" s="838" t="s">
        <v>2756</v>
      </c>
      <c r="F264" s="1182" t="s">
        <v>2757</v>
      </c>
      <c r="G264" s="1183"/>
      <c r="H264" s="1183"/>
      <c r="I264" s="1183"/>
      <c r="J264" s="839" t="s">
        <v>92</v>
      </c>
      <c r="K264" s="840">
        <v>4</v>
      </c>
      <c r="L264" s="1184"/>
      <c r="M264" s="1185"/>
      <c r="N264" s="1186">
        <f>ROUND($L$264*$K$264,2)</f>
        <v>0</v>
      </c>
      <c r="O264" s="1183"/>
      <c r="P264" s="1183"/>
      <c r="Q264" s="1183"/>
      <c r="R264" s="830"/>
      <c r="S264" s="825"/>
      <c r="T264" s="919"/>
      <c r="U264" s="920" t="s">
        <v>13</v>
      </c>
      <c r="V264" s="921">
        <v>0</v>
      </c>
      <c r="W264" s="921">
        <f>$V$264*$K$264</f>
        <v>0</v>
      </c>
      <c r="X264" s="921">
        <v>0</v>
      </c>
      <c r="Y264" s="921">
        <f>$X$264*$K$264</f>
        <v>0</v>
      </c>
      <c r="Z264" s="921">
        <v>0</v>
      </c>
      <c r="AA264" s="922">
        <f>$Z$264*$K$264</f>
        <v>0</v>
      </c>
      <c r="AB264" s="825"/>
      <c r="AC264" s="825"/>
      <c r="AD264" s="825"/>
      <c r="AE264" s="825"/>
      <c r="AF264" s="825"/>
      <c r="AG264" s="825"/>
      <c r="AR264" s="228" t="s">
        <v>15</v>
      </c>
      <c r="AT264" s="228" t="s">
        <v>12</v>
      </c>
      <c r="AU264" s="228" t="s">
        <v>98</v>
      </c>
      <c r="AY264" s="228" t="s">
        <v>11</v>
      </c>
      <c r="BE264" s="231">
        <f>IF($U$264="základní",$N$264,0)</f>
        <v>0</v>
      </c>
      <c r="BF264" s="231">
        <f>IF($U$264="snížená",$N$264,0)</f>
        <v>0</v>
      </c>
      <c r="BG264" s="231">
        <f>IF($U$264="zákl. přenesená",$N$264,0)</f>
        <v>0</v>
      </c>
      <c r="BH264" s="231">
        <f>IF($U$264="sníž. přenesená",$N$264,0)</f>
        <v>0</v>
      </c>
      <c r="BI264" s="231">
        <f>IF($U$264="nulová",$N$264,0)</f>
        <v>0</v>
      </c>
      <c r="BJ264" s="228" t="s">
        <v>97</v>
      </c>
      <c r="BK264" s="231">
        <f>ROUND($L$264*$K$264,2)</f>
        <v>0</v>
      </c>
      <c r="BL264" s="228" t="s">
        <v>15</v>
      </c>
    </row>
    <row r="265" spans="1:64" s="228" customFormat="1" ht="15.75" customHeight="1">
      <c r="A265" s="825"/>
      <c r="B265" s="829"/>
      <c r="C265" s="837" t="s">
        <v>2773</v>
      </c>
      <c r="D265" s="837" t="s">
        <v>12</v>
      </c>
      <c r="E265" s="838" t="s">
        <v>2759</v>
      </c>
      <c r="F265" s="1182" t="s">
        <v>2760</v>
      </c>
      <c r="G265" s="1183"/>
      <c r="H265" s="1183"/>
      <c r="I265" s="1183"/>
      <c r="J265" s="839" t="s">
        <v>92</v>
      </c>
      <c r="K265" s="840">
        <v>1</v>
      </c>
      <c r="L265" s="1184"/>
      <c r="M265" s="1185"/>
      <c r="N265" s="1186">
        <f>ROUND($L$265*$K$265,2)</f>
        <v>0</v>
      </c>
      <c r="O265" s="1183"/>
      <c r="P265" s="1183"/>
      <c r="Q265" s="1183"/>
      <c r="R265" s="830"/>
      <c r="S265" s="825"/>
      <c r="T265" s="919"/>
      <c r="U265" s="920" t="s">
        <v>13</v>
      </c>
      <c r="V265" s="921">
        <v>0</v>
      </c>
      <c r="W265" s="921">
        <f>$V$265*$K$265</f>
        <v>0</v>
      </c>
      <c r="X265" s="921">
        <v>0</v>
      </c>
      <c r="Y265" s="921">
        <f>$X$265*$K$265</f>
        <v>0</v>
      </c>
      <c r="Z265" s="921">
        <v>0</v>
      </c>
      <c r="AA265" s="922">
        <f>$Z$265*$K$265</f>
        <v>0</v>
      </c>
      <c r="AB265" s="825"/>
      <c r="AC265" s="825"/>
      <c r="AD265" s="825"/>
      <c r="AE265" s="825"/>
      <c r="AF265" s="825"/>
      <c r="AG265" s="825"/>
      <c r="AR265" s="228" t="s">
        <v>15</v>
      </c>
      <c r="AT265" s="228" t="s">
        <v>12</v>
      </c>
      <c r="AU265" s="228" t="s">
        <v>98</v>
      </c>
      <c r="AY265" s="228" t="s">
        <v>11</v>
      </c>
      <c r="BE265" s="231">
        <f>IF($U$265="základní",$N$265,0)</f>
        <v>0</v>
      </c>
      <c r="BF265" s="231">
        <f>IF($U$265="snížená",$N$265,0)</f>
        <v>0</v>
      </c>
      <c r="BG265" s="231">
        <f>IF($U$265="zákl. přenesená",$N$265,0)</f>
        <v>0</v>
      </c>
      <c r="BH265" s="231">
        <f>IF($U$265="sníž. přenesená",$N$265,0)</f>
        <v>0</v>
      </c>
      <c r="BI265" s="231">
        <f>IF($U$265="nulová",$N$265,0)</f>
        <v>0</v>
      </c>
      <c r="BJ265" s="228" t="s">
        <v>97</v>
      </c>
      <c r="BK265" s="231">
        <f>ROUND($L$265*$K$265,2)</f>
        <v>0</v>
      </c>
      <c r="BL265" s="228" t="s">
        <v>15</v>
      </c>
    </row>
    <row r="266" spans="1:64" s="228" customFormat="1" ht="27" customHeight="1">
      <c r="A266" s="825"/>
      <c r="B266" s="829"/>
      <c r="C266" s="837" t="s">
        <v>2776</v>
      </c>
      <c r="D266" s="837" t="s">
        <v>12</v>
      </c>
      <c r="E266" s="838" t="s">
        <v>2762</v>
      </c>
      <c r="F266" s="1182" t="s">
        <v>2763</v>
      </c>
      <c r="G266" s="1183"/>
      <c r="H266" s="1183"/>
      <c r="I266" s="1183"/>
      <c r="J266" s="839" t="s">
        <v>92</v>
      </c>
      <c r="K266" s="840">
        <v>4</v>
      </c>
      <c r="L266" s="1184"/>
      <c r="M266" s="1185"/>
      <c r="N266" s="1186">
        <f>ROUND($L$266*$K$266,2)</f>
        <v>0</v>
      </c>
      <c r="O266" s="1183"/>
      <c r="P266" s="1183"/>
      <c r="Q266" s="1183"/>
      <c r="R266" s="830"/>
      <c r="S266" s="825"/>
      <c r="T266" s="919"/>
      <c r="U266" s="920" t="s">
        <v>13</v>
      </c>
      <c r="V266" s="921">
        <v>0</v>
      </c>
      <c r="W266" s="921">
        <f>$V$266*$K$266</f>
        <v>0</v>
      </c>
      <c r="X266" s="921">
        <v>0</v>
      </c>
      <c r="Y266" s="921">
        <f>$X$266*$K$266</f>
        <v>0</v>
      </c>
      <c r="Z266" s="921">
        <v>0</v>
      </c>
      <c r="AA266" s="922">
        <f>$Z$266*$K$266</f>
        <v>0</v>
      </c>
      <c r="AB266" s="825"/>
      <c r="AC266" s="825"/>
      <c r="AD266" s="825"/>
      <c r="AE266" s="825"/>
      <c r="AF266" s="825"/>
      <c r="AG266" s="825"/>
      <c r="AR266" s="228" t="s">
        <v>15</v>
      </c>
      <c r="AT266" s="228" t="s">
        <v>12</v>
      </c>
      <c r="AU266" s="228" t="s">
        <v>98</v>
      </c>
      <c r="AY266" s="228" t="s">
        <v>11</v>
      </c>
      <c r="BE266" s="231">
        <f>IF($U$266="základní",$N$266,0)</f>
        <v>0</v>
      </c>
      <c r="BF266" s="231">
        <f>IF($U$266="snížená",$N$266,0)</f>
        <v>0</v>
      </c>
      <c r="BG266" s="231">
        <f>IF($U$266="zákl. přenesená",$N$266,0)</f>
        <v>0</v>
      </c>
      <c r="BH266" s="231">
        <f>IF($U$266="sníž. přenesená",$N$266,0)</f>
        <v>0</v>
      </c>
      <c r="BI266" s="231">
        <f>IF($U$266="nulová",$N$266,0)</f>
        <v>0</v>
      </c>
      <c r="BJ266" s="228" t="s">
        <v>97</v>
      </c>
      <c r="BK266" s="231">
        <f>ROUND($L$266*$K$266,2)</f>
        <v>0</v>
      </c>
      <c r="BL266" s="228" t="s">
        <v>15</v>
      </c>
    </row>
    <row r="267" spans="1:64" s="228" customFormat="1" ht="27" customHeight="1">
      <c r="A267" s="825"/>
      <c r="B267" s="829"/>
      <c r="C267" s="837" t="s">
        <v>2779</v>
      </c>
      <c r="D267" s="837" t="s">
        <v>12</v>
      </c>
      <c r="E267" s="838" t="s">
        <v>2765</v>
      </c>
      <c r="F267" s="1182" t="s">
        <v>2766</v>
      </c>
      <c r="G267" s="1183"/>
      <c r="H267" s="1183"/>
      <c r="I267" s="1183"/>
      <c r="J267" s="839" t="s">
        <v>92</v>
      </c>
      <c r="K267" s="840">
        <v>2</v>
      </c>
      <c r="L267" s="1184"/>
      <c r="M267" s="1185"/>
      <c r="N267" s="1186">
        <f>ROUND($L$267*$K$267,2)</f>
        <v>0</v>
      </c>
      <c r="O267" s="1183"/>
      <c r="P267" s="1183"/>
      <c r="Q267" s="1183"/>
      <c r="R267" s="830"/>
      <c r="S267" s="825"/>
      <c r="T267" s="919"/>
      <c r="U267" s="920" t="s">
        <v>13</v>
      </c>
      <c r="V267" s="921">
        <v>0</v>
      </c>
      <c r="W267" s="921">
        <f>$V$267*$K$267</f>
        <v>0</v>
      </c>
      <c r="X267" s="921">
        <v>0</v>
      </c>
      <c r="Y267" s="921">
        <f>$X$267*$K$267</f>
        <v>0</v>
      </c>
      <c r="Z267" s="921">
        <v>0</v>
      </c>
      <c r="AA267" s="922">
        <f>$Z$267*$K$267</f>
        <v>0</v>
      </c>
      <c r="AB267" s="825"/>
      <c r="AC267" s="825"/>
      <c r="AD267" s="825"/>
      <c r="AE267" s="825"/>
      <c r="AF267" s="825"/>
      <c r="AG267" s="825"/>
      <c r="AR267" s="228" t="s">
        <v>15</v>
      </c>
      <c r="AT267" s="228" t="s">
        <v>12</v>
      </c>
      <c r="AU267" s="228" t="s">
        <v>98</v>
      </c>
      <c r="AY267" s="228" t="s">
        <v>11</v>
      </c>
      <c r="BE267" s="231">
        <f>IF($U$267="základní",$N$267,0)</f>
        <v>0</v>
      </c>
      <c r="BF267" s="231">
        <f>IF($U$267="snížená",$N$267,0)</f>
        <v>0</v>
      </c>
      <c r="BG267" s="231">
        <f>IF($U$267="zákl. přenesená",$N$267,0)</f>
        <v>0</v>
      </c>
      <c r="BH267" s="231">
        <f>IF($U$267="sníž. přenesená",$N$267,0)</f>
        <v>0</v>
      </c>
      <c r="BI267" s="231">
        <f>IF($U$267="nulová",$N$267,0)</f>
        <v>0</v>
      </c>
      <c r="BJ267" s="228" t="s">
        <v>97</v>
      </c>
      <c r="BK267" s="231">
        <f>ROUND($L$267*$K$267,2)</f>
        <v>0</v>
      </c>
      <c r="BL267" s="228" t="s">
        <v>15</v>
      </c>
    </row>
    <row r="268" spans="1:64" s="228" customFormat="1" ht="39" customHeight="1">
      <c r="A268" s="825"/>
      <c r="B268" s="829"/>
      <c r="C268" s="837" t="s">
        <v>2782</v>
      </c>
      <c r="D268" s="837" t="s">
        <v>12</v>
      </c>
      <c r="E268" s="838" t="s">
        <v>2768</v>
      </c>
      <c r="F268" s="1182" t="s">
        <v>2769</v>
      </c>
      <c r="G268" s="1183"/>
      <c r="H268" s="1183"/>
      <c r="I268" s="1183"/>
      <c r="J268" s="839" t="s">
        <v>92</v>
      </c>
      <c r="K268" s="840">
        <v>1</v>
      </c>
      <c r="L268" s="1184"/>
      <c r="M268" s="1185"/>
      <c r="N268" s="1186">
        <f>ROUND($L$268*$K$268,2)</f>
        <v>0</v>
      </c>
      <c r="O268" s="1183"/>
      <c r="P268" s="1183"/>
      <c r="Q268" s="1183"/>
      <c r="R268" s="830"/>
      <c r="S268" s="825"/>
      <c r="T268" s="919"/>
      <c r="U268" s="920" t="s">
        <v>13</v>
      </c>
      <c r="V268" s="921">
        <v>0</v>
      </c>
      <c r="W268" s="921">
        <f>$V$268*$K$268</f>
        <v>0</v>
      </c>
      <c r="X268" s="921">
        <v>0</v>
      </c>
      <c r="Y268" s="921">
        <f>$X$268*$K$268</f>
        <v>0</v>
      </c>
      <c r="Z268" s="921">
        <v>0</v>
      </c>
      <c r="AA268" s="922">
        <f>$Z$268*$K$268</f>
        <v>0</v>
      </c>
      <c r="AB268" s="825"/>
      <c r="AC268" s="825"/>
      <c r="AD268" s="825"/>
      <c r="AE268" s="825"/>
      <c r="AF268" s="825"/>
      <c r="AG268" s="825"/>
      <c r="AR268" s="228" t="s">
        <v>15</v>
      </c>
      <c r="AT268" s="228" t="s">
        <v>12</v>
      </c>
      <c r="AU268" s="228" t="s">
        <v>98</v>
      </c>
      <c r="AY268" s="228" t="s">
        <v>11</v>
      </c>
      <c r="BE268" s="231">
        <f>IF($U$268="základní",$N$268,0)</f>
        <v>0</v>
      </c>
      <c r="BF268" s="231">
        <f>IF($U$268="snížená",$N$268,0)</f>
        <v>0</v>
      </c>
      <c r="BG268" s="231">
        <f>IF($U$268="zákl. přenesená",$N$268,0)</f>
        <v>0</v>
      </c>
      <c r="BH268" s="231">
        <f>IF($U$268="sníž. přenesená",$N$268,0)</f>
        <v>0</v>
      </c>
      <c r="BI268" s="231">
        <f>IF($U$268="nulová",$N$268,0)</f>
        <v>0</v>
      </c>
      <c r="BJ268" s="228" t="s">
        <v>97</v>
      </c>
      <c r="BK268" s="231">
        <f>ROUND($L$268*$K$268,2)</f>
        <v>0</v>
      </c>
      <c r="BL268" s="228" t="s">
        <v>15</v>
      </c>
    </row>
    <row r="269" spans="1:64" s="228" customFormat="1" ht="27" customHeight="1">
      <c r="A269" s="825"/>
      <c r="B269" s="829"/>
      <c r="C269" s="837" t="s">
        <v>2785</v>
      </c>
      <c r="D269" s="837" t="s">
        <v>12</v>
      </c>
      <c r="E269" s="838" t="s">
        <v>2771</v>
      </c>
      <c r="F269" s="1182" t="s">
        <v>2772</v>
      </c>
      <c r="G269" s="1183"/>
      <c r="H269" s="1183"/>
      <c r="I269" s="1183"/>
      <c r="J269" s="839" t="s">
        <v>92</v>
      </c>
      <c r="K269" s="840">
        <v>1</v>
      </c>
      <c r="L269" s="1184"/>
      <c r="M269" s="1185"/>
      <c r="N269" s="1186">
        <f>ROUND($L$269*$K$269,2)</f>
        <v>0</v>
      </c>
      <c r="O269" s="1183"/>
      <c r="P269" s="1183"/>
      <c r="Q269" s="1183"/>
      <c r="R269" s="830"/>
      <c r="S269" s="825"/>
      <c r="T269" s="919"/>
      <c r="U269" s="920" t="s">
        <v>13</v>
      </c>
      <c r="V269" s="921">
        <v>0</v>
      </c>
      <c r="W269" s="921">
        <f>$V$269*$K$269</f>
        <v>0</v>
      </c>
      <c r="X269" s="921">
        <v>0</v>
      </c>
      <c r="Y269" s="921">
        <f>$X$269*$K$269</f>
        <v>0</v>
      </c>
      <c r="Z269" s="921">
        <v>0</v>
      </c>
      <c r="AA269" s="922">
        <f>$Z$269*$K$269</f>
        <v>0</v>
      </c>
      <c r="AB269" s="825"/>
      <c r="AC269" s="825"/>
      <c r="AD269" s="825"/>
      <c r="AE269" s="825"/>
      <c r="AF269" s="825"/>
      <c r="AG269" s="825"/>
      <c r="AR269" s="228" t="s">
        <v>15</v>
      </c>
      <c r="AT269" s="228" t="s">
        <v>12</v>
      </c>
      <c r="AU269" s="228" t="s">
        <v>98</v>
      </c>
      <c r="AY269" s="228" t="s">
        <v>11</v>
      </c>
      <c r="BE269" s="231">
        <f>IF($U$269="základní",$N$269,0)</f>
        <v>0</v>
      </c>
      <c r="BF269" s="231">
        <f>IF($U$269="snížená",$N$269,0)</f>
        <v>0</v>
      </c>
      <c r="BG269" s="231">
        <f>IF($U$269="zákl. přenesená",$N$269,0)</f>
        <v>0</v>
      </c>
      <c r="BH269" s="231">
        <f>IF($U$269="sníž. přenesená",$N$269,0)</f>
        <v>0</v>
      </c>
      <c r="BI269" s="231">
        <f>IF($U$269="nulová",$N$269,0)</f>
        <v>0</v>
      </c>
      <c r="BJ269" s="228" t="s">
        <v>97</v>
      </c>
      <c r="BK269" s="231">
        <f>ROUND($L$269*$K$269,2)</f>
        <v>0</v>
      </c>
      <c r="BL269" s="228" t="s">
        <v>15</v>
      </c>
    </row>
    <row r="270" spans="1:64" s="228" customFormat="1" ht="27" customHeight="1">
      <c r="A270" s="825"/>
      <c r="B270" s="829"/>
      <c r="C270" s="837" t="s">
        <v>2788</v>
      </c>
      <c r="D270" s="837" t="s">
        <v>12</v>
      </c>
      <c r="E270" s="838" t="s">
        <v>2774</v>
      </c>
      <c r="F270" s="1182" t="s">
        <v>2775</v>
      </c>
      <c r="G270" s="1183"/>
      <c r="H270" s="1183"/>
      <c r="I270" s="1183"/>
      <c r="J270" s="839" t="s">
        <v>94</v>
      </c>
      <c r="K270" s="840">
        <v>1.2</v>
      </c>
      <c r="L270" s="1184"/>
      <c r="M270" s="1185"/>
      <c r="N270" s="1186">
        <f>ROUND($L$270*$K$270,2)</f>
        <v>0</v>
      </c>
      <c r="O270" s="1183"/>
      <c r="P270" s="1183"/>
      <c r="Q270" s="1183"/>
      <c r="R270" s="830"/>
      <c r="S270" s="825"/>
      <c r="T270" s="919"/>
      <c r="U270" s="920" t="s">
        <v>13</v>
      </c>
      <c r="V270" s="921">
        <v>0</v>
      </c>
      <c r="W270" s="921">
        <f>$V$270*$K$270</f>
        <v>0</v>
      </c>
      <c r="X270" s="921">
        <v>0</v>
      </c>
      <c r="Y270" s="921">
        <f>$X$270*$K$270</f>
        <v>0</v>
      </c>
      <c r="Z270" s="921">
        <v>0</v>
      </c>
      <c r="AA270" s="922">
        <f>$Z$270*$K$270</f>
        <v>0</v>
      </c>
      <c r="AB270" s="825"/>
      <c r="AC270" s="825"/>
      <c r="AD270" s="825"/>
      <c r="AE270" s="825"/>
      <c r="AF270" s="825"/>
      <c r="AG270" s="825"/>
      <c r="AR270" s="228" t="s">
        <v>15</v>
      </c>
      <c r="AT270" s="228" t="s">
        <v>12</v>
      </c>
      <c r="AU270" s="228" t="s">
        <v>98</v>
      </c>
      <c r="AY270" s="228" t="s">
        <v>11</v>
      </c>
      <c r="BE270" s="231">
        <f>IF($U$270="základní",$N$270,0)</f>
        <v>0</v>
      </c>
      <c r="BF270" s="231">
        <f>IF($U$270="snížená",$N$270,0)</f>
        <v>0</v>
      </c>
      <c r="BG270" s="231">
        <f>IF($U$270="zákl. přenesená",$N$270,0)</f>
        <v>0</v>
      </c>
      <c r="BH270" s="231">
        <f>IF($U$270="sníž. přenesená",$N$270,0)</f>
        <v>0</v>
      </c>
      <c r="BI270" s="231">
        <f>IF($U$270="nulová",$N$270,0)</f>
        <v>0</v>
      </c>
      <c r="BJ270" s="228" t="s">
        <v>97</v>
      </c>
      <c r="BK270" s="231">
        <f>ROUND($L$270*$K$270,2)</f>
        <v>0</v>
      </c>
      <c r="BL270" s="228" t="s">
        <v>15</v>
      </c>
    </row>
    <row r="271" spans="1:64" s="228" customFormat="1" ht="27" customHeight="1">
      <c r="A271" s="825"/>
      <c r="B271" s="829"/>
      <c r="C271" s="837" t="s">
        <v>2791</v>
      </c>
      <c r="D271" s="837" t="s">
        <v>12</v>
      </c>
      <c r="E271" s="838" t="s">
        <v>2777</v>
      </c>
      <c r="F271" s="1182" t="s">
        <v>2778</v>
      </c>
      <c r="G271" s="1183"/>
      <c r="H271" s="1183"/>
      <c r="I271" s="1183"/>
      <c r="J271" s="839" t="s">
        <v>91</v>
      </c>
      <c r="K271" s="840">
        <v>2</v>
      </c>
      <c r="L271" s="1184"/>
      <c r="M271" s="1185"/>
      <c r="N271" s="1186">
        <f>ROUND($L$271*$K$271,2)</f>
        <v>0</v>
      </c>
      <c r="O271" s="1183"/>
      <c r="P271" s="1183"/>
      <c r="Q271" s="1183"/>
      <c r="R271" s="830"/>
      <c r="S271" s="825"/>
      <c r="T271" s="919"/>
      <c r="U271" s="920" t="s">
        <v>13</v>
      </c>
      <c r="V271" s="921">
        <v>0</v>
      </c>
      <c r="W271" s="921">
        <f>$V$271*$K$271</f>
        <v>0</v>
      </c>
      <c r="X271" s="921">
        <v>0</v>
      </c>
      <c r="Y271" s="921">
        <f>$X$271*$K$271</f>
        <v>0</v>
      </c>
      <c r="Z271" s="921">
        <v>0</v>
      </c>
      <c r="AA271" s="922">
        <f>$Z$271*$K$271</f>
        <v>0</v>
      </c>
      <c r="AB271" s="825"/>
      <c r="AC271" s="825"/>
      <c r="AD271" s="825"/>
      <c r="AE271" s="825"/>
      <c r="AF271" s="825"/>
      <c r="AG271" s="825"/>
      <c r="AR271" s="228" t="s">
        <v>15</v>
      </c>
      <c r="AT271" s="228" t="s">
        <v>12</v>
      </c>
      <c r="AU271" s="228" t="s">
        <v>98</v>
      </c>
      <c r="AY271" s="228" t="s">
        <v>11</v>
      </c>
      <c r="BE271" s="231">
        <f>IF($U$271="základní",$N$271,0)</f>
        <v>0</v>
      </c>
      <c r="BF271" s="231">
        <f>IF($U$271="snížená",$N$271,0)</f>
        <v>0</v>
      </c>
      <c r="BG271" s="231">
        <f>IF($U$271="zákl. přenesená",$N$271,0)</f>
        <v>0</v>
      </c>
      <c r="BH271" s="231">
        <f>IF($U$271="sníž. přenesená",$N$271,0)</f>
        <v>0</v>
      </c>
      <c r="BI271" s="231">
        <f>IF($U$271="nulová",$N$271,0)</f>
        <v>0</v>
      </c>
      <c r="BJ271" s="228" t="s">
        <v>97</v>
      </c>
      <c r="BK271" s="231">
        <f>ROUND($L$271*$K$271,2)</f>
        <v>0</v>
      </c>
      <c r="BL271" s="228" t="s">
        <v>15</v>
      </c>
    </row>
    <row r="272" spans="1:64" s="228" customFormat="1" ht="27" customHeight="1">
      <c r="A272" s="825"/>
      <c r="B272" s="829"/>
      <c r="C272" s="837" t="s">
        <v>2794</v>
      </c>
      <c r="D272" s="837" t="s">
        <v>12</v>
      </c>
      <c r="E272" s="838" t="s">
        <v>2780</v>
      </c>
      <c r="F272" s="1182" t="s">
        <v>2781</v>
      </c>
      <c r="G272" s="1183"/>
      <c r="H272" s="1183"/>
      <c r="I272" s="1183"/>
      <c r="J272" s="839" t="s">
        <v>91</v>
      </c>
      <c r="K272" s="840">
        <v>2</v>
      </c>
      <c r="L272" s="1184"/>
      <c r="M272" s="1185"/>
      <c r="N272" s="1186">
        <f>ROUND($L$272*$K$272,2)</f>
        <v>0</v>
      </c>
      <c r="O272" s="1183"/>
      <c r="P272" s="1183"/>
      <c r="Q272" s="1183"/>
      <c r="R272" s="830"/>
      <c r="S272" s="825"/>
      <c r="T272" s="919"/>
      <c r="U272" s="920" t="s">
        <v>13</v>
      </c>
      <c r="V272" s="921">
        <v>0</v>
      </c>
      <c r="W272" s="921">
        <f>$V$272*$K$272</f>
        <v>0</v>
      </c>
      <c r="X272" s="921">
        <v>0</v>
      </c>
      <c r="Y272" s="921">
        <f>$X$272*$K$272</f>
        <v>0</v>
      </c>
      <c r="Z272" s="921">
        <v>0</v>
      </c>
      <c r="AA272" s="922">
        <f>$Z$272*$K$272</f>
        <v>0</v>
      </c>
      <c r="AB272" s="825"/>
      <c r="AC272" s="825"/>
      <c r="AD272" s="825"/>
      <c r="AE272" s="825"/>
      <c r="AF272" s="825"/>
      <c r="AG272" s="825"/>
      <c r="AR272" s="228" t="s">
        <v>15</v>
      </c>
      <c r="AT272" s="228" t="s">
        <v>12</v>
      </c>
      <c r="AU272" s="228" t="s">
        <v>98</v>
      </c>
      <c r="AY272" s="228" t="s">
        <v>11</v>
      </c>
      <c r="BE272" s="231">
        <f>IF($U$272="základní",$N$272,0)</f>
        <v>0</v>
      </c>
      <c r="BF272" s="231">
        <f>IF($U$272="snížená",$N$272,0)</f>
        <v>0</v>
      </c>
      <c r="BG272" s="231">
        <f>IF($U$272="zákl. přenesená",$N$272,0)</f>
        <v>0</v>
      </c>
      <c r="BH272" s="231">
        <f>IF($U$272="sníž. přenesená",$N$272,0)</f>
        <v>0</v>
      </c>
      <c r="BI272" s="231">
        <f>IF($U$272="nulová",$N$272,0)</f>
        <v>0</v>
      </c>
      <c r="BJ272" s="228" t="s">
        <v>97</v>
      </c>
      <c r="BK272" s="231">
        <f>ROUND($L$272*$K$272,2)</f>
        <v>0</v>
      </c>
      <c r="BL272" s="228" t="s">
        <v>15</v>
      </c>
    </row>
    <row r="273" spans="1:64" s="228" customFormat="1" ht="27" customHeight="1">
      <c r="A273" s="825"/>
      <c r="B273" s="829"/>
      <c r="C273" s="837" t="s">
        <v>2796</v>
      </c>
      <c r="D273" s="837" t="s">
        <v>12</v>
      </c>
      <c r="E273" s="838" t="s">
        <v>2783</v>
      </c>
      <c r="F273" s="1182" t="s">
        <v>2784</v>
      </c>
      <c r="G273" s="1183"/>
      <c r="H273" s="1183"/>
      <c r="I273" s="1183"/>
      <c r="J273" s="839" t="s">
        <v>91</v>
      </c>
      <c r="K273" s="840">
        <v>2</v>
      </c>
      <c r="L273" s="1184"/>
      <c r="M273" s="1185"/>
      <c r="N273" s="1186">
        <f>ROUND($L$273*$K$273,2)</f>
        <v>0</v>
      </c>
      <c r="O273" s="1183"/>
      <c r="P273" s="1183"/>
      <c r="Q273" s="1183"/>
      <c r="R273" s="830"/>
      <c r="S273" s="825"/>
      <c r="T273" s="919"/>
      <c r="U273" s="920" t="s">
        <v>13</v>
      </c>
      <c r="V273" s="921">
        <v>0</v>
      </c>
      <c r="W273" s="921">
        <f>$V$273*$K$273</f>
        <v>0</v>
      </c>
      <c r="X273" s="921">
        <v>0</v>
      </c>
      <c r="Y273" s="921">
        <f>$X$273*$K$273</f>
        <v>0</v>
      </c>
      <c r="Z273" s="921">
        <v>0</v>
      </c>
      <c r="AA273" s="922">
        <f>$Z$273*$K$273</f>
        <v>0</v>
      </c>
      <c r="AB273" s="825"/>
      <c r="AC273" s="825"/>
      <c r="AD273" s="825"/>
      <c r="AE273" s="825"/>
      <c r="AF273" s="825"/>
      <c r="AG273" s="825"/>
      <c r="AR273" s="228" t="s">
        <v>15</v>
      </c>
      <c r="AT273" s="228" t="s">
        <v>12</v>
      </c>
      <c r="AU273" s="228" t="s">
        <v>98</v>
      </c>
      <c r="AY273" s="228" t="s">
        <v>11</v>
      </c>
      <c r="BE273" s="231">
        <f>IF($U$273="základní",$N$273,0)</f>
        <v>0</v>
      </c>
      <c r="BF273" s="231">
        <f>IF($U$273="snížená",$N$273,0)</f>
        <v>0</v>
      </c>
      <c r="BG273" s="231">
        <f>IF($U$273="zákl. přenesená",$N$273,0)</f>
        <v>0</v>
      </c>
      <c r="BH273" s="231">
        <f>IF($U$273="sníž. přenesená",$N$273,0)</f>
        <v>0</v>
      </c>
      <c r="BI273" s="231">
        <f>IF($U$273="nulová",$N$273,0)</f>
        <v>0</v>
      </c>
      <c r="BJ273" s="228" t="s">
        <v>97</v>
      </c>
      <c r="BK273" s="231">
        <f>ROUND($L$273*$K$273,2)</f>
        <v>0</v>
      </c>
      <c r="BL273" s="228" t="s">
        <v>15</v>
      </c>
    </row>
    <row r="274" spans="1:64" s="228" customFormat="1" ht="15.75" customHeight="1">
      <c r="A274" s="825"/>
      <c r="B274" s="829"/>
      <c r="C274" s="837" t="s">
        <v>2799</v>
      </c>
      <c r="D274" s="837" t="s">
        <v>12</v>
      </c>
      <c r="E274" s="838" t="s">
        <v>2786</v>
      </c>
      <c r="F274" s="1182" t="s">
        <v>2787</v>
      </c>
      <c r="G274" s="1183"/>
      <c r="H274" s="1183"/>
      <c r="I274" s="1183"/>
      <c r="J274" s="839" t="s">
        <v>91</v>
      </c>
      <c r="K274" s="840">
        <v>2</v>
      </c>
      <c r="L274" s="1184"/>
      <c r="M274" s="1185"/>
      <c r="N274" s="1186">
        <f>ROUND($L$274*$K$274,2)</f>
        <v>0</v>
      </c>
      <c r="O274" s="1183"/>
      <c r="P274" s="1183"/>
      <c r="Q274" s="1183"/>
      <c r="R274" s="830"/>
      <c r="S274" s="825"/>
      <c r="T274" s="919"/>
      <c r="U274" s="920" t="s">
        <v>13</v>
      </c>
      <c r="V274" s="921">
        <v>0</v>
      </c>
      <c r="W274" s="921">
        <f>$V$274*$K$274</f>
        <v>0</v>
      </c>
      <c r="X274" s="921">
        <v>0</v>
      </c>
      <c r="Y274" s="921">
        <f>$X$274*$K$274</f>
        <v>0</v>
      </c>
      <c r="Z274" s="921">
        <v>0</v>
      </c>
      <c r="AA274" s="922">
        <f>$Z$274*$K$274</f>
        <v>0</v>
      </c>
      <c r="AB274" s="825"/>
      <c r="AC274" s="825"/>
      <c r="AD274" s="825"/>
      <c r="AE274" s="825"/>
      <c r="AF274" s="825"/>
      <c r="AG274" s="825"/>
      <c r="AR274" s="228" t="s">
        <v>15</v>
      </c>
      <c r="AT274" s="228" t="s">
        <v>12</v>
      </c>
      <c r="AU274" s="228" t="s">
        <v>98</v>
      </c>
      <c r="AY274" s="228" t="s">
        <v>11</v>
      </c>
      <c r="BE274" s="231">
        <f>IF($U$274="základní",$N$274,0)</f>
        <v>0</v>
      </c>
      <c r="BF274" s="231">
        <f>IF($U$274="snížená",$N$274,0)</f>
        <v>0</v>
      </c>
      <c r="BG274" s="231">
        <f>IF($U$274="zákl. přenesená",$N$274,0)</f>
        <v>0</v>
      </c>
      <c r="BH274" s="231">
        <f>IF($U$274="sníž. přenesená",$N$274,0)</f>
        <v>0</v>
      </c>
      <c r="BI274" s="231">
        <f>IF($U$274="nulová",$N$274,0)</f>
        <v>0</v>
      </c>
      <c r="BJ274" s="228" t="s">
        <v>97</v>
      </c>
      <c r="BK274" s="231">
        <f>ROUND($L$274*$K$274,2)</f>
        <v>0</v>
      </c>
      <c r="BL274" s="228" t="s">
        <v>15</v>
      </c>
    </row>
    <row r="275" spans="1:64" s="228" customFormat="1" ht="27" customHeight="1">
      <c r="A275" s="825"/>
      <c r="B275" s="829"/>
      <c r="C275" s="837" t="s">
        <v>2802</v>
      </c>
      <c r="D275" s="837" t="s">
        <v>12</v>
      </c>
      <c r="E275" s="838" t="s">
        <v>2789</v>
      </c>
      <c r="F275" s="1182" t="s">
        <v>2790</v>
      </c>
      <c r="G275" s="1183"/>
      <c r="H275" s="1183"/>
      <c r="I275" s="1183"/>
      <c r="J275" s="839" t="s">
        <v>94</v>
      </c>
      <c r="K275" s="840">
        <v>35</v>
      </c>
      <c r="L275" s="1184"/>
      <c r="M275" s="1185"/>
      <c r="N275" s="1186">
        <f>ROUND($L$275*$K$275,2)</f>
        <v>0</v>
      </c>
      <c r="O275" s="1183"/>
      <c r="P275" s="1183"/>
      <c r="Q275" s="1183"/>
      <c r="R275" s="830"/>
      <c r="S275" s="825"/>
      <c r="T275" s="919"/>
      <c r="U275" s="920" t="s">
        <v>13</v>
      </c>
      <c r="V275" s="921">
        <v>0</v>
      </c>
      <c r="W275" s="921">
        <f>$V$275*$K$275</f>
        <v>0</v>
      </c>
      <c r="X275" s="921">
        <v>0</v>
      </c>
      <c r="Y275" s="921">
        <f>$X$275*$K$275</f>
        <v>0</v>
      </c>
      <c r="Z275" s="921">
        <v>0</v>
      </c>
      <c r="AA275" s="922">
        <f>$Z$275*$K$275</f>
        <v>0</v>
      </c>
      <c r="AB275" s="825"/>
      <c r="AC275" s="825"/>
      <c r="AD275" s="825"/>
      <c r="AE275" s="825"/>
      <c r="AF275" s="825"/>
      <c r="AG275" s="825"/>
      <c r="AR275" s="228" t="s">
        <v>15</v>
      </c>
      <c r="AT275" s="228" t="s">
        <v>12</v>
      </c>
      <c r="AU275" s="228" t="s">
        <v>98</v>
      </c>
      <c r="AY275" s="228" t="s">
        <v>11</v>
      </c>
      <c r="BE275" s="231">
        <f>IF($U$275="základní",$N$275,0)</f>
        <v>0</v>
      </c>
      <c r="BF275" s="231">
        <f>IF($U$275="snížená",$N$275,0)</f>
        <v>0</v>
      </c>
      <c r="BG275" s="231">
        <f>IF($U$275="zákl. přenesená",$N$275,0)</f>
        <v>0</v>
      </c>
      <c r="BH275" s="231">
        <f>IF($U$275="sníž. přenesená",$N$275,0)</f>
        <v>0</v>
      </c>
      <c r="BI275" s="231">
        <f>IF($U$275="nulová",$N$275,0)</f>
        <v>0</v>
      </c>
      <c r="BJ275" s="228" t="s">
        <v>97</v>
      </c>
      <c r="BK275" s="231">
        <f>ROUND($L$275*$K$275,2)</f>
        <v>0</v>
      </c>
      <c r="BL275" s="228" t="s">
        <v>15</v>
      </c>
    </row>
    <row r="276" spans="1:64" s="228" customFormat="1" ht="27" customHeight="1">
      <c r="A276" s="825"/>
      <c r="B276" s="829"/>
      <c r="C276" s="837" t="s">
        <v>2805</v>
      </c>
      <c r="D276" s="837" t="s">
        <v>12</v>
      </c>
      <c r="E276" s="838" t="s">
        <v>2792</v>
      </c>
      <c r="F276" s="1182" t="s">
        <v>2793</v>
      </c>
      <c r="G276" s="1183"/>
      <c r="H276" s="1183"/>
      <c r="I276" s="1183"/>
      <c r="J276" s="839" t="s">
        <v>92</v>
      </c>
      <c r="K276" s="840">
        <v>2</v>
      </c>
      <c r="L276" s="1184"/>
      <c r="M276" s="1185"/>
      <c r="N276" s="1186">
        <f>ROUND($L$276*$K$276,2)</f>
        <v>0</v>
      </c>
      <c r="O276" s="1183"/>
      <c r="P276" s="1183"/>
      <c r="Q276" s="1183"/>
      <c r="R276" s="830"/>
      <c r="S276" s="825"/>
      <c r="T276" s="919"/>
      <c r="U276" s="920" t="s">
        <v>13</v>
      </c>
      <c r="V276" s="921">
        <v>0</v>
      </c>
      <c r="W276" s="921">
        <f>$V$276*$K$276</f>
        <v>0</v>
      </c>
      <c r="X276" s="921">
        <v>0</v>
      </c>
      <c r="Y276" s="921">
        <f>$X$276*$K$276</f>
        <v>0</v>
      </c>
      <c r="Z276" s="921">
        <v>0</v>
      </c>
      <c r="AA276" s="922">
        <f>$Z$276*$K$276</f>
        <v>0</v>
      </c>
      <c r="AB276" s="825"/>
      <c r="AC276" s="825"/>
      <c r="AD276" s="825"/>
      <c r="AE276" s="825"/>
      <c r="AF276" s="825"/>
      <c r="AG276" s="825"/>
      <c r="AR276" s="228" t="s">
        <v>15</v>
      </c>
      <c r="AT276" s="228" t="s">
        <v>12</v>
      </c>
      <c r="AU276" s="228" t="s">
        <v>98</v>
      </c>
      <c r="AY276" s="228" t="s">
        <v>11</v>
      </c>
      <c r="BE276" s="231">
        <f>IF($U$276="základní",$N$276,0)</f>
        <v>0</v>
      </c>
      <c r="BF276" s="231">
        <f>IF($U$276="snížená",$N$276,0)</f>
        <v>0</v>
      </c>
      <c r="BG276" s="231">
        <f>IF($U$276="zákl. přenesená",$N$276,0)</f>
        <v>0</v>
      </c>
      <c r="BH276" s="231">
        <f>IF($U$276="sníž. přenesená",$N$276,0)</f>
        <v>0</v>
      </c>
      <c r="BI276" s="231">
        <f>IF($U$276="nulová",$N$276,0)</f>
        <v>0</v>
      </c>
      <c r="BJ276" s="228" t="s">
        <v>97</v>
      </c>
      <c r="BK276" s="231">
        <f>ROUND($L$276*$K$276,2)</f>
        <v>0</v>
      </c>
      <c r="BL276" s="228" t="s">
        <v>15</v>
      </c>
    </row>
    <row r="277" spans="1:64" s="228" customFormat="1" ht="27" customHeight="1">
      <c r="A277" s="825"/>
      <c r="B277" s="829"/>
      <c r="C277" s="837" t="s">
        <v>2808</v>
      </c>
      <c r="D277" s="837" t="s">
        <v>12</v>
      </c>
      <c r="E277" s="838" t="s">
        <v>2795</v>
      </c>
      <c r="F277" s="1182" t="s">
        <v>3181</v>
      </c>
      <c r="G277" s="1183"/>
      <c r="H277" s="1183"/>
      <c r="I277" s="1183"/>
      <c r="J277" s="839" t="s">
        <v>91</v>
      </c>
      <c r="K277" s="840">
        <v>1</v>
      </c>
      <c r="L277" s="1184"/>
      <c r="M277" s="1185"/>
      <c r="N277" s="1186">
        <f>ROUND($L$277*$K$277,2)</f>
        <v>0</v>
      </c>
      <c r="O277" s="1183"/>
      <c r="P277" s="1183"/>
      <c r="Q277" s="1183"/>
      <c r="R277" s="830"/>
      <c r="S277" s="825"/>
      <c r="T277" s="919"/>
      <c r="U277" s="920" t="s">
        <v>13</v>
      </c>
      <c r="V277" s="921">
        <v>0</v>
      </c>
      <c r="W277" s="921">
        <f>$V$277*$K$277</f>
        <v>0</v>
      </c>
      <c r="X277" s="921">
        <v>0</v>
      </c>
      <c r="Y277" s="921">
        <f>$X$277*$K$277</f>
        <v>0</v>
      </c>
      <c r="Z277" s="921">
        <v>0</v>
      </c>
      <c r="AA277" s="922">
        <f>$Z$277*$K$277</f>
        <v>0</v>
      </c>
      <c r="AB277" s="825"/>
      <c r="AC277" s="825"/>
      <c r="AD277" s="825"/>
      <c r="AE277" s="825"/>
      <c r="AF277" s="825"/>
      <c r="AG277" s="825"/>
      <c r="AR277" s="228" t="s">
        <v>15</v>
      </c>
      <c r="AT277" s="228" t="s">
        <v>12</v>
      </c>
      <c r="AU277" s="228" t="s">
        <v>98</v>
      </c>
      <c r="AY277" s="228" t="s">
        <v>11</v>
      </c>
      <c r="BE277" s="231">
        <f>IF($U$277="základní",$N$277,0)</f>
        <v>0</v>
      </c>
      <c r="BF277" s="231">
        <f>IF($U$277="snížená",$N$277,0)</f>
        <v>0</v>
      </c>
      <c r="BG277" s="231">
        <f>IF($U$277="zákl. přenesená",$N$277,0)</f>
        <v>0</v>
      </c>
      <c r="BH277" s="231">
        <f>IF($U$277="sníž. přenesená",$N$277,0)</f>
        <v>0</v>
      </c>
      <c r="BI277" s="231">
        <f>IF($U$277="nulová",$N$277,0)</f>
        <v>0</v>
      </c>
      <c r="BJ277" s="228" t="s">
        <v>97</v>
      </c>
      <c r="BK277" s="231">
        <f>ROUND($L$277*$K$277,2)</f>
        <v>0</v>
      </c>
      <c r="BL277" s="228" t="s">
        <v>15</v>
      </c>
    </row>
    <row r="278" spans="1:64" s="228" customFormat="1" ht="27" customHeight="1">
      <c r="A278" s="825"/>
      <c r="B278" s="829"/>
      <c r="C278" s="837" t="s">
        <v>2811</v>
      </c>
      <c r="D278" s="837" t="s">
        <v>12</v>
      </c>
      <c r="E278" s="838" t="s">
        <v>2797</v>
      </c>
      <c r="F278" s="1182" t="s">
        <v>2798</v>
      </c>
      <c r="G278" s="1183"/>
      <c r="H278" s="1183"/>
      <c r="I278" s="1183"/>
      <c r="J278" s="839" t="s">
        <v>92</v>
      </c>
      <c r="K278" s="840">
        <v>2</v>
      </c>
      <c r="L278" s="1184"/>
      <c r="M278" s="1185"/>
      <c r="N278" s="1186">
        <f>ROUND($L$278*$K$278,2)</f>
        <v>0</v>
      </c>
      <c r="O278" s="1183"/>
      <c r="P278" s="1183"/>
      <c r="Q278" s="1183"/>
      <c r="R278" s="830"/>
      <c r="S278" s="825"/>
      <c r="T278" s="919"/>
      <c r="U278" s="920" t="s">
        <v>13</v>
      </c>
      <c r="V278" s="921">
        <v>0</v>
      </c>
      <c r="W278" s="921">
        <f>$V$278*$K$278</f>
        <v>0</v>
      </c>
      <c r="X278" s="921">
        <v>0</v>
      </c>
      <c r="Y278" s="921">
        <f>$X$278*$K$278</f>
        <v>0</v>
      </c>
      <c r="Z278" s="921">
        <v>0</v>
      </c>
      <c r="AA278" s="922">
        <f>$Z$278*$K$278</f>
        <v>0</v>
      </c>
      <c r="AB278" s="825"/>
      <c r="AC278" s="825"/>
      <c r="AD278" s="825"/>
      <c r="AE278" s="825"/>
      <c r="AF278" s="825"/>
      <c r="AG278" s="825"/>
      <c r="AR278" s="228" t="s">
        <v>15</v>
      </c>
      <c r="AT278" s="228" t="s">
        <v>12</v>
      </c>
      <c r="AU278" s="228" t="s">
        <v>98</v>
      </c>
      <c r="AY278" s="228" t="s">
        <v>11</v>
      </c>
      <c r="BE278" s="231">
        <f>IF($U$278="základní",$N$278,0)</f>
        <v>0</v>
      </c>
      <c r="BF278" s="231">
        <f>IF($U$278="snížená",$N$278,0)</f>
        <v>0</v>
      </c>
      <c r="BG278" s="231">
        <f>IF($U$278="zákl. přenesená",$N$278,0)</f>
        <v>0</v>
      </c>
      <c r="BH278" s="231">
        <f>IF($U$278="sníž. přenesená",$N$278,0)</f>
        <v>0</v>
      </c>
      <c r="BI278" s="231">
        <f>IF($U$278="nulová",$N$278,0)</f>
        <v>0</v>
      </c>
      <c r="BJ278" s="228" t="s">
        <v>97</v>
      </c>
      <c r="BK278" s="231">
        <f>ROUND($L$278*$K$278,2)</f>
        <v>0</v>
      </c>
      <c r="BL278" s="228" t="s">
        <v>15</v>
      </c>
    </row>
    <row r="279" spans="1:64" s="228" customFormat="1" ht="27" customHeight="1">
      <c r="A279" s="825"/>
      <c r="B279" s="829"/>
      <c r="C279" s="837" t="s">
        <v>2814</v>
      </c>
      <c r="D279" s="837" t="s">
        <v>12</v>
      </c>
      <c r="E279" s="838" t="s">
        <v>2800</v>
      </c>
      <c r="F279" s="1182" t="s">
        <v>2801</v>
      </c>
      <c r="G279" s="1183"/>
      <c r="H279" s="1183"/>
      <c r="I279" s="1183"/>
      <c r="J279" s="839" t="s">
        <v>92</v>
      </c>
      <c r="K279" s="840">
        <v>5</v>
      </c>
      <c r="L279" s="1184"/>
      <c r="M279" s="1185"/>
      <c r="N279" s="1186">
        <f>ROUND($L$279*$K$279,2)</f>
        <v>0</v>
      </c>
      <c r="O279" s="1183"/>
      <c r="P279" s="1183"/>
      <c r="Q279" s="1183"/>
      <c r="R279" s="830"/>
      <c r="S279" s="825"/>
      <c r="T279" s="919"/>
      <c r="U279" s="920" t="s">
        <v>13</v>
      </c>
      <c r="V279" s="921">
        <v>0</v>
      </c>
      <c r="W279" s="921">
        <f>$V$279*$K$279</f>
        <v>0</v>
      </c>
      <c r="X279" s="921">
        <v>0</v>
      </c>
      <c r="Y279" s="921">
        <f>$X$279*$K$279</f>
        <v>0</v>
      </c>
      <c r="Z279" s="921">
        <v>0</v>
      </c>
      <c r="AA279" s="922">
        <f>$Z$279*$K$279</f>
        <v>0</v>
      </c>
      <c r="AB279" s="825"/>
      <c r="AC279" s="825"/>
      <c r="AD279" s="825"/>
      <c r="AE279" s="825"/>
      <c r="AF279" s="825"/>
      <c r="AG279" s="825"/>
      <c r="AR279" s="228" t="s">
        <v>15</v>
      </c>
      <c r="AT279" s="228" t="s">
        <v>12</v>
      </c>
      <c r="AU279" s="228" t="s">
        <v>98</v>
      </c>
      <c r="AY279" s="228" t="s">
        <v>11</v>
      </c>
      <c r="BE279" s="231">
        <f>IF($U$279="základní",$N$279,0)</f>
        <v>0</v>
      </c>
      <c r="BF279" s="231">
        <f>IF($U$279="snížená",$N$279,0)</f>
        <v>0</v>
      </c>
      <c r="BG279" s="231">
        <f>IF($U$279="zákl. přenesená",$N$279,0)</f>
        <v>0</v>
      </c>
      <c r="BH279" s="231">
        <f>IF($U$279="sníž. přenesená",$N$279,0)</f>
        <v>0</v>
      </c>
      <c r="BI279" s="231">
        <f>IF($U$279="nulová",$N$279,0)</f>
        <v>0</v>
      </c>
      <c r="BJ279" s="228" t="s">
        <v>97</v>
      </c>
      <c r="BK279" s="231">
        <f>ROUND($L$279*$K$279,2)</f>
        <v>0</v>
      </c>
      <c r="BL279" s="228" t="s">
        <v>15</v>
      </c>
    </row>
    <row r="280" spans="1:64" s="228" customFormat="1" ht="39" customHeight="1">
      <c r="A280" s="825"/>
      <c r="B280" s="829"/>
      <c r="C280" s="837" t="s">
        <v>2817</v>
      </c>
      <c r="D280" s="837" t="s">
        <v>12</v>
      </c>
      <c r="E280" s="838" t="s">
        <v>2803</v>
      </c>
      <c r="F280" s="1182" t="s">
        <v>2804</v>
      </c>
      <c r="G280" s="1183"/>
      <c r="H280" s="1183"/>
      <c r="I280" s="1183"/>
      <c r="J280" s="839" t="s">
        <v>92</v>
      </c>
      <c r="K280" s="840">
        <v>1</v>
      </c>
      <c r="L280" s="1184"/>
      <c r="M280" s="1185"/>
      <c r="N280" s="1186">
        <f>ROUND($L$280*$K$280,2)</f>
        <v>0</v>
      </c>
      <c r="O280" s="1183"/>
      <c r="P280" s="1183"/>
      <c r="Q280" s="1183"/>
      <c r="R280" s="830"/>
      <c r="S280" s="825"/>
      <c r="T280" s="919"/>
      <c r="U280" s="920" t="s">
        <v>13</v>
      </c>
      <c r="V280" s="921">
        <v>0</v>
      </c>
      <c r="W280" s="921">
        <f>$V$280*$K$280</f>
        <v>0</v>
      </c>
      <c r="X280" s="921">
        <v>0</v>
      </c>
      <c r="Y280" s="921">
        <f>$X$280*$K$280</f>
        <v>0</v>
      </c>
      <c r="Z280" s="921">
        <v>0</v>
      </c>
      <c r="AA280" s="922">
        <f>$Z$280*$K$280</f>
        <v>0</v>
      </c>
      <c r="AB280" s="825"/>
      <c r="AC280" s="825"/>
      <c r="AD280" s="825"/>
      <c r="AE280" s="825"/>
      <c r="AF280" s="825"/>
      <c r="AG280" s="825"/>
      <c r="AR280" s="228" t="s">
        <v>15</v>
      </c>
      <c r="AT280" s="228" t="s">
        <v>12</v>
      </c>
      <c r="AU280" s="228" t="s">
        <v>98</v>
      </c>
      <c r="AY280" s="228" t="s">
        <v>11</v>
      </c>
      <c r="BE280" s="231">
        <f>IF($U$280="základní",$N$280,0)</f>
        <v>0</v>
      </c>
      <c r="BF280" s="231">
        <f>IF($U$280="snížená",$N$280,0)</f>
        <v>0</v>
      </c>
      <c r="BG280" s="231">
        <f>IF($U$280="zákl. přenesená",$N$280,0)</f>
        <v>0</v>
      </c>
      <c r="BH280" s="231">
        <f>IF($U$280="sníž. přenesená",$N$280,0)</f>
        <v>0</v>
      </c>
      <c r="BI280" s="231">
        <f>IF($U$280="nulová",$N$280,0)</f>
        <v>0</v>
      </c>
      <c r="BJ280" s="228" t="s">
        <v>97</v>
      </c>
      <c r="BK280" s="231">
        <f>ROUND($L$280*$K$280,2)</f>
        <v>0</v>
      </c>
      <c r="BL280" s="228" t="s">
        <v>15</v>
      </c>
    </row>
    <row r="281" spans="1:64" s="228" customFormat="1" ht="27" customHeight="1">
      <c r="A281" s="825"/>
      <c r="B281" s="829"/>
      <c r="C281" s="837" t="s">
        <v>2820</v>
      </c>
      <c r="D281" s="837" t="s">
        <v>12</v>
      </c>
      <c r="E281" s="838" t="s">
        <v>2806</v>
      </c>
      <c r="F281" s="1182" t="s">
        <v>2807</v>
      </c>
      <c r="G281" s="1183"/>
      <c r="H281" s="1183"/>
      <c r="I281" s="1183"/>
      <c r="J281" s="839" t="s">
        <v>94</v>
      </c>
      <c r="K281" s="840">
        <v>40</v>
      </c>
      <c r="L281" s="1184"/>
      <c r="M281" s="1185"/>
      <c r="N281" s="1186">
        <f>ROUND($L$281*$K$281,2)</f>
        <v>0</v>
      </c>
      <c r="O281" s="1183"/>
      <c r="P281" s="1183"/>
      <c r="Q281" s="1183"/>
      <c r="R281" s="830"/>
      <c r="S281" s="825"/>
      <c r="T281" s="919"/>
      <c r="U281" s="920" t="s">
        <v>13</v>
      </c>
      <c r="V281" s="921">
        <v>0</v>
      </c>
      <c r="W281" s="921">
        <f>$V$281*$K$281</f>
        <v>0</v>
      </c>
      <c r="X281" s="921">
        <v>0</v>
      </c>
      <c r="Y281" s="921">
        <f>$X$281*$K$281</f>
        <v>0</v>
      </c>
      <c r="Z281" s="921">
        <v>0</v>
      </c>
      <c r="AA281" s="922">
        <f>$Z$281*$K$281</f>
        <v>0</v>
      </c>
      <c r="AB281" s="825"/>
      <c r="AC281" s="825"/>
      <c r="AD281" s="825"/>
      <c r="AE281" s="825"/>
      <c r="AF281" s="825"/>
      <c r="AG281" s="825"/>
      <c r="AR281" s="228" t="s">
        <v>15</v>
      </c>
      <c r="AT281" s="228" t="s">
        <v>12</v>
      </c>
      <c r="AU281" s="228" t="s">
        <v>98</v>
      </c>
      <c r="AY281" s="228" t="s">
        <v>11</v>
      </c>
      <c r="BE281" s="231">
        <f>IF($U$281="základní",$N$281,0)</f>
        <v>0</v>
      </c>
      <c r="BF281" s="231">
        <f>IF($U$281="snížená",$N$281,0)</f>
        <v>0</v>
      </c>
      <c r="BG281" s="231">
        <f>IF($U$281="zákl. přenesená",$N$281,0)</f>
        <v>0</v>
      </c>
      <c r="BH281" s="231">
        <f>IF($U$281="sníž. přenesená",$N$281,0)</f>
        <v>0</v>
      </c>
      <c r="BI281" s="231">
        <f>IF($U$281="nulová",$N$281,0)</f>
        <v>0</v>
      </c>
      <c r="BJ281" s="228" t="s">
        <v>97</v>
      </c>
      <c r="BK281" s="231">
        <f>ROUND($L$281*$K$281,2)</f>
        <v>0</v>
      </c>
      <c r="BL281" s="228" t="s">
        <v>15</v>
      </c>
    </row>
    <row r="282" spans="1:64" s="228" customFormat="1" ht="27" customHeight="1">
      <c r="A282" s="825"/>
      <c r="B282" s="829"/>
      <c r="C282" s="837" t="s">
        <v>2823</v>
      </c>
      <c r="D282" s="837" t="s">
        <v>12</v>
      </c>
      <c r="E282" s="838" t="s">
        <v>2809</v>
      </c>
      <c r="F282" s="1182" t="s">
        <v>2810</v>
      </c>
      <c r="G282" s="1183"/>
      <c r="H282" s="1183"/>
      <c r="I282" s="1183"/>
      <c r="J282" s="839" t="s">
        <v>94</v>
      </c>
      <c r="K282" s="840">
        <v>75</v>
      </c>
      <c r="L282" s="1184"/>
      <c r="M282" s="1185"/>
      <c r="N282" s="1186">
        <f>ROUND($L$282*$K$282,2)</f>
        <v>0</v>
      </c>
      <c r="O282" s="1183"/>
      <c r="P282" s="1183"/>
      <c r="Q282" s="1183"/>
      <c r="R282" s="830"/>
      <c r="S282" s="825"/>
      <c r="T282" s="919"/>
      <c r="U282" s="920" t="s">
        <v>13</v>
      </c>
      <c r="V282" s="921">
        <v>0</v>
      </c>
      <c r="W282" s="921">
        <f>$V$282*$K$282</f>
        <v>0</v>
      </c>
      <c r="X282" s="921">
        <v>0</v>
      </c>
      <c r="Y282" s="921">
        <f>$X$282*$K$282</f>
        <v>0</v>
      </c>
      <c r="Z282" s="921">
        <v>0</v>
      </c>
      <c r="AA282" s="922">
        <f>$Z$282*$K$282</f>
        <v>0</v>
      </c>
      <c r="AB282" s="825"/>
      <c r="AC282" s="825"/>
      <c r="AD282" s="825"/>
      <c r="AE282" s="825"/>
      <c r="AF282" s="825"/>
      <c r="AG282" s="825"/>
      <c r="AR282" s="228" t="s">
        <v>15</v>
      </c>
      <c r="AT282" s="228" t="s">
        <v>12</v>
      </c>
      <c r="AU282" s="228" t="s">
        <v>98</v>
      </c>
      <c r="AY282" s="228" t="s">
        <v>11</v>
      </c>
      <c r="BE282" s="231">
        <f>IF($U$282="základní",$N$282,0)</f>
        <v>0</v>
      </c>
      <c r="BF282" s="231">
        <f>IF($U$282="snížená",$N$282,0)</f>
        <v>0</v>
      </c>
      <c r="BG282" s="231">
        <f>IF($U$282="zákl. přenesená",$N$282,0)</f>
        <v>0</v>
      </c>
      <c r="BH282" s="231">
        <f>IF($U$282="sníž. přenesená",$N$282,0)</f>
        <v>0</v>
      </c>
      <c r="BI282" s="231">
        <f>IF($U$282="nulová",$N$282,0)</f>
        <v>0</v>
      </c>
      <c r="BJ282" s="228" t="s">
        <v>97</v>
      </c>
      <c r="BK282" s="231">
        <f>ROUND($L$282*$K$282,2)</f>
        <v>0</v>
      </c>
      <c r="BL282" s="228" t="s">
        <v>15</v>
      </c>
    </row>
    <row r="283" spans="1:64" s="228" customFormat="1" ht="27" customHeight="1">
      <c r="A283" s="825"/>
      <c r="B283" s="829"/>
      <c r="C283" s="837" t="s">
        <v>2826</v>
      </c>
      <c r="D283" s="837" t="s">
        <v>12</v>
      </c>
      <c r="E283" s="838" t="s">
        <v>2812</v>
      </c>
      <c r="F283" s="1182" t="s">
        <v>2813</v>
      </c>
      <c r="G283" s="1183"/>
      <c r="H283" s="1183"/>
      <c r="I283" s="1183"/>
      <c r="J283" s="839" t="s">
        <v>94</v>
      </c>
      <c r="K283" s="840">
        <v>55</v>
      </c>
      <c r="L283" s="1184"/>
      <c r="M283" s="1185"/>
      <c r="N283" s="1186">
        <f>ROUND($L$283*$K$283,2)</f>
        <v>0</v>
      </c>
      <c r="O283" s="1183"/>
      <c r="P283" s="1183"/>
      <c r="Q283" s="1183"/>
      <c r="R283" s="830"/>
      <c r="S283" s="825"/>
      <c r="T283" s="919"/>
      <c r="U283" s="920" t="s">
        <v>13</v>
      </c>
      <c r="V283" s="921">
        <v>0</v>
      </c>
      <c r="W283" s="921">
        <f>$V$283*$K$283</f>
        <v>0</v>
      </c>
      <c r="X283" s="921">
        <v>0</v>
      </c>
      <c r="Y283" s="921">
        <f>$X$283*$K$283</f>
        <v>0</v>
      </c>
      <c r="Z283" s="921">
        <v>0</v>
      </c>
      <c r="AA283" s="922">
        <f>$Z$283*$K$283</f>
        <v>0</v>
      </c>
      <c r="AB283" s="825"/>
      <c r="AC283" s="825"/>
      <c r="AD283" s="825"/>
      <c r="AE283" s="825"/>
      <c r="AF283" s="825"/>
      <c r="AG283" s="825"/>
      <c r="AR283" s="228" t="s">
        <v>15</v>
      </c>
      <c r="AT283" s="228" t="s">
        <v>12</v>
      </c>
      <c r="AU283" s="228" t="s">
        <v>98</v>
      </c>
      <c r="AY283" s="228" t="s">
        <v>11</v>
      </c>
      <c r="BE283" s="231">
        <f>IF($U$283="základní",$N$283,0)</f>
        <v>0</v>
      </c>
      <c r="BF283" s="231">
        <f>IF($U$283="snížená",$N$283,0)</f>
        <v>0</v>
      </c>
      <c r="BG283" s="231">
        <f>IF($U$283="zákl. přenesená",$N$283,0)</f>
        <v>0</v>
      </c>
      <c r="BH283" s="231">
        <f>IF($U$283="sníž. přenesená",$N$283,0)</f>
        <v>0</v>
      </c>
      <c r="BI283" s="231">
        <f>IF($U$283="nulová",$N$283,0)</f>
        <v>0</v>
      </c>
      <c r="BJ283" s="228" t="s">
        <v>97</v>
      </c>
      <c r="BK283" s="231">
        <f>ROUND($L$283*$K$283,2)</f>
        <v>0</v>
      </c>
      <c r="BL283" s="228" t="s">
        <v>15</v>
      </c>
    </row>
    <row r="284" spans="1:64" s="228" customFormat="1" ht="27" customHeight="1">
      <c r="A284" s="825"/>
      <c r="B284" s="829"/>
      <c r="C284" s="837" t="s">
        <v>2829</v>
      </c>
      <c r="D284" s="837" t="s">
        <v>12</v>
      </c>
      <c r="E284" s="838" t="s">
        <v>2815</v>
      </c>
      <c r="F284" s="1182" t="s">
        <v>2816</v>
      </c>
      <c r="G284" s="1183"/>
      <c r="H284" s="1183"/>
      <c r="I284" s="1183"/>
      <c r="J284" s="839" t="s">
        <v>94</v>
      </c>
      <c r="K284" s="840">
        <v>1</v>
      </c>
      <c r="L284" s="1184"/>
      <c r="M284" s="1185"/>
      <c r="N284" s="1186">
        <f>ROUND($L$284*$K$284,2)</f>
        <v>0</v>
      </c>
      <c r="O284" s="1183"/>
      <c r="P284" s="1183"/>
      <c r="Q284" s="1183"/>
      <c r="R284" s="830"/>
      <c r="S284" s="825"/>
      <c r="T284" s="919"/>
      <c r="U284" s="920" t="s">
        <v>13</v>
      </c>
      <c r="V284" s="921">
        <v>0</v>
      </c>
      <c r="W284" s="921">
        <f>$V$284*$K$284</f>
        <v>0</v>
      </c>
      <c r="X284" s="921">
        <v>0</v>
      </c>
      <c r="Y284" s="921">
        <f>$X$284*$K$284</f>
        <v>0</v>
      </c>
      <c r="Z284" s="921">
        <v>0</v>
      </c>
      <c r="AA284" s="922">
        <f>$Z$284*$K$284</f>
        <v>0</v>
      </c>
      <c r="AB284" s="825"/>
      <c r="AC284" s="825"/>
      <c r="AD284" s="825"/>
      <c r="AE284" s="825"/>
      <c r="AF284" s="825"/>
      <c r="AG284" s="825"/>
      <c r="AR284" s="228" t="s">
        <v>15</v>
      </c>
      <c r="AT284" s="228" t="s">
        <v>12</v>
      </c>
      <c r="AU284" s="228" t="s">
        <v>98</v>
      </c>
      <c r="AY284" s="228" t="s">
        <v>11</v>
      </c>
      <c r="BE284" s="231">
        <f>IF($U$284="základní",$N$284,0)</f>
        <v>0</v>
      </c>
      <c r="BF284" s="231">
        <f>IF($U$284="snížená",$N$284,0)</f>
        <v>0</v>
      </c>
      <c r="BG284" s="231">
        <f>IF($U$284="zákl. přenesená",$N$284,0)</f>
        <v>0</v>
      </c>
      <c r="BH284" s="231">
        <f>IF($U$284="sníž. přenesená",$N$284,0)</f>
        <v>0</v>
      </c>
      <c r="BI284" s="231">
        <f>IF($U$284="nulová",$N$284,0)</f>
        <v>0</v>
      </c>
      <c r="BJ284" s="228" t="s">
        <v>97</v>
      </c>
      <c r="BK284" s="231">
        <f>ROUND($L$284*$K$284,2)</f>
        <v>0</v>
      </c>
      <c r="BL284" s="228" t="s">
        <v>15</v>
      </c>
    </row>
    <row r="285" spans="1:64" s="228" customFormat="1" ht="39" customHeight="1">
      <c r="A285" s="825"/>
      <c r="B285" s="829"/>
      <c r="C285" s="837" t="s">
        <v>2832</v>
      </c>
      <c r="D285" s="837" t="s">
        <v>12</v>
      </c>
      <c r="E285" s="838" t="s">
        <v>2818</v>
      </c>
      <c r="F285" s="1182" t="s">
        <v>2819</v>
      </c>
      <c r="G285" s="1183"/>
      <c r="H285" s="1183"/>
      <c r="I285" s="1183"/>
      <c r="J285" s="839" t="s">
        <v>92</v>
      </c>
      <c r="K285" s="840">
        <v>1</v>
      </c>
      <c r="L285" s="1184"/>
      <c r="M285" s="1185"/>
      <c r="N285" s="1186">
        <f>ROUND($L$285*$K$285,2)</f>
        <v>0</v>
      </c>
      <c r="O285" s="1183"/>
      <c r="P285" s="1183"/>
      <c r="Q285" s="1183"/>
      <c r="R285" s="830"/>
      <c r="S285" s="825"/>
      <c r="T285" s="919"/>
      <c r="U285" s="920" t="s">
        <v>13</v>
      </c>
      <c r="V285" s="921">
        <v>0</v>
      </c>
      <c r="W285" s="921">
        <f>$V$285*$K$285</f>
        <v>0</v>
      </c>
      <c r="X285" s="921">
        <v>0</v>
      </c>
      <c r="Y285" s="921">
        <f>$X$285*$K$285</f>
        <v>0</v>
      </c>
      <c r="Z285" s="921">
        <v>0</v>
      </c>
      <c r="AA285" s="922">
        <f>$Z$285*$K$285</f>
        <v>0</v>
      </c>
      <c r="AB285" s="825"/>
      <c r="AC285" s="825"/>
      <c r="AD285" s="825"/>
      <c r="AE285" s="825"/>
      <c r="AF285" s="825"/>
      <c r="AG285" s="825"/>
      <c r="AR285" s="228" t="s">
        <v>15</v>
      </c>
      <c r="AT285" s="228" t="s">
        <v>12</v>
      </c>
      <c r="AU285" s="228" t="s">
        <v>98</v>
      </c>
      <c r="AY285" s="228" t="s">
        <v>11</v>
      </c>
      <c r="BE285" s="231">
        <f>IF($U$285="základní",$N$285,0)</f>
        <v>0</v>
      </c>
      <c r="BF285" s="231">
        <f>IF($U$285="snížená",$N$285,0)</f>
        <v>0</v>
      </c>
      <c r="BG285" s="231">
        <f>IF($U$285="zákl. přenesená",$N$285,0)</f>
        <v>0</v>
      </c>
      <c r="BH285" s="231">
        <f>IF($U$285="sníž. přenesená",$N$285,0)</f>
        <v>0</v>
      </c>
      <c r="BI285" s="231">
        <f>IF($U$285="nulová",$N$285,0)</f>
        <v>0</v>
      </c>
      <c r="BJ285" s="228" t="s">
        <v>97</v>
      </c>
      <c r="BK285" s="231">
        <f>ROUND($L$285*$K$285,2)</f>
        <v>0</v>
      </c>
      <c r="BL285" s="228" t="s">
        <v>15</v>
      </c>
    </row>
    <row r="286" spans="1:64" s="228" customFormat="1" ht="15.75" customHeight="1">
      <c r="A286" s="825"/>
      <c r="B286" s="829"/>
      <c r="C286" s="837" t="s">
        <v>2835</v>
      </c>
      <c r="D286" s="837" t="s">
        <v>12</v>
      </c>
      <c r="E286" s="838" t="s">
        <v>2821</v>
      </c>
      <c r="F286" s="1182" t="s">
        <v>2822</v>
      </c>
      <c r="G286" s="1183"/>
      <c r="H286" s="1183"/>
      <c r="I286" s="1183"/>
      <c r="J286" s="839" t="s">
        <v>92</v>
      </c>
      <c r="K286" s="840">
        <v>2</v>
      </c>
      <c r="L286" s="1184"/>
      <c r="M286" s="1185"/>
      <c r="N286" s="1186">
        <f>ROUND($L$286*$K$286,2)</f>
        <v>0</v>
      </c>
      <c r="O286" s="1183"/>
      <c r="P286" s="1183"/>
      <c r="Q286" s="1183"/>
      <c r="R286" s="830"/>
      <c r="S286" s="825"/>
      <c r="T286" s="919"/>
      <c r="U286" s="920" t="s">
        <v>13</v>
      </c>
      <c r="V286" s="921">
        <v>0</v>
      </c>
      <c r="W286" s="921">
        <f>$V$286*$K$286</f>
        <v>0</v>
      </c>
      <c r="X286" s="921">
        <v>0</v>
      </c>
      <c r="Y286" s="921">
        <f>$X$286*$K$286</f>
        <v>0</v>
      </c>
      <c r="Z286" s="921">
        <v>0</v>
      </c>
      <c r="AA286" s="922">
        <f>$Z$286*$K$286</f>
        <v>0</v>
      </c>
      <c r="AB286" s="825"/>
      <c r="AC286" s="825"/>
      <c r="AD286" s="825"/>
      <c r="AE286" s="825"/>
      <c r="AF286" s="825"/>
      <c r="AG286" s="825"/>
      <c r="AR286" s="228" t="s">
        <v>15</v>
      </c>
      <c r="AT286" s="228" t="s">
        <v>12</v>
      </c>
      <c r="AU286" s="228" t="s">
        <v>98</v>
      </c>
      <c r="AY286" s="228" t="s">
        <v>11</v>
      </c>
      <c r="BE286" s="231">
        <f>IF($U$286="základní",$N$286,0)</f>
        <v>0</v>
      </c>
      <c r="BF286" s="231">
        <f>IF($U$286="snížená",$N$286,0)</f>
        <v>0</v>
      </c>
      <c r="BG286" s="231">
        <f>IF($U$286="zákl. přenesená",$N$286,0)</f>
        <v>0</v>
      </c>
      <c r="BH286" s="231">
        <f>IF($U$286="sníž. přenesená",$N$286,0)</f>
        <v>0</v>
      </c>
      <c r="BI286" s="231">
        <f>IF($U$286="nulová",$N$286,0)</f>
        <v>0</v>
      </c>
      <c r="BJ286" s="228" t="s">
        <v>97</v>
      </c>
      <c r="BK286" s="231">
        <f>ROUND($L$286*$K$286,2)</f>
        <v>0</v>
      </c>
      <c r="BL286" s="228" t="s">
        <v>15</v>
      </c>
    </row>
    <row r="287" spans="1:64" s="228" customFormat="1" ht="27" customHeight="1">
      <c r="A287" s="825"/>
      <c r="B287" s="829"/>
      <c r="C287" s="837" t="s">
        <v>2838</v>
      </c>
      <c r="D287" s="837" t="s">
        <v>12</v>
      </c>
      <c r="E287" s="838" t="s">
        <v>2824</v>
      </c>
      <c r="F287" s="1182" t="s">
        <v>2825</v>
      </c>
      <c r="G287" s="1183"/>
      <c r="H287" s="1183"/>
      <c r="I287" s="1183"/>
      <c r="J287" s="839" t="s">
        <v>190</v>
      </c>
      <c r="K287" s="840">
        <v>600</v>
      </c>
      <c r="L287" s="1184"/>
      <c r="M287" s="1185"/>
      <c r="N287" s="1186">
        <f>ROUND($L$287*$K$287,2)</f>
        <v>0</v>
      </c>
      <c r="O287" s="1183"/>
      <c r="P287" s="1183"/>
      <c r="Q287" s="1183"/>
      <c r="R287" s="830"/>
      <c r="S287" s="825"/>
      <c r="T287" s="919"/>
      <c r="U287" s="920" t="s">
        <v>13</v>
      </c>
      <c r="V287" s="921">
        <v>0</v>
      </c>
      <c r="W287" s="921">
        <f>$V$287*$K$287</f>
        <v>0</v>
      </c>
      <c r="X287" s="921">
        <v>0</v>
      </c>
      <c r="Y287" s="921">
        <f>$X$287*$K$287</f>
        <v>0</v>
      </c>
      <c r="Z287" s="921">
        <v>0</v>
      </c>
      <c r="AA287" s="922">
        <f>$Z$287*$K$287</f>
        <v>0</v>
      </c>
      <c r="AB287" s="825"/>
      <c r="AC287" s="825"/>
      <c r="AD287" s="825"/>
      <c r="AE287" s="825"/>
      <c r="AF287" s="825"/>
      <c r="AG287" s="825"/>
      <c r="AR287" s="228" t="s">
        <v>15</v>
      </c>
      <c r="AT287" s="228" t="s">
        <v>12</v>
      </c>
      <c r="AU287" s="228" t="s">
        <v>98</v>
      </c>
      <c r="AY287" s="228" t="s">
        <v>11</v>
      </c>
      <c r="BE287" s="231">
        <f>IF($U$287="základní",$N$287,0)</f>
        <v>0</v>
      </c>
      <c r="BF287" s="231">
        <f>IF($U$287="snížená",$N$287,0)</f>
        <v>0</v>
      </c>
      <c r="BG287" s="231">
        <f>IF($U$287="zákl. přenesená",$N$287,0)</f>
        <v>0</v>
      </c>
      <c r="BH287" s="231">
        <f>IF($U$287="sníž. přenesená",$N$287,0)</f>
        <v>0</v>
      </c>
      <c r="BI287" s="231">
        <f>IF($U$287="nulová",$N$287,0)</f>
        <v>0</v>
      </c>
      <c r="BJ287" s="228" t="s">
        <v>97</v>
      </c>
      <c r="BK287" s="231">
        <f>ROUND($L$287*$K$287,2)</f>
        <v>0</v>
      </c>
      <c r="BL287" s="228" t="s">
        <v>15</v>
      </c>
    </row>
    <row r="288" spans="1:64" s="228" customFormat="1" ht="39" customHeight="1">
      <c r="A288" s="825"/>
      <c r="B288" s="829"/>
      <c r="C288" s="837" t="s">
        <v>2841</v>
      </c>
      <c r="D288" s="837" t="s">
        <v>12</v>
      </c>
      <c r="E288" s="838" t="s">
        <v>2827</v>
      </c>
      <c r="F288" s="1182" t="s">
        <v>2828</v>
      </c>
      <c r="G288" s="1183"/>
      <c r="H288" s="1183"/>
      <c r="I288" s="1183"/>
      <c r="J288" s="839" t="s">
        <v>190</v>
      </c>
      <c r="K288" s="840">
        <v>550</v>
      </c>
      <c r="L288" s="1184"/>
      <c r="M288" s="1185"/>
      <c r="N288" s="1186">
        <f>ROUND($L$288*$K$288,2)</f>
        <v>0</v>
      </c>
      <c r="O288" s="1183"/>
      <c r="P288" s="1183"/>
      <c r="Q288" s="1183"/>
      <c r="R288" s="830"/>
      <c r="S288" s="825"/>
      <c r="T288" s="919"/>
      <c r="U288" s="920" t="s">
        <v>13</v>
      </c>
      <c r="V288" s="921">
        <v>0</v>
      </c>
      <c r="W288" s="921">
        <f>$V$288*$K$288</f>
        <v>0</v>
      </c>
      <c r="X288" s="921">
        <v>0</v>
      </c>
      <c r="Y288" s="921">
        <f>$X$288*$K$288</f>
        <v>0</v>
      </c>
      <c r="Z288" s="921">
        <v>0</v>
      </c>
      <c r="AA288" s="922">
        <f>$Z$288*$K$288</f>
        <v>0</v>
      </c>
      <c r="AB288" s="825"/>
      <c r="AC288" s="825"/>
      <c r="AD288" s="825"/>
      <c r="AE288" s="825"/>
      <c r="AF288" s="825"/>
      <c r="AG288" s="825"/>
      <c r="AR288" s="228" t="s">
        <v>15</v>
      </c>
      <c r="AT288" s="228" t="s">
        <v>12</v>
      </c>
      <c r="AU288" s="228" t="s">
        <v>98</v>
      </c>
      <c r="AY288" s="228" t="s">
        <v>11</v>
      </c>
      <c r="BE288" s="231">
        <f>IF($U$288="základní",$N$288,0)</f>
        <v>0</v>
      </c>
      <c r="BF288" s="231">
        <f>IF($U$288="snížená",$N$288,0)</f>
        <v>0</v>
      </c>
      <c r="BG288" s="231">
        <f>IF($U$288="zákl. přenesená",$N$288,0)</f>
        <v>0</v>
      </c>
      <c r="BH288" s="231">
        <f>IF($U$288="sníž. přenesená",$N$288,0)</f>
        <v>0</v>
      </c>
      <c r="BI288" s="231">
        <f>IF($U$288="nulová",$N$288,0)</f>
        <v>0</v>
      </c>
      <c r="BJ288" s="228" t="s">
        <v>97</v>
      </c>
      <c r="BK288" s="231">
        <f>ROUND($L$288*$K$288,2)</f>
        <v>0</v>
      </c>
      <c r="BL288" s="228" t="s">
        <v>15</v>
      </c>
    </row>
    <row r="289" spans="1:64" s="228" customFormat="1" ht="39" customHeight="1">
      <c r="A289" s="825"/>
      <c r="B289" s="829"/>
      <c r="C289" s="837" t="s">
        <v>2844</v>
      </c>
      <c r="D289" s="837" t="s">
        <v>12</v>
      </c>
      <c r="E289" s="838" t="s">
        <v>2830</v>
      </c>
      <c r="F289" s="1182" t="s">
        <v>2831</v>
      </c>
      <c r="G289" s="1183"/>
      <c r="H289" s="1183"/>
      <c r="I289" s="1183"/>
      <c r="J289" s="839" t="s">
        <v>92</v>
      </c>
      <c r="K289" s="840">
        <v>1</v>
      </c>
      <c r="L289" s="1184"/>
      <c r="M289" s="1185"/>
      <c r="N289" s="1186">
        <f>ROUND($L$289*$K$289,2)</f>
        <v>0</v>
      </c>
      <c r="O289" s="1183"/>
      <c r="P289" s="1183"/>
      <c r="Q289" s="1183"/>
      <c r="R289" s="830"/>
      <c r="S289" s="825"/>
      <c r="T289" s="919"/>
      <c r="U289" s="920" t="s">
        <v>13</v>
      </c>
      <c r="V289" s="921">
        <v>0</v>
      </c>
      <c r="W289" s="921">
        <f>$V$289*$K$289</f>
        <v>0</v>
      </c>
      <c r="X289" s="921">
        <v>0</v>
      </c>
      <c r="Y289" s="921">
        <f>$X$289*$K$289</f>
        <v>0</v>
      </c>
      <c r="Z289" s="921">
        <v>0</v>
      </c>
      <c r="AA289" s="922">
        <f>$Z$289*$K$289</f>
        <v>0</v>
      </c>
      <c r="AB289" s="825"/>
      <c r="AC289" s="825"/>
      <c r="AD289" s="825"/>
      <c r="AE289" s="825"/>
      <c r="AF289" s="825"/>
      <c r="AG289" s="825"/>
      <c r="AR289" s="228" t="s">
        <v>15</v>
      </c>
      <c r="AT289" s="228" t="s">
        <v>12</v>
      </c>
      <c r="AU289" s="228" t="s">
        <v>98</v>
      </c>
      <c r="AY289" s="228" t="s">
        <v>11</v>
      </c>
      <c r="BE289" s="231">
        <f>IF($U$289="základní",$N$289,0)</f>
        <v>0</v>
      </c>
      <c r="BF289" s="231">
        <f>IF($U$289="snížená",$N$289,0)</f>
        <v>0</v>
      </c>
      <c r="BG289" s="231">
        <f>IF($U$289="zákl. přenesená",$N$289,0)</f>
        <v>0</v>
      </c>
      <c r="BH289" s="231">
        <f>IF($U$289="sníž. přenesená",$N$289,0)</f>
        <v>0</v>
      </c>
      <c r="BI289" s="231">
        <f>IF($U$289="nulová",$N$289,0)</f>
        <v>0</v>
      </c>
      <c r="BJ289" s="228" t="s">
        <v>97</v>
      </c>
      <c r="BK289" s="231">
        <f>ROUND($L$289*$K$289,2)</f>
        <v>0</v>
      </c>
      <c r="BL289" s="228" t="s">
        <v>15</v>
      </c>
    </row>
    <row r="290" spans="1:64" s="228" customFormat="1" ht="27" customHeight="1">
      <c r="A290" s="825"/>
      <c r="B290" s="829"/>
      <c r="C290" s="837" t="s">
        <v>2847</v>
      </c>
      <c r="D290" s="837" t="s">
        <v>12</v>
      </c>
      <c r="E290" s="838" t="s">
        <v>2833</v>
      </c>
      <c r="F290" s="1182" t="s">
        <v>2834</v>
      </c>
      <c r="G290" s="1183"/>
      <c r="H290" s="1183"/>
      <c r="I290" s="1183"/>
      <c r="J290" s="839" t="s">
        <v>92</v>
      </c>
      <c r="K290" s="840">
        <v>1</v>
      </c>
      <c r="L290" s="1184"/>
      <c r="M290" s="1185"/>
      <c r="N290" s="1186">
        <f>ROUND($L$290*$K$290,2)</f>
        <v>0</v>
      </c>
      <c r="O290" s="1183"/>
      <c r="P290" s="1183"/>
      <c r="Q290" s="1183"/>
      <c r="R290" s="830"/>
      <c r="S290" s="825"/>
      <c r="T290" s="919"/>
      <c r="U290" s="920" t="s">
        <v>13</v>
      </c>
      <c r="V290" s="921">
        <v>0</v>
      </c>
      <c r="W290" s="921">
        <f>$V$290*$K$290</f>
        <v>0</v>
      </c>
      <c r="X290" s="921">
        <v>0</v>
      </c>
      <c r="Y290" s="921">
        <f>$X$290*$K$290</f>
        <v>0</v>
      </c>
      <c r="Z290" s="921">
        <v>0</v>
      </c>
      <c r="AA290" s="922">
        <f>$Z$290*$K$290</f>
        <v>0</v>
      </c>
      <c r="AB290" s="825"/>
      <c r="AC290" s="825"/>
      <c r="AD290" s="825"/>
      <c r="AE290" s="825"/>
      <c r="AF290" s="825"/>
      <c r="AG290" s="825"/>
      <c r="AR290" s="228" t="s">
        <v>15</v>
      </c>
      <c r="AT290" s="228" t="s">
        <v>12</v>
      </c>
      <c r="AU290" s="228" t="s">
        <v>98</v>
      </c>
      <c r="AY290" s="228" t="s">
        <v>11</v>
      </c>
      <c r="BE290" s="231">
        <f>IF($U$290="základní",$N$290,0)</f>
        <v>0</v>
      </c>
      <c r="BF290" s="231">
        <f>IF($U$290="snížená",$N$290,0)</f>
        <v>0</v>
      </c>
      <c r="BG290" s="231">
        <f>IF($U$290="zákl. přenesená",$N$290,0)</f>
        <v>0</v>
      </c>
      <c r="BH290" s="231">
        <f>IF($U$290="sníž. přenesená",$N$290,0)</f>
        <v>0</v>
      </c>
      <c r="BI290" s="231">
        <f>IF($U$290="nulová",$N$290,0)</f>
        <v>0</v>
      </c>
      <c r="BJ290" s="228" t="s">
        <v>97</v>
      </c>
      <c r="BK290" s="231">
        <f>ROUND($L$290*$K$290,2)</f>
        <v>0</v>
      </c>
      <c r="BL290" s="228" t="s">
        <v>15</v>
      </c>
    </row>
    <row r="291" spans="1:64" s="228" customFormat="1" ht="27" customHeight="1">
      <c r="A291" s="825"/>
      <c r="B291" s="829"/>
      <c r="C291" s="837" t="s">
        <v>2850</v>
      </c>
      <c r="D291" s="837" t="s">
        <v>12</v>
      </c>
      <c r="E291" s="838" t="s">
        <v>2836</v>
      </c>
      <c r="F291" s="1182" t="s">
        <v>2837</v>
      </c>
      <c r="G291" s="1183"/>
      <c r="H291" s="1183"/>
      <c r="I291" s="1183"/>
      <c r="J291" s="839" t="s">
        <v>92</v>
      </c>
      <c r="K291" s="840">
        <v>8</v>
      </c>
      <c r="L291" s="1184"/>
      <c r="M291" s="1185"/>
      <c r="N291" s="1186">
        <f>ROUND($L$291*$K$291,2)</f>
        <v>0</v>
      </c>
      <c r="O291" s="1183"/>
      <c r="P291" s="1183"/>
      <c r="Q291" s="1183"/>
      <c r="R291" s="830"/>
      <c r="S291" s="825"/>
      <c r="T291" s="919"/>
      <c r="U291" s="920" t="s">
        <v>13</v>
      </c>
      <c r="V291" s="921">
        <v>0</v>
      </c>
      <c r="W291" s="921">
        <f>$V$291*$K$291</f>
        <v>0</v>
      </c>
      <c r="X291" s="921">
        <v>0</v>
      </c>
      <c r="Y291" s="921">
        <f>$X$291*$K$291</f>
        <v>0</v>
      </c>
      <c r="Z291" s="921">
        <v>0</v>
      </c>
      <c r="AA291" s="922">
        <f>$Z$291*$K$291</f>
        <v>0</v>
      </c>
      <c r="AB291" s="825"/>
      <c r="AC291" s="825"/>
      <c r="AD291" s="825"/>
      <c r="AE291" s="825"/>
      <c r="AF291" s="825"/>
      <c r="AG291" s="825"/>
      <c r="AR291" s="228" t="s">
        <v>15</v>
      </c>
      <c r="AT291" s="228" t="s">
        <v>12</v>
      </c>
      <c r="AU291" s="228" t="s">
        <v>98</v>
      </c>
      <c r="AY291" s="228" t="s">
        <v>11</v>
      </c>
      <c r="BE291" s="231">
        <f>IF($U$291="základní",$N$291,0)</f>
        <v>0</v>
      </c>
      <c r="BF291" s="231">
        <f>IF($U$291="snížená",$N$291,0)</f>
        <v>0</v>
      </c>
      <c r="BG291" s="231">
        <f>IF($U$291="zákl. přenesená",$N$291,0)</f>
        <v>0</v>
      </c>
      <c r="BH291" s="231">
        <f>IF($U$291="sníž. přenesená",$N$291,0)</f>
        <v>0</v>
      </c>
      <c r="BI291" s="231">
        <f>IF($U$291="nulová",$N$291,0)</f>
        <v>0</v>
      </c>
      <c r="BJ291" s="228" t="s">
        <v>97</v>
      </c>
      <c r="BK291" s="231">
        <f>ROUND($L$291*$K$291,2)</f>
        <v>0</v>
      </c>
      <c r="BL291" s="228" t="s">
        <v>15</v>
      </c>
    </row>
    <row r="292" spans="1:64" s="228" customFormat="1" ht="27" customHeight="1">
      <c r="A292" s="825"/>
      <c r="B292" s="829"/>
      <c r="C292" s="837" t="s">
        <v>2853</v>
      </c>
      <c r="D292" s="837" t="s">
        <v>12</v>
      </c>
      <c r="E292" s="838" t="s">
        <v>2839</v>
      </c>
      <c r="F292" s="1182" t="s">
        <v>2840</v>
      </c>
      <c r="G292" s="1183"/>
      <c r="H292" s="1183"/>
      <c r="I292" s="1183"/>
      <c r="J292" s="839" t="s">
        <v>92</v>
      </c>
      <c r="K292" s="840">
        <v>2</v>
      </c>
      <c r="L292" s="1184"/>
      <c r="M292" s="1185"/>
      <c r="N292" s="1186">
        <f>ROUND($L$292*$K$292,2)</f>
        <v>0</v>
      </c>
      <c r="O292" s="1183"/>
      <c r="P292" s="1183"/>
      <c r="Q292" s="1183"/>
      <c r="R292" s="830"/>
      <c r="S292" s="825"/>
      <c r="T292" s="919"/>
      <c r="U292" s="920" t="s">
        <v>13</v>
      </c>
      <c r="V292" s="921">
        <v>0</v>
      </c>
      <c r="W292" s="921">
        <f>$V$292*$K$292</f>
        <v>0</v>
      </c>
      <c r="X292" s="921">
        <v>0</v>
      </c>
      <c r="Y292" s="921">
        <f>$X$292*$K$292</f>
        <v>0</v>
      </c>
      <c r="Z292" s="921">
        <v>0</v>
      </c>
      <c r="AA292" s="922">
        <f>$Z$292*$K$292</f>
        <v>0</v>
      </c>
      <c r="AB292" s="825"/>
      <c r="AC292" s="825"/>
      <c r="AD292" s="825"/>
      <c r="AE292" s="825"/>
      <c r="AF292" s="825"/>
      <c r="AG292" s="825"/>
      <c r="AR292" s="228" t="s">
        <v>15</v>
      </c>
      <c r="AT292" s="228" t="s">
        <v>12</v>
      </c>
      <c r="AU292" s="228" t="s">
        <v>98</v>
      </c>
      <c r="AY292" s="228" t="s">
        <v>11</v>
      </c>
      <c r="BE292" s="231">
        <f>IF($U$292="základní",$N$292,0)</f>
        <v>0</v>
      </c>
      <c r="BF292" s="231">
        <f>IF($U$292="snížená",$N$292,0)</f>
        <v>0</v>
      </c>
      <c r="BG292" s="231">
        <f>IF($U$292="zákl. přenesená",$N$292,0)</f>
        <v>0</v>
      </c>
      <c r="BH292" s="231">
        <f>IF($U$292="sníž. přenesená",$N$292,0)</f>
        <v>0</v>
      </c>
      <c r="BI292" s="231">
        <f>IF($U$292="nulová",$N$292,0)</f>
        <v>0</v>
      </c>
      <c r="BJ292" s="228" t="s">
        <v>97</v>
      </c>
      <c r="BK292" s="231">
        <f>ROUND($L$292*$K$292,2)</f>
        <v>0</v>
      </c>
      <c r="BL292" s="228" t="s">
        <v>15</v>
      </c>
    </row>
    <row r="293" spans="1:64" s="228" customFormat="1" ht="27" customHeight="1">
      <c r="A293" s="825"/>
      <c r="B293" s="829"/>
      <c r="C293" s="837" t="s">
        <v>2856</v>
      </c>
      <c r="D293" s="837" t="s">
        <v>12</v>
      </c>
      <c r="E293" s="838" t="s">
        <v>2842</v>
      </c>
      <c r="F293" s="1182" t="s">
        <v>2843</v>
      </c>
      <c r="G293" s="1183"/>
      <c r="H293" s="1183"/>
      <c r="I293" s="1183"/>
      <c r="J293" s="839" t="s">
        <v>94</v>
      </c>
      <c r="K293" s="840">
        <v>1</v>
      </c>
      <c r="L293" s="1184"/>
      <c r="M293" s="1185"/>
      <c r="N293" s="1186">
        <f>ROUND($L$293*$K$293,2)</f>
        <v>0</v>
      </c>
      <c r="O293" s="1183"/>
      <c r="P293" s="1183"/>
      <c r="Q293" s="1183"/>
      <c r="R293" s="830"/>
      <c r="S293" s="825"/>
      <c r="T293" s="919"/>
      <c r="U293" s="920" t="s">
        <v>13</v>
      </c>
      <c r="V293" s="921">
        <v>0</v>
      </c>
      <c r="W293" s="921">
        <f>$V$293*$K$293</f>
        <v>0</v>
      </c>
      <c r="X293" s="921">
        <v>0</v>
      </c>
      <c r="Y293" s="921">
        <f>$X$293*$K$293</f>
        <v>0</v>
      </c>
      <c r="Z293" s="921">
        <v>0</v>
      </c>
      <c r="AA293" s="922">
        <f>$Z$293*$K$293</f>
        <v>0</v>
      </c>
      <c r="AB293" s="825"/>
      <c r="AC293" s="825"/>
      <c r="AD293" s="825"/>
      <c r="AE293" s="825"/>
      <c r="AF293" s="825"/>
      <c r="AG293" s="825"/>
      <c r="AR293" s="228" t="s">
        <v>15</v>
      </c>
      <c r="AT293" s="228" t="s">
        <v>12</v>
      </c>
      <c r="AU293" s="228" t="s">
        <v>98</v>
      </c>
      <c r="AY293" s="228" t="s">
        <v>11</v>
      </c>
      <c r="BE293" s="231">
        <f>IF($U$293="základní",$N$293,0)</f>
        <v>0</v>
      </c>
      <c r="BF293" s="231">
        <f>IF($U$293="snížená",$N$293,0)</f>
        <v>0</v>
      </c>
      <c r="BG293" s="231">
        <f>IF($U$293="zákl. přenesená",$N$293,0)</f>
        <v>0</v>
      </c>
      <c r="BH293" s="231">
        <f>IF($U$293="sníž. přenesená",$N$293,0)</f>
        <v>0</v>
      </c>
      <c r="BI293" s="231">
        <f>IF($U$293="nulová",$N$293,0)</f>
        <v>0</v>
      </c>
      <c r="BJ293" s="228" t="s">
        <v>97</v>
      </c>
      <c r="BK293" s="231">
        <f>ROUND($L$293*$K$293,2)</f>
        <v>0</v>
      </c>
      <c r="BL293" s="228" t="s">
        <v>15</v>
      </c>
    </row>
    <row r="294" spans="1:64" s="228" customFormat="1" ht="27" customHeight="1">
      <c r="A294" s="825"/>
      <c r="B294" s="829"/>
      <c r="C294" s="837" t="s">
        <v>2859</v>
      </c>
      <c r="D294" s="837" t="s">
        <v>12</v>
      </c>
      <c r="E294" s="838" t="s">
        <v>2845</v>
      </c>
      <c r="F294" s="1182" t="s">
        <v>2846</v>
      </c>
      <c r="G294" s="1183"/>
      <c r="H294" s="1183"/>
      <c r="I294" s="1183"/>
      <c r="J294" s="839" t="s">
        <v>92</v>
      </c>
      <c r="K294" s="840">
        <v>4</v>
      </c>
      <c r="L294" s="1184"/>
      <c r="M294" s="1185"/>
      <c r="N294" s="1186">
        <f>ROUND($L$294*$K$294,2)</f>
        <v>0</v>
      </c>
      <c r="O294" s="1183"/>
      <c r="P294" s="1183"/>
      <c r="Q294" s="1183"/>
      <c r="R294" s="830"/>
      <c r="S294" s="825"/>
      <c r="T294" s="919"/>
      <c r="U294" s="920" t="s">
        <v>13</v>
      </c>
      <c r="V294" s="921">
        <v>0</v>
      </c>
      <c r="W294" s="921">
        <f>$V$294*$K$294</f>
        <v>0</v>
      </c>
      <c r="X294" s="921">
        <v>0</v>
      </c>
      <c r="Y294" s="921">
        <f>$X$294*$K$294</f>
        <v>0</v>
      </c>
      <c r="Z294" s="921">
        <v>0</v>
      </c>
      <c r="AA294" s="922">
        <f>$Z$294*$K$294</f>
        <v>0</v>
      </c>
      <c r="AB294" s="825"/>
      <c r="AC294" s="825"/>
      <c r="AD294" s="825"/>
      <c r="AE294" s="825"/>
      <c r="AF294" s="825"/>
      <c r="AG294" s="825"/>
      <c r="AR294" s="228" t="s">
        <v>15</v>
      </c>
      <c r="AT294" s="228" t="s">
        <v>12</v>
      </c>
      <c r="AU294" s="228" t="s">
        <v>98</v>
      </c>
      <c r="AY294" s="228" t="s">
        <v>11</v>
      </c>
      <c r="BE294" s="231">
        <f>IF($U$294="základní",$N$294,0)</f>
        <v>0</v>
      </c>
      <c r="BF294" s="231">
        <f>IF($U$294="snížená",$N$294,0)</f>
        <v>0</v>
      </c>
      <c r="BG294" s="231">
        <f>IF($U$294="zákl. přenesená",$N$294,0)</f>
        <v>0</v>
      </c>
      <c r="BH294" s="231">
        <f>IF($U$294="sníž. přenesená",$N$294,0)</f>
        <v>0</v>
      </c>
      <c r="BI294" s="231">
        <f>IF($U$294="nulová",$N$294,0)</f>
        <v>0</v>
      </c>
      <c r="BJ294" s="228" t="s">
        <v>97</v>
      </c>
      <c r="BK294" s="231">
        <f>ROUND($L$294*$K$294,2)</f>
        <v>0</v>
      </c>
      <c r="BL294" s="228" t="s">
        <v>15</v>
      </c>
    </row>
    <row r="295" spans="1:64" s="228" customFormat="1" ht="27" customHeight="1">
      <c r="A295" s="825"/>
      <c r="B295" s="829"/>
      <c r="C295" s="837" t="s">
        <v>2862</v>
      </c>
      <c r="D295" s="837" t="s">
        <v>12</v>
      </c>
      <c r="E295" s="838" t="s">
        <v>2848</v>
      </c>
      <c r="F295" s="1182" t="s">
        <v>2849</v>
      </c>
      <c r="G295" s="1183"/>
      <c r="H295" s="1183"/>
      <c r="I295" s="1183"/>
      <c r="J295" s="839" t="s">
        <v>92</v>
      </c>
      <c r="K295" s="840">
        <v>1</v>
      </c>
      <c r="L295" s="1184"/>
      <c r="M295" s="1185"/>
      <c r="N295" s="1186">
        <f>ROUND($L$295*$K$295,2)</f>
        <v>0</v>
      </c>
      <c r="O295" s="1183"/>
      <c r="P295" s="1183"/>
      <c r="Q295" s="1183"/>
      <c r="R295" s="830"/>
      <c r="S295" s="825"/>
      <c r="T295" s="919"/>
      <c r="U295" s="920" t="s">
        <v>13</v>
      </c>
      <c r="V295" s="921">
        <v>0</v>
      </c>
      <c r="W295" s="921">
        <f>$V$295*$K$295</f>
        <v>0</v>
      </c>
      <c r="X295" s="921">
        <v>0</v>
      </c>
      <c r="Y295" s="921">
        <f>$X$295*$K$295</f>
        <v>0</v>
      </c>
      <c r="Z295" s="921">
        <v>0</v>
      </c>
      <c r="AA295" s="922">
        <f>$Z$295*$K$295</f>
        <v>0</v>
      </c>
      <c r="AB295" s="825"/>
      <c r="AC295" s="825"/>
      <c r="AD295" s="825"/>
      <c r="AE295" s="825"/>
      <c r="AF295" s="825"/>
      <c r="AG295" s="825"/>
      <c r="AR295" s="228" t="s">
        <v>15</v>
      </c>
      <c r="AT295" s="228" t="s">
        <v>12</v>
      </c>
      <c r="AU295" s="228" t="s">
        <v>98</v>
      </c>
      <c r="AY295" s="228" t="s">
        <v>11</v>
      </c>
      <c r="BE295" s="231">
        <f>IF($U$295="základní",$N$295,0)</f>
        <v>0</v>
      </c>
      <c r="BF295" s="231">
        <f>IF($U$295="snížená",$N$295,0)</f>
        <v>0</v>
      </c>
      <c r="BG295" s="231">
        <f>IF($U$295="zákl. přenesená",$N$295,0)</f>
        <v>0</v>
      </c>
      <c r="BH295" s="231">
        <f>IF($U$295="sníž. přenesená",$N$295,0)</f>
        <v>0</v>
      </c>
      <c r="BI295" s="231">
        <f>IF($U$295="nulová",$N$295,0)</f>
        <v>0</v>
      </c>
      <c r="BJ295" s="228" t="s">
        <v>97</v>
      </c>
      <c r="BK295" s="231">
        <f>ROUND($L$295*$K$295,2)</f>
        <v>0</v>
      </c>
      <c r="BL295" s="228" t="s">
        <v>15</v>
      </c>
    </row>
    <row r="296" spans="1:64" s="228" customFormat="1" ht="27" customHeight="1">
      <c r="A296" s="825"/>
      <c r="B296" s="829"/>
      <c r="C296" s="837" t="s">
        <v>2865</v>
      </c>
      <c r="D296" s="837" t="s">
        <v>12</v>
      </c>
      <c r="E296" s="838" t="s">
        <v>2851</v>
      </c>
      <c r="F296" s="1182" t="s">
        <v>2852</v>
      </c>
      <c r="G296" s="1183"/>
      <c r="H296" s="1183"/>
      <c r="I296" s="1183"/>
      <c r="J296" s="839" t="s">
        <v>92</v>
      </c>
      <c r="K296" s="840">
        <v>1</v>
      </c>
      <c r="L296" s="1184"/>
      <c r="M296" s="1185"/>
      <c r="N296" s="1186">
        <f>ROUND($L$296*$K$296,2)</f>
        <v>0</v>
      </c>
      <c r="O296" s="1183"/>
      <c r="P296" s="1183"/>
      <c r="Q296" s="1183"/>
      <c r="R296" s="830"/>
      <c r="S296" s="825"/>
      <c r="T296" s="919"/>
      <c r="U296" s="920" t="s">
        <v>13</v>
      </c>
      <c r="V296" s="921">
        <v>0</v>
      </c>
      <c r="W296" s="921">
        <f>$V$296*$K$296</f>
        <v>0</v>
      </c>
      <c r="X296" s="921">
        <v>0</v>
      </c>
      <c r="Y296" s="921">
        <f>$X$296*$K$296</f>
        <v>0</v>
      </c>
      <c r="Z296" s="921">
        <v>0</v>
      </c>
      <c r="AA296" s="922">
        <f>$Z$296*$K$296</f>
        <v>0</v>
      </c>
      <c r="AB296" s="825"/>
      <c r="AC296" s="825"/>
      <c r="AD296" s="825"/>
      <c r="AE296" s="825"/>
      <c r="AF296" s="825"/>
      <c r="AG296" s="825"/>
      <c r="AR296" s="228" t="s">
        <v>15</v>
      </c>
      <c r="AT296" s="228" t="s">
        <v>12</v>
      </c>
      <c r="AU296" s="228" t="s">
        <v>98</v>
      </c>
      <c r="AY296" s="228" t="s">
        <v>11</v>
      </c>
      <c r="BE296" s="231">
        <f>IF($U$296="základní",$N$296,0)</f>
        <v>0</v>
      </c>
      <c r="BF296" s="231">
        <f>IF($U$296="snížená",$N$296,0)</f>
        <v>0</v>
      </c>
      <c r="BG296" s="231">
        <f>IF($U$296="zákl. přenesená",$N$296,0)</f>
        <v>0</v>
      </c>
      <c r="BH296" s="231">
        <f>IF($U$296="sníž. přenesená",$N$296,0)</f>
        <v>0</v>
      </c>
      <c r="BI296" s="231">
        <f>IF($U$296="nulová",$N$296,0)</f>
        <v>0</v>
      </c>
      <c r="BJ296" s="228" t="s">
        <v>97</v>
      </c>
      <c r="BK296" s="231">
        <f>ROUND($L$296*$K$296,2)</f>
        <v>0</v>
      </c>
      <c r="BL296" s="228" t="s">
        <v>15</v>
      </c>
    </row>
    <row r="297" spans="1:64" s="230" customFormat="1" ht="30.75" customHeight="1">
      <c r="A297" s="836"/>
      <c r="B297" s="912"/>
      <c r="C297" s="836"/>
      <c r="D297" s="918" t="s">
        <v>2257</v>
      </c>
      <c r="E297" s="836"/>
      <c r="F297" s="836"/>
      <c r="G297" s="836"/>
      <c r="H297" s="836"/>
      <c r="I297" s="836"/>
      <c r="J297" s="836"/>
      <c r="K297" s="836"/>
      <c r="L297" s="846"/>
      <c r="M297" s="846"/>
      <c r="N297" s="1181">
        <f>$BK$297</f>
        <v>0</v>
      </c>
      <c r="O297" s="1180"/>
      <c r="P297" s="1180"/>
      <c r="Q297" s="1180"/>
      <c r="R297" s="914"/>
      <c r="S297" s="836"/>
      <c r="T297" s="915"/>
      <c r="U297" s="836"/>
      <c r="V297" s="836"/>
      <c r="W297" s="916">
        <f>SUM($W$298:$W$361)</f>
        <v>0</v>
      </c>
      <c r="X297" s="836"/>
      <c r="Y297" s="916">
        <f>SUM($Y$298:$Y$361)</f>
        <v>0</v>
      </c>
      <c r="Z297" s="836"/>
      <c r="AA297" s="917">
        <f>SUM($AA$298:$AA$361)</f>
        <v>0</v>
      </c>
      <c r="AB297" s="836"/>
      <c r="AC297" s="836"/>
      <c r="AD297" s="836"/>
      <c r="AE297" s="836"/>
      <c r="AF297" s="836"/>
      <c r="AG297" s="836"/>
      <c r="AR297" s="899" t="s">
        <v>98</v>
      </c>
      <c r="AT297" s="899" t="s">
        <v>10</v>
      </c>
      <c r="AU297" s="899" t="s">
        <v>97</v>
      </c>
      <c r="AY297" s="899" t="s">
        <v>11</v>
      </c>
      <c r="BK297" s="900">
        <f>SUM($BK$298:$BK$361)</f>
        <v>0</v>
      </c>
    </row>
    <row r="298" spans="1:64" s="228" customFormat="1" ht="15.75" customHeight="1">
      <c r="A298" s="825"/>
      <c r="B298" s="829"/>
      <c r="C298" s="837" t="s">
        <v>2868</v>
      </c>
      <c r="D298" s="837" t="s">
        <v>12</v>
      </c>
      <c r="E298" s="838" t="s">
        <v>2854</v>
      </c>
      <c r="F298" s="1182" t="s">
        <v>2855</v>
      </c>
      <c r="G298" s="1183"/>
      <c r="H298" s="1183"/>
      <c r="I298" s="1183"/>
      <c r="J298" s="839" t="s">
        <v>92</v>
      </c>
      <c r="K298" s="840">
        <v>6</v>
      </c>
      <c r="L298" s="1184"/>
      <c r="M298" s="1185"/>
      <c r="N298" s="1186">
        <f>ROUND($L$298*$K$298,2)</f>
        <v>0</v>
      </c>
      <c r="O298" s="1183"/>
      <c r="P298" s="1183"/>
      <c r="Q298" s="1183"/>
      <c r="R298" s="830"/>
      <c r="S298" s="825"/>
      <c r="T298" s="919"/>
      <c r="U298" s="920" t="s">
        <v>13</v>
      </c>
      <c r="V298" s="921">
        <v>0</v>
      </c>
      <c r="W298" s="921">
        <f>$V$298*$K$298</f>
        <v>0</v>
      </c>
      <c r="X298" s="921">
        <v>0</v>
      </c>
      <c r="Y298" s="921">
        <f>$X$298*$K$298</f>
        <v>0</v>
      </c>
      <c r="Z298" s="921">
        <v>0</v>
      </c>
      <c r="AA298" s="922">
        <f>$Z$298*$K$298</f>
        <v>0</v>
      </c>
      <c r="AB298" s="825"/>
      <c r="AC298" s="825"/>
      <c r="AD298" s="825"/>
      <c r="AE298" s="825"/>
      <c r="AF298" s="825"/>
      <c r="AG298" s="825"/>
      <c r="AR298" s="228" t="s">
        <v>15</v>
      </c>
      <c r="AT298" s="228" t="s">
        <v>12</v>
      </c>
      <c r="AU298" s="228" t="s">
        <v>98</v>
      </c>
      <c r="AY298" s="228" t="s">
        <v>11</v>
      </c>
      <c r="BE298" s="231">
        <f>IF($U$298="základní",$N$298,0)</f>
        <v>0</v>
      </c>
      <c r="BF298" s="231">
        <f>IF($U$298="snížená",$N$298,0)</f>
        <v>0</v>
      </c>
      <c r="BG298" s="231">
        <f>IF($U$298="zákl. přenesená",$N$298,0)</f>
        <v>0</v>
      </c>
      <c r="BH298" s="231">
        <f>IF($U$298="sníž. přenesená",$N$298,0)</f>
        <v>0</v>
      </c>
      <c r="BI298" s="231">
        <f>IF($U$298="nulová",$N$298,0)</f>
        <v>0</v>
      </c>
      <c r="BJ298" s="228" t="s">
        <v>97</v>
      </c>
      <c r="BK298" s="231">
        <f>ROUND($L$298*$K$298,2)</f>
        <v>0</v>
      </c>
      <c r="BL298" s="228" t="s">
        <v>15</v>
      </c>
    </row>
    <row r="299" spans="1:64" s="228" customFormat="1" ht="27" customHeight="1">
      <c r="A299" s="825"/>
      <c r="B299" s="829"/>
      <c r="C299" s="837" t="s">
        <v>2871</v>
      </c>
      <c r="D299" s="837" t="s">
        <v>12</v>
      </c>
      <c r="E299" s="838" t="s">
        <v>2857</v>
      </c>
      <c r="F299" s="1182" t="s">
        <v>2858</v>
      </c>
      <c r="G299" s="1183"/>
      <c r="H299" s="1183"/>
      <c r="I299" s="1183"/>
      <c r="J299" s="839" t="s">
        <v>92</v>
      </c>
      <c r="K299" s="840">
        <v>6</v>
      </c>
      <c r="L299" s="1184"/>
      <c r="M299" s="1185"/>
      <c r="N299" s="1186">
        <f>ROUND($L$299*$K$299,2)</f>
        <v>0</v>
      </c>
      <c r="O299" s="1183"/>
      <c r="P299" s="1183"/>
      <c r="Q299" s="1183"/>
      <c r="R299" s="830"/>
      <c r="S299" s="825"/>
      <c r="T299" s="919"/>
      <c r="U299" s="920" t="s">
        <v>13</v>
      </c>
      <c r="V299" s="921">
        <v>0</v>
      </c>
      <c r="W299" s="921">
        <f>$V$299*$K$299</f>
        <v>0</v>
      </c>
      <c r="X299" s="921">
        <v>0</v>
      </c>
      <c r="Y299" s="921">
        <f>$X$299*$K$299</f>
        <v>0</v>
      </c>
      <c r="Z299" s="921">
        <v>0</v>
      </c>
      <c r="AA299" s="922">
        <f>$Z$299*$K$299</f>
        <v>0</v>
      </c>
      <c r="AB299" s="825"/>
      <c r="AC299" s="825"/>
      <c r="AD299" s="825"/>
      <c r="AE299" s="825"/>
      <c r="AF299" s="825"/>
      <c r="AG299" s="825"/>
      <c r="AR299" s="228" t="s">
        <v>15</v>
      </c>
      <c r="AT299" s="228" t="s">
        <v>12</v>
      </c>
      <c r="AU299" s="228" t="s">
        <v>98</v>
      </c>
      <c r="AY299" s="228" t="s">
        <v>11</v>
      </c>
      <c r="BE299" s="231">
        <f>IF($U$299="základní",$N$299,0)</f>
        <v>0</v>
      </c>
      <c r="BF299" s="231">
        <f>IF($U$299="snížená",$N$299,0)</f>
        <v>0</v>
      </c>
      <c r="BG299" s="231">
        <f>IF($U$299="zákl. přenesená",$N$299,0)</f>
        <v>0</v>
      </c>
      <c r="BH299" s="231">
        <f>IF($U$299="sníž. přenesená",$N$299,0)</f>
        <v>0</v>
      </c>
      <c r="BI299" s="231">
        <f>IF($U$299="nulová",$N$299,0)</f>
        <v>0</v>
      </c>
      <c r="BJ299" s="228" t="s">
        <v>97</v>
      </c>
      <c r="BK299" s="231">
        <f>ROUND($L$299*$K$299,2)</f>
        <v>0</v>
      </c>
      <c r="BL299" s="228" t="s">
        <v>15</v>
      </c>
    </row>
    <row r="300" spans="1:64" s="228" customFormat="1" ht="27" customHeight="1">
      <c r="A300" s="825"/>
      <c r="B300" s="829"/>
      <c r="C300" s="837" t="s">
        <v>2874</v>
      </c>
      <c r="D300" s="837" t="s">
        <v>12</v>
      </c>
      <c r="E300" s="838" t="s">
        <v>2860</v>
      </c>
      <c r="F300" s="1182" t="s">
        <v>2861</v>
      </c>
      <c r="G300" s="1183"/>
      <c r="H300" s="1183"/>
      <c r="I300" s="1183"/>
      <c r="J300" s="839" t="s">
        <v>92</v>
      </c>
      <c r="K300" s="840">
        <v>6</v>
      </c>
      <c r="L300" s="1184"/>
      <c r="M300" s="1185"/>
      <c r="N300" s="1186">
        <f>ROUND($L$300*$K$300,2)</f>
        <v>0</v>
      </c>
      <c r="O300" s="1183"/>
      <c r="P300" s="1183"/>
      <c r="Q300" s="1183"/>
      <c r="R300" s="830"/>
      <c r="S300" s="825"/>
      <c r="T300" s="919"/>
      <c r="U300" s="920" t="s">
        <v>13</v>
      </c>
      <c r="V300" s="921">
        <v>0</v>
      </c>
      <c r="W300" s="921">
        <f>$V$300*$K$300</f>
        <v>0</v>
      </c>
      <c r="X300" s="921">
        <v>0</v>
      </c>
      <c r="Y300" s="921">
        <f>$X$300*$K$300</f>
        <v>0</v>
      </c>
      <c r="Z300" s="921">
        <v>0</v>
      </c>
      <c r="AA300" s="922">
        <f>$Z$300*$K$300</f>
        <v>0</v>
      </c>
      <c r="AB300" s="825"/>
      <c r="AC300" s="825"/>
      <c r="AD300" s="825"/>
      <c r="AE300" s="825"/>
      <c r="AF300" s="825"/>
      <c r="AG300" s="825"/>
      <c r="AR300" s="228" t="s">
        <v>15</v>
      </c>
      <c r="AT300" s="228" t="s">
        <v>12</v>
      </c>
      <c r="AU300" s="228" t="s">
        <v>98</v>
      </c>
      <c r="AY300" s="228" t="s">
        <v>11</v>
      </c>
      <c r="BE300" s="231">
        <f>IF($U$300="základní",$N$300,0)</f>
        <v>0</v>
      </c>
      <c r="BF300" s="231">
        <f>IF($U$300="snížená",$N$300,0)</f>
        <v>0</v>
      </c>
      <c r="BG300" s="231">
        <f>IF($U$300="zákl. přenesená",$N$300,0)</f>
        <v>0</v>
      </c>
      <c r="BH300" s="231">
        <f>IF($U$300="sníž. přenesená",$N$300,0)</f>
        <v>0</v>
      </c>
      <c r="BI300" s="231">
        <f>IF($U$300="nulová",$N$300,0)</f>
        <v>0</v>
      </c>
      <c r="BJ300" s="228" t="s">
        <v>97</v>
      </c>
      <c r="BK300" s="231">
        <f>ROUND($L$300*$K$300,2)</f>
        <v>0</v>
      </c>
      <c r="BL300" s="228" t="s">
        <v>15</v>
      </c>
    </row>
    <row r="301" spans="1:64" s="228" customFormat="1" ht="27" customHeight="1">
      <c r="A301" s="825"/>
      <c r="B301" s="829"/>
      <c r="C301" s="837" t="s">
        <v>2877</v>
      </c>
      <c r="D301" s="837" t="s">
        <v>12</v>
      </c>
      <c r="E301" s="838" t="s">
        <v>2863</v>
      </c>
      <c r="F301" s="1182" t="s">
        <v>2864</v>
      </c>
      <c r="G301" s="1183"/>
      <c r="H301" s="1183"/>
      <c r="I301" s="1183"/>
      <c r="J301" s="839" t="s">
        <v>92</v>
      </c>
      <c r="K301" s="840">
        <v>2</v>
      </c>
      <c r="L301" s="1184"/>
      <c r="M301" s="1185"/>
      <c r="N301" s="1186">
        <f>ROUND($L$301*$K$301,2)</f>
        <v>0</v>
      </c>
      <c r="O301" s="1183"/>
      <c r="P301" s="1183"/>
      <c r="Q301" s="1183"/>
      <c r="R301" s="830"/>
      <c r="S301" s="825"/>
      <c r="T301" s="919"/>
      <c r="U301" s="920" t="s">
        <v>13</v>
      </c>
      <c r="V301" s="921">
        <v>0</v>
      </c>
      <c r="W301" s="921">
        <f>$V$301*$K$301</f>
        <v>0</v>
      </c>
      <c r="X301" s="921">
        <v>0</v>
      </c>
      <c r="Y301" s="921">
        <f>$X$301*$K$301</f>
        <v>0</v>
      </c>
      <c r="Z301" s="921">
        <v>0</v>
      </c>
      <c r="AA301" s="922">
        <f>$Z$301*$K$301</f>
        <v>0</v>
      </c>
      <c r="AB301" s="825"/>
      <c r="AC301" s="825"/>
      <c r="AD301" s="825"/>
      <c r="AE301" s="825"/>
      <c r="AF301" s="825"/>
      <c r="AG301" s="825"/>
      <c r="AR301" s="228" t="s">
        <v>15</v>
      </c>
      <c r="AT301" s="228" t="s">
        <v>12</v>
      </c>
      <c r="AU301" s="228" t="s">
        <v>98</v>
      </c>
      <c r="AY301" s="228" t="s">
        <v>11</v>
      </c>
      <c r="BE301" s="231">
        <f>IF($U$301="základní",$N$301,0)</f>
        <v>0</v>
      </c>
      <c r="BF301" s="231">
        <f>IF($U$301="snížená",$N$301,0)</f>
        <v>0</v>
      </c>
      <c r="BG301" s="231">
        <f>IF($U$301="zákl. přenesená",$N$301,0)</f>
        <v>0</v>
      </c>
      <c r="BH301" s="231">
        <f>IF($U$301="sníž. přenesená",$N$301,0)</f>
        <v>0</v>
      </c>
      <c r="BI301" s="231">
        <f>IF($U$301="nulová",$N$301,0)</f>
        <v>0</v>
      </c>
      <c r="BJ301" s="228" t="s">
        <v>97</v>
      </c>
      <c r="BK301" s="231">
        <f>ROUND($L$301*$K$301,2)</f>
        <v>0</v>
      </c>
      <c r="BL301" s="228" t="s">
        <v>15</v>
      </c>
    </row>
    <row r="302" spans="1:64" s="228" customFormat="1" ht="27" customHeight="1">
      <c r="A302" s="825"/>
      <c r="B302" s="829"/>
      <c r="C302" s="837" t="s">
        <v>2880</v>
      </c>
      <c r="D302" s="837" t="s">
        <v>12</v>
      </c>
      <c r="E302" s="838" t="s">
        <v>2866</v>
      </c>
      <c r="F302" s="1182" t="s">
        <v>2867</v>
      </c>
      <c r="G302" s="1183"/>
      <c r="H302" s="1183"/>
      <c r="I302" s="1183"/>
      <c r="J302" s="839" t="s">
        <v>92</v>
      </c>
      <c r="K302" s="840">
        <v>2</v>
      </c>
      <c r="L302" s="1184"/>
      <c r="M302" s="1185"/>
      <c r="N302" s="1186">
        <f>ROUND($L$302*$K$302,2)</f>
        <v>0</v>
      </c>
      <c r="O302" s="1183"/>
      <c r="P302" s="1183"/>
      <c r="Q302" s="1183"/>
      <c r="R302" s="830"/>
      <c r="S302" s="825"/>
      <c r="T302" s="919"/>
      <c r="U302" s="920" t="s">
        <v>13</v>
      </c>
      <c r="V302" s="921">
        <v>0</v>
      </c>
      <c r="W302" s="921">
        <f>$V$302*$K$302</f>
        <v>0</v>
      </c>
      <c r="X302" s="921">
        <v>0</v>
      </c>
      <c r="Y302" s="921">
        <f>$X$302*$K$302</f>
        <v>0</v>
      </c>
      <c r="Z302" s="921">
        <v>0</v>
      </c>
      <c r="AA302" s="922">
        <f>$Z$302*$K$302</f>
        <v>0</v>
      </c>
      <c r="AB302" s="825"/>
      <c r="AC302" s="825"/>
      <c r="AD302" s="825"/>
      <c r="AE302" s="825"/>
      <c r="AF302" s="825"/>
      <c r="AG302" s="825"/>
      <c r="AR302" s="228" t="s">
        <v>15</v>
      </c>
      <c r="AT302" s="228" t="s">
        <v>12</v>
      </c>
      <c r="AU302" s="228" t="s">
        <v>98</v>
      </c>
      <c r="AY302" s="228" t="s">
        <v>11</v>
      </c>
      <c r="BE302" s="231">
        <f>IF($U$302="základní",$N$302,0)</f>
        <v>0</v>
      </c>
      <c r="BF302" s="231">
        <f>IF($U$302="snížená",$N$302,0)</f>
        <v>0</v>
      </c>
      <c r="BG302" s="231">
        <f>IF($U$302="zákl. přenesená",$N$302,0)</f>
        <v>0</v>
      </c>
      <c r="BH302" s="231">
        <f>IF($U$302="sníž. přenesená",$N$302,0)</f>
        <v>0</v>
      </c>
      <c r="BI302" s="231">
        <f>IF($U$302="nulová",$N$302,0)</f>
        <v>0</v>
      </c>
      <c r="BJ302" s="228" t="s">
        <v>97</v>
      </c>
      <c r="BK302" s="231">
        <f>ROUND($L$302*$K$302,2)</f>
        <v>0</v>
      </c>
      <c r="BL302" s="228" t="s">
        <v>15</v>
      </c>
    </row>
    <row r="303" spans="1:64" s="228" customFormat="1" ht="27" customHeight="1">
      <c r="A303" s="825"/>
      <c r="B303" s="829"/>
      <c r="C303" s="837" t="s">
        <v>2883</v>
      </c>
      <c r="D303" s="837" t="s">
        <v>12</v>
      </c>
      <c r="E303" s="838" t="s">
        <v>2869</v>
      </c>
      <c r="F303" s="1182" t="s">
        <v>2870</v>
      </c>
      <c r="G303" s="1183"/>
      <c r="H303" s="1183"/>
      <c r="I303" s="1183"/>
      <c r="J303" s="839" t="s">
        <v>109</v>
      </c>
      <c r="K303" s="840">
        <v>8</v>
      </c>
      <c r="L303" s="1184"/>
      <c r="M303" s="1185"/>
      <c r="N303" s="1186">
        <f>ROUND($L$303*$K$303,2)</f>
        <v>0</v>
      </c>
      <c r="O303" s="1183"/>
      <c r="P303" s="1183"/>
      <c r="Q303" s="1183"/>
      <c r="R303" s="830"/>
      <c r="S303" s="825"/>
      <c r="T303" s="919"/>
      <c r="U303" s="920" t="s">
        <v>13</v>
      </c>
      <c r="V303" s="921">
        <v>0</v>
      </c>
      <c r="W303" s="921">
        <f>$V$303*$K$303</f>
        <v>0</v>
      </c>
      <c r="X303" s="921">
        <v>0</v>
      </c>
      <c r="Y303" s="921">
        <f>$X$303*$K$303</f>
        <v>0</v>
      </c>
      <c r="Z303" s="921">
        <v>0</v>
      </c>
      <c r="AA303" s="922">
        <f>$Z$303*$K$303</f>
        <v>0</v>
      </c>
      <c r="AB303" s="825"/>
      <c r="AC303" s="825"/>
      <c r="AD303" s="825"/>
      <c r="AE303" s="825"/>
      <c r="AF303" s="825"/>
      <c r="AG303" s="825"/>
      <c r="AR303" s="228" t="s">
        <v>15</v>
      </c>
      <c r="AT303" s="228" t="s">
        <v>12</v>
      </c>
      <c r="AU303" s="228" t="s">
        <v>98</v>
      </c>
      <c r="AY303" s="228" t="s">
        <v>11</v>
      </c>
      <c r="BE303" s="231">
        <f>IF($U$303="základní",$N$303,0)</f>
        <v>0</v>
      </c>
      <c r="BF303" s="231">
        <f>IF($U$303="snížená",$N$303,0)</f>
        <v>0</v>
      </c>
      <c r="BG303" s="231">
        <f>IF($U$303="zákl. přenesená",$N$303,0)</f>
        <v>0</v>
      </c>
      <c r="BH303" s="231">
        <f>IF($U$303="sníž. přenesená",$N$303,0)</f>
        <v>0</v>
      </c>
      <c r="BI303" s="231">
        <f>IF($U$303="nulová",$N$303,0)</f>
        <v>0</v>
      </c>
      <c r="BJ303" s="228" t="s">
        <v>97</v>
      </c>
      <c r="BK303" s="231">
        <f>ROUND($L$303*$K$303,2)</f>
        <v>0</v>
      </c>
      <c r="BL303" s="228" t="s">
        <v>15</v>
      </c>
    </row>
    <row r="304" spans="1:64" s="228" customFormat="1" ht="27" customHeight="1">
      <c r="A304" s="825"/>
      <c r="B304" s="829"/>
      <c r="C304" s="837" t="s">
        <v>2886</v>
      </c>
      <c r="D304" s="837" t="s">
        <v>12</v>
      </c>
      <c r="E304" s="838" t="s">
        <v>2872</v>
      </c>
      <c r="F304" s="1182" t="s">
        <v>2873</v>
      </c>
      <c r="G304" s="1183"/>
      <c r="H304" s="1183"/>
      <c r="I304" s="1183"/>
      <c r="J304" s="839" t="s">
        <v>92</v>
      </c>
      <c r="K304" s="840">
        <v>15</v>
      </c>
      <c r="L304" s="1184"/>
      <c r="M304" s="1185"/>
      <c r="N304" s="1186">
        <f>ROUND($L$304*$K$304,2)</f>
        <v>0</v>
      </c>
      <c r="O304" s="1183"/>
      <c r="P304" s="1183"/>
      <c r="Q304" s="1183"/>
      <c r="R304" s="830"/>
      <c r="S304" s="825"/>
      <c r="T304" s="919"/>
      <c r="U304" s="920" t="s">
        <v>13</v>
      </c>
      <c r="V304" s="921">
        <v>0</v>
      </c>
      <c r="W304" s="921">
        <f>$V$304*$K$304</f>
        <v>0</v>
      </c>
      <c r="X304" s="921">
        <v>0</v>
      </c>
      <c r="Y304" s="921">
        <f>$X$304*$K$304</f>
        <v>0</v>
      </c>
      <c r="Z304" s="921">
        <v>0</v>
      </c>
      <c r="AA304" s="922">
        <f>$Z$304*$K$304</f>
        <v>0</v>
      </c>
      <c r="AB304" s="825"/>
      <c r="AC304" s="825"/>
      <c r="AD304" s="825"/>
      <c r="AE304" s="825"/>
      <c r="AF304" s="825"/>
      <c r="AG304" s="825"/>
      <c r="AR304" s="228" t="s">
        <v>15</v>
      </c>
      <c r="AT304" s="228" t="s">
        <v>12</v>
      </c>
      <c r="AU304" s="228" t="s">
        <v>98</v>
      </c>
      <c r="AY304" s="228" t="s">
        <v>11</v>
      </c>
      <c r="BE304" s="231">
        <f>IF($U$304="základní",$N$304,0)</f>
        <v>0</v>
      </c>
      <c r="BF304" s="231">
        <f>IF($U$304="snížená",$N$304,0)</f>
        <v>0</v>
      </c>
      <c r="BG304" s="231">
        <f>IF($U$304="zákl. přenesená",$N$304,0)</f>
        <v>0</v>
      </c>
      <c r="BH304" s="231">
        <f>IF($U$304="sníž. přenesená",$N$304,0)</f>
        <v>0</v>
      </c>
      <c r="BI304" s="231">
        <f>IF($U$304="nulová",$N$304,0)</f>
        <v>0</v>
      </c>
      <c r="BJ304" s="228" t="s">
        <v>97</v>
      </c>
      <c r="BK304" s="231">
        <f>ROUND($L$304*$K$304,2)</f>
        <v>0</v>
      </c>
      <c r="BL304" s="228" t="s">
        <v>15</v>
      </c>
    </row>
    <row r="305" spans="1:64" s="228" customFormat="1" ht="27" customHeight="1">
      <c r="A305" s="825"/>
      <c r="B305" s="829"/>
      <c r="C305" s="837" t="s">
        <v>2889</v>
      </c>
      <c r="D305" s="837" t="s">
        <v>12</v>
      </c>
      <c r="E305" s="838" t="s">
        <v>2875</v>
      </c>
      <c r="F305" s="1182" t="s">
        <v>2876</v>
      </c>
      <c r="G305" s="1183"/>
      <c r="H305" s="1183"/>
      <c r="I305" s="1183"/>
      <c r="J305" s="839" t="s">
        <v>92</v>
      </c>
      <c r="K305" s="840">
        <v>4</v>
      </c>
      <c r="L305" s="1184"/>
      <c r="M305" s="1185"/>
      <c r="N305" s="1186">
        <f>ROUND($L$305*$K$305,2)</f>
        <v>0</v>
      </c>
      <c r="O305" s="1183"/>
      <c r="P305" s="1183"/>
      <c r="Q305" s="1183"/>
      <c r="R305" s="830"/>
      <c r="S305" s="825"/>
      <c r="T305" s="919"/>
      <c r="U305" s="920" t="s">
        <v>13</v>
      </c>
      <c r="V305" s="921">
        <v>0</v>
      </c>
      <c r="W305" s="921">
        <f>$V$305*$K$305</f>
        <v>0</v>
      </c>
      <c r="X305" s="921">
        <v>0</v>
      </c>
      <c r="Y305" s="921">
        <f>$X$305*$K$305</f>
        <v>0</v>
      </c>
      <c r="Z305" s="921">
        <v>0</v>
      </c>
      <c r="AA305" s="922">
        <f>$Z$305*$K$305</f>
        <v>0</v>
      </c>
      <c r="AB305" s="825"/>
      <c r="AC305" s="825"/>
      <c r="AD305" s="825"/>
      <c r="AE305" s="825"/>
      <c r="AF305" s="825"/>
      <c r="AG305" s="825"/>
      <c r="AR305" s="228" t="s">
        <v>15</v>
      </c>
      <c r="AT305" s="228" t="s">
        <v>12</v>
      </c>
      <c r="AU305" s="228" t="s">
        <v>98</v>
      </c>
      <c r="AY305" s="228" t="s">
        <v>11</v>
      </c>
      <c r="BE305" s="231">
        <f>IF($U$305="základní",$N$305,0)</f>
        <v>0</v>
      </c>
      <c r="BF305" s="231">
        <f>IF($U$305="snížená",$N$305,0)</f>
        <v>0</v>
      </c>
      <c r="BG305" s="231">
        <f>IF($U$305="zákl. přenesená",$N$305,0)</f>
        <v>0</v>
      </c>
      <c r="BH305" s="231">
        <f>IF($U$305="sníž. přenesená",$N$305,0)</f>
        <v>0</v>
      </c>
      <c r="BI305" s="231">
        <f>IF($U$305="nulová",$N$305,0)</f>
        <v>0</v>
      </c>
      <c r="BJ305" s="228" t="s">
        <v>97</v>
      </c>
      <c r="BK305" s="231">
        <f>ROUND($L$305*$K$305,2)</f>
        <v>0</v>
      </c>
      <c r="BL305" s="228" t="s">
        <v>15</v>
      </c>
    </row>
    <row r="306" spans="1:64" s="228" customFormat="1" ht="27" customHeight="1">
      <c r="A306" s="825"/>
      <c r="B306" s="829"/>
      <c r="C306" s="837" t="s">
        <v>2892</v>
      </c>
      <c r="D306" s="837" t="s">
        <v>12</v>
      </c>
      <c r="E306" s="838" t="s">
        <v>2878</v>
      </c>
      <c r="F306" s="1182" t="s">
        <v>2879</v>
      </c>
      <c r="G306" s="1183"/>
      <c r="H306" s="1183"/>
      <c r="I306" s="1183"/>
      <c r="J306" s="839" t="s">
        <v>92</v>
      </c>
      <c r="K306" s="840">
        <v>6</v>
      </c>
      <c r="L306" s="1184"/>
      <c r="M306" s="1185"/>
      <c r="N306" s="1186">
        <f>ROUND($L$306*$K$306,2)</f>
        <v>0</v>
      </c>
      <c r="O306" s="1183"/>
      <c r="P306" s="1183"/>
      <c r="Q306" s="1183"/>
      <c r="R306" s="830"/>
      <c r="S306" s="825"/>
      <c r="T306" s="919"/>
      <c r="U306" s="920" t="s">
        <v>13</v>
      </c>
      <c r="V306" s="921">
        <v>0</v>
      </c>
      <c r="W306" s="921">
        <f>$V$306*$K$306</f>
        <v>0</v>
      </c>
      <c r="X306" s="921">
        <v>0</v>
      </c>
      <c r="Y306" s="921">
        <f>$X$306*$K$306</f>
        <v>0</v>
      </c>
      <c r="Z306" s="921">
        <v>0</v>
      </c>
      <c r="AA306" s="922">
        <f>$Z$306*$K$306</f>
        <v>0</v>
      </c>
      <c r="AB306" s="825"/>
      <c r="AC306" s="825"/>
      <c r="AD306" s="825"/>
      <c r="AE306" s="825"/>
      <c r="AF306" s="825"/>
      <c r="AG306" s="825"/>
      <c r="AR306" s="228" t="s">
        <v>15</v>
      </c>
      <c r="AT306" s="228" t="s">
        <v>12</v>
      </c>
      <c r="AU306" s="228" t="s">
        <v>98</v>
      </c>
      <c r="AY306" s="228" t="s">
        <v>11</v>
      </c>
      <c r="BE306" s="231">
        <f>IF($U$306="základní",$N$306,0)</f>
        <v>0</v>
      </c>
      <c r="BF306" s="231">
        <f>IF($U$306="snížená",$N$306,0)</f>
        <v>0</v>
      </c>
      <c r="BG306" s="231">
        <f>IF($U$306="zákl. přenesená",$N$306,0)</f>
        <v>0</v>
      </c>
      <c r="BH306" s="231">
        <f>IF($U$306="sníž. přenesená",$N$306,0)</f>
        <v>0</v>
      </c>
      <c r="BI306" s="231">
        <f>IF($U$306="nulová",$N$306,0)</f>
        <v>0</v>
      </c>
      <c r="BJ306" s="228" t="s">
        <v>97</v>
      </c>
      <c r="BK306" s="231">
        <f>ROUND($L$306*$K$306,2)</f>
        <v>0</v>
      </c>
      <c r="BL306" s="228" t="s">
        <v>15</v>
      </c>
    </row>
    <row r="307" spans="1:64" s="228" customFormat="1" ht="27" customHeight="1">
      <c r="A307" s="825"/>
      <c r="B307" s="829"/>
      <c r="C307" s="837" t="s">
        <v>2895</v>
      </c>
      <c r="D307" s="837" t="s">
        <v>12</v>
      </c>
      <c r="E307" s="838" t="s">
        <v>2881</v>
      </c>
      <c r="F307" s="1182" t="s">
        <v>2882</v>
      </c>
      <c r="G307" s="1183"/>
      <c r="H307" s="1183"/>
      <c r="I307" s="1183"/>
      <c r="J307" s="839" t="s">
        <v>92</v>
      </c>
      <c r="K307" s="840">
        <v>6</v>
      </c>
      <c r="L307" s="1184"/>
      <c r="M307" s="1185"/>
      <c r="N307" s="1186">
        <f>ROUND($L$307*$K$307,2)</f>
        <v>0</v>
      </c>
      <c r="O307" s="1183"/>
      <c r="P307" s="1183"/>
      <c r="Q307" s="1183"/>
      <c r="R307" s="830"/>
      <c r="S307" s="825"/>
      <c r="T307" s="919"/>
      <c r="U307" s="920" t="s">
        <v>13</v>
      </c>
      <c r="V307" s="921">
        <v>0</v>
      </c>
      <c r="W307" s="921">
        <f>$V$307*$K$307</f>
        <v>0</v>
      </c>
      <c r="X307" s="921">
        <v>0</v>
      </c>
      <c r="Y307" s="921">
        <f>$X$307*$K$307</f>
        <v>0</v>
      </c>
      <c r="Z307" s="921">
        <v>0</v>
      </c>
      <c r="AA307" s="922">
        <f>$Z$307*$K$307</f>
        <v>0</v>
      </c>
      <c r="AB307" s="825"/>
      <c r="AC307" s="825"/>
      <c r="AD307" s="825"/>
      <c r="AE307" s="825"/>
      <c r="AF307" s="825"/>
      <c r="AG307" s="825"/>
      <c r="AR307" s="228" t="s">
        <v>15</v>
      </c>
      <c r="AT307" s="228" t="s">
        <v>12</v>
      </c>
      <c r="AU307" s="228" t="s">
        <v>98</v>
      </c>
      <c r="AY307" s="228" t="s">
        <v>11</v>
      </c>
      <c r="BE307" s="231">
        <f>IF($U$307="základní",$N$307,0)</f>
        <v>0</v>
      </c>
      <c r="BF307" s="231">
        <f>IF($U$307="snížená",$N$307,0)</f>
        <v>0</v>
      </c>
      <c r="BG307" s="231">
        <f>IF($U$307="zákl. přenesená",$N$307,0)</f>
        <v>0</v>
      </c>
      <c r="BH307" s="231">
        <f>IF($U$307="sníž. přenesená",$N$307,0)</f>
        <v>0</v>
      </c>
      <c r="BI307" s="231">
        <f>IF($U$307="nulová",$N$307,0)</f>
        <v>0</v>
      </c>
      <c r="BJ307" s="228" t="s">
        <v>97</v>
      </c>
      <c r="BK307" s="231">
        <f>ROUND($L$307*$K$307,2)</f>
        <v>0</v>
      </c>
      <c r="BL307" s="228" t="s">
        <v>15</v>
      </c>
    </row>
    <row r="308" spans="1:64" s="228" customFormat="1" ht="27" customHeight="1">
      <c r="A308" s="825"/>
      <c r="B308" s="829"/>
      <c r="C308" s="837" t="s">
        <v>2898</v>
      </c>
      <c r="D308" s="837" t="s">
        <v>12</v>
      </c>
      <c r="E308" s="838" t="s">
        <v>2884</v>
      </c>
      <c r="F308" s="1182" t="s">
        <v>2885</v>
      </c>
      <c r="G308" s="1183"/>
      <c r="H308" s="1183"/>
      <c r="I308" s="1183"/>
      <c r="J308" s="839" t="s">
        <v>92</v>
      </c>
      <c r="K308" s="840">
        <v>10</v>
      </c>
      <c r="L308" s="1184"/>
      <c r="M308" s="1185"/>
      <c r="N308" s="1186">
        <f>ROUND($L$308*$K$308,2)</f>
        <v>0</v>
      </c>
      <c r="O308" s="1183"/>
      <c r="P308" s="1183"/>
      <c r="Q308" s="1183"/>
      <c r="R308" s="830"/>
      <c r="S308" s="825"/>
      <c r="T308" s="919"/>
      <c r="U308" s="920" t="s">
        <v>13</v>
      </c>
      <c r="V308" s="921">
        <v>0</v>
      </c>
      <c r="W308" s="921">
        <f>$V$308*$K$308</f>
        <v>0</v>
      </c>
      <c r="X308" s="921">
        <v>0</v>
      </c>
      <c r="Y308" s="921">
        <f>$X$308*$K$308</f>
        <v>0</v>
      </c>
      <c r="Z308" s="921">
        <v>0</v>
      </c>
      <c r="AA308" s="922">
        <f>$Z$308*$K$308</f>
        <v>0</v>
      </c>
      <c r="AB308" s="825"/>
      <c r="AC308" s="825"/>
      <c r="AD308" s="825"/>
      <c r="AE308" s="825"/>
      <c r="AF308" s="825"/>
      <c r="AG308" s="825"/>
      <c r="AR308" s="228" t="s">
        <v>15</v>
      </c>
      <c r="AT308" s="228" t="s">
        <v>12</v>
      </c>
      <c r="AU308" s="228" t="s">
        <v>98</v>
      </c>
      <c r="AY308" s="228" t="s">
        <v>11</v>
      </c>
      <c r="BE308" s="231">
        <f>IF($U$308="základní",$N$308,0)</f>
        <v>0</v>
      </c>
      <c r="BF308" s="231">
        <f>IF($U$308="snížená",$N$308,0)</f>
        <v>0</v>
      </c>
      <c r="BG308" s="231">
        <f>IF($U$308="zákl. přenesená",$N$308,0)</f>
        <v>0</v>
      </c>
      <c r="BH308" s="231">
        <f>IF($U$308="sníž. přenesená",$N$308,0)</f>
        <v>0</v>
      </c>
      <c r="BI308" s="231">
        <f>IF($U$308="nulová",$N$308,0)</f>
        <v>0</v>
      </c>
      <c r="BJ308" s="228" t="s">
        <v>97</v>
      </c>
      <c r="BK308" s="231">
        <f>ROUND($L$308*$K$308,2)</f>
        <v>0</v>
      </c>
      <c r="BL308" s="228" t="s">
        <v>15</v>
      </c>
    </row>
    <row r="309" spans="1:64" s="228" customFormat="1" ht="27" customHeight="1">
      <c r="A309" s="825"/>
      <c r="B309" s="829"/>
      <c r="C309" s="837" t="s">
        <v>2900</v>
      </c>
      <c r="D309" s="837" t="s">
        <v>12</v>
      </c>
      <c r="E309" s="838" t="s">
        <v>2887</v>
      </c>
      <c r="F309" s="1182" t="s">
        <v>2888</v>
      </c>
      <c r="G309" s="1183"/>
      <c r="H309" s="1183"/>
      <c r="I309" s="1183"/>
      <c r="J309" s="839" t="s">
        <v>94</v>
      </c>
      <c r="K309" s="840">
        <v>25</v>
      </c>
      <c r="L309" s="1184"/>
      <c r="M309" s="1185"/>
      <c r="N309" s="1186">
        <f>ROUND($L$309*$K$309,2)</f>
        <v>0</v>
      </c>
      <c r="O309" s="1183"/>
      <c r="P309" s="1183"/>
      <c r="Q309" s="1183"/>
      <c r="R309" s="830"/>
      <c r="S309" s="825"/>
      <c r="T309" s="919"/>
      <c r="U309" s="920" t="s">
        <v>13</v>
      </c>
      <c r="V309" s="921">
        <v>0</v>
      </c>
      <c r="W309" s="921">
        <f>$V$309*$K$309</f>
        <v>0</v>
      </c>
      <c r="X309" s="921">
        <v>0</v>
      </c>
      <c r="Y309" s="921">
        <f>$X$309*$K$309</f>
        <v>0</v>
      </c>
      <c r="Z309" s="921">
        <v>0</v>
      </c>
      <c r="AA309" s="922">
        <f>$Z$309*$K$309</f>
        <v>0</v>
      </c>
      <c r="AB309" s="825"/>
      <c r="AC309" s="825"/>
      <c r="AD309" s="825"/>
      <c r="AE309" s="825"/>
      <c r="AF309" s="825"/>
      <c r="AG309" s="825"/>
      <c r="AR309" s="228" t="s">
        <v>15</v>
      </c>
      <c r="AT309" s="228" t="s">
        <v>12</v>
      </c>
      <c r="AU309" s="228" t="s">
        <v>98</v>
      </c>
      <c r="AY309" s="228" t="s">
        <v>11</v>
      </c>
      <c r="BE309" s="231">
        <f>IF($U$309="základní",$N$309,0)</f>
        <v>0</v>
      </c>
      <c r="BF309" s="231">
        <f>IF($U$309="snížená",$N$309,0)</f>
        <v>0</v>
      </c>
      <c r="BG309" s="231">
        <f>IF($U$309="zákl. přenesená",$N$309,0)</f>
        <v>0</v>
      </c>
      <c r="BH309" s="231">
        <f>IF($U$309="sníž. přenesená",$N$309,0)</f>
        <v>0</v>
      </c>
      <c r="BI309" s="231">
        <f>IF($U$309="nulová",$N$309,0)</f>
        <v>0</v>
      </c>
      <c r="BJ309" s="228" t="s">
        <v>97</v>
      </c>
      <c r="BK309" s="231">
        <f>ROUND($L$309*$K$309,2)</f>
        <v>0</v>
      </c>
      <c r="BL309" s="228" t="s">
        <v>15</v>
      </c>
    </row>
    <row r="310" spans="1:64" s="228" customFormat="1" ht="27" customHeight="1">
      <c r="A310" s="825"/>
      <c r="B310" s="829"/>
      <c r="C310" s="837" t="s">
        <v>2903</v>
      </c>
      <c r="D310" s="837" t="s">
        <v>12</v>
      </c>
      <c r="E310" s="838" t="s">
        <v>2890</v>
      </c>
      <c r="F310" s="1182" t="s">
        <v>2891</v>
      </c>
      <c r="G310" s="1183"/>
      <c r="H310" s="1183"/>
      <c r="I310" s="1183"/>
      <c r="J310" s="839" t="s">
        <v>94</v>
      </c>
      <c r="K310" s="840">
        <v>25</v>
      </c>
      <c r="L310" s="1184"/>
      <c r="M310" s="1185"/>
      <c r="N310" s="1186">
        <f>ROUND($L$310*$K$310,2)</f>
        <v>0</v>
      </c>
      <c r="O310" s="1183"/>
      <c r="P310" s="1183"/>
      <c r="Q310" s="1183"/>
      <c r="R310" s="830"/>
      <c r="S310" s="825"/>
      <c r="T310" s="919"/>
      <c r="U310" s="920" t="s">
        <v>13</v>
      </c>
      <c r="V310" s="921">
        <v>0</v>
      </c>
      <c r="W310" s="921">
        <f>$V$310*$K$310</f>
        <v>0</v>
      </c>
      <c r="X310" s="921">
        <v>0</v>
      </c>
      <c r="Y310" s="921">
        <f>$X$310*$K$310</f>
        <v>0</v>
      </c>
      <c r="Z310" s="921">
        <v>0</v>
      </c>
      <c r="AA310" s="922">
        <f>$Z$310*$K$310</f>
        <v>0</v>
      </c>
      <c r="AB310" s="825"/>
      <c r="AC310" s="825"/>
      <c r="AD310" s="825"/>
      <c r="AE310" s="825"/>
      <c r="AF310" s="825"/>
      <c r="AG310" s="825"/>
      <c r="AR310" s="228" t="s">
        <v>15</v>
      </c>
      <c r="AT310" s="228" t="s">
        <v>12</v>
      </c>
      <c r="AU310" s="228" t="s">
        <v>98</v>
      </c>
      <c r="AY310" s="228" t="s">
        <v>11</v>
      </c>
      <c r="BE310" s="231">
        <f>IF($U$310="základní",$N$310,0)</f>
        <v>0</v>
      </c>
      <c r="BF310" s="231">
        <f>IF($U$310="snížená",$N$310,0)</f>
        <v>0</v>
      </c>
      <c r="BG310" s="231">
        <f>IF($U$310="zákl. přenesená",$N$310,0)</f>
        <v>0</v>
      </c>
      <c r="BH310" s="231">
        <f>IF($U$310="sníž. přenesená",$N$310,0)</f>
        <v>0</v>
      </c>
      <c r="BI310" s="231">
        <f>IF($U$310="nulová",$N$310,0)</f>
        <v>0</v>
      </c>
      <c r="BJ310" s="228" t="s">
        <v>97</v>
      </c>
      <c r="BK310" s="231">
        <f>ROUND($L$310*$K$310,2)</f>
        <v>0</v>
      </c>
      <c r="BL310" s="228" t="s">
        <v>15</v>
      </c>
    </row>
    <row r="311" spans="1:64" s="228" customFormat="1" ht="27" customHeight="1">
      <c r="A311" s="825"/>
      <c r="B311" s="829"/>
      <c r="C311" s="837" t="s">
        <v>2906</v>
      </c>
      <c r="D311" s="837" t="s">
        <v>12</v>
      </c>
      <c r="E311" s="838" t="s">
        <v>2893</v>
      </c>
      <c r="F311" s="1182" t="s">
        <v>2894</v>
      </c>
      <c r="G311" s="1183"/>
      <c r="H311" s="1183"/>
      <c r="I311" s="1183"/>
      <c r="J311" s="839" t="s">
        <v>92</v>
      </c>
      <c r="K311" s="840">
        <v>3</v>
      </c>
      <c r="L311" s="1184"/>
      <c r="M311" s="1185"/>
      <c r="N311" s="1186">
        <f>ROUND($L$311*$K$311,2)</f>
        <v>0</v>
      </c>
      <c r="O311" s="1183"/>
      <c r="P311" s="1183"/>
      <c r="Q311" s="1183"/>
      <c r="R311" s="830"/>
      <c r="S311" s="825"/>
      <c r="T311" s="919"/>
      <c r="U311" s="920" t="s">
        <v>13</v>
      </c>
      <c r="V311" s="921">
        <v>0</v>
      </c>
      <c r="W311" s="921">
        <f>$V$311*$K$311</f>
        <v>0</v>
      </c>
      <c r="X311" s="921">
        <v>0</v>
      </c>
      <c r="Y311" s="921">
        <f>$X$311*$K$311</f>
        <v>0</v>
      </c>
      <c r="Z311" s="921">
        <v>0</v>
      </c>
      <c r="AA311" s="922">
        <f>$Z$311*$K$311</f>
        <v>0</v>
      </c>
      <c r="AB311" s="825"/>
      <c r="AC311" s="825"/>
      <c r="AD311" s="825"/>
      <c r="AE311" s="825"/>
      <c r="AF311" s="825"/>
      <c r="AG311" s="825"/>
      <c r="AR311" s="228" t="s">
        <v>15</v>
      </c>
      <c r="AT311" s="228" t="s">
        <v>12</v>
      </c>
      <c r="AU311" s="228" t="s">
        <v>98</v>
      </c>
      <c r="AY311" s="228" t="s">
        <v>11</v>
      </c>
      <c r="BE311" s="231">
        <f>IF($U$311="základní",$N$311,0)</f>
        <v>0</v>
      </c>
      <c r="BF311" s="231">
        <f>IF($U$311="snížená",$N$311,0)</f>
        <v>0</v>
      </c>
      <c r="BG311" s="231">
        <f>IF($U$311="zákl. přenesená",$N$311,0)</f>
        <v>0</v>
      </c>
      <c r="BH311" s="231">
        <f>IF($U$311="sníž. přenesená",$N$311,0)</f>
        <v>0</v>
      </c>
      <c r="BI311" s="231">
        <f>IF($U$311="nulová",$N$311,0)</f>
        <v>0</v>
      </c>
      <c r="BJ311" s="228" t="s">
        <v>97</v>
      </c>
      <c r="BK311" s="231">
        <f>ROUND($L$311*$K$311,2)</f>
        <v>0</v>
      </c>
      <c r="BL311" s="228" t="s">
        <v>15</v>
      </c>
    </row>
    <row r="312" spans="1:64" s="228" customFormat="1" ht="15.75" customHeight="1">
      <c r="A312" s="825"/>
      <c r="B312" s="829"/>
      <c r="C312" s="837" t="s">
        <v>2909</v>
      </c>
      <c r="D312" s="837" t="s">
        <v>12</v>
      </c>
      <c r="E312" s="838" t="s">
        <v>2896</v>
      </c>
      <c r="F312" s="1182" t="s">
        <v>2897</v>
      </c>
      <c r="G312" s="1183"/>
      <c r="H312" s="1183"/>
      <c r="I312" s="1183"/>
      <c r="J312" s="839" t="s">
        <v>92</v>
      </c>
      <c r="K312" s="840">
        <v>1</v>
      </c>
      <c r="L312" s="1184"/>
      <c r="M312" s="1185"/>
      <c r="N312" s="1186">
        <f>ROUND($L$312*$K$312,2)</f>
        <v>0</v>
      </c>
      <c r="O312" s="1183"/>
      <c r="P312" s="1183"/>
      <c r="Q312" s="1183"/>
      <c r="R312" s="830"/>
      <c r="S312" s="825"/>
      <c r="T312" s="919"/>
      <c r="U312" s="920" t="s">
        <v>13</v>
      </c>
      <c r="V312" s="921">
        <v>0</v>
      </c>
      <c r="W312" s="921">
        <f>$V$312*$K$312</f>
        <v>0</v>
      </c>
      <c r="X312" s="921">
        <v>0</v>
      </c>
      <c r="Y312" s="921">
        <f>$X$312*$K$312</f>
        <v>0</v>
      </c>
      <c r="Z312" s="921">
        <v>0</v>
      </c>
      <c r="AA312" s="922">
        <f>$Z$312*$K$312</f>
        <v>0</v>
      </c>
      <c r="AB312" s="825"/>
      <c r="AC312" s="825"/>
      <c r="AD312" s="825"/>
      <c r="AE312" s="825"/>
      <c r="AF312" s="825"/>
      <c r="AG312" s="825"/>
      <c r="AR312" s="228" t="s">
        <v>15</v>
      </c>
      <c r="AT312" s="228" t="s">
        <v>12</v>
      </c>
      <c r="AU312" s="228" t="s">
        <v>98</v>
      </c>
      <c r="AY312" s="228" t="s">
        <v>11</v>
      </c>
      <c r="BE312" s="231">
        <f>IF($U$312="základní",$N$312,0)</f>
        <v>0</v>
      </c>
      <c r="BF312" s="231">
        <f>IF($U$312="snížená",$N$312,0)</f>
        <v>0</v>
      </c>
      <c r="BG312" s="231">
        <f>IF($U$312="zákl. přenesená",$N$312,0)</f>
        <v>0</v>
      </c>
      <c r="BH312" s="231">
        <f>IF($U$312="sníž. přenesená",$N$312,0)</f>
        <v>0</v>
      </c>
      <c r="BI312" s="231">
        <f>IF($U$312="nulová",$N$312,0)</f>
        <v>0</v>
      </c>
      <c r="BJ312" s="228" t="s">
        <v>97</v>
      </c>
      <c r="BK312" s="231">
        <f>ROUND($L$312*$K$312,2)</f>
        <v>0</v>
      </c>
      <c r="BL312" s="228" t="s">
        <v>15</v>
      </c>
    </row>
    <row r="313" spans="1:64" s="228" customFormat="1" ht="15.75" customHeight="1">
      <c r="A313" s="825"/>
      <c r="B313" s="829"/>
      <c r="C313" s="837" t="s">
        <v>2912</v>
      </c>
      <c r="D313" s="837" t="s">
        <v>12</v>
      </c>
      <c r="E313" s="838" t="s">
        <v>2899</v>
      </c>
      <c r="F313" s="1182" t="s">
        <v>3182</v>
      </c>
      <c r="G313" s="1183"/>
      <c r="H313" s="1183"/>
      <c r="I313" s="1183"/>
      <c r="J313" s="839" t="s">
        <v>109</v>
      </c>
      <c r="K313" s="840">
        <v>145</v>
      </c>
      <c r="L313" s="1184"/>
      <c r="M313" s="1185"/>
      <c r="N313" s="1186">
        <f>ROUND($L$313*$K$313,2)</f>
        <v>0</v>
      </c>
      <c r="O313" s="1183"/>
      <c r="P313" s="1183"/>
      <c r="Q313" s="1183"/>
      <c r="R313" s="830"/>
      <c r="S313" s="825"/>
      <c r="T313" s="919"/>
      <c r="U313" s="920" t="s">
        <v>13</v>
      </c>
      <c r="V313" s="921">
        <v>0</v>
      </c>
      <c r="W313" s="921">
        <f>$V$313*$K$313</f>
        <v>0</v>
      </c>
      <c r="X313" s="921">
        <v>0</v>
      </c>
      <c r="Y313" s="921">
        <f>$X$313*$K$313</f>
        <v>0</v>
      </c>
      <c r="Z313" s="921">
        <v>0</v>
      </c>
      <c r="AA313" s="922">
        <f>$Z$313*$K$313</f>
        <v>0</v>
      </c>
      <c r="AB313" s="825"/>
      <c r="AC313" s="825"/>
      <c r="AD313" s="825"/>
      <c r="AE313" s="825"/>
      <c r="AF313" s="825"/>
      <c r="AG313" s="825"/>
      <c r="AR313" s="228" t="s">
        <v>15</v>
      </c>
      <c r="AT313" s="228" t="s">
        <v>12</v>
      </c>
      <c r="AU313" s="228" t="s">
        <v>98</v>
      </c>
      <c r="AY313" s="228" t="s">
        <v>11</v>
      </c>
      <c r="BE313" s="231">
        <f>IF($U$313="základní",$N$313,0)</f>
        <v>0</v>
      </c>
      <c r="BF313" s="231">
        <f>IF($U$313="snížená",$N$313,0)</f>
        <v>0</v>
      </c>
      <c r="BG313" s="231">
        <f>IF($U$313="zákl. přenesená",$N$313,0)</f>
        <v>0</v>
      </c>
      <c r="BH313" s="231">
        <f>IF($U$313="sníž. přenesená",$N$313,0)</f>
        <v>0</v>
      </c>
      <c r="BI313" s="231">
        <f>IF($U$313="nulová",$N$313,0)</f>
        <v>0</v>
      </c>
      <c r="BJ313" s="228" t="s">
        <v>97</v>
      </c>
      <c r="BK313" s="231">
        <f>ROUND($L$313*$K$313,2)</f>
        <v>0</v>
      </c>
      <c r="BL313" s="228" t="s">
        <v>15</v>
      </c>
    </row>
    <row r="314" spans="1:64" s="228" customFormat="1" ht="15.75" customHeight="1">
      <c r="A314" s="825"/>
      <c r="B314" s="829"/>
      <c r="C314" s="837" t="s">
        <v>2915</v>
      </c>
      <c r="D314" s="837" t="s">
        <v>12</v>
      </c>
      <c r="E314" s="838" t="s">
        <v>2901</v>
      </c>
      <c r="F314" s="1182" t="s">
        <v>2902</v>
      </c>
      <c r="G314" s="1183"/>
      <c r="H314" s="1183"/>
      <c r="I314" s="1183"/>
      <c r="J314" s="839" t="s">
        <v>109</v>
      </c>
      <c r="K314" s="840">
        <v>70</v>
      </c>
      <c r="L314" s="1184"/>
      <c r="M314" s="1185"/>
      <c r="N314" s="1186">
        <f>ROUND($L$314*$K$314,2)</f>
        <v>0</v>
      </c>
      <c r="O314" s="1183"/>
      <c r="P314" s="1183"/>
      <c r="Q314" s="1183"/>
      <c r="R314" s="830"/>
      <c r="S314" s="825"/>
      <c r="T314" s="919"/>
      <c r="U314" s="920" t="s">
        <v>13</v>
      </c>
      <c r="V314" s="921">
        <v>0</v>
      </c>
      <c r="W314" s="921">
        <f>$V$314*$K$314</f>
        <v>0</v>
      </c>
      <c r="X314" s="921">
        <v>0</v>
      </c>
      <c r="Y314" s="921">
        <f>$X$314*$K$314</f>
        <v>0</v>
      </c>
      <c r="Z314" s="921">
        <v>0</v>
      </c>
      <c r="AA314" s="922">
        <f>$Z$314*$K$314</f>
        <v>0</v>
      </c>
      <c r="AB314" s="825"/>
      <c r="AC314" s="825"/>
      <c r="AD314" s="825"/>
      <c r="AE314" s="825"/>
      <c r="AF314" s="825"/>
      <c r="AG314" s="825"/>
      <c r="AR314" s="228" t="s">
        <v>15</v>
      </c>
      <c r="AT314" s="228" t="s">
        <v>12</v>
      </c>
      <c r="AU314" s="228" t="s">
        <v>98</v>
      </c>
      <c r="AY314" s="228" t="s">
        <v>11</v>
      </c>
      <c r="BE314" s="231">
        <f>IF($U$314="základní",$N$314,0)</f>
        <v>0</v>
      </c>
      <c r="BF314" s="231">
        <f>IF($U$314="snížená",$N$314,0)</f>
        <v>0</v>
      </c>
      <c r="BG314" s="231">
        <f>IF($U$314="zákl. přenesená",$N$314,0)</f>
        <v>0</v>
      </c>
      <c r="BH314" s="231">
        <f>IF($U$314="sníž. přenesená",$N$314,0)</f>
        <v>0</v>
      </c>
      <c r="BI314" s="231">
        <f>IF($U$314="nulová",$N$314,0)</f>
        <v>0</v>
      </c>
      <c r="BJ314" s="228" t="s">
        <v>97</v>
      </c>
      <c r="BK314" s="231">
        <f>ROUND($L$314*$K$314,2)</f>
        <v>0</v>
      </c>
      <c r="BL314" s="228" t="s">
        <v>15</v>
      </c>
    </row>
    <row r="315" spans="1:64" s="228" customFormat="1" ht="27" customHeight="1">
      <c r="A315" s="825"/>
      <c r="B315" s="829"/>
      <c r="C315" s="837" t="s">
        <v>2918</v>
      </c>
      <c r="D315" s="837" t="s">
        <v>12</v>
      </c>
      <c r="E315" s="838" t="s">
        <v>2904</v>
      </c>
      <c r="F315" s="1182" t="s">
        <v>2905</v>
      </c>
      <c r="G315" s="1183"/>
      <c r="H315" s="1183"/>
      <c r="I315" s="1183"/>
      <c r="J315" s="839" t="s">
        <v>109</v>
      </c>
      <c r="K315" s="840">
        <v>24.3</v>
      </c>
      <c r="L315" s="1184"/>
      <c r="M315" s="1185"/>
      <c r="N315" s="1186">
        <f>ROUND($L$315*$K$315,2)</f>
        <v>0</v>
      </c>
      <c r="O315" s="1183"/>
      <c r="P315" s="1183"/>
      <c r="Q315" s="1183"/>
      <c r="R315" s="830"/>
      <c r="S315" s="825"/>
      <c r="T315" s="919"/>
      <c r="U315" s="920" t="s">
        <v>13</v>
      </c>
      <c r="V315" s="921">
        <v>0</v>
      </c>
      <c r="W315" s="921">
        <f>$V$315*$K$315</f>
        <v>0</v>
      </c>
      <c r="X315" s="921">
        <v>0</v>
      </c>
      <c r="Y315" s="921">
        <f>$X$315*$K$315</f>
        <v>0</v>
      </c>
      <c r="Z315" s="921">
        <v>0</v>
      </c>
      <c r="AA315" s="922">
        <f>$Z$315*$K$315</f>
        <v>0</v>
      </c>
      <c r="AB315" s="825"/>
      <c r="AC315" s="825"/>
      <c r="AD315" s="825"/>
      <c r="AE315" s="825"/>
      <c r="AF315" s="825"/>
      <c r="AG315" s="825"/>
      <c r="AR315" s="228" t="s">
        <v>15</v>
      </c>
      <c r="AT315" s="228" t="s">
        <v>12</v>
      </c>
      <c r="AU315" s="228" t="s">
        <v>98</v>
      </c>
      <c r="AY315" s="228" t="s">
        <v>11</v>
      </c>
      <c r="BE315" s="231">
        <f>IF($U$315="základní",$N$315,0)</f>
        <v>0</v>
      </c>
      <c r="BF315" s="231">
        <f>IF($U$315="snížená",$N$315,0)</f>
        <v>0</v>
      </c>
      <c r="BG315" s="231">
        <f>IF($U$315="zákl. přenesená",$N$315,0)</f>
        <v>0</v>
      </c>
      <c r="BH315" s="231">
        <f>IF($U$315="sníž. přenesená",$N$315,0)</f>
        <v>0</v>
      </c>
      <c r="BI315" s="231">
        <f>IF($U$315="nulová",$N$315,0)</f>
        <v>0</v>
      </c>
      <c r="BJ315" s="228" t="s">
        <v>97</v>
      </c>
      <c r="BK315" s="231">
        <f>ROUND($L$315*$K$315,2)</f>
        <v>0</v>
      </c>
      <c r="BL315" s="228" t="s">
        <v>15</v>
      </c>
    </row>
    <row r="316" spans="1:64" s="228" customFormat="1" ht="27" customHeight="1">
      <c r="A316" s="825"/>
      <c r="B316" s="829"/>
      <c r="C316" s="837" t="s">
        <v>2921</v>
      </c>
      <c r="D316" s="837" t="s">
        <v>12</v>
      </c>
      <c r="E316" s="838" t="s">
        <v>2907</v>
      </c>
      <c r="F316" s="1182" t="s">
        <v>2908</v>
      </c>
      <c r="G316" s="1183"/>
      <c r="H316" s="1183"/>
      <c r="I316" s="1183"/>
      <c r="J316" s="839" t="s">
        <v>109</v>
      </c>
      <c r="K316" s="840">
        <v>164</v>
      </c>
      <c r="L316" s="1184"/>
      <c r="M316" s="1185"/>
      <c r="N316" s="1186">
        <f>ROUND($L$316*$K$316,2)</f>
        <v>0</v>
      </c>
      <c r="O316" s="1183"/>
      <c r="P316" s="1183"/>
      <c r="Q316" s="1183"/>
      <c r="R316" s="830"/>
      <c r="S316" s="825"/>
      <c r="T316" s="919"/>
      <c r="U316" s="920" t="s">
        <v>13</v>
      </c>
      <c r="V316" s="921">
        <v>0</v>
      </c>
      <c r="W316" s="921">
        <f>$V$316*$K$316</f>
        <v>0</v>
      </c>
      <c r="X316" s="921">
        <v>0</v>
      </c>
      <c r="Y316" s="921">
        <f>$X$316*$K$316</f>
        <v>0</v>
      </c>
      <c r="Z316" s="921">
        <v>0</v>
      </c>
      <c r="AA316" s="922">
        <f>$Z$316*$K$316</f>
        <v>0</v>
      </c>
      <c r="AB316" s="825"/>
      <c r="AC316" s="825"/>
      <c r="AD316" s="825"/>
      <c r="AE316" s="825"/>
      <c r="AF316" s="825"/>
      <c r="AG316" s="825"/>
      <c r="AR316" s="228" t="s">
        <v>15</v>
      </c>
      <c r="AT316" s="228" t="s">
        <v>12</v>
      </c>
      <c r="AU316" s="228" t="s">
        <v>98</v>
      </c>
      <c r="AY316" s="228" t="s">
        <v>11</v>
      </c>
      <c r="BE316" s="231">
        <f>IF($U$316="základní",$N$316,0)</f>
        <v>0</v>
      </c>
      <c r="BF316" s="231">
        <f>IF($U$316="snížená",$N$316,0)</f>
        <v>0</v>
      </c>
      <c r="BG316" s="231">
        <f>IF($U$316="zákl. přenesená",$N$316,0)</f>
        <v>0</v>
      </c>
      <c r="BH316" s="231">
        <f>IF($U$316="sníž. přenesená",$N$316,0)</f>
        <v>0</v>
      </c>
      <c r="BI316" s="231">
        <f>IF($U$316="nulová",$N$316,0)</f>
        <v>0</v>
      </c>
      <c r="BJ316" s="228" t="s">
        <v>97</v>
      </c>
      <c r="BK316" s="231">
        <f>ROUND($L$316*$K$316,2)</f>
        <v>0</v>
      </c>
      <c r="BL316" s="228" t="s">
        <v>15</v>
      </c>
    </row>
    <row r="317" spans="1:64" s="228" customFormat="1" ht="27" customHeight="1">
      <c r="A317" s="825"/>
      <c r="B317" s="829"/>
      <c r="C317" s="837" t="s">
        <v>2924</v>
      </c>
      <c r="D317" s="837" t="s">
        <v>12</v>
      </c>
      <c r="E317" s="838" t="s">
        <v>2910</v>
      </c>
      <c r="F317" s="1182" t="s">
        <v>2911</v>
      </c>
      <c r="G317" s="1183"/>
      <c r="H317" s="1183"/>
      <c r="I317" s="1183"/>
      <c r="J317" s="839" t="s">
        <v>109</v>
      </c>
      <c r="K317" s="840">
        <v>80</v>
      </c>
      <c r="L317" s="1184"/>
      <c r="M317" s="1185"/>
      <c r="N317" s="1186">
        <f>ROUND($L$317*$K$317,2)</f>
        <v>0</v>
      </c>
      <c r="O317" s="1183"/>
      <c r="P317" s="1183"/>
      <c r="Q317" s="1183"/>
      <c r="R317" s="830"/>
      <c r="S317" s="825"/>
      <c r="T317" s="919"/>
      <c r="U317" s="920" t="s">
        <v>13</v>
      </c>
      <c r="V317" s="921">
        <v>0</v>
      </c>
      <c r="W317" s="921">
        <f>$V$317*$K$317</f>
        <v>0</v>
      </c>
      <c r="X317" s="921">
        <v>0</v>
      </c>
      <c r="Y317" s="921">
        <f>$X$317*$K$317</f>
        <v>0</v>
      </c>
      <c r="Z317" s="921">
        <v>0</v>
      </c>
      <c r="AA317" s="922">
        <f>$Z$317*$K$317</f>
        <v>0</v>
      </c>
      <c r="AB317" s="825"/>
      <c r="AC317" s="825"/>
      <c r="AD317" s="825"/>
      <c r="AE317" s="825"/>
      <c r="AF317" s="825"/>
      <c r="AG317" s="825"/>
      <c r="AR317" s="228" t="s">
        <v>15</v>
      </c>
      <c r="AT317" s="228" t="s">
        <v>12</v>
      </c>
      <c r="AU317" s="228" t="s">
        <v>98</v>
      </c>
      <c r="AY317" s="228" t="s">
        <v>11</v>
      </c>
      <c r="BE317" s="231">
        <f>IF($U$317="základní",$N$317,0)</f>
        <v>0</v>
      </c>
      <c r="BF317" s="231">
        <f>IF($U$317="snížená",$N$317,0)</f>
        <v>0</v>
      </c>
      <c r="BG317" s="231">
        <f>IF($U$317="zákl. přenesená",$N$317,0)</f>
        <v>0</v>
      </c>
      <c r="BH317" s="231">
        <f>IF($U$317="sníž. přenesená",$N$317,0)</f>
        <v>0</v>
      </c>
      <c r="BI317" s="231">
        <f>IF($U$317="nulová",$N$317,0)</f>
        <v>0</v>
      </c>
      <c r="BJ317" s="228" t="s">
        <v>97</v>
      </c>
      <c r="BK317" s="231">
        <f>ROUND($L$317*$K$317,2)</f>
        <v>0</v>
      </c>
      <c r="BL317" s="228" t="s">
        <v>15</v>
      </c>
    </row>
    <row r="318" spans="1:64" s="228" customFormat="1" ht="27" customHeight="1">
      <c r="A318" s="825"/>
      <c r="B318" s="829"/>
      <c r="C318" s="837" t="s">
        <v>2927</v>
      </c>
      <c r="D318" s="837" t="s">
        <v>12</v>
      </c>
      <c r="E318" s="838" t="s">
        <v>2913</v>
      </c>
      <c r="F318" s="1182" t="s">
        <v>2914</v>
      </c>
      <c r="G318" s="1183"/>
      <c r="H318" s="1183"/>
      <c r="I318" s="1183"/>
      <c r="J318" s="839" t="s">
        <v>109</v>
      </c>
      <c r="K318" s="840">
        <v>31</v>
      </c>
      <c r="L318" s="1184"/>
      <c r="M318" s="1185"/>
      <c r="N318" s="1186">
        <f>ROUND($L$318*$K$318,2)</f>
        <v>0</v>
      </c>
      <c r="O318" s="1183"/>
      <c r="P318" s="1183"/>
      <c r="Q318" s="1183"/>
      <c r="R318" s="830"/>
      <c r="S318" s="825"/>
      <c r="T318" s="919"/>
      <c r="U318" s="920" t="s">
        <v>13</v>
      </c>
      <c r="V318" s="921">
        <v>0</v>
      </c>
      <c r="W318" s="921">
        <f>$V$318*$K$318</f>
        <v>0</v>
      </c>
      <c r="X318" s="921">
        <v>0</v>
      </c>
      <c r="Y318" s="921">
        <f>$X$318*$K$318</f>
        <v>0</v>
      </c>
      <c r="Z318" s="921">
        <v>0</v>
      </c>
      <c r="AA318" s="922">
        <f>$Z$318*$K$318</f>
        <v>0</v>
      </c>
      <c r="AB318" s="825"/>
      <c r="AC318" s="825"/>
      <c r="AD318" s="825"/>
      <c r="AE318" s="825"/>
      <c r="AF318" s="825"/>
      <c r="AG318" s="825"/>
      <c r="AR318" s="228" t="s">
        <v>15</v>
      </c>
      <c r="AT318" s="228" t="s">
        <v>12</v>
      </c>
      <c r="AU318" s="228" t="s">
        <v>98</v>
      </c>
      <c r="AY318" s="228" t="s">
        <v>11</v>
      </c>
      <c r="BE318" s="231">
        <f>IF($U$318="základní",$N$318,0)</f>
        <v>0</v>
      </c>
      <c r="BF318" s="231">
        <f>IF($U$318="snížená",$N$318,0)</f>
        <v>0</v>
      </c>
      <c r="BG318" s="231">
        <f>IF($U$318="zákl. přenesená",$N$318,0)</f>
        <v>0</v>
      </c>
      <c r="BH318" s="231">
        <f>IF($U$318="sníž. přenesená",$N$318,0)</f>
        <v>0</v>
      </c>
      <c r="BI318" s="231">
        <f>IF($U$318="nulová",$N$318,0)</f>
        <v>0</v>
      </c>
      <c r="BJ318" s="228" t="s">
        <v>97</v>
      </c>
      <c r="BK318" s="231">
        <f>ROUND($L$318*$K$318,2)</f>
        <v>0</v>
      </c>
      <c r="BL318" s="228" t="s">
        <v>15</v>
      </c>
    </row>
    <row r="319" spans="1:64" s="228" customFormat="1" ht="27" customHeight="1">
      <c r="A319" s="825"/>
      <c r="B319" s="829"/>
      <c r="C319" s="837" t="s">
        <v>2930</v>
      </c>
      <c r="D319" s="837" t="s">
        <v>12</v>
      </c>
      <c r="E319" s="838" t="s">
        <v>2916</v>
      </c>
      <c r="F319" s="1182" t="s">
        <v>2917</v>
      </c>
      <c r="G319" s="1183"/>
      <c r="H319" s="1183"/>
      <c r="I319" s="1183"/>
      <c r="J319" s="839" t="s">
        <v>92</v>
      </c>
      <c r="K319" s="840">
        <v>124</v>
      </c>
      <c r="L319" s="1184"/>
      <c r="M319" s="1185"/>
      <c r="N319" s="1186">
        <f>ROUND($L$319*$K$319,2)</f>
        <v>0</v>
      </c>
      <c r="O319" s="1183"/>
      <c r="P319" s="1183"/>
      <c r="Q319" s="1183"/>
      <c r="R319" s="830"/>
      <c r="S319" s="825"/>
      <c r="T319" s="919"/>
      <c r="U319" s="920" t="s">
        <v>13</v>
      </c>
      <c r="V319" s="921">
        <v>0</v>
      </c>
      <c r="W319" s="921">
        <f>$V$319*$K$319</f>
        <v>0</v>
      </c>
      <c r="X319" s="921">
        <v>0</v>
      </c>
      <c r="Y319" s="921">
        <f>$X$319*$K$319</f>
        <v>0</v>
      </c>
      <c r="Z319" s="921">
        <v>0</v>
      </c>
      <c r="AA319" s="922">
        <f>$Z$319*$K$319</f>
        <v>0</v>
      </c>
      <c r="AB319" s="825"/>
      <c r="AC319" s="825"/>
      <c r="AD319" s="825"/>
      <c r="AE319" s="825"/>
      <c r="AF319" s="825"/>
      <c r="AG319" s="825"/>
      <c r="AR319" s="228" t="s">
        <v>15</v>
      </c>
      <c r="AT319" s="228" t="s">
        <v>12</v>
      </c>
      <c r="AU319" s="228" t="s">
        <v>98</v>
      </c>
      <c r="AY319" s="228" t="s">
        <v>11</v>
      </c>
      <c r="BE319" s="231">
        <f>IF($U$319="základní",$N$319,0)</f>
        <v>0</v>
      </c>
      <c r="BF319" s="231">
        <f>IF($U$319="snížená",$N$319,0)</f>
        <v>0</v>
      </c>
      <c r="BG319" s="231">
        <f>IF($U$319="zákl. přenesená",$N$319,0)</f>
        <v>0</v>
      </c>
      <c r="BH319" s="231">
        <f>IF($U$319="sníž. přenesená",$N$319,0)</f>
        <v>0</v>
      </c>
      <c r="BI319" s="231">
        <f>IF($U$319="nulová",$N$319,0)</f>
        <v>0</v>
      </c>
      <c r="BJ319" s="228" t="s">
        <v>97</v>
      </c>
      <c r="BK319" s="231">
        <f>ROUND($L$319*$K$319,2)</f>
        <v>0</v>
      </c>
      <c r="BL319" s="228" t="s">
        <v>15</v>
      </c>
    </row>
    <row r="320" spans="1:64" s="228" customFormat="1" ht="15.75" customHeight="1">
      <c r="A320" s="825"/>
      <c r="B320" s="829"/>
      <c r="C320" s="837" t="s">
        <v>2933</v>
      </c>
      <c r="D320" s="837" t="s">
        <v>12</v>
      </c>
      <c r="E320" s="838" t="s">
        <v>2919</v>
      </c>
      <c r="F320" s="1182" t="s">
        <v>2920</v>
      </c>
      <c r="G320" s="1183"/>
      <c r="H320" s="1183"/>
      <c r="I320" s="1183"/>
      <c r="J320" s="839" t="s">
        <v>109</v>
      </c>
      <c r="K320" s="840">
        <v>24</v>
      </c>
      <c r="L320" s="1184"/>
      <c r="M320" s="1185"/>
      <c r="N320" s="1186">
        <f>ROUND($L$320*$K$320,2)</f>
        <v>0</v>
      </c>
      <c r="O320" s="1183"/>
      <c r="P320" s="1183"/>
      <c r="Q320" s="1183"/>
      <c r="R320" s="830"/>
      <c r="S320" s="825"/>
      <c r="T320" s="919"/>
      <c r="U320" s="920" t="s">
        <v>13</v>
      </c>
      <c r="V320" s="921">
        <v>0</v>
      </c>
      <c r="W320" s="921">
        <f>$V$320*$K$320</f>
        <v>0</v>
      </c>
      <c r="X320" s="921">
        <v>0</v>
      </c>
      <c r="Y320" s="921">
        <f>$X$320*$K$320</f>
        <v>0</v>
      </c>
      <c r="Z320" s="921">
        <v>0</v>
      </c>
      <c r="AA320" s="922">
        <f>$Z$320*$K$320</f>
        <v>0</v>
      </c>
      <c r="AB320" s="825"/>
      <c r="AC320" s="825"/>
      <c r="AD320" s="825"/>
      <c r="AE320" s="825"/>
      <c r="AF320" s="825"/>
      <c r="AG320" s="825"/>
      <c r="AR320" s="228" t="s">
        <v>15</v>
      </c>
      <c r="AT320" s="228" t="s">
        <v>12</v>
      </c>
      <c r="AU320" s="228" t="s">
        <v>98</v>
      </c>
      <c r="AY320" s="228" t="s">
        <v>11</v>
      </c>
      <c r="BE320" s="231">
        <f>IF($U$320="základní",$N$320,0)</f>
        <v>0</v>
      </c>
      <c r="BF320" s="231">
        <f>IF($U$320="snížená",$N$320,0)</f>
        <v>0</v>
      </c>
      <c r="BG320" s="231">
        <f>IF($U$320="zákl. přenesená",$N$320,0)</f>
        <v>0</v>
      </c>
      <c r="BH320" s="231">
        <f>IF($U$320="sníž. přenesená",$N$320,0)</f>
        <v>0</v>
      </c>
      <c r="BI320" s="231">
        <f>IF($U$320="nulová",$N$320,0)</f>
        <v>0</v>
      </c>
      <c r="BJ320" s="228" t="s">
        <v>97</v>
      </c>
      <c r="BK320" s="231">
        <f>ROUND($L$320*$K$320,2)</f>
        <v>0</v>
      </c>
      <c r="BL320" s="228" t="s">
        <v>15</v>
      </c>
    </row>
    <row r="321" spans="1:64" s="228" customFormat="1" ht="27" customHeight="1">
      <c r="A321" s="825"/>
      <c r="B321" s="829"/>
      <c r="C321" s="837" t="s">
        <v>2936</v>
      </c>
      <c r="D321" s="837" t="s">
        <v>12</v>
      </c>
      <c r="E321" s="838" t="s">
        <v>2922</v>
      </c>
      <c r="F321" s="1182" t="s">
        <v>2923</v>
      </c>
      <c r="G321" s="1183"/>
      <c r="H321" s="1183"/>
      <c r="I321" s="1183"/>
      <c r="J321" s="839" t="s">
        <v>109</v>
      </c>
      <c r="K321" s="840">
        <v>41</v>
      </c>
      <c r="L321" s="1184"/>
      <c r="M321" s="1185"/>
      <c r="N321" s="1186">
        <f>ROUND($L$321*$K$321,2)</f>
        <v>0</v>
      </c>
      <c r="O321" s="1183"/>
      <c r="P321" s="1183"/>
      <c r="Q321" s="1183"/>
      <c r="R321" s="830"/>
      <c r="S321" s="825"/>
      <c r="T321" s="919"/>
      <c r="U321" s="920" t="s">
        <v>13</v>
      </c>
      <c r="V321" s="921">
        <v>0</v>
      </c>
      <c r="W321" s="921">
        <f>$V$321*$K$321</f>
        <v>0</v>
      </c>
      <c r="X321" s="921">
        <v>0</v>
      </c>
      <c r="Y321" s="921">
        <f>$X$321*$K$321</f>
        <v>0</v>
      </c>
      <c r="Z321" s="921">
        <v>0</v>
      </c>
      <c r="AA321" s="922">
        <f>$Z$321*$K$321</f>
        <v>0</v>
      </c>
      <c r="AB321" s="825"/>
      <c r="AC321" s="825"/>
      <c r="AD321" s="825"/>
      <c r="AE321" s="825"/>
      <c r="AF321" s="825"/>
      <c r="AG321" s="825"/>
      <c r="AR321" s="228" t="s">
        <v>15</v>
      </c>
      <c r="AT321" s="228" t="s">
        <v>12</v>
      </c>
      <c r="AU321" s="228" t="s">
        <v>98</v>
      </c>
      <c r="AY321" s="228" t="s">
        <v>11</v>
      </c>
      <c r="BE321" s="231">
        <f>IF($U$321="základní",$N$321,0)</f>
        <v>0</v>
      </c>
      <c r="BF321" s="231">
        <f>IF($U$321="snížená",$N$321,0)</f>
        <v>0</v>
      </c>
      <c r="BG321" s="231">
        <f>IF($U$321="zákl. přenesená",$N$321,0)</f>
        <v>0</v>
      </c>
      <c r="BH321" s="231">
        <f>IF($U$321="sníž. přenesená",$N$321,0)</f>
        <v>0</v>
      </c>
      <c r="BI321" s="231">
        <f>IF($U$321="nulová",$N$321,0)</f>
        <v>0</v>
      </c>
      <c r="BJ321" s="228" t="s">
        <v>97</v>
      </c>
      <c r="BK321" s="231">
        <f>ROUND($L$321*$K$321,2)</f>
        <v>0</v>
      </c>
      <c r="BL321" s="228" t="s">
        <v>15</v>
      </c>
    </row>
    <row r="322" spans="1:64" s="228" customFormat="1" ht="27" customHeight="1">
      <c r="A322" s="825"/>
      <c r="B322" s="829"/>
      <c r="C322" s="837" t="s">
        <v>2939</v>
      </c>
      <c r="D322" s="837" t="s">
        <v>12</v>
      </c>
      <c r="E322" s="838" t="s">
        <v>2925</v>
      </c>
      <c r="F322" s="1182" t="s">
        <v>2926</v>
      </c>
      <c r="G322" s="1183"/>
      <c r="H322" s="1183"/>
      <c r="I322" s="1183"/>
      <c r="J322" s="839" t="s">
        <v>109</v>
      </c>
      <c r="K322" s="840">
        <v>244</v>
      </c>
      <c r="L322" s="1184"/>
      <c r="M322" s="1185"/>
      <c r="N322" s="1186">
        <f>ROUND($L$322*$K$322,2)</f>
        <v>0</v>
      </c>
      <c r="O322" s="1183"/>
      <c r="P322" s="1183"/>
      <c r="Q322" s="1183"/>
      <c r="R322" s="830"/>
      <c r="S322" s="825"/>
      <c r="T322" s="919"/>
      <c r="U322" s="920" t="s">
        <v>13</v>
      </c>
      <c r="V322" s="921">
        <v>0</v>
      </c>
      <c r="W322" s="921">
        <f>$V$322*$K$322</f>
        <v>0</v>
      </c>
      <c r="X322" s="921">
        <v>0</v>
      </c>
      <c r="Y322" s="921">
        <f>$X$322*$K$322</f>
        <v>0</v>
      </c>
      <c r="Z322" s="921">
        <v>0</v>
      </c>
      <c r="AA322" s="922">
        <f>$Z$322*$K$322</f>
        <v>0</v>
      </c>
      <c r="AB322" s="825"/>
      <c r="AC322" s="825"/>
      <c r="AD322" s="825"/>
      <c r="AE322" s="825"/>
      <c r="AF322" s="825"/>
      <c r="AG322" s="825"/>
      <c r="AR322" s="228" t="s">
        <v>15</v>
      </c>
      <c r="AT322" s="228" t="s">
        <v>12</v>
      </c>
      <c r="AU322" s="228" t="s">
        <v>98</v>
      </c>
      <c r="AY322" s="228" t="s">
        <v>11</v>
      </c>
      <c r="BE322" s="231">
        <f>IF($U$322="základní",$N$322,0)</f>
        <v>0</v>
      </c>
      <c r="BF322" s="231">
        <f>IF($U$322="snížená",$N$322,0)</f>
        <v>0</v>
      </c>
      <c r="BG322" s="231">
        <f>IF($U$322="zákl. přenesená",$N$322,0)</f>
        <v>0</v>
      </c>
      <c r="BH322" s="231">
        <f>IF($U$322="sníž. přenesená",$N$322,0)</f>
        <v>0</v>
      </c>
      <c r="BI322" s="231">
        <f>IF($U$322="nulová",$N$322,0)</f>
        <v>0</v>
      </c>
      <c r="BJ322" s="228" t="s">
        <v>97</v>
      </c>
      <c r="BK322" s="231">
        <f>ROUND($L$322*$K$322,2)</f>
        <v>0</v>
      </c>
      <c r="BL322" s="228" t="s">
        <v>15</v>
      </c>
    </row>
    <row r="323" spans="1:64" s="228" customFormat="1" ht="27" customHeight="1">
      <c r="A323" s="825"/>
      <c r="B323" s="829"/>
      <c r="C323" s="837" t="s">
        <v>2942</v>
      </c>
      <c r="D323" s="837" t="s">
        <v>12</v>
      </c>
      <c r="E323" s="838" t="s">
        <v>2928</v>
      </c>
      <c r="F323" s="1182" t="s">
        <v>2929</v>
      </c>
      <c r="G323" s="1183"/>
      <c r="H323" s="1183"/>
      <c r="I323" s="1183"/>
      <c r="J323" s="839" t="s">
        <v>109</v>
      </c>
      <c r="K323" s="840">
        <v>256</v>
      </c>
      <c r="L323" s="1184"/>
      <c r="M323" s="1185"/>
      <c r="N323" s="1186">
        <f>ROUND($L$323*$K$323,2)</f>
        <v>0</v>
      </c>
      <c r="O323" s="1183"/>
      <c r="P323" s="1183"/>
      <c r="Q323" s="1183"/>
      <c r="R323" s="830"/>
      <c r="S323" s="825"/>
      <c r="T323" s="919"/>
      <c r="U323" s="920" t="s">
        <v>13</v>
      </c>
      <c r="V323" s="921">
        <v>0</v>
      </c>
      <c r="W323" s="921">
        <f>$V$323*$K$323</f>
        <v>0</v>
      </c>
      <c r="X323" s="921">
        <v>0</v>
      </c>
      <c r="Y323" s="921">
        <f>$X$323*$K$323</f>
        <v>0</v>
      </c>
      <c r="Z323" s="921">
        <v>0</v>
      </c>
      <c r="AA323" s="922">
        <f>$Z$323*$K$323</f>
        <v>0</v>
      </c>
      <c r="AB323" s="825"/>
      <c r="AC323" s="825"/>
      <c r="AD323" s="825"/>
      <c r="AE323" s="825"/>
      <c r="AF323" s="825"/>
      <c r="AG323" s="825"/>
      <c r="AR323" s="228" t="s">
        <v>15</v>
      </c>
      <c r="AT323" s="228" t="s">
        <v>12</v>
      </c>
      <c r="AU323" s="228" t="s">
        <v>98</v>
      </c>
      <c r="AY323" s="228" t="s">
        <v>11</v>
      </c>
      <c r="BE323" s="231">
        <f>IF($U$323="základní",$N$323,0)</f>
        <v>0</v>
      </c>
      <c r="BF323" s="231">
        <f>IF($U$323="snížená",$N$323,0)</f>
        <v>0</v>
      </c>
      <c r="BG323" s="231">
        <f>IF($U$323="zákl. přenesená",$N$323,0)</f>
        <v>0</v>
      </c>
      <c r="BH323" s="231">
        <f>IF($U$323="sníž. přenesená",$N$323,0)</f>
        <v>0</v>
      </c>
      <c r="BI323" s="231">
        <f>IF($U$323="nulová",$N$323,0)</f>
        <v>0</v>
      </c>
      <c r="BJ323" s="228" t="s">
        <v>97</v>
      </c>
      <c r="BK323" s="231">
        <f>ROUND($L$323*$K$323,2)</f>
        <v>0</v>
      </c>
      <c r="BL323" s="228" t="s">
        <v>15</v>
      </c>
    </row>
    <row r="324" spans="1:64" s="228" customFormat="1" ht="27" customHeight="1">
      <c r="A324" s="825"/>
      <c r="B324" s="829"/>
      <c r="C324" s="837" t="s">
        <v>2945</v>
      </c>
      <c r="D324" s="837" t="s">
        <v>12</v>
      </c>
      <c r="E324" s="838" t="s">
        <v>2931</v>
      </c>
      <c r="F324" s="1182" t="s">
        <v>2932</v>
      </c>
      <c r="G324" s="1183"/>
      <c r="H324" s="1183"/>
      <c r="I324" s="1183"/>
      <c r="J324" s="839" t="s">
        <v>92</v>
      </c>
      <c r="K324" s="840">
        <v>50</v>
      </c>
      <c r="L324" s="1184"/>
      <c r="M324" s="1185"/>
      <c r="N324" s="1186">
        <f>ROUND($L$324*$K$324,2)</f>
        <v>0</v>
      </c>
      <c r="O324" s="1183"/>
      <c r="P324" s="1183"/>
      <c r="Q324" s="1183"/>
      <c r="R324" s="830"/>
      <c r="S324" s="825"/>
      <c r="T324" s="919"/>
      <c r="U324" s="920" t="s">
        <v>13</v>
      </c>
      <c r="V324" s="921">
        <v>0</v>
      </c>
      <c r="W324" s="921">
        <f>$V$324*$K$324</f>
        <v>0</v>
      </c>
      <c r="X324" s="921">
        <v>0</v>
      </c>
      <c r="Y324" s="921">
        <f>$X$324*$K$324</f>
        <v>0</v>
      </c>
      <c r="Z324" s="921">
        <v>0</v>
      </c>
      <c r="AA324" s="922">
        <f>$Z$324*$K$324</f>
        <v>0</v>
      </c>
      <c r="AB324" s="825"/>
      <c r="AC324" s="825"/>
      <c r="AD324" s="825"/>
      <c r="AE324" s="825"/>
      <c r="AF324" s="825"/>
      <c r="AG324" s="825"/>
      <c r="AR324" s="228" t="s">
        <v>15</v>
      </c>
      <c r="AT324" s="228" t="s">
        <v>12</v>
      </c>
      <c r="AU324" s="228" t="s">
        <v>98</v>
      </c>
      <c r="AY324" s="228" t="s">
        <v>11</v>
      </c>
      <c r="BE324" s="231">
        <f>IF($U$324="základní",$N$324,0)</f>
        <v>0</v>
      </c>
      <c r="BF324" s="231">
        <f>IF($U$324="snížená",$N$324,0)</f>
        <v>0</v>
      </c>
      <c r="BG324" s="231">
        <f>IF($U$324="zákl. přenesená",$N$324,0)</f>
        <v>0</v>
      </c>
      <c r="BH324" s="231">
        <f>IF($U$324="sníž. přenesená",$N$324,0)</f>
        <v>0</v>
      </c>
      <c r="BI324" s="231">
        <f>IF($U$324="nulová",$N$324,0)</f>
        <v>0</v>
      </c>
      <c r="BJ324" s="228" t="s">
        <v>97</v>
      </c>
      <c r="BK324" s="231">
        <f>ROUND($L$324*$K$324,2)</f>
        <v>0</v>
      </c>
      <c r="BL324" s="228" t="s">
        <v>15</v>
      </c>
    </row>
    <row r="325" spans="1:64" s="228" customFormat="1" ht="15.75" customHeight="1">
      <c r="A325" s="825"/>
      <c r="B325" s="829"/>
      <c r="C325" s="837" t="s">
        <v>2948</v>
      </c>
      <c r="D325" s="837" t="s">
        <v>12</v>
      </c>
      <c r="E325" s="838" t="s">
        <v>2934</v>
      </c>
      <c r="F325" s="1182" t="s">
        <v>2935</v>
      </c>
      <c r="G325" s="1183"/>
      <c r="H325" s="1183"/>
      <c r="I325" s="1183"/>
      <c r="J325" s="839" t="s">
        <v>92</v>
      </c>
      <c r="K325" s="840">
        <v>6</v>
      </c>
      <c r="L325" s="1184"/>
      <c r="M325" s="1185"/>
      <c r="N325" s="1186">
        <f>ROUND($L$325*$K$325,2)</f>
        <v>0</v>
      </c>
      <c r="O325" s="1183"/>
      <c r="P325" s="1183"/>
      <c r="Q325" s="1183"/>
      <c r="R325" s="830"/>
      <c r="S325" s="825"/>
      <c r="T325" s="919"/>
      <c r="U325" s="920" t="s">
        <v>13</v>
      </c>
      <c r="V325" s="921">
        <v>0</v>
      </c>
      <c r="W325" s="921">
        <f>$V$325*$K$325</f>
        <v>0</v>
      </c>
      <c r="X325" s="921">
        <v>0</v>
      </c>
      <c r="Y325" s="921">
        <f>$X$325*$K$325</f>
        <v>0</v>
      </c>
      <c r="Z325" s="921">
        <v>0</v>
      </c>
      <c r="AA325" s="922">
        <f>$Z$325*$K$325</f>
        <v>0</v>
      </c>
      <c r="AB325" s="825"/>
      <c r="AC325" s="825"/>
      <c r="AD325" s="825"/>
      <c r="AE325" s="825"/>
      <c r="AF325" s="825"/>
      <c r="AG325" s="825"/>
      <c r="AR325" s="228" t="s">
        <v>15</v>
      </c>
      <c r="AT325" s="228" t="s">
        <v>12</v>
      </c>
      <c r="AU325" s="228" t="s">
        <v>98</v>
      </c>
      <c r="AY325" s="228" t="s">
        <v>11</v>
      </c>
      <c r="BE325" s="231">
        <f>IF($U$325="základní",$N$325,0)</f>
        <v>0</v>
      </c>
      <c r="BF325" s="231">
        <f>IF($U$325="snížená",$N$325,0)</f>
        <v>0</v>
      </c>
      <c r="BG325" s="231">
        <f>IF($U$325="zákl. přenesená",$N$325,0)</f>
        <v>0</v>
      </c>
      <c r="BH325" s="231">
        <f>IF($U$325="sníž. přenesená",$N$325,0)</f>
        <v>0</v>
      </c>
      <c r="BI325" s="231">
        <f>IF($U$325="nulová",$N$325,0)</f>
        <v>0</v>
      </c>
      <c r="BJ325" s="228" t="s">
        <v>97</v>
      </c>
      <c r="BK325" s="231">
        <f>ROUND($L$325*$K$325,2)</f>
        <v>0</v>
      </c>
      <c r="BL325" s="228" t="s">
        <v>15</v>
      </c>
    </row>
    <row r="326" spans="1:64" s="228" customFormat="1" ht="15.75" customHeight="1">
      <c r="A326" s="825"/>
      <c r="B326" s="829"/>
      <c r="C326" s="837" t="s">
        <v>2951</v>
      </c>
      <c r="D326" s="837" t="s">
        <v>12</v>
      </c>
      <c r="E326" s="838" t="s">
        <v>2937</v>
      </c>
      <c r="F326" s="1182" t="s">
        <v>2938</v>
      </c>
      <c r="G326" s="1183"/>
      <c r="H326" s="1183"/>
      <c r="I326" s="1183"/>
      <c r="J326" s="839" t="s">
        <v>92</v>
      </c>
      <c r="K326" s="840">
        <v>10</v>
      </c>
      <c r="L326" s="1184"/>
      <c r="M326" s="1185"/>
      <c r="N326" s="1186">
        <f>ROUND($L$326*$K$326,2)</f>
        <v>0</v>
      </c>
      <c r="O326" s="1183"/>
      <c r="P326" s="1183"/>
      <c r="Q326" s="1183"/>
      <c r="R326" s="830"/>
      <c r="S326" s="825"/>
      <c r="T326" s="919"/>
      <c r="U326" s="920" t="s">
        <v>13</v>
      </c>
      <c r="V326" s="921">
        <v>0</v>
      </c>
      <c r="W326" s="921">
        <f>$V$326*$K$326</f>
        <v>0</v>
      </c>
      <c r="X326" s="921">
        <v>0</v>
      </c>
      <c r="Y326" s="921">
        <f>$X$326*$K$326</f>
        <v>0</v>
      </c>
      <c r="Z326" s="921">
        <v>0</v>
      </c>
      <c r="AA326" s="922">
        <f>$Z$326*$K$326</f>
        <v>0</v>
      </c>
      <c r="AB326" s="825"/>
      <c r="AC326" s="825"/>
      <c r="AD326" s="825"/>
      <c r="AE326" s="825"/>
      <c r="AF326" s="825"/>
      <c r="AG326" s="825"/>
      <c r="AR326" s="228" t="s">
        <v>15</v>
      </c>
      <c r="AT326" s="228" t="s">
        <v>12</v>
      </c>
      <c r="AU326" s="228" t="s">
        <v>98</v>
      </c>
      <c r="AY326" s="228" t="s">
        <v>11</v>
      </c>
      <c r="BE326" s="231">
        <f>IF($U$326="základní",$N$326,0)</f>
        <v>0</v>
      </c>
      <c r="BF326" s="231">
        <f>IF($U$326="snížená",$N$326,0)</f>
        <v>0</v>
      </c>
      <c r="BG326" s="231">
        <f>IF($U$326="zákl. přenesená",$N$326,0)</f>
        <v>0</v>
      </c>
      <c r="BH326" s="231">
        <f>IF($U$326="sníž. přenesená",$N$326,0)</f>
        <v>0</v>
      </c>
      <c r="BI326" s="231">
        <f>IF($U$326="nulová",$N$326,0)</f>
        <v>0</v>
      </c>
      <c r="BJ326" s="228" t="s">
        <v>97</v>
      </c>
      <c r="BK326" s="231">
        <f>ROUND($L$326*$K$326,2)</f>
        <v>0</v>
      </c>
      <c r="BL326" s="228" t="s">
        <v>15</v>
      </c>
    </row>
    <row r="327" spans="1:64" s="228" customFormat="1" ht="27" customHeight="1">
      <c r="A327" s="825"/>
      <c r="B327" s="829"/>
      <c r="C327" s="837" t="s">
        <v>2954</v>
      </c>
      <c r="D327" s="837" t="s">
        <v>12</v>
      </c>
      <c r="E327" s="838" t="s">
        <v>2940</v>
      </c>
      <c r="F327" s="1182" t="s">
        <v>2941</v>
      </c>
      <c r="G327" s="1183"/>
      <c r="H327" s="1183"/>
      <c r="I327" s="1183"/>
      <c r="J327" s="839" t="s">
        <v>92</v>
      </c>
      <c r="K327" s="840">
        <v>24</v>
      </c>
      <c r="L327" s="1184"/>
      <c r="M327" s="1185"/>
      <c r="N327" s="1186">
        <f>ROUND($L$327*$K$327,2)</f>
        <v>0</v>
      </c>
      <c r="O327" s="1183"/>
      <c r="P327" s="1183"/>
      <c r="Q327" s="1183"/>
      <c r="R327" s="830"/>
      <c r="S327" s="825"/>
      <c r="T327" s="919"/>
      <c r="U327" s="920" t="s">
        <v>13</v>
      </c>
      <c r="V327" s="921">
        <v>0</v>
      </c>
      <c r="W327" s="921">
        <f>$V$327*$K$327</f>
        <v>0</v>
      </c>
      <c r="X327" s="921">
        <v>0</v>
      </c>
      <c r="Y327" s="921">
        <f>$X$327*$K$327</f>
        <v>0</v>
      </c>
      <c r="Z327" s="921">
        <v>0</v>
      </c>
      <c r="AA327" s="922">
        <f>$Z$327*$K$327</f>
        <v>0</v>
      </c>
      <c r="AB327" s="825"/>
      <c r="AC327" s="825"/>
      <c r="AD327" s="825"/>
      <c r="AE327" s="825"/>
      <c r="AF327" s="825"/>
      <c r="AG327" s="825"/>
      <c r="AR327" s="228" t="s">
        <v>15</v>
      </c>
      <c r="AT327" s="228" t="s">
        <v>12</v>
      </c>
      <c r="AU327" s="228" t="s">
        <v>98</v>
      </c>
      <c r="AY327" s="228" t="s">
        <v>11</v>
      </c>
      <c r="BE327" s="231">
        <f>IF($U$327="základní",$N$327,0)</f>
        <v>0</v>
      </c>
      <c r="BF327" s="231">
        <f>IF($U$327="snížená",$N$327,0)</f>
        <v>0</v>
      </c>
      <c r="BG327" s="231">
        <f>IF($U$327="zákl. přenesená",$N$327,0)</f>
        <v>0</v>
      </c>
      <c r="BH327" s="231">
        <f>IF($U$327="sníž. přenesená",$N$327,0)</f>
        <v>0</v>
      </c>
      <c r="BI327" s="231">
        <f>IF($U$327="nulová",$N$327,0)</f>
        <v>0</v>
      </c>
      <c r="BJ327" s="228" t="s">
        <v>97</v>
      </c>
      <c r="BK327" s="231">
        <f>ROUND($L$327*$K$327,2)</f>
        <v>0</v>
      </c>
      <c r="BL327" s="228" t="s">
        <v>15</v>
      </c>
    </row>
    <row r="328" spans="1:64" s="228" customFormat="1" ht="15.75" customHeight="1">
      <c r="A328" s="825"/>
      <c r="B328" s="829"/>
      <c r="C328" s="837" t="s">
        <v>2957</v>
      </c>
      <c r="D328" s="837" t="s">
        <v>12</v>
      </c>
      <c r="E328" s="838" t="s">
        <v>2943</v>
      </c>
      <c r="F328" s="1182" t="s">
        <v>2944</v>
      </c>
      <c r="G328" s="1183"/>
      <c r="H328" s="1183"/>
      <c r="I328" s="1183"/>
      <c r="J328" s="839" t="s">
        <v>92</v>
      </c>
      <c r="K328" s="840">
        <v>2</v>
      </c>
      <c r="L328" s="1184"/>
      <c r="M328" s="1185"/>
      <c r="N328" s="1186">
        <f>ROUND($L$328*$K$328,2)</f>
        <v>0</v>
      </c>
      <c r="O328" s="1183"/>
      <c r="P328" s="1183"/>
      <c r="Q328" s="1183"/>
      <c r="R328" s="830"/>
      <c r="S328" s="825"/>
      <c r="T328" s="919"/>
      <c r="U328" s="920" t="s">
        <v>13</v>
      </c>
      <c r="V328" s="921">
        <v>0</v>
      </c>
      <c r="W328" s="921">
        <f>$V$328*$K$328</f>
        <v>0</v>
      </c>
      <c r="X328" s="921">
        <v>0</v>
      </c>
      <c r="Y328" s="921">
        <f>$X$328*$K$328</f>
        <v>0</v>
      </c>
      <c r="Z328" s="921">
        <v>0</v>
      </c>
      <c r="AA328" s="922">
        <f>$Z$328*$K$328</f>
        <v>0</v>
      </c>
      <c r="AB328" s="825"/>
      <c r="AC328" s="825"/>
      <c r="AD328" s="825"/>
      <c r="AE328" s="825"/>
      <c r="AF328" s="825"/>
      <c r="AG328" s="825"/>
      <c r="AR328" s="228" t="s">
        <v>15</v>
      </c>
      <c r="AT328" s="228" t="s">
        <v>12</v>
      </c>
      <c r="AU328" s="228" t="s">
        <v>98</v>
      </c>
      <c r="AY328" s="228" t="s">
        <v>11</v>
      </c>
      <c r="BE328" s="231">
        <f>IF($U$328="základní",$N$328,0)</f>
        <v>0</v>
      </c>
      <c r="BF328" s="231">
        <f>IF($U$328="snížená",$N$328,0)</f>
        <v>0</v>
      </c>
      <c r="BG328" s="231">
        <f>IF($U$328="zákl. přenesená",$N$328,0)</f>
        <v>0</v>
      </c>
      <c r="BH328" s="231">
        <f>IF($U$328="sníž. přenesená",$N$328,0)</f>
        <v>0</v>
      </c>
      <c r="BI328" s="231">
        <f>IF($U$328="nulová",$N$328,0)</f>
        <v>0</v>
      </c>
      <c r="BJ328" s="228" t="s">
        <v>97</v>
      </c>
      <c r="BK328" s="231">
        <f>ROUND($L$328*$K$328,2)</f>
        <v>0</v>
      </c>
      <c r="BL328" s="228" t="s">
        <v>15</v>
      </c>
    </row>
    <row r="329" spans="1:64" s="228" customFormat="1" ht="27" customHeight="1">
      <c r="A329" s="825"/>
      <c r="B329" s="829"/>
      <c r="C329" s="837" t="s">
        <v>2960</v>
      </c>
      <c r="D329" s="837" t="s">
        <v>12</v>
      </c>
      <c r="E329" s="838" t="s">
        <v>2946</v>
      </c>
      <c r="F329" s="1182" t="s">
        <v>2947</v>
      </c>
      <c r="G329" s="1183"/>
      <c r="H329" s="1183"/>
      <c r="I329" s="1183"/>
      <c r="J329" s="839" t="s">
        <v>92</v>
      </c>
      <c r="K329" s="840">
        <v>1</v>
      </c>
      <c r="L329" s="1184"/>
      <c r="M329" s="1185"/>
      <c r="N329" s="1186">
        <f>ROUND($L$329*$K$329,2)</f>
        <v>0</v>
      </c>
      <c r="O329" s="1183"/>
      <c r="P329" s="1183"/>
      <c r="Q329" s="1183"/>
      <c r="R329" s="830"/>
      <c r="S329" s="825"/>
      <c r="T329" s="919"/>
      <c r="U329" s="920" t="s">
        <v>13</v>
      </c>
      <c r="V329" s="921">
        <v>0</v>
      </c>
      <c r="W329" s="921">
        <f>$V$329*$K$329</f>
        <v>0</v>
      </c>
      <c r="X329" s="921">
        <v>0</v>
      </c>
      <c r="Y329" s="921">
        <f>$X$329*$K$329</f>
        <v>0</v>
      </c>
      <c r="Z329" s="921">
        <v>0</v>
      </c>
      <c r="AA329" s="922">
        <f>$Z$329*$K$329</f>
        <v>0</v>
      </c>
      <c r="AB329" s="825"/>
      <c r="AC329" s="825"/>
      <c r="AD329" s="825"/>
      <c r="AE329" s="825"/>
      <c r="AF329" s="825"/>
      <c r="AG329" s="825"/>
      <c r="AR329" s="228" t="s">
        <v>15</v>
      </c>
      <c r="AT329" s="228" t="s">
        <v>12</v>
      </c>
      <c r="AU329" s="228" t="s">
        <v>98</v>
      </c>
      <c r="AY329" s="228" t="s">
        <v>11</v>
      </c>
      <c r="BE329" s="231">
        <f>IF($U$329="základní",$N$329,0)</f>
        <v>0</v>
      </c>
      <c r="BF329" s="231">
        <f>IF($U$329="snížená",$N$329,0)</f>
        <v>0</v>
      </c>
      <c r="BG329" s="231">
        <f>IF($U$329="zákl. přenesená",$N$329,0)</f>
        <v>0</v>
      </c>
      <c r="BH329" s="231">
        <f>IF($U$329="sníž. přenesená",$N$329,0)</f>
        <v>0</v>
      </c>
      <c r="BI329" s="231">
        <f>IF($U$329="nulová",$N$329,0)</f>
        <v>0</v>
      </c>
      <c r="BJ329" s="228" t="s">
        <v>97</v>
      </c>
      <c r="BK329" s="231">
        <f>ROUND($L$329*$K$329,2)</f>
        <v>0</v>
      </c>
      <c r="BL329" s="228" t="s">
        <v>15</v>
      </c>
    </row>
    <row r="330" spans="1:64" s="228" customFormat="1" ht="27" customHeight="1">
      <c r="A330" s="825"/>
      <c r="B330" s="829"/>
      <c r="C330" s="837" t="s">
        <v>2963</v>
      </c>
      <c r="D330" s="837" t="s">
        <v>12</v>
      </c>
      <c r="E330" s="838" t="s">
        <v>2949</v>
      </c>
      <c r="F330" s="1182" t="s">
        <v>2950</v>
      </c>
      <c r="G330" s="1183"/>
      <c r="H330" s="1183"/>
      <c r="I330" s="1183"/>
      <c r="J330" s="839" t="s">
        <v>92</v>
      </c>
      <c r="K330" s="840">
        <v>2</v>
      </c>
      <c r="L330" s="1184"/>
      <c r="M330" s="1185"/>
      <c r="N330" s="1186">
        <f>ROUND($L$330*$K$330,2)</f>
        <v>0</v>
      </c>
      <c r="O330" s="1183"/>
      <c r="P330" s="1183"/>
      <c r="Q330" s="1183"/>
      <c r="R330" s="830"/>
      <c r="S330" s="825"/>
      <c r="T330" s="919"/>
      <c r="U330" s="920" t="s">
        <v>13</v>
      </c>
      <c r="V330" s="921">
        <v>0</v>
      </c>
      <c r="W330" s="921">
        <f>$V$330*$K$330</f>
        <v>0</v>
      </c>
      <c r="X330" s="921">
        <v>0</v>
      </c>
      <c r="Y330" s="921">
        <f>$X$330*$K$330</f>
        <v>0</v>
      </c>
      <c r="Z330" s="921">
        <v>0</v>
      </c>
      <c r="AA330" s="922">
        <f>$Z$330*$K$330</f>
        <v>0</v>
      </c>
      <c r="AB330" s="825"/>
      <c r="AC330" s="825"/>
      <c r="AD330" s="825"/>
      <c r="AE330" s="825"/>
      <c r="AF330" s="825"/>
      <c r="AG330" s="825"/>
      <c r="AR330" s="228" t="s">
        <v>15</v>
      </c>
      <c r="AT330" s="228" t="s">
        <v>12</v>
      </c>
      <c r="AU330" s="228" t="s">
        <v>98</v>
      </c>
      <c r="AY330" s="228" t="s">
        <v>11</v>
      </c>
      <c r="BE330" s="231">
        <f>IF($U$330="základní",$N$330,0)</f>
        <v>0</v>
      </c>
      <c r="BF330" s="231">
        <f>IF($U$330="snížená",$N$330,0)</f>
        <v>0</v>
      </c>
      <c r="BG330" s="231">
        <f>IF($U$330="zákl. přenesená",$N$330,0)</f>
        <v>0</v>
      </c>
      <c r="BH330" s="231">
        <f>IF($U$330="sníž. přenesená",$N$330,0)</f>
        <v>0</v>
      </c>
      <c r="BI330" s="231">
        <f>IF($U$330="nulová",$N$330,0)</f>
        <v>0</v>
      </c>
      <c r="BJ330" s="228" t="s">
        <v>97</v>
      </c>
      <c r="BK330" s="231">
        <f>ROUND($L$330*$K$330,2)</f>
        <v>0</v>
      </c>
      <c r="BL330" s="228" t="s">
        <v>15</v>
      </c>
    </row>
    <row r="331" spans="1:64" s="228" customFormat="1" ht="27" customHeight="1">
      <c r="A331" s="825"/>
      <c r="B331" s="829"/>
      <c r="C331" s="837" t="s">
        <v>2966</v>
      </c>
      <c r="D331" s="837" t="s">
        <v>12</v>
      </c>
      <c r="E331" s="838" t="s">
        <v>2952</v>
      </c>
      <c r="F331" s="1182" t="s">
        <v>2953</v>
      </c>
      <c r="G331" s="1183"/>
      <c r="H331" s="1183"/>
      <c r="I331" s="1183"/>
      <c r="J331" s="839" t="s">
        <v>92</v>
      </c>
      <c r="K331" s="840">
        <v>30</v>
      </c>
      <c r="L331" s="1184"/>
      <c r="M331" s="1185"/>
      <c r="N331" s="1186">
        <f>ROUND($L$331*$K$331,2)</f>
        <v>0</v>
      </c>
      <c r="O331" s="1183"/>
      <c r="P331" s="1183"/>
      <c r="Q331" s="1183"/>
      <c r="R331" s="830"/>
      <c r="S331" s="825"/>
      <c r="T331" s="919"/>
      <c r="U331" s="920" t="s">
        <v>13</v>
      </c>
      <c r="V331" s="921">
        <v>0</v>
      </c>
      <c r="W331" s="921">
        <f>$V$331*$K$331</f>
        <v>0</v>
      </c>
      <c r="X331" s="921">
        <v>0</v>
      </c>
      <c r="Y331" s="921">
        <f>$X$331*$K$331</f>
        <v>0</v>
      </c>
      <c r="Z331" s="921">
        <v>0</v>
      </c>
      <c r="AA331" s="922">
        <f>$Z$331*$K$331</f>
        <v>0</v>
      </c>
      <c r="AB331" s="825"/>
      <c r="AC331" s="825"/>
      <c r="AD331" s="825"/>
      <c r="AE331" s="825"/>
      <c r="AF331" s="825"/>
      <c r="AG331" s="825"/>
      <c r="AR331" s="228" t="s">
        <v>15</v>
      </c>
      <c r="AT331" s="228" t="s">
        <v>12</v>
      </c>
      <c r="AU331" s="228" t="s">
        <v>98</v>
      </c>
      <c r="AY331" s="228" t="s">
        <v>11</v>
      </c>
      <c r="BE331" s="231">
        <f>IF($U$331="základní",$N$331,0)</f>
        <v>0</v>
      </c>
      <c r="BF331" s="231">
        <f>IF($U$331="snížená",$N$331,0)</f>
        <v>0</v>
      </c>
      <c r="BG331" s="231">
        <f>IF($U$331="zákl. přenesená",$N$331,0)</f>
        <v>0</v>
      </c>
      <c r="BH331" s="231">
        <f>IF($U$331="sníž. přenesená",$N$331,0)</f>
        <v>0</v>
      </c>
      <c r="BI331" s="231">
        <f>IF($U$331="nulová",$N$331,0)</f>
        <v>0</v>
      </c>
      <c r="BJ331" s="228" t="s">
        <v>97</v>
      </c>
      <c r="BK331" s="231">
        <f>ROUND($L$331*$K$331,2)</f>
        <v>0</v>
      </c>
      <c r="BL331" s="228" t="s">
        <v>15</v>
      </c>
    </row>
    <row r="332" spans="1:64" s="228" customFormat="1" ht="27" customHeight="1">
      <c r="A332" s="825"/>
      <c r="B332" s="829"/>
      <c r="C332" s="837" t="s">
        <v>2969</v>
      </c>
      <c r="D332" s="837" t="s">
        <v>12</v>
      </c>
      <c r="E332" s="838" t="s">
        <v>2955</v>
      </c>
      <c r="F332" s="1182" t="s">
        <v>2956</v>
      </c>
      <c r="G332" s="1183"/>
      <c r="H332" s="1183"/>
      <c r="I332" s="1183"/>
      <c r="J332" s="839" t="s">
        <v>92</v>
      </c>
      <c r="K332" s="840">
        <v>2</v>
      </c>
      <c r="L332" s="1184"/>
      <c r="M332" s="1185"/>
      <c r="N332" s="1186">
        <f>ROUND($L$332*$K$332,2)</f>
        <v>0</v>
      </c>
      <c r="O332" s="1183"/>
      <c r="P332" s="1183"/>
      <c r="Q332" s="1183"/>
      <c r="R332" s="830"/>
      <c r="S332" s="825"/>
      <c r="T332" s="919"/>
      <c r="U332" s="920" t="s">
        <v>13</v>
      </c>
      <c r="V332" s="921">
        <v>0</v>
      </c>
      <c r="W332" s="921">
        <f>$V$332*$K$332</f>
        <v>0</v>
      </c>
      <c r="X332" s="921">
        <v>0</v>
      </c>
      <c r="Y332" s="921">
        <f>$X$332*$K$332</f>
        <v>0</v>
      </c>
      <c r="Z332" s="921">
        <v>0</v>
      </c>
      <c r="AA332" s="922">
        <f>$Z$332*$K$332</f>
        <v>0</v>
      </c>
      <c r="AB332" s="825"/>
      <c r="AC332" s="825"/>
      <c r="AD332" s="825"/>
      <c r="AE332" s="825"/>
      <c r="AF332" s="825"/>
      <c r="AG332" s="825"/>
      <c r="AR332" s="228" t="s">
        <v>15</v>
      </c>
      <c r="AT332" s="228" t="s">
        <v>12</v>
      </c>
      <c r="AU332" s="228" t="s">
        <v>98</v>
      </c>
      <c r="AY332" s="228" t="s">
        <v>11</v>
      </c>
      <c r="BE332" s="231">
        <f>IF($U$332="základní",$N$332,0)</f>
        <v>0</v>
      </c>
      <c r="BF332" s="231">
        <f>IF($U$332="snížená",$N$332,0)</f>
        <v>0</v>
      </c>
      <c r="BG332" s="231">
        <f>IF($U$332="zákl. přenesená",$N$332,0)</f>
        <v>0</v>
      </c>
      <c r="BH332" s="231">
        <f>IF($U$332="sníž. přenesená",$N$332,0)</f>
        <v>0</v>
      </c>
      <c r="BI332" s="231">
        <f>IF($U$332="nulová",$N$332,0)</f>
        <v>0</v>
      </c>
      <c r="BJ332" s="228" t="s">
        <v>97</v>
      </c>
      <c r="BK332" s="231">
        <f>ROUND($L$332*$K$332,2)</f>
        <v>0</v>
      </c>
      <c r="BL332" s="228" t="s">
        <v>15</v>
      </c>
    </row>
    <row r="333" spans="1:64" s="228" customFormat="1" ht="27" customHeight="1">
      <c r="A333" s="825"/>
      <c r="B333" s="829"/>
      <c r="C333" s="837" t="s">
        <v>2972</v>
      </c>
      <c r="D333" s="837" t="s">
        <v>12</v>
      </c>
      <c r="E333" s="838" t="s">
        <v>2958</v>
      </c>
      <c r="F333" s="1182" t="s">
        <v>2959</v>
      </c>
      <c r="G333" s="1183"/>
      <c r="H333" s="1183"/>
      <c r="I333" s="1183"/>
      <c r="J333" s="839" t="s">
        <v>92</v>
      </c>
      <c r="K333" s="840">
        <v>9</v>
      </c>
      <c r="L333" s="1184"/>
      <c r="M333" s="1185"/>
      <c r="N333" s="1186">
        <f>ROUND($L$333*$K$333,2)</f>
        <v>0</v>
      </c>
      <c r="O333" s="1183"/>
      <c r="P333" s="1183"/>
      <c r="Q333" s="1183"/>
      <c r="R333" s="830"/>
      <c r="S333" s="825"/>
      <c r="T333" s="919"/>
      <c r="U333" s="920" t="s">
        <v>13</v>
      </c>
      <c r="V333" s="921">
        <v>0</v>
      </c>
      <c r="W333" s="921">
        <f>$V$333*$K$333</f>
        <v>0</v>
      </c>
      <c r="X333" s="921">
        <v>0</v>
      </c>
      <c r="Y333" s="921">
        <f>$X$333*$K$333</f>
        <v>0</v>
      </c>
      <c r="Z333" s="921">
        <v>0</v>
      </c>
      <c r="AA333" s="922">
        <f>$Z$333*$K$333</f>
        <v>0</v>
      </c>
      <c r="AB333" s="825"/>
      <c r="AC333" s="825"/>
      <c r="AD333" s="825"/>
      <c r="AE333" s="825"/>
      <c r="AF333" s="825"/>
      <c r="AG333" s="825"/>
      <c r="AR333" s="228" t="s">
        <v>15</v>
      </c>
      <c r="AT333" s="228" t="s">
        <v>12</v>
      </c>
      <c r="AU333" s="228" t="s">
        <v>98</v>
      </c>
      <c r="AY333" s="228" t="s">
        <v>11</v>
      </c>
      <c r="BE333" s="231">
        <f>IF($U$333="základní",$N$333,0)</f>
        <v>0</v>
      </c>
      <c r="BF333" s="231">
        <f>IF($U$333="snížená",$N$333,0)</f>
        <v>0</v>
      </c>
      <c r="BG333" s="231">
        <f>IF($U$333="zákl. přenesená",$N$333,0)</f>
        <v>0</v>
      </c>
      <c r="BH333" s="231">
        <f>IF($U$333="sníž. přenesená",$N$333,0)</f>
        <v>0</v>
      </c>
      <c r="BI333" s="231">
        <f>IF($U$333="nulová",$N$333,0)</f>
        <v>0</v>
      </c>
      <c r="BJ333" s="228" t="s">
        <v>97</v>
      </c>
      <c r="BK333" s="231">
        <f>ROUND($L$333*$K$333,2)</f>
        <v>0</v>
      </c>
      <c r="BL333" s="228" t="s">
        <v>15</v>
      </c>
    </row>
    <row r="334" spans="1:64" s="228" customFormat="1" ht="27" customHeight="1">
      <c r="A334" s="825"/>
      <c r="B334" s="829"/>
      <c r="C334" s="837" t="s">
        <v>2975</v>
      </c>
      <c r="D334" s="837" t="s">
        <v>12</v>
      </c>
      <c r="E334" s="838" t="s">
        <v>2961</v>
      </c>
      <c r="F334" s="1182" t="s">
        <v>2962</v>
      </c>
      <c r="G334" s="1183"/>
      <c r="H334" s="1183"/>
      <c r="I334" s="1183"/>
      <c r="J334" s="839" t="s">
        <v>92</v>
      </c>
      <c r="K334" s="840">
        <v>5</v>
      </c>
      <c r="L334" s="1184"/>
      <c r="M334" s="1185"/>
      <c r="N334" s="1186">
        <f>ROUND($L$334*$K$334,2)</f>
        <v>0</v>
      </c>
      <c r="O334" s="1183"/>
      <c r="P334" s="1183"/>
      <c r="Q334" s="1183"/>
      <c r="R334" s="830"/>
      <c r="S334" s="825"/>
      <c r="T334" s="919"/>
      <c r="U334" s="920" t="s">
        <v>13</v>
      </c>
      <c r="V334" s="921">
        <v>0</v>
      </c>
      <c r="W334" s="921">
        <f>$V$334*$K$334</f>
        <v>0</v>
      </c>
      <c r="X334" s="921">
        <v>0</v>
      </c>
      <c r="Y334" s="921">
        <f>$X$334*$K$334</f>
        <v>0</v>
      </c>
      <c r="Z334" s="921">
        <v>0</v>
      </c>
      <c r="AA334" s="922">
        <f>$Z$334*$K$334</f>
        <v>0</v>
      </c>
      <c r="AB334" s="825"/>
      <c r="AC334" s="825"/>
      <c r="AD334" s="825"/>
      <c r="AE334" s="825"/>
      <c r="AF334" s="825"/>
      <c r="AG334" s="825"/>
      <c r="AR334" s="228" t="s">
        <v>15</v>
      </c>
      <c r="AT334" s="228" t="s">
        <v>12</v>
      </c>
      <c r="AU334" s="228" t="s">
        <v>98</v>
      </c>
      <c r="AY334" s="228" t="s">
        <v>11</v>
      </c>
      <c r="BE334" s="231">
        <f>IF($U$334="základní",$N$334,0)</f>
        <v>0</v>
      </c>
      <c r="BF334" s="231">
        <f>IF($U$334="snížená",$N$334,0)</f>
        <v>0</v>
      </c>
      <c r="BG334" s="231">
        <f>IF($U$334="zákl. přenesená",$N$334,0)</f>
        <v>0</v>
      </c>
      <c r="BH334" s="231">
        <f>IF($U$334="sníž. přenesená",$N$334,0)</f>
        <v>0</v>
      </c>
      <c r="BI334" s="231">
        <f>IF($U$334="nulová",$N$334,0)</f>
        <v>0</v>
      </c>
      <c r="BJ334" s="228" t="s">
        <v>97</v>
      </c>
      <c r="BK334" s="231">
        <f>ROUND($L$334*$K$334,2)</f>
        <v>0</v>
      </c>
      <c r="BL334" s="228" t="s">
        <v>15</v>
      </c>
    </row>
    <row r="335" spans="1:64" s="228" customFormat="1" ht="27" customHeight="1">
      <c r="A335" s="825"/>
      <c r="B335" s="829"/>
      <c r="C335" s="837" t="s">
        <v>2978</v>
      </c>
      <c r="D335" s="837" t="s">
        <v>12</v>
      </c>
      <c r="E335" s="838" t="s">
        <v>2964</v>
      </c>
      <c r="F335" s="1182" t="s">
        <v>2965</v>
      </c>
      <c r="G335" s="1183"/>
      <c r="H335" s="1183"/>
      <c r="I335" s="1183"/>
      <c r="J335" s="839" t="s">
        <v>92</v>
      </c>
      <c r="K335" s="840">
        <v>5</v>
      </c>
      <c r="L335" s="1184"/>
      <c r="M335" s="1185"/>
      <c r="N335" s="1186">
        <f>ROUND($L$335*$K$335,2)</f>
        <v>0</v>
      </c>
      <c r="O335" s="1183"/>
      <c r="P335" s="1183"/>
      <c r="Q335" s="1183"/>
      <c r="R335" s="830"/>
      <c r="S335" s="825"/>
      <c r="T335" s="919"/>
      <c r="U335" s="920" t="s">
        <v>13</v>
      </c>
      <c r="V335" s="921">
        <v>0</v>
      </c>
      <c r="W335" s="921">
        <f>$V$335*$K$335</f>
        <v>0</v>
      </c>
      <c r="X335" s="921">
        <v>0</v>
      </c>
      <c r="Y335" s="921">
        <f>$X$335*$K$335</f>
        <v>0</v>
      </c>
      <c r="Z335" s="921">
        <v>0</v>
      </c>
      <c r="AA335" s="922">
        <f>$Z$335*$K$335</f>
        <v>0</v>
      </c>
      <c r="AB335" s="825"/>
      <c r="AC335" s="825"/>
      <c r="AD335" s="825"/>
      <c r="AE335" s="825"/>
      <c r="AF335" s="825"/>
      <c r="AG335" s="825"/>
      <c r="AR335" s="228" t="s">
        <v>15</v>
      </c>
      <c r="AT335" s="228" t="s">
        <v>12</v>
      </c>
      <c r="AU335" s="228" t="s">
        <v>98</v>
      </c>
      <c r="AY335" s="228" t="s">
        <v>11</v>
      </c>
      <c r="BE335" s="231">
        <f>IF($U$335="základní",$N$335,0)</f>
        <v>0</v>
      </c>
      <c r="BF335" s="231">
        <f>IF($U$335="snížená",$N$335,0)</f>
        <v>0</v>
      </c>
      <c r="BG335" s="231">
        <f>IF($U$335="zákl. přenesená",$N$335,0)</f>
        <v>0</v>
      </c>
      <c r="BH335" s="231">
        <f>IF($U$335="sníž. přenesená",$N$335,0)</f>
        <v>0</v>
      </c>
      <c r="BI335" s="231">
        <f>IF($U$335="nulová",$N$335,0)</f>
        <v>0</v>
      </c>
      <c r="BJ335" s="228" t="s">
        <v>97</v>
      </c>
      <c r="BK335" s="231">
        <f>ROUND($L$335*$K$335,2)</f>
        <v>0</v>
      </c>
      <c r="BL335" s="228" t="s">
        <v>15</v>
      </c>
    </row>
    <row r="336" spans="1:64" s="228" customFormat="1" ht="27" customHeight="1">
      <c r="A336" s="825"/>
      <c r="B336" s="829"/>
      <c r="C336" s="837" t="s">
        <v>2981</v>
      </c>
      <c r="D336" s="837" t="s">
        <v>12</v>
      </c>
      <c r="E336" s="838" t="s">
        <v>2967</v>
      </c>
      <c r="F336" s="1182" t="s">
        <v>2968</v>
      </c>
      <c r="G336" s="1183"/>
      <c r="H336" s="1183"/>
      <c r="I336" s="1183"/>
      <c r="J336" s="839" t="s">
        <v>92</v>
      </c>
      <c r="K336" s="840">
        <v>1</v>
      </c>
      <c r="L336" s="1184"/>
      <c r="M336" s="1185"/>
      <c r="N336" s="1186">
        <f>ROUND($L$336*$K$336,2)</f>
        <v>0</v>
      </c>
      <c r="O336" s="1183"/>
      <c r="P336" s="1183"/>
      <c r="Q336" s="1183"/>
      <c r="R336" s="830"/>
      <c r="S336" s="825"/>
      <c r="T336" s="919"/>
      <c r="U336" s="920" t="s">
        <v>13</v>
      </c>
      <c r="V336" s="921">
        <v>0</v>
      </c>
      <c r="W336" s="921">
        <f>$V$336*$K$336</f>
        <v>0</v>
      </c>
      <c r="X336" s="921">
        <v>0</v>
      </c>
      <c r="Y336" s="921">
        <f>$X$336*$K$336</f>
        <v>0</v>
      </c>
      <c r="Z336" s="921">
        <v>0</v>
      </c>
      <c r="AA336" s="922">
        <f>$Z$336*$K$336</f>
        <v>0</v>
      </c>
      <c r="AB336" s="825"/>
      <c r="AC336" s="825"/>
      <c r="AD336" s="825"/>
      <c r="AE336" s="825"/>
      <c r="AF336" s="825"/>
      <c r="AG336" s="825"/>
      <c r="AR336" s="228" t="s">
        <v>15</v>
      </c>
      <c r="AT336" s="228" t="s">
        <v>12</v>
      </c>
      <c r="AU336" s="228" t="s">
        <v>98</v>
      </c>
      <c r="AY336" s="228" t="s">
        <v>11</v>
      </c>
      <c r="BE336" s="231">
        <f>IF($U$336="základní",$N$336,0)</f>
        <v>0</v>
      </c>
      <c r="BF336" s="231">
        <f>IF($U$336="snížená",$N$336,0)</f>
        <v>0</v>
      </c>
      <c r="BG336" s="231">
        <f>IF($U$336="zákl. přenesená",$N$336,0)</f>
        <v>0</v>
      </c>
      <c r="BH336" s="231">
        <f>IF($U$336="sníž. přenesená",$N$336,0)</f>
        <v>0</v>
      </c>
      <c r="BI336" s="231">
        <f>IF($U$336="nulová",$N$336,0)</f>
        <v>0</v>
      </c>
      <c r="BJ336" s="228" t="s">
        <v>97</v>
      </c>
      <c r="BK336" s="231">
        <f>ROUND($L$336*$K$336,2)</f>
        <v>0</v>
      </c>
      <c r="BL336" s="228" t="s">
        <v>15</v>
      </c>
    </row>
    <row r="337" spans="1:64" s="228" customFormat="1" ht="15.75" customHeight="1">
      <c r="A337" s="825"/>
      <c r="B337" s="829"/>
      <c r="C337" s="837" t="s">
        <v>2984</v>
      </c>
      <c r="D337" s="837" t="s">
        <v>12</v>
      </c>
      <c r="E337" s="838" t="s">
        <v>2970</v>
      </c>
      <c r="F337" s="1182" t="s">
        <v>2971</v>
      </c>
      <c r="G337" s="1183"/>
      <c r="H337" s="1183"/>
      <c r="I337" s="1183"/>
      <c r="J337" s="839" t="s">
        <v>92</v>
      </c>
      <c r="K337" s="840">
        <v>6</v>
      </c>
      <c r="L337" s="1184"/>
      <c r="M337" s="1185"/>
      <c r="N337" s="1186">
        <f>ROUND($L$337*$K$337,2)</f>
        <v>0</v>
      </c>
      <c r="O337" s="1183"/>
      <c r="P337" s="1183"/>
      <c r="Q337" s="1183"/>
      <c r="R337" s="830"/>
      <c r="S337" s="825"/>
      <c r="T337" s="919"/>
      <c r="U337" s="920" t="s">
        <v>13</v>
      </c>
      <c r="V337" s="921">
        <v>0</v>
      </c>
      <c r="W337" s="921">
        <f>$V$337*$K$337</f>
        <v>0</v>
      </c>
      <c r="X337" s="921">
        <v>0</v>
      </c>
      <c r="Y337" s="921">
        <f>$X$337*$K$337</f>
        <v>0</v>
      </c>
      <c r="Z337" s="921">
        <v>0</v>
      </c>
      <c r="AA337" s="922">
        <f>$Z$337*$K$337</f>
        <v>0</v>
      </c>
      <c r="AB337" s="825"/>
      <c r="AC337" s="825"/>
      <c r="AD337" s="825"/>
      <c r="AE337" s="825"/>
      <c r="AF337" s="825"/>
      <c r="AG337" s="825"/>
      <c r="AR337" s="228" t="s">
        <v>15</v>
      </c>
      <c r="AT337" s="228" t="s">
        <v>12</v>
      </c>
      <c r="AU337" s="228" t="s">
        <v>98</v>
      </c>
      <c r="AY337" s="228" t="s">
        <v>11</v>
      </c>
      <c r="BE337" s="231">
        <f>IF($U$337="základní",$N$337,0)</f>
        <v>0</v>
      </c>
      <c r="BF337" s="231">
        <f>IF($U$337="snížená",$N$337,0)</f>
        <v>0</v>
      </c>
      <c r="BG337" s="231">
        <f>IF($U$337="zákl. přenesená",$N$337,0)</f>
        <v>0</v>
      </c>
      <c r="BH337" s="231">
        <f>IF($U$337="sníž. přenesená",$N$337,0)</f>
        <v>0</v>
      </c>
      <c r="BI337" s="231">
        <f>IF($U$337="nulová",$N$337,0)</f>
        <v>0</v>
      </c>
      <c r="BJ337" s="228" t="s">
        <v>97</v>
      </c>
      <c r="BK337" s="231">
        <f>ROUND($L$337*$K$337,2)</f>
        <v>0</v>
      </c>
      <c r="BL337" s="228" t="s">
        <v>15</v>
      </c>
    </row>
    <row r="338" spans="1:64" s="228" customFormat="1" ht="15.75" customHeight="1">
      <c r="A338" s="825"/>
      <c r="B338" s="829"/>
      <c r="C338" s="837" t="s">
        <v>2987</v>
      </c>
      <c r="D338" s="837" t="s">
        <v>12</v>
      </c>
      <c r="E338" s="838" t="s">
        <v>2973</v>
      </c>
      <c r="F338" s="1182" t="s">
        <v>2974</v>
      </c>
      <c r="G338" s="1183"/>
      <c r="H338" s="1183"/>
      <c r="I338" s="1183"/>
      <c r="J338" s="839" t="s">
        <v>92</v>
      </c>
      <c r="K338" s="840">
        <v>6</v>
      </c>
      <c r="L338" s="1184"/>
      <c r="M338" s="1185"/>
      <c r="N338" s="1186">
        <f>ROUND($L$338*$K$338,2)</f>
        <v>0</v>
      </c>
      <c r="O338" s="1183"/>
      <c r="P338" s="1183"/>
      <c r="Q338" s="1183"/>
      <c r="R338" s="830"/>
      <c r="S338" s="825"/>
      <c r="T338" s="919"/>
      <c r="U338" s="920" t="s">
        <v>13</v>
      </c>
      <c r="V338" s="921">
        <v>0</v>
      </c>
      <c r="W338" s="921">
        <f>$V$338*$K$338</f>
        <v>0</v>
      </c>
      <c r="X338" s="921">
        <v>0</v>
      </c>
      <c r="Y338" s="921">
        <f>$X$338*$K$338</f>
        <v>0</v>
      </c>
      <c r="Z338" s="921">
        <v>0</v>
      </c>
      <c r="AA338" s="922">
        <f>$Z$338*$K$338</f>
        <v>0</v>
      </c>
      <c r="AB338" s="825"/>
      <c r="AC338" s="825"/>
      <c r="AD338" s="825"/>
      <c r="AE338" s="825"/>
      <c r="AF338" s="825"/>
      <c r="AG338" s="825"/>
      <c r="AR338" s="228" t="s">
        <v>15</v>
      </c>
      <c r="AT338" s="228" t="s">
        <v>12</v>
      </c>
      <c r="AU338" s="228" t="s">
        <v>98</v>
      </c>
      <c r="AY338" s="228" t="s">
        <v>11</v>
      </c>
      <c r="BE338" s="231">
        <f>IF($U$338="základní",$N$338,0)</f>
        <v>0</v>
      </c>
      <c r="BF338" s="231">
        <f>IF($U$338="snížená",$N$338,0)</f>
        <v>0</v>
      </c>
      <c r="BG338" s="231">
        <f>IF($U$338="zákl. přenesená",$N$338,0)</f>
        <v>0</v>
      </c>
      <c r="BH338" s="231">
        <f>IF($U$338="sníž. přenesená",$N$338,0)</f>
        <v>0</v>
      </c>
      <c r="BI338" s="231">
        <f>IF($U$338="nulová",$N$338,0)</f>
        <v>0</v>
      </c>
      <c r="BJ338" s="228" t="s">
        <v>97</v>
      </c>
      <c r="BK338" s="231">
        <f>ROUND($L$338*$K$338,2)</f>
        <v>0</v>
      </c>
      <c r="BL338" s="228" t="s">
        <v>15</v>
      </c>
    </row>
    <row r="339" spans="1:64" s="228" customFormat="1" ht="27" customHeight="1">
      <c r="A339" s="825"/>
      <c r="B339" s="829"/>
      <c r="C339" s="837" t="s">
        <v>2990</v>
      </c>
      <c r="D339" s="837" t="s">
        <v>12</v>
      </c>
      <c r="E339" s="838" t="s">
        <v>2976</v>
      </c>
      <c r="F339" s="1182" t="s">
        <v>2977</v>
      </c>
      <c r="G339" s="1183"/>
      <c r="H339" s="1183"/>
      <c r="I339" s="1183"/>
      <c r="J339" s="839" t="s">
        <v>92</v>
      </c>
      <c r="K339" s="840">
        <v>14</v>
      </c>
      <c r="L339" s="1184"/>
      <c r="M339" s="1185"/>
      <c r="N339" s="1186">
        <f>ROUND($L$339*$K$339,2)</f>
        <v>0</v>
      </c>
      <c r="O339" s="1183"/>
      <c r="P339" s="1183"/>
      <c r="Q339" s="1183"/>
      <c r="R339" s="830"/>
      <c r="S339" s="825"/>
      <c r="T339" s="919"/>
      <c r="U339" s="920" t="s">
        <v>13</v>
      </c>
      <c r="V339" s="921">
        <v>0</v>
      </c>
      <c r="W339" s="921">
        <f>$V$339*$K$339</f>
        <v>0</v>
      </c>
      <c r="X339" s="921">
        <v>0</v>
      </c>
      <c r="Y339" s="921">
        <f>$X$339*$K$339</f>
        <v>0</v>
      </c>
      <c r="Z339" s="921">
        <v>0</v>
      </c>
      <c r="AA339" s="922">
        <f>$Z$339*$K$339</f>
        <v>0</v>
      </c>
      <c r="AB339" s="825"/>
      <c r="AC339" s="825"/>
      <c r="AD339" s="825"/>
      <c r="AE339" s="825"/>
      <c r="AF339" s="825"/>
      <c r="AG339" s="825"/>
      <c r="AR339" s="228" t="s">
        <v>15</v>
      </c>
      <c r="AT339" s="228" t="s">
        <v>12</v>
      </c>
      <c r="AU339" s="228" t="s">
        <v>98</v>
      </c>
      <c r="AY339" s="228" t="s">
        <v>11</v>
      </c>
      <c r="BE339" s="231">
        <f>IF($U$339="základní",$N$339,0)</f>
        <v>0</v>
      </c>
      <c r="BF339" s="231">
        <f>IF($U$339="snížená",$N$339,0)</f>
        <v>0</v>
      </c>
      <c r="BG339" s="231">
        <f>IF($U$339="zákl. přenesená",$N$339,0)</f>
        <v>0</v>
      </c>
      <c r="BH339" s="231">
        <f>IF($U$339="sníž. přenesená",$N$339,0)</f>
        <v>0</v>
      </c>
      <c r="BI339" s="231">
        <f>IF($U$339="nulová",$N$339,0)</f>
        <v>0</v>
      </c>
      <c r="BJ339" s="228" t="s">
        <v>97</v>
      </c>
      <c r="BK339" s="231">
        <f>ROUND($L$339*$K$339,2)</f>
        <v>0</v>
      </c>
      <c r="BL339" s="228" t="s">
        <v>15</v>
      </c>
    </row>
    <row r="340" spans="1:64" s="228" customFormat="1" ht="27" customHeight="1">
      <c r="A340" s="825"/>
      <c r="B340" s="829"/>
      <c r="C340" s="837" t="s">
        <v>2993</v>
      </c>
      <c r="D340" s="837" t="s">
        <v>12</v>
      </c>
      <c r="E340" s="838" t="s">
        <v>2979</v>
      </c>
      <c r="F340" s="1182" t="s">
        <v>2980</v>
      </c>
      <c r="G340" s="1183"/>
      <c r="H340" s="1183"/>
      <c r="I340" s="1183"/>
      <c r="J340" s="839" t="s">
        <v>92</v>
      </c>
      <c r="K340" s="840">
        <v>6</v>
      </c>
      <c r="L340" s="1184"/>
      <c r="M340" s="1185"/>
      <c r="N340" s="1186">
        <f>ROUND($L$340*$K$340,2)</f>
        <v>0</v>
      </c>
      <c r="O340" s="1183"/>
      <c r="P340" s="1183"/>
      <c r="Q340" s="1183"/>
      <c r="R340" s="830"/>
      <c r="S340" s="825"/>
      <c r="T340" s="919"/>
      <c r="U340" s="920" t="s">
        <v>13</v>
      </c>
      <c r="V340" s="921">
        <v>0</v>
      </c>
      <c r="W340" s="921">
        <f>$V$340*$K$340</f>
        <v>0</v>
      </c>
      <c r="X340" s="921">
        <v>0</v>
      </c>
      <c r="Y340" s="921">
        <f>$X$340*$K$340</f>
        <v>0</v>
      </c>
      <c r="Z340" s="921">
        <v>0</v>
      </c>
      <c r="AA340" s="922">
        <f>$Z$340*$K$340</f>
        <v>0</v>
      </c>
      <c r="AB340" s="825"/>
      <c r="AC340" s="825"/>
      <c r="AD340" s="825"/>
      <c r="AE340" s="825"/>
      <c r="AF340" s="825"/>
      <c r="AG340" s="825"/>
      <c r="AR340" s="228" t="s">
        <v>15</v>
      </c>
      <c r="AT340" s="228" t="s">
        <v>12</v>
      </c>
      <c r="AU340" s="228" t="s">
        <v>98</v>
      </c>
      <c r="AY340" s="228" t="s">
        <v>11</v>
      </c>
      <c r="BE340" s="231">
        <f>IF($U$340="základní",$N$340,0)</f>
        <v>0</v>
      </c>
      <c r="BF340" s="231">
        <f>IF($U$340="snížená",$N$340,0)</f>
        <v>0</v>
      </c>
      <c r="BG340" s="231">
        <f>IF($U$340="zákl. přenesená",$N$340,0)</f>
        <v>0</v>
      </c>
      <c r="BH340" s="231">
        <f>IF($U$340="sníž. přenesená",$N$340,0)</f>
        <v>0</v>
      </c>
      <c r="BI340" s="231">
        <f>IF($U$340="nulová",$N$340,0)</f>
        <v>0</v>
      </c>
      <c r="BJ340" s="228" t="s">
        <v>97</v>
      </c>
      <c r="BK340" s="231">
        <f>ROUND($L$340*$K$340,2)</f>
        <v>0</v>
      </c>
      <c r="BL340" s="228" t="s">
        <v>15</v>
      </c>
    </row>
    <row r="341" spans="1:64" s="228" customFormat="1" ht="27" customHeight="1">
      <c r="A341" s="825"/>
      <c r="B341" s="829"/>
      <c r="C341" s="837" t="s">
        <v>2996</v>
      </c>
      <c r="D341" s="837" t="s">
        <v>12</v>
      </c>
      <c r="E341" s="838" t="s">
        <v>2982</v>
      </c>
      <c r="F341" s="1182" t="s">
        <v>2983</v>
      </c>
      <c r="G341" s="1183"/>
      <c r="H341" s="1183"/>
      <c r="I341" s="1183"/>
      <c r="J341" s="839" t="s">
        <v>92</v>
      </c>
      <c r="K341" s="840">
        <v>2</v>
      </c>
      <c r="L341" s="1184"/>
      <c r="M341" s="1185"/>
      <c r="N341" s="1186">
        <f>ROUND($L$341*$K$341,2)</f>
        <v>0</v>
      </c>
      <c r="O341" s="1183"/>
      <c r="P341" s="1183"/>
      <c r="Q341" s="1183"/>
      <c r="R341" s="830"/>
      <c r="S341" s="825"/>
      <c r="T341" s="919"/>
      <c r="U341" s="920" t="s">
        <v>13</v>
      </c>
      <c r="V341" s="921">
        <v>0</v>
      </c>
      <c r="W341" s="921">
        <f>$V$341*$K$341</f>
        <v>0</v>
      </c>
      <c r="X341" s="921">
        <v>0</v>
      </c>
      <c r="Y341" s="921">
        <f>$X$341*$K$341</f>
        <v>0</v>
      </c>
      <c r="Z341" s="921">
        <v>0</v>
      </c>
      <c r="AA341" s="922">
        <f>$Z$341*$K$341</f>
        <v>0</v>
      </c>
      <c r="AB341" s="825"/>
      <c r="AC341" s="825"/>
      <c r="AD341" s="825"/>
      <c r="AE341" s="825"/>
      <c r="AF341" s="825"/>
      <c r="AG341" s="825"/>
      <c r="AR341" s="228" t="s">
        <v>15</v>
      </c>
      <c r="AT341" s="228" t="s">
        <v>12</v>
      </c>
      <c r="AU341" s="228" t="s">
        <v>98</v>
      </c>
      <c r="AY341" s="228" t="s">
        <v>11</v>
      </c>
      <c r="BE341" s="231">
        <f>IF($U$341="základní",$N$341,0)</f>
        <v>0</v>
      </c>
      <c r="BF341" s="231">
        <f>IF($U$341="snížená",$N$341,0)</f>
        <v>0</v>
      </c>
      <c r="BG341" s="231">
        <f>IF($U$341="zákl. přenesená",$N$341,0)</f>
        <v>0</v>
      </c>
      <c r="BH341" s="231">
        <f>IF($U$341="sníž. přenesená",$N$341,0)</f>
        <v>0</v>
      </c>
      <c r="BI341" s="231">
        <f>IF($U$341="nulová",$N$341,0)</f>
        <v>0</v>
      </c>
      <c r="BJ341" s="228" t="s">
        <v>97</v>
      </c>
      <c r="BK341" s="231">
        <f>ROUND($L$341*$K$341,2)</f>
        <v>0</v>
      </c>
      <c r="BL341" s="228" t="s">
        <v>15</v>
      </c>
    </row>
    <row r="342" spans="1:64" s="228" customFormat="1" ht="27" customHeight="1">
      <c r="A342" s="825"/>
      <c r="B342" s="829"/>
      <c r="C342" s="837" t="s">
        <v>2999</v>
      </c>
      <c r="D342" s="837" t="s">
        <v>12</v>
      </c>
      <c r="E342" s="838" t="s">
        <v>2985</v>
      </c>
      <c r="F342" s="1182" t="s">
        <v>2986</v>
      </c>
      <c r="G342" s="1183"/>
      <c r="H342" s="1183"/>
      <c r="I342" s="1183"/>
      <c r="J342" s="839" t="s">
        <v>92</v>
      </c>
      <c r="K342" s="840">
        <v>7</v>
      </c>
      <c r="L342" s="1184"/>
      <c r="M342" s="1185"/>
      <c r="N342" s="1186">
        <f>ROUND($L$342*$K$342,2)</f>
        <v>0</v>
      </c>
      <c r="O342" s="1183"/>
      <c r="P342" s="1183"/>
      <c r="Q342" s="1183"/>
      <c r="R342" s="830"/>
      <c r="S342" s="825"/>
      <c r="T342" s="919"/>
      <c r="U342" s="920" t="s">
        <v>13</v>
      </c>
      <c r="V342" s="921">
        <v>0</v>
      </c>
      <c r="W342" s="921">
        <f>$V$342*$K$342</f>
        <v>0</v>
      </c>
      <c r="X342" s="921">
        <v>0</v>
      </c>
      <c r="Y342" s="921">
        <f>$X$342*$K$342</f>
        <v>0</v>
      </c>
      <c r="Z342" s="921">
        <v>0</v>
      </c>
      <c r="AA342" s="922">
        <f>$Z$342*$K$342</f>
        <v>0</v>
      </c>
      <c r="AB342" s="825"/>
      <c r="AC342" s="825"/>
      <c r="AD342" s="825"/>
      <c r="AE342" s="825"/>
      <c r="AF342" s="825"/>
      <c r="AG342" s="825"/>
      <c r="AR342" s="228" t="s">
        <v>15</v>
      </c>
      <c r="AT342" s="228" t="s">
        <v>12</v>
      </c>
      <c r="AU342" s="228" t="s">
        <v>98</v>
      </c>
      <c r="AY342" s="228" t="s">
        <v>11</v>
      </c>
      <c r="BE342" s="231">
        <f>IF($U$342="základní",$N$342,0)</f>
        <v>0</v>
      </c>
      <c r="BF342" s="231">
        <f>IF($U$342="snížená",$N$342,0)</f>
        <v>0</v>
      </c>
      <c r="BG342" s="231">
        <f>IF($U$342="zákl. přenesená",$N$342,0)</f>
        <v>0</v>
      </c>
      <c r="BH342" s="231">
        <f>IF($U$342="sníž. přenesená",$N$342,0)</f>
        <v>0</v>
      </c>
      <c r="BI342" s="231">
        <f>IF($U$342="nulová",$N$342,0)</f>
        <v>0</v>
      </c>
      <c r="BJ342" s="228" t="s">
        <v>97</v>
      </c>
      <c r="BK342" s="231">
        <f>ROUND($L$342*$K$342,2)</f>
        <v>0</v>
      </c>
      <c r="BL342" s="228" t="s">
        <v>15</v>
      </c>
    </row>
    <row r="343" spans="1:64" s="228" customFormat="1" ht="15.75" customHeight="1">
      <c r="A343" s="825"/>
      <c r="B343" s="829"/>
      <c r="C343" s="837" t="s">
        <v>3002</v>
      </c>
      <c r="D343" s="837" t="s">
        <v>12</v>
      </c>
      <c r="E343" s="838" t="s">
        <v>2988</v>
      </c>
      <c r="F343" s="1182" t="s">
        <v>2989</v>
      </c>
      <c r="G343" s="1183"/>
      <c r="H343" s="1183"/>
      <c r="I343" s="1183"/>
      <c r="J343" s="839" t="s">
        <v>92</v>
      </c>
      <c r="K343" s="840">
        <v>7</v>
      </c>
      <c r="L343" s="1184"/>
      <c r="M343" s="1185"/>
      <c r="N343" s="1186">
        <f>ROUND($L$343*$K$343,2)</f>
        <v>0</v>
      </c>
      <c r="O343" s="1183"/>
      <c r="P343" s="1183"/>
      <c r="Q343" s="1183"/>
      <c r="R343" s="830"/>
      <c r="S343" s="825"/>
      <c r="T343" s="919"/>
      <c r="U343" s="920" t="s">
        <v>13</v>
      </c>
      <c r="V343" s="921">
        <v>0</v>
      </c>
      <c r="W343" s="921">
        <f>$V$343*$K$343</f>
        <v>0</v>
      </c>
      <c r="X343" s="921">
        <v>0</v>
      </c>
      <c r="Y343" s="921">
        <f>$X$343*$K$343</f>
        <v>0</v>
      </c>
      <c r="Z343" s="921">
        <v>0</v>
      </c>
      <c r="AA343" s="922">
        <f>$Z$343*$K$343</f>
        <v>0</v>
      </c>
      <c r="AB343" s="825"/>
      <c r="AC343" s="825"/>
      <c r="AD343" s="825"/>
      <c r="AE343" s="825"/>
      <c r="AF343" s="825"/>
      <c r="AG343" s="825"/>
      <c r="AR343" s="228" t="s">
        <v>15</v>
      </c>
      <c r="AT343" s="228" t="s">
        <v>12</v>
      </c>
      <c r="AU343" s="228" t="s">
        <v>98</v>
      </c>
      <c r="AY343" s="228" t="s">
        <v>11</v>
      </c>
      <c r="BE343" s="231">
        <f>IF($U$343="základní",$N$343,0)</f>
        <v>0</v>
      </c>
      <c r="BF343" s="231">
        <f>IF($U$343="snížená",$N$343,0)</f>
        <v>0</v>
      </c>
      <c r="BG343" s="231">
        <f>IF($U$343="zákl. přenesená",$N$343,0)</f>
        <v>0</v>
      </c>
      <c r="BH343" s="231">
        <f>IF($U$343="sníž. přenesená",$N$343,0)</f>
        <v>0</v>
      </c>
      <c r="BI343" s="231">
        <f>IF($U$343="nulová",$N$343,0)</f>
        <v>0</v>
      </c>
      <c r="BJ343" s="228" t="s">
        <v>97</v>
      </c>
      <c r="BK343" s="231">
        <f>ROUND($L$343*$K$343,2)</f>
        <v>0</v>
      </c>
      <c r="BL343" s="228" t="s">
        <v>15</v>
      </c>
    </row>
    <row r="344" spans="1:64" s="228" customFormat="1" ht="27" customHeight="1">
      <c r="A344" s="825"/>
      <c r="B344" s="829"/>
      <c r="C344" s="837" t="s">
        <v>3005</v>
      </c>
      <c r="D344" s="837" t="s">
        <v>12</v>
      </c>
      <c r="E344" s="838" t="s">
        <v>2991</v>
      </c>
      <c r="F344" s="1182" t="s">
        <v>2992</v>
      </c>
      <c r="G344" s="1183"/>
      <c r="H344" s="1183"/>
      <c r="I344" s="1183"/>
      <c r="J344" s="839" t="s">
        <v>92</v>
      </c>
      <c r="K344" s="840">
        <v>10</v>
      </c>
      <c r="L344" s="1184"/>
      <c r="M344" s="1185"/>
      <c r="N344" s="1186">
        <f>ROUND($L$344*$K$344,2)</f>
        <v>0</v>
      </c>
      <c r="O344" s="1183"/>
      <c r="P344" s="1183"/>
      <c r="Q344" s="1183"/>
      <c r="R344" s="830"/>
      <c r="S344" s="825"/>
      <c r="T344" s="919"/>
      <c r="U344" s="920" t="s">
        <v>13</v>
      </c>
      <c r="V344" s="921">
        <v>0</v>
      </c>
      <c r="W344" s="921">
        <f>$V$344*$K$344</f>
        <v>0</v>
      </c>
      <c r="X344" s="921">
        <v>0</v>
      </c>
      <c r="Y344" s="921">
        <f>$X$344*$K$344</f>
        <v>0</v>
      </c>
      <c r="Z344" s="921">
        <v>0</v>
      </c>
      <c r="AA344" s="922">
        <f>$Z$344*$K$344</f>
        <v>0</v>
      </c>
      <c r="AB344" s="825"/>
      <c r="AC344" s="825"/>
      <c r="AD344" s="825"/>
      <c r="AE344" s="825"/>
      <c r="AF344" s="825"/>
      <c r="AG344" s="825"/>
      <c r="AR344" s="228" t="s">
        <v>15</v>
      </c>
      <c r="AT344" s="228" t="s">
        <v>12</v>
      </c>
      <c r="AU344" s="228" t="s">
        <v>98</v>
      </c>
      <c r="AY344" s="228" t="s">
        <v>11</v>
      </c>
      <c r="BE344" s="231">
        <f>IF($U$344="základní",$N$344,0)</f>
        <v>0</v>
      </c>
      <c r="BF344" s="231">
        <f>IF($U$344="snížená",$N$344,0)</f>
        <v>0</v>
      </c>
      <c r="BG344" s="231">
        <f>IF($U$344="zákl. přenesená",$N$344,0)</f>
        <v>0</v>
      </c>
      <c r="BH344" s="231">
        <f>IF($U$344="sníž. přenesená",$N$344,0)</f>
        <v>0</v>
      </c>
      <c r="BI344" s="231">
        <f>IF($U$344="nulová",$N$344,0)</f>
        <v>0</v>
      </c>
      <c r="BJ344" s="228" t="s">
        <v>97</v>
      </c>
      <c r="BK344" s="231">
        <f>ROUND($L$344*$K$344,2)</f>
        <v>0</v>
      </c>
      <c r="BL344" s="228" t="s">
        <v>15</v>
      </c>
    </row>
    <row r="345" spans="1:64" s="228" customFormat="1" ht="27" customHeight="1">
      <c r="A345" s="825"/>
      <c r="B345" s="829"/>
      <c r="C345" s="837" t="s">
        <v>3008</v>
      </c>
      <c r="D345" s="837" t="s">
        <v>12</v>
      </c>
      <c r="E345" s="838" t="s">
        <v>2994</v>
      </c>
      <c r="F345" s="1182" t="s">
        <v>2995</v>
      </c>
      <c r="G345" s="1183"/>
      <c r="H345" s="1183"/>
      <c r="I345" s="1183"/>
      <c r="J345" s="839" t="s">
        <v>92</v>
      </c>
      <c r="K345" s="840">
        <v>50</v>
      </c>
      <c r="L345" s="1184"/>
      <c r="M345" s="1185"/>
      <c r="N345" s="1186">
        <f>ROUND($L$345*$K$345,2)</f>
        <v>0</v>
      </c>
      <c r="O345" s="1183"/>
      <c r="P345" s="1183"/>
      <c r="Q345" s="1183"/>
      <c r="R345" s="830"/>
      <c r="S345" s="825"/>
      <c r="T345" s="919"/>
      <c r="U345" s="920" t="s">
        <v>13</v>
      </c>
      <c r="V345" s="921">
        <v>0</v>
      </c>
      <c r="W345" s="921">
        <f>$V$345*$K$345</f>
        <v>0</v>
      </c>
      <c r="X345" s="921">
        <v>0</v>
      </c>
      <c r="Y345" s="921">
        <f>$X$345*$K$345</f>
        <v>0</v>
      </c>
      <c r="Z345" s="921">
        <v>0</v>
      </c>
      <c r="AA345" s="922">
        <f>$Z$345*$K$345</f>
        <v>0</v>
      </c>
      <c r="AB345" s="825"/>
      <c r="AC345" s="825"/>
      <c r="AD345" s="825"/>
      <c r="AE345" s="825"/>
      <c r="AF345" s="825"/>
      <c r="AG345" s="825"/>
      <c r="AR345" s="228" t="s">
        <v>15</v>
      </c>
      <c r="AT345" s="228" t="s">
        <v>12</v>
      </c>
      <c r="AU345" s="228" t="s">
        <v>98</v>
      </c>
      <c r="AY345" s="228" t="s">
        <v>11</v>
      </c>
      <c r="BE345" s="231">
        <f>IF($U$345="základní",$N$345,0)</f>
        <v>0</v>
      </c>
      <c r="BF345" s="231">
        <f>IF($U$345="snížená",$N$345,0)</f>
        <v>0</v>
      </c>
      <c r="BG345" s="231">
        <f>IF($U$345="zákl. přenesená",$N$345,0)</f>
        <v>0</v>
      </c>
      <c r="BH345" s="231">
        <f>IF($U$345="sníž. přenesená",$N$345,0)</f>
        <v>0</v>
      </c>
      <c r="BI345" s="231">
        <f>IF($U$345="nulová",$N$345,0)</f>
        <v>0</v>
      </c>
      <c r="BJ345" s="228" t="s">
        <v>97</v>
      </c>
      <c r="BK345" s="231">
        <f>ROUND($L$345*$K$345,2)</f>
        <v>0</v>
      </c>
      <c r="BL345" s="228" t="s">
        <v>15</v>
      </c>
    </row>
    <row r="346" spans="1:64" s="228" customFormat="1" ht="27" customHeight="1">
      <c r="A346" s="825"/>
      <c r="B346" s="829"/>
      <c r="C346" s="837" t="s">
        <v>3011</v>
      </c>
      <c r="D346" s="837" t="s">
        <v>12</v>
      </c>
      <c r="E346" s="838" t="s">
        <v>2997</v>
      </c>
      <c r="F346" s="1182" t="s">
        <v>2998</v>
      </c>
      <c r="G346" s="1183"/>
      <c r="H346" s="1183"/>
      <c r="I346" s="1183"/>
      <c r="J346" s="839" t="s">
        <v>92</v>
      </c>
      <c r="K346" s="840">
        <v>9</v>
      </c>
      <c r="L346" s="1184"/>
      <c r="M346" s="1185"/>
      <c r="N346" s="1186">
        <f>ROUND($L$346*$K$346,2)</f>
        <v>0</v>
      </c>
      <c r="O346" s="1183"/>
      <c r="P346" s="1183"/>
      <c r="Q346" s="1183"/>
      <c r="R346" s="830"/>
      <c r="S346" s="825"/>
      <c r="T346" s="919"/>
      <c r="U346" s="920" t="s">
        <v>13</v>
      </c>
      <c r="V346" s="921">
        <v>0</v>
      </c>
      <c r="W346" s="921">
        <f>$V$346*$K$346</f>
        <v>0</v>
      </c>
      <c r="X346" s="921">
        <v>0</v>
      </c>
      <c r="Y346" s="921">
        <f>$X$346*$K$346</f>
        <v>0</v>
      </c>
      <c r="Z346" s="921">
        <v>0</v>
      </c>
      <c r="AA346" s="922">
        <f>$Z$346*$K$346</f>
        <v>0</v>
      </c>
      <c r="AB346" s="825"/>
      <c r="AC346" s="825"/>
      <c r="AD346" s="825"/>
      <c r="AE346" s="825"/>
      <c r="AF346" s="825"/>
      <c r="AG346" s="825"/>
      <c r="AR346" s="228" t="s">
        <v>15</v>
      </c>
      <c r="AT346" s="228" t="s">
        <v>12</v>
      </c>
      <c r="AU346" s="228" t="s">
        <v>98</v>
      </c>
      <c r="AY346" s="228" t="s">
        <v>11</v>
      </c>
      <c r="BE346" s="231">
        <f>IF($U$346="základní",$N$346,0)</f>
        <v>0</v>
      </c>
      <c r="BF346" s="231">
        <f>IF($U$346="snížená",$N$346,0)</f>
        <v>0</v>
      </c>
      <c r="BG346" s="231">
        <f>IF($U$346="zákl. přenesená",$N$346,0)</f>
        <v>0</v>
      </c>
      <c r="BH346" s="231">
        <f>IF($U$346="sníž. přenesená",$N$346,0)</f>
        <v>0</v>
      </c>
      <c r="BI346" s="231">
        <f>IF($U$346="nulová",$N$346,0)</f>
        <v>0</v>
      </c>
      <c r="BJ346" s="228" t="s">
        <v>97</v>
      </c>
      <c r="BK346" s="231">
        <f>ROUND($L$346*$K$346,2)</f>
        <v>0</v>
      </c>
      <c r="BL346" s="228" t="s">
        <v>15</v>
      </c>
    </row>
    <row r="347" spans="1:64" s="228" customFormat="1" ht="27" customHeight="1">
      <c r="A347" s="825"/>
      <c r="B347" s="829"/>
      <c r="C347" s="837" t="s">
        <v>3014</v>
      </c>
      <c r="D347" s="837" t="s">
        <v>12</v>
      </c>
      <c r="E347" s="838" t="s">
        <v>3000</v>
      </c>
      <c r="F347" s="1182" t="s">
        <v>3001</v>
      </c>
      <c r="G347" s="1183"/>
      <c r="H347" s="1183"/>
      <c r="I347" s="1183"/>
      <c r="J347" s="839" t="s">
        <v>92</v>
      </c>
      <c r="K347" s="840">
        <v>6</v>
      </c>
      <c r="L347" s="1184"/>
      <c r="M347" s="1185"/>
      <c r="N347" s="1186">
        <f>ROUND($L$347*$K$347,2)</f>
        <v>0</v>
      </c>
      <c r="O347" s="1183"/>
      <c r="P347" s="1183"/>
      <c r="Q347" s="1183"/>
      <c r="R347" s="830"/>
      <c r="S347" s="825"/>
      <c r="T347" s="919"/>
      <c r="U347" s="920" t="s">
        <v>13</v>
      </c>
      <c r="V347" s="921">
        <v>0</v>
      </c>
      <c r="W347" s="921">
        <f>$V$347*$K$347</f>
        <v>0</v>
      </c>
      <c r="X347" s="921">
        <v>0</v>
      </c>
      <c r="Y347" s="921">
        <f>$X$347*$K$347</f>
        <v>0</v>
      </c>
      <c r="Z347" s="921">
        <v>0</v>
      </c>
      <c r="AA347" s="922">
        <f>$Z$347*$K$347</f>
        <v>0</v>
      </c>
      <c r="AB347" s="825"/>
      <c r="AC347" s="825"/>
      <c r="AD347" s="825"/>
      <c r="AE347" s="825"/>
      <c r="AF347" s="825"/>
      <c r="AG347" s="825"/>
      <c r="AR347" s="228" t="s">
        <v>15</v>
      </c>
      <c r="AT347" s="228" t="s">
        <v>12</v>
      </c>
      <c r="AU347" s="228" t="s">
        <v>98</v>
      </c>
      <c r="AY347" s="228" t="s">
        <v>11</v>
      </c>
      <c r="BE347" s="231">
        <f>IF($U$347="základní",$N$347,0)</f>
        <v>0</v>
      </c>
      <c r="BF347" s="231">
        <f>IF($U$347="snížená",$N$347,0)</f>
        <v>0</v>
      </c>
      <c r="BG347" s="231">
        <f>IF($U$347="zákl. přenesená",$N$347,0)</f>
        <v>0</v>
      </c>
      <c r="BH347" s="231">
        <f>IF($U$347="sníž. přenesená",$N$347,0)</f>
        <v>0</v>
      </c>
      <c r="BI347" s="231">
        <f>IF($U$347="nulová",$N$347,0)</f>
        <v>0</v>
      </c>
      <c r="BJ347" s="228" t="s">
        <v>97</v>
      </c>
      <c r="BK347" s="231">
        <f>ROUND($L$347*$K$347,2)</f>
        <v>0</v>
      </c>
      <c r="BL347" s="228" t="s">
        <v>15</v>
      </c>
    </row>
    <row r="348" spans="1:64" s="228" customFormat="1" ht="27" customHeight="1">
      <c r="A348" s="825"/>
      <c r="B348" s="829"/>
      <c r="C348" s="837" t="s">
        <v>3017</v>
      </c>
      <c r="D348" s="837" t="s">
        <v>12</v>
      </c>
      <c r="E348" s="838" t="s">
        <v>3003</v>
      </c>
      <c r="F348" s="1182" t="s">
        <v>3004</v>
      </c>
      <c r="G348" s="1183"/>
      <c r="H348" s="1183"/>
      <c r="I348" s="1183"/>
      <c r="J348" s="839" t="s">
        <v>92</v>
      </c>
      <c r="K348" s="840">
        <v>3</v>
      </c>
      <c r="L348" s="1184"/>
      <c r="M348" s="1185"/>
      <c r="N348" s="1186">
        <f>ROUND($L$348*$K$348,2)</f>
        <v>0</v>
      </c>
      <c r="O348" s="1183"/>
      <c r="P348" s="1183"/>
      <c r="Q348" s="1183"/>
      <c r="R348" s="830"/>
      <c r="S348" s="825"/>
      <c r="T348" s="919"/>
      <c r="U348" s="920" t="s">
        <v>13</v>
      </c>
      <c r="V348" s="921">
        <v>0</v>
      </c>
      <c r="W348" s="921">
        <f>$V$348*$K$348</f>
        <v>0</v>
      </c>
      <c r="X348" s="921">
        <v>0</v>
      </c>
      <c r="Y348" s="921">
        <f>$X$348*$K$348</f>
        <v>0</v>
      </c>
      <c r="Z348" s="921">
        <v>0</v>
      </c>
      <c r="AA348" s="922">
        <f>$Z$348*$K$348</f>
        <v>0</v>
      </c>
      <c r="AB348" s="825"/>
      <c r="AC348" s="825"/>
      <c r="AD348" s="825"/>
      <c r="AE348" s="825"/>
      <c r="AF348" s="825"/>
      <c r="AG348" s="825"/>
      <c r="AR348" s="228" t="s">
        <v>15</v>
      </c>
      <c r="AT348" s="228" t="s">
        <v>12</v>
      </c>
      <c r="AU348" s="228" t="s">
        <v>98</v>
      </c>
      <c r="AY348" s="228" t="s">
        <v>11</v>
      </c>
      <c r="BE348" s="231">
        <f>IF($U$348="základní",$N$348,0)</f>
        <v>0</v>
      </c>
      <c r="BF348" s="231">
        <f>IF($U$348="snížená",$N$348,0)</f>
        <v>0</v>
      </c>
      <c r="BG348" s="231">
        <f>IF($U$348="zákl. přenesená",$N$348,0)</f>
        <v>0</v>
      </c>
      <c r="BH348" s="231">
        <f>IF($U$348="sníž. přenesená",$N$348,0)</f>
        <v>0</v>
      </c>
      <c r="BI348" s="231">
        <f>IF($U$348="nulová",$N$348,0)</f>
        <v>0</v>
      </c>
      <c r="BJ348" s="228" t="s">
        <v>97</v>
      </c>
      <c r="BK348" s="231">
        <f>ROUND($L$348*$K$348,2)</f>
        <v>0</v>
      </c>
      <c r="BL348" s="228" t="s">
        <v>15</v>
      </c>
    </row>
    <row r="349" spans="1:64" s="228" customFormat="1" ht="27" customHeight="1">
      <c r="A349" s="825"/>
      <c r="B349" s="829"/>
      <c r="C349" s="837" t="s">
        <v>3020</v>
      </c>
      <c r="D349" s="837" t="s">
        <v>12</v>
      </c>
      <c r="E349" s="838" t="s">
        <v>3006</v>
      </c>
      <c r="F349" s="1182" t="s">
        <v>3007</v>
      </c>
      <c r="G349" s="1183"/>
      <c r="H349" s="1183"/>
      <c r="I349" s="1183"/>
      <c r="J349" s="839" t="s">
        <v>94</v>
      </c>
      <c r="K349" s="840">
        <v>85</v>
      </c>
      <c r="L349" s="1184"/>
      <c r="M349" s="1185"/>
      <c r="N349" s="1186">
        <f>ROUND($L$349*$K$349,2)</f>
        <v>0</v>
      </c>
      <c r="O349" s="1183"/>
      <c r="P349" s="1183"/>
      <c r="Q349" s="1183"/>
      <c r="R349" s="830"/>
      <c r="S349" s="825"/>
      <c r="T349" s="919"/>
      <c r="U349" s="920" t="s">
        <v>13</v>
      </c>
      <c r="V349" s="921">
        <v>0</v>
      </c>
      <c r="W349" s="921">
        <f>$V$349*$K$349</f>
        <v>0</v>
      </c>
      <c r="X349" s="921">
        <v>0</v>
      </c>
      <c r="Y349" s="921">
        <f>$X$349*$K$349</f>
        <v>0</v>
      </c>
      <c r="Z349" s="921">
        <v>0</v>
      </c>
      <c r="AA349" s="922">
        <f>$Z$349*$K$349</f>
        <v>0</v>
      </c>
      <c r="AB349" s="825"/>
      <c r="AC349" s="825"/>
      <c r="AD349" s="825"/>
      <c r="AE349" s="825"/>
      <c r="AF349" s="825"/>
      <c r="AG349" s="825"/>
      <c r="AR349" s="228" t="s">
        <v>15</v>
      </c>
      <c r="AT349" s="228" t="s">
        <v>12</v>
      </c>
      <c r="AU349" s="228" t="s">
        <v>98</v>
      </c>
      <c r="AY349" s="228" t="s">
        <v>11</v>
      </c>
      <c r="BE349" s="231">
        <f>IF($U$349="základní",$N$349,0)</f>
        <v>0</v>
      </c>
      <c r="BF349" s="231">
        <f>IF($U$349="snížená",$N$349,0)</f>
        <v>0</v>
      </c>
      <c r="BG349" s="231">
        <f>IF($U$349="zákl. přenesená",$N$349,0)</f>
        <v>0</v>
      </c>
      <c r="BH349" s="231">
        <f>IF($U$349="sníž. přenesená",$N$349,0)</f>
        <v>0</v>
      </c>
      <c r="BI349" s="231">
        <f>IF($U$349="nulová",$N$349,0)</f>
        <v>0</v>
      </c>
      <c r="BJ349" s="228" t="s">
        <v>97</v>
      </c>
      <c r="BK349" s="231">
        <f>ROUND($L$349*$K$349,2)</f>
        <v>0</v>
      </c>
      <c r="BL349" s="228" t="s">
        <v>15</v>
      </c>
    </row>
    <row r="350" spans="1:64" s="228" customFormat="1" ht="27" customHeight="1">
      <c r="A350" s="825"/>
      <c r="B350" s="829"/>
      <c r="C350" s="837" t="s">
        <v>3023</v>
      </c>
      <c r="D350" s="837" t="s">
        <v>12</v>
      </c>
      <c r="E350" s="838" t="s">
        <v>3009</v>
      </c>
      <c r="F350" s="1182" t="s">
        <v>3010</v>
      </c>
      <c r="G350" s="1183"/>
      <c r="H350" s="1183"/>
      <c r="I350" s="1183"/>
      <c r="J350" s="839" t="s">
        <v>94</v>
      </c>
      <c r="K350" s="840">
        <v>40</v>
      </c>
      <c r="L350" s="1184"/>
      <c r="M350" s="1185"/>
      <c r="N350" s="1186">
        <f>ROUND($L$350*$K$350,2)</f>
        <v>0</v>
      </c>
      <c r="O350" s="1183"/>
      <c r="P350" s="1183"/>
      <c r="Q350" s="1183"/>
      <c r="R350" s="830"/>
      <c r="S350" s="825"/>
      <c r="T350" s="919"/>
      <c r="U350" s="920" t="s">
        <v>13</v>
      </c>
      <c r="V350" s="921">
        <v>0</v>
      </c>
      <c r="W350" s="921">
        <f>$V$350*$K$350</f>
        <v>0</v>
      </c>
      <c r="X350" s="921">
        <v>0</v>
      </c>
      <c r="Y350" s="921">
        <f>$X$350*$K$350</f>
        <v>0</v>
      </c>
      <c r="Z350" s="921">
        <v>0</v>
      </c>
      <c r="AA350" s="922">
        <f>$Z$350*$K$350</f>
        <v>0</v>
      </c>
      <c r="AB350" s="825"/>
      <c r="AC350" s="825"/>
      <c r="AD350" s="825"/>
      <c r="AE350" s="825"/>
      <c r="AF350" s="825"/>
      <c r="AG350" s="825"/>
      <c r="AR350" s="228" t="s">
        <v>15</v>
      </c>
      <c r="AT350" s="228" t="s">
        <v>12</v>
      </c>
      <c r="AU350" s="228" t="s">
        <v>98</v>
      </c>
      <c r="AY350" s="228" t="s">
        <v>11</v>
      </c>
      <c r="BE350" s="231">
        <f>IF($U$350="základní",$N$350,0)</f>
        <v>0</v>
      </c>
      <c r="BF350" s="231">
        <f>IF($U$350="snížená",$N$350,0)</f>
        <v>0</v>
      </c>
      <c r="BG350" s="231">
        <f>IF($U$350="zákl. přenesená",$N$350,0)</f>
        <v>0</v>
      </c>
      <c r="BH350" s="231">
        <f>IF($U$350="sníž. přenesená",$N$350,0)</f>
        <v>0</v>
      </c>
      <c r="BI350" s="231">
        <f>IF($U$350="nulová",$N$350,0)</f>
        <v>0</v>
      </c>
      <c r="BJ350" s="228" t="s">
        <v>97</v>
      </c>
      <c r="BK350" s="231">
        <f>ROUND($L$350*$K$350,2)</f>
        <v>0</v>
      </c>
      <c r="BL350" s="228" t="s">
        <v>15</v>
      </c>
    </row>
    <row r="351" spans="1:64" s="228" customFormat="1" ht="27" customHeight="1">
      <c r="A351" s="825"/>
      <c r="B351" s="829"/>
      <c r="C351" s="837" t="s">
        <v>3026</v>
      </c>
      <c r="D351" s="837" t="s">
        <v>12</v>
      </c>
      <c r="E351" s="838" t="s">
        <v>3012</v>
      </c>
      <c r="F351" s="1182" t="s">
        <v>3013</v>
      </c>
      <c r="G351" s="1183"/>
      <c r="H351" s="1183"/>
      <c r="I351" s="1183"/>
      <c r="J351" s="839" t="s">
        <v>94</v>
      </c>
      <c r="K351" s="840">
        <v>110</v>
      </c>
      <c r="L351" s="1184"/>
      <c r="M351" s="1185"/>
      <c r="N351" s="1186">
        <f>ROUND($L$351*$K$351,2)</f>
        <v>0</v>
      </c>
      <c r="O351" s="1183"/>
      <c r="P351" s="1183"/>
      <c r="Q351" s="1183"/>
      <c r="R351" s="830"/>
      <c r="S351" s="825"/>
      <c r="T351" s="919"/>
      <c r="U351" s="920" t="s">
        <v>13</v>
      </c>
      <c r="V351" s="921">
        <v>0</v>
      </c>
      <c r="W351" s="921">
        <f>$V$351*$K$351</f>
        <v>0</v>
      </c>
      <c r="X351" s="921">
        <v>0</v>
      </c>
      <c r="Y351" s="921">
        <f>$X$351*$K$351</f>
        <v>0</v>
      </c>
      <c r="Z351" s="921">
        <v>0</v>
      </c>
      <c r="AA351" s="922">
        <f>$Z$351*$K$351</f>
        <v>0</v>
      </c>
      <c r="AB351" s="825"/>
      <c r="AC351" s="825"/>
      <c r="AD351" s="825"/>
      <c r="AE351" s="825"/>
      <c r="AF351" s="825"/>
      <c r="AG351" s="825"/>
      <c r="AR351" s="228" t="s">
        <v>15</v>
      </c>
      <c r="AT351" s="228" t="s">
        <v>12</v>
      </c>
      <c r="AU351" s="228" t="s">
        <v>98</v>
      </c>
      <c r="AY351" s="228" t="s">
        <v>11</v>
      </c>
      <c r="BE351" s="231">
        <f>IF($U$351="základní",$N$351,0)</f>
        <v>0</v>
      </c>
      <c r="BF351" s="231">
        <f>IF($U$351="snížená",$N$351,0)</f>
        <v>0</v>
      </c>
      <c r="BG351" s="231">
        <f>IF($U$351="zákl. přenesená",$N$351,0)</f>
        <v>0</v>
      </c>
      <c r="BH351" s="231">
        <f>IF($U$351="sníž. přenesená",$N$351,0)</f>
        <v>0</v>
      </c>
      <c r="BI351" s="231">
        <f>IF($U$351="nulová",$N$351,0)</f>
        <v>0</v>
      </c>
      <c r="BJ351" s="228" t="s">
        <v>97</v>
      </c>
      <c r="BK351" s="231">
        <f>ROUND($L$351*$K$351,2)</f>
        <v>0</v>
      </c>
      <c r="BL351" s="228" t="s">
        <v>15</v>
      </c>
    </row>
    <row r="352" spans="1:64" s="228" customFormat="1" ht="15.75" customHeight="1">
      <c r="A352" s="825"/>
      <c r="B352" s="829"/>
      <c r="C352" s="837" t="s">
        <v>3029</v>
      </c>
      <c r="D352" s="837" t="s">
        <v>12</v>
      </c>
      <c r="E352" s="838" t="s">
        <v>3015</v>
      </c>
      <c r="F352" s="1182" t="s">
        <v>3016</v>
      </c>
      <c r="G352" s="1183"/>
      <c r="H352" s="1183"/>
      <c r="I352" s="1183"/>
      <c r="J352" s="839" t="s">
        <v>92</v>
      </c>
      <c r="K352" s="840">
        <v>45</v>
      </c>
      <c r="L352" s="1184"/>
      <c r="M352" s="1185"/>
      <c r="N352" s="1186">
        <f>ROUND($L$352*$K$352,2)</f>
        <v>0</v>
      </c>
      <c r="O352" s="1183"/>
      <c r="P352" s="1183"/>
      <c r="Q352" s="1183"/>
      <c r="R352" s="830"/>
      <c r="S352" s="825"/>
      <c r="T352" s="919"/>
      <c r="U352" s="920" t="s">
        <v>13</v>
      </c>
      <c r="V352" s="921">
        <v>0</v>
      </c>
      <c r="W352" s="921">
        <f>$V$352*$K$352</f>
        <v>0</v>
      </c>
      <c r="X352" s="921">
        <v>0</v>
      </c>
      <c r="Y352" s="921">
        <f>$X$352*$K$352</f>
        <v>0</v>
      </c>
      <c r="Z352" s="921">
        <v>0</v>
      </c>
      <c r="AA352" s="922">
        <f>$Z$352*$K$352</f>
        <v>0</v>
      </c>
      <c r="AB352" s="825"/>
      <c r="AC352" s="825"/>
      <c r="AD352" s="825"/>
      <c r="AE352" s="825"/>
      <c r="AF352" s="825"/>
      <c r="AG352" s="825"/>
      <c r="AR352" s="228" t="s">
        <v>15</v>
      </c>
      <c r="AT352" s="228" t="s">
        <v>12</v>
      </c>
      <c r="AU352" s="228" t="s">
        <v>98</v>
      </c>
      <c r="AY352" s="228" t="s">
        <v>11</v>
      </c>
      <c r="BE352" s="231">
        <f>IF($U$352="základní",$N$352,0)</f>
        <v>0</v>
      </c>
      <c r="BF352" s="231">
        <f>IF($U$352="snížená",$N$352,0)</f>
        <v>0</v>
      </c>
      <c r="BG352" s="231">
        <f>IF($U$352="zákl. přenesená",$N$352,0)</f>
        <v>0</v>
      </c>
      <c r="BH352" s="231">
        <f>IF($U$352="sníž. přenesená",$N$352,0)</f>
        <v>0</v>
      </c>
      <c r="BI352" s="231">
        <f>IF($U$352="nulová",$N$352,0)</f>
        <v>0</v>
      </c>
      <c r="BJ352" s="228" t="s">
        <v>97</v>
      </c>
      <c r="BK352" s="231">
        <f>ROUND($L$352*$K$352,2)</f>
        <v>0</v>
      </c>
      <c r="BL352" s="228" t="s">
        <v>15</v>
      </c>
    </row>
    <row r="353" spans="1:64" s="228" customFormat="1" ht="15.75" customHeight="1">
      <c r="A353" s="825"/>
      <c r="B353" s="829"/>
      <c r="C353" s="837" t="s">
        <v>3032</v>
      </c>
      <c r="D353" s="837" t="s">
        <v>12</v>
      </c>
      <c r="E353" s="838" t="s">
        <v>3018</v>
      </c>
      <c r="F353" s="1182" t="s">
        <v>3019</v>
      </c>
      <c r="G353" s="1183"/>
      <c r="H353" s="1183"/>
      <c r="I353" s="1183"/>
      <c r="J353" s="839" t="s">
        <v>92</v>
      </c>
      <c r="K353" s="840">
        <v>57</v>
      </c>
      <c r="L353" s="1184"/>
      <c r="M353" s="1185"/>
      <c r="N353" s="1186">
        <f>ROUND($L$353*$K$353,2)</f>
        <v>0</v>
      </c>
      <c r="O353" s="1183"/>
      <c r="P353" s="1183"/>
      <c r="Q353" s="1183"/>
      <c r="R353" s="830"/>
      <c r="S353" s="825"/>
      <c r="T353" s="919"/>
      <c r="U353" s="920" t="s">
        <v>13</v>
      </c>
      <c r="V353" s="921">
        <v>0</v>
      </c>
      <c r="W353" s="921">
        <f>$V$353*$K$353</f>
        <v>0</v>
      </c>
      <c r="X353" s="921">
        <v>0</v>
      </c>
      <c r="Y353" s="921">
        <f>$X$353*$K$353</f>
        <v>0</v>
      </c>
      <c r="Z353" s="921">
        <v>0</v>
      </c>
      <c r="AA353" s="922">
        <f>$Z$353*$K$353</f>
        <v>0</v>
      </c>
      <c r="AB353" s="825"/>
      <c r="AC353" s="825"/>
      <c r="AD353" s="825"/>
      <c r="AE353" s="825"/>
      <c r="AF353" s="825"/>
      <c r="AG353" s="825"/>
      <c r="AR353" s="228" t="s">
        <v>15</v>
      </c>
      <c r="AT353" s="228" t="s">
        <v>12</v>
      </c>
      <c r="AU353" s="228" t="s">
        <v>98</v>
      </c>
      <c r="AY353" s="228" t="s">
        <v>11</v>
      </c>
      <c r="BE353" s="231">
        <f>IF($U$353="základní",$N$353,0)</f>
        <v>0</v>
      </c>
      <c r="BF353" s="231">
        <f>IF($U$353="snížená",$N$353,0)</f>
        <v>0</v>
      </c>
      <c r="BG353" s="231">
        <f>IF($U$353="zákl. přenesená",$N$353,0)</f>
        <v>0</v>
      </c>
      <c r="BH353" s="231">
        <f>IF($U$353="sníž. přenesená",$N$353,0)</f>
        <v>0</v>
      </c>
      <c r="BI353" s="231">
        <f>IF($U$353="nulová",$N$353,0)</f>
        <v>0</v>
      </c>
      <c r="BJ353" s="228" t="s">
        <v>97</v>
      </c>
      <c r="BK353" s="231">
        <f>ROUND($L$353*$K$353,2)</f>
        <v>0</v>
      </c>
      <c r="BL353" s="228" t="s">
        <v>15</v>
      </c>
    </row>
    <row r="354" spans="1:64" s="228" customFormat="1" ht="27" customHeight="1">
      <c r="A354" s="825"/>
      <c r="B354" s="829"/>
      <c r="C354" s="837" t="s">
        <v>3035</v>
      </c>
      <c r="D354" s="837" t="s">
        <v>12</v>
      </c>
      <c r="E354" s="838" t="s">
        <v>3021</v>
      </c>
      <c r="F354" s="1182" t="s">
        <v>3022</v>
      </c>
      <c r="G354" s="1183"/>
      <c r="H354" s="1183"/>
      <c r="I354" s="1183"/>
      <c r="J354" s="839" t="s">
        <v>92</v>
      </c>
      <c r="K354" s="840">
        <v>48</v>
      </c>
      <c r="L354" s="1184"/>
      <c r="M354" s="1185"/>
      <c r="N354" s="1186">
        <f>ROUND($L$354*$K$354,2)</f>
        <v>0</v>
      </c>
      <c r="O354" s="1183"/>
      <c r="P354" s="1183"/>
      <c r="Q354" s="1183"/>
      <c r="R354" s="830"/>
      <c r="S354" s="825"/>
      <c r="T354" s="919"/>
      <c r="U354" s="920" t="s">
        <v>13</v>
      </c>
      <c r="V354" s="921">
        <v>0</v>
      </c>
      <c r="W354" s="921">
        <f>$V$354*$K$354</f>
        <v>0</v>
      </c>
      <c r="X354" s="921">
        <v>0</v>
      </c>
      <c r="Y354" s="921">
        <f>$X$354*$K$354</f>
        <v>0</v>
      </c>
      <c r="Z354" s="921">
        <v>0</v>
      </c>
      <c r="AA354" s="922">
        <f>$Z$354*$K$354</f>
        <v>0</v>
      </c>
      <c r="AB354" s="825"/>
      <c r="AC354" s="825"/>
      <c r="AD354" s="825"/>
      <c r="AE354" s="825"/>
      <c r="AF354" s="825"/>
      <c r="AG354" s="825"/>
      <c r="AR354" s="228" t="s">
        <v>15</v>
      </c>
      <c r="AT354" s="228" t="s">
        <v>12</v>
      </c>
      <c r="AU354" s="228" t="s">
        <v>98</v>
      </c>
      <c r="AY354" s="228" t="s">
        <v>11</v>
      </c>
      <c r="BE354" s="231">
        <f>IF($U$354="základní",$N$354,0)</f>
        <v>0</v>
      </c>
      <c r="BF354" s="231">
        <f>IF($U$354="snížená",$N$354,0)</f>
        <v>0</v>
      </c>
      <c r="BG354" s="231">
        <f>IF($U$354="zákl. přenesená",$N$354,0)</f>
        <v>0</v>
      </c>
      <c r="BH354" s="231">
        <f>IF($U$354="sníž. přenesená",$N$354,0)</f>
        <v>0</v>
      </c>
      <c r="BI354" s="231">
        <f>IF($U$354="nulová",$N$354,0)</f>
        <v>0</v>
      </c>
      <c r="BJ354" s="228" t="s">
        <v>97</v>
      </c>
      <c r="BK354" s="231">
        <f>ROUND($L$354*$K$354,2)</f>
        <v>0</v>
      </c>
      <c r="BL354" s="228" t="s">
        <v>15</v>
      </c>
    </row>
    <row r="355" spans="1:64" s="228" customFormat="1" ht="27" customHeight="1">
      <c r="A355" s="825"/>
      <c r="B355" s="829"/>
      <c r="C355" s="837" t="s">
        <v>3038</v>
      </c>
      <c r="D355" s="837" t="s">
        <v>12</v>
      </c>
      <c r="E355" s="838" t="s">
        <v>3024</v>
      </c>
      <c r="F355" s="1182" t="s">
        <v>3025</v>
      </c>
      <c r="G355" s="1183"/>
      <c r="H355" s="1183"/>
      <c r="I355" s="1183"/>
      <c r="J355" s="839" t="s">
        <v>92</v>
      </c>
      <c r="K355" s="840">
        <v>1</v>
      </c>
      <c r="L355" s="1184"/>
      <c r="M355" s="1185"/>
      <c r="N355" s="1186">
        <f>ROUND($L$355*$K$355,2)</f>
        <v>0</v>
      </c>
      <c r="O355" s="1183"/>
      <c r="P355" s="1183"/>
      <c r="Q355" s="1183"/>
      <c r="R355" s="830"/>
      <c r="S355" s="825"/>
      <c r="T355" s="919"/>
      <c r="U355" s="920" t="s">
        <v>13</v>
      </c>
      <c r="V355" s="921">
        <v>0</v>
      </c>
      <c r="W355" s="921">
        <f>$V$355*$K$355</f>
        <v>0</v>
      </c>
      <c r="X355" s="921">
        <v>0</v>
      </c>
      <c r="Y355" s="921">
        <f>$X$355*$K$355</f>
        <v>0</v>
      </c>
      <c r="Z355" s="921">
        <v>0</v>
      </c>
      <c r="AA355" s="922">
        <f>$Z$355*$K$355</f>
        <v>0</v>
      </c>
      <c r="AB355" s="825"/>
      <c r="AC355" s="825"/>
      <c r="AD355" s="825"/>
      <c r="AE355" s="825"/>
      <c r="AF355" s="825"/>
      <c r="AG355" s="825"/>
      <c r="AR355" s="228" t="s">
        <v>15</v>
      </c>
      <c r="AT355" s="228" t="s">
        <v>12</v>
      </c>
      <c r="AU355" s="228" t="s">
        <v>98</v>
      </c>
      <c r="AY355" s="228" t="s">
        <v>11</v>
      </c>
      <c r="BE355" s="231">
        <f>IF($U$355="základní",$N$355,0)</f>
        <v>0</v>
      </c>
      <c r="BF355" s="231">
        <f>IF($U$355="snížená",$N$355,0)</f>
        <v>0</v>
      </c>
      <c r="BG355" s="231">
        <f>IF($U$355="zákl. přenesená",$N$355,0)</f>
        <v>0</v>
      </c>
      <c r="BH355" s="231">
        <f>IF($U$355="sníž. přenesená",$N$355,0)</f>
        <v>0</v>
      </c>
      <c r="BI355" s="231">
        <f>IF($U$355="nulová",$N$355,0)</f>
        <v>0</v>
      </c>
      <c r="BJ355" s="228" t="s">
        <v>97</v>
      </c>
      <c r="BK355" s="231">
        <f>ROUND($L$355*$K$355,2)</f>
        <v>0</v>
      </c>
      <c r="BL355" s="228" t="s">
        <v>15</v>
      </c>
    </row>
    <row r="356" spans="1:64" s="228" customFormat="1" ht="27" customHeight="1">
      <c r="A356" s="825"/>
      <c r="B356" s="829"/>
      <c r="C356" s="837" t="s">
        <v>3041</v>
      </c>
      <c r="D356" s="837" t="s">
        <v>12</v>
      </c>
      <c r="E356" s="838" t="s">
        <v>3027</v>
      </c>
      <c r="F356" s="1182" t="s">
        <v>3028</v>
      </c>
      <c r="G356" s="1183"/>
      <c r="H356" s="1183"/>
      <c r="I356" s="1183"/>
      <c r="J356" s="839" t="s">
        <v>92</v>
      </c>
      <c r="K356" s="840">
        <v>1</v>
      </c>
      <c r="L356" s="1184"/>
      <c r="M356" s="1185"/>
      <c r="N356" s="1186">
        <f>ROUND($L$356*$K$356,2)</f>
        <v>0</v>
      </c>
      <c r="O356" s="1183"/>
      <c r="P356" s="1183"/>
      <c r="Q356" s="1183"/>
      <c r="R356" s="830"/>
      <c r="S356" s="825"/>
      <c r="T356" s="919"/>
      <c r="U356" s="920" t="s">
        <v>13</v>
      </c>
      <c r="V356" s="921">
        <v>0</v>
      </c>
      <c r="W356" s="921">
        <f>$V$356*$K$356</f>
        <v>0</v>
      </c>
      <c r="X356" s="921">
        <v>0</v>
      </c>
      <c r="Y356" s="921">
        <f>$X$356*$K$356</f>
        <v>0</v>
      </c>
      <c r="Z356" s="921">
        <v>0</v>
      </c>
      <c r="AA356" s="922">
        <f>$Z$356*$K$356</f>
        <v>0</v>
      </c>
      <c r="AB356" s="825"/>
      <c r="AC356" s="825"/>
      <c r="AD356" s="825"/>
      <c r="AE356" s="825"/>
      <c r="AF356" s="825"/>
      <c r="AG356" s="825"/>
      <c r="AR356" s="228" t="s">
        <v>15</v>
      </c>
      <c r="AT356" s="228" t="s">
        <v>12</v>
      </c>
      <c r="AU356" s="228" t="s">
        <v>98</v>
      </c>
      <c r="AY356" s="228" t="s">
        <v>11</v>
      </c>
      <c r="BE356" s="231">
        <f>IF($U$356="základní",$N$356,0)</f>
        <v>0</v>
      </c>
      <c r="BF356" s="231">
        <f>IF($U$356="snížená",$N$356,0)</f>
        <v>0</v>
      </c>
      <c r="BG356" s="231">
        <f>IF($U$356="zákl. přenesená",$N$356,0)</f>
        <v>0</v>
      </c>
      <c r="BH356" s="231">
        <f>IF($U$356="sníž. přenesená",$N$356,0)</f>
        <v>0</v>
      </c>
      <c r="BI356" s="231">
        <f>IF($U$356="nulová",$N$356,0)</f>
        <v>0</v>
      </c>
      <c r="BJ356" s="228" t="s">
        <v>97</v>
      </c>
      <c r="BK356" s="231">
        <f>ROUND($L$356*$K$356,2)</f>
        <v>0</v>
      </c>
      <c r="BL356" s="228" t="s">
        <v>15</v>
      </c>
    </row>
    <row r="357" spans="1:64" s="228" customFormat="1" ht="27" customHeight="1">
      <c r="A357" s="825"/>
      <c r="B357" s="829"/>
      <c r="C357" s="837" t="s">
        <v>3044</v>
      </c>
      <c r="D357" s="837" t="s">
        <v>12</v>
      </c>
      <c r="E357" s="838" t="s">
        <v>3030</v>
      </c>
      <c r="F357" s="1182" t="s">
        <v>3031</v>
      </c>
      <c r="G357" s="1183"/>
      <c r="H357" s="1183"/>
      <c r="I357" s="1183"/>
      <c r="J357" s="839" t="s">
        <v>92</v>
      </c>
      <c r="K357" s="840">
        <v>2</v>
      </c>
      <c r="L357" s="1184"/>
      <c r="M357" s="1185"/>
      <c r="N357" s="1186">
        <f>ROUND($L$357*$K$357,2)</f>
        <v>0</v>
      </c>
      <c r="O357" s="1183"/>
      <c r="P357" s="1183"/>
      <c r="Q357" s="1183"/>
      <c r="R357" s="830"/>
      <c r="S357" s="825"/>
      <c r="T357" s="919"/>
      <c r="U357" s="920" t="s">
        <v>13</v>
      </c>
      <c r="V357" s="921">
        <v>0</v>
      </c>
      <c r="W357" s="921">
        <f>$V$357*$K$357</f>
        <v>0</v>
      </c>
      <c r="X357" s="921">
        <v>0</v>
      </c>
      <c r="Y357" s="921">
        <f>$X$357*$K$357</f>
        <v>0</v>
      </c>
      <c r="Z357" s="921">
        <v>0</v>
      </c>
      <c r="AA357" s="922">
        <f>$Z$357*$K$357</f>
        <v>0</v>
      </c>
      <c r="AB357" s="825"/>
      <c r="AC357" s="825"/>
      <c r="AD357" s="825"/>
      <c r="AE357" s="825"/>
      <c r="AF357" s="825"/>
      <c r="AG357" s="825"/>
      <c r="AR357" s="228" t="s">
        <v>15</v>
      </c>
      <c r="AT357" s="228" t="s">
        <v>12</v>
      </c>
      <c r="AU357" s="228" t="s">
        <v>98</v>
      </c>
      <c r="AY357" s="228" t="s">
        <v>11</v>
      </c>
      <c r="BE357" s="231">
        <f>IF($U$357="základní",$N$357,0)</f>
        <v>0</v>
      </c>
      <c r="BF357" s="231">
        <f>IF($U$357="snížená",$N$357,0)</f>
        <v>0</v>
      </c>
      <c r="BG357" s="231">
        <f>IF($U$357="zákl. přenesená",$N$357,0)</f>
        <v>0</v>
      </c>
      <c r="BH357" s="231">
        <f>IF($U$357="sníž. přenesená",$N$357,0)</f>
        <v>0</v>
      </c>
      <c r="BI357" s="231">
        <f>IF($U$357="nulová",$N$357,0)</f>
        <v>0</v>
      </c>
      <c r="BJ357" s="228" t="s">
        <v>97</v>
      </c>
      <c r="BK357" s="231">
        <f>ROUND($L$357*$K$357,2)</f>
        <v>0</v>
      </c>
      <c r="BL357" s="228" t="s">
        <v>15</v>
      </c>
    </row>
    <row r="358" spans="1:64" s="228" customFormat="1" ht="27" customHeight="1">
      <c r="A358" s="825"/>
      <c r="B358" s="829"/>
      <c r="C358" s="837" t="s">
        <v>3047</v>
      </c>
      <c r="D358" s="837" t="s">
        <v>12</v>
      </c>
      <c r="E358" s="838" t="s">
        <v>3033</v>
      </c>
      <c r="F358" s="1182" t="s">
        <v>3034</v>
      </c>
      <c r="G358" s="1183"/>
      <c r="H358" s="1183"/>
      <c r="I358" s="1183"/>
      <c r="J358" s="839" t="s">
        <v>92</v>
      </c>
      <c r="K358" s="840">
        <v>2</v>
      </c>
      <c r="L358" s="1184"/>
      <c r="M358" s="1185"/>
      <c r="N358" s="1186">
        <f>ROUND($L$358*$K$358,2)</f>
        <v>0</v>
      </c>
      <c r="O358" s="1183"/>
      <c r="P358" s="1183"/>
      <c r="Q358" s="1183"/>
      <c r="R358" s="830"/>
      <c r="S358" s="825"/>
      <c r="T358" s="919"/>
      <c r="U358" s="920" t="s">
        <v>13</v>
      </c>
      <c r="V358" s="921">
        <v>0</v>
      </c>
      <c r="W358" s="921">
        <f>$V$358*$K$358</f>
        <v>0</v>
      </c>
      <c r="X358" s="921">
        <v>0</v>
      </c>
      <c r="Y358" s="921">
        <f>$X$358*$K$358</f>
        <v>0</v>
      </c>
      <c r="Z358" s="921">
        <v>0</v>
      </c>
      <c r="AA358" s="922">
        <f>$Z$358*$K$358</f>
        <v>0</v>
      </c>
      <c r="AB358" s="825"/>
      <c r="AC358" s="825"/>
      <c r="AD358" s="825"/>
      <c r="AE358" s="825"/>
      <c r="AF358" s="825"/>
      <c r="AG358" s="825"/>
      <c r="AR358" s="228" t="s">
        <v>15</v>
      </c>
      <c r="AT358" s="228" t="s">
        <v>12</v>
      </c>
      <c r="AU358" s="228" t="s">
        <v>98</v>
      </c>
      <c r="AY358" s="228" t="s">
        <v>11</v>
      </c>
      <c r="BE358" s="231">
        <f>IF($U$358="základní",$N$358,0)</f>
        <v>0</v>
      </c>
      <c r="BF358" s="231">
        <f>IF($U$358="snížená",$N$358,0)</f>
        <v>0</v>
      </c>
      <c r="BG358" s="231">
        <f>IF($U$358="zákl. přenesená",$N$358,0)</f>
        <v>0</v>
      </c>
      <c r="BH358" s="231">
        <f>IF($U$358="sníž. přenesená",$N$358,0)</f>
        <v>0</v>
      </c>
      <c r="BI358" s="231">
        <f>IF($U$358="nulová",$N$358,0)</f>
        <v>0</v>
      </c>
      <c r="BJ358" s="228" t="s">
        <v>97</v>
      </c>
      <c r="BK358" s="231">
        <f>ROUND($L$358*$K$358,2)</f>
        <v>0</v>
      </c>
      <c r="BL358" s="228" t="s">
        <v>15</v>
      </c>
    </row>
    <row r="359" spans="1:64" s="228" customFormat="1" ht="27" customHeight="1">
      <c r="A359" s="825"/>
      <c r="B359" s="829"/>
      <c r="C359" s="837" t="s">
        <v>3048</v>
      </c>
      <c r="D359" s="837" t="s">
        <v>12</v>
      </c>
      <c r="E359" s="838" t="s">
        <v>3036</v>
      </c>
      <c r="F359" s="1182" t="s">
        <v>3037</v>
      </c>
      <c r="G359" s="1183"/>
      <c r="H359" s="1183"/>
      <c r="I359" s="1183"/>
      <c r="J359" s="839" t="s">
        <v>92</v>
      </c>
      <c r="K359" s="840">
        <v>1</v>
      </c>
      <c r="L359" s="1184"/>
      <c r="M359" s="1185"/>
      <c r="N359" s="1186">
        <f>ROUND($L$359*$K$359,2)</f>
        <v>0</v>
      </c>
      <c r="O359" s="1183"/>
      <c r="P359" s="1183"/>
      <c r="Q359" s="1183"/>
      <c r="R359" s="830"/>
      <c r="S359" s="825"/>
      <c r="T359" s="919"/>
      <c r="U359" s="920" t="s">
        <v>13</v>
      </c>
      <c r="V359" s="921">
        <v>0</v>
      </c>
      <c r="W359" s="921">
        <f>$V$359*$K$359</f>
        <v>0</v>
      </c>
      <c r="X359" s="921">
        <v>0</v>
      </c>
      <c r="Y359" s="921">
        <f>$X$359*$K$359</f>
        <v>0</v>
      </c>
      <c r="Z359" s="921">
        <v>0</v>
      </c>
      <c r="AA359" s="922">
        <f>$Z$359*$K$359</f>
        <v>0</v>
      </c>
      <c r="AB359" s="825"/>
      <c r="AC359" s="825"/>
      <c r="AD359" s="825"/>
      <c r="AE359" s="825"/>
      <c r="AF359" s="825"/>
      <c r="AG359" s="825"/>
      <c r="AR359" s="228" t="s">
        <v>15</v>
      </c>
      <c r="AT359" s="228" t="s">
        <v>12</v>
      </c>
      <c r="AU359" s="228" t="s">
        <v>98</v>
      </c>
      <c r="AY359" s="228" t="s">
        <v>11</v>
      </c>
      <c r="BE359" s="231">
        <f>IF($U$359="základní",$N$359,0)</f>
        <v>0</v>
      </c>
      <c r="BF359" s="231">
        <f>IF($U$359="snížená",$N$359,0)</f>
        <v>0</v>
      </c>
      <c r="BG359" s="231">
        <f>IF($U$359="zákl. přenesená",$N$359,0)</f>
        <v>0</v>
      </c>
      <c r="BH359" s="231">
        <f>IF($U$359="sníž. přenesená",$N$359,0)</f>
        <v>0</v>
      </c>
      <c r="BI359" s="231">
        <f>IF($U$359="nulová",$N$359,0)</f>
        <v>0</v>
      </c>
      <c r="BJ359" s="228" t="s">
        <v>97</v>
      </c>
      <c r="BK359" s="231">
        <f>ROUND($L$359*$K$359,2)</f>
        <v>0</v>
      </c>
      <c r="BL359" s="228" t="s">
        <v>15</v>
      </c>
    </row>
    <row r="360" spans="1:64" s="228" customFormat="1" ht="27" customHeight="1">
      <c r="A360" s="825"/>
      <c r="B360" s="829"/>
      <c r="C360" s="837" t="s">
        <v>3050</v>
      </c>
      <c r="D360" s="837" t="s">
        <v>12</v>
      </c>
      <c r="E360" s="838" t="s">
        <v>3039</v>
      </c>
      <c r="F360" s="1182" t="s">
        <v>3040</v>
      </c>
      <c r="G360" s="1183"/>
      <c r="H360" s="1183"/>
      <c r="I360" s="1183"/>
      <c r="J360" s="839" t="s">
        <v>92</v>
      </c>
      <c r="K360" s="840">
        <v>1</v>
      </c>
      <c r="L360" s="1184"/>
      <c r="M360" s="1185"/>
      <c r="N360" s="1186">
        <f>ROUND($L$360*$K$360,2)</f>
        <v>0</v>
      </c>
      <c r="O360" s="1183"/>
      <c r="P360" s="1183"/>
      <c r="Q360" s="1183"/>
      <c r="R360" s="830"/>
      <c r="S360" s="825"/>
      <c r="T360" s="919"/>
      <c r="U360" s="920" t="s">
        <v>13</v>
      </c>
      <c r="V360" s="921">
        <v>0</v>
      </c>
      <c r="W360" s="921">
        <f>$V$360*$K$360</f>
        <v>0</v>
      </c>
      <c r="X360" s="921">
        <v>0</v>
      </c>
      <c r="Y360" s="921">
        <f>$X$360*$K$360</f>
        <v>0</v>
      </c>
      <c r="Z360" s="921">
        <v>0</v>
      </c>
      <c r="AA360" s="922">
        <f>$Z$360*$K$360</f>
        <v>0</v>
      </c>
      <c r="AB360" s="825"/>
      <c r="AC360" s="825"/>
      <c r="AD360" s="825"/>
      <c r="AE360" s="825"/>
      <c r="AF360" s="825"/>
      <c r="AG360" s="825"/>
      <c r="AR360" s="228" t="s">
        <v>15</v>
      </c>
      <c r="AT360" s="228" t="s">
        <v>12</v>
      </c>
      <c r="AU360" s="228" t="s">
        <v>98</v>
      </c>
      <c r="AY360" s="228" t="s">
        <v>11</v>
      </c>
      <c r="BE360" s="231">
        <f>IF($U$360="základní",$N$360,0)</f>
        <v>0</v>
      </c>
      <c r="BF360" s="231">
        <f>IF($U$360="snížená",$N$360,0)</f>
        <v>0</v>
      </c>
      <c r="BG360" s="231">
        <f>IF($U$360="zákl. přenesená",$N$360,0)</f>
        <v>0</v>
      </c>
      <c r="BH360" s="231">
        <f>IF($U$360="sníž. přenesená",$N$360,0)</f>
        <v>0</v>
      </c>
      <c r="BI360" s="231">
        <f>IF($U$360="nulová",$N$360,0)</f>
        <v>0</v>
      </c>
      <c r="BJ360" s="228" t="s">
        <v>97</v>
      </c>
      <c r="BK360" s="231">
        <f>ROUND($L$360*$K$360,2)</f>
        <v>0</v>
      </c>
      <c r="BL360" s="228" t="s">
        <v>15</v>
      </c>
    </row>
    <row r="361" spans="1:64" s="228" customFormat="1" ht="27" customHeight="1">
      <c r="A361" s="825"/>
      <c r="B361" s="829"/>
      <c r="C361" s="837" t="s">
        <v>3053</v>
      </c>
      <c r="D361" s="837" t="s">
        <v>12</v>
      </c>
      <c r="E361" s="838" t="s">
        <v>3042</v>
      </c>
      <c r="F361" s="1182" t="s">
        <v>3043</v>
      </c>
      <c r="G361" s="1183"/>
      <c r="H361" s="1183"/>
      <c r="I361" s="1183"/>
      <c r="J361" s="839" t="s">
        <v>92</v>
      </c>
      <c r="K361" s="840">
        <v>1</v>
      </c>
      <c r="L361" s="1184"/>
      <c r="M361" s="1185"/>
      <c r="N361" s="1186">
        <f>ROUND($L$361*$K$361,2)</f>
        <v>0</v>
      </c>
      <c r="O361" s="1183"/>
      <c r="P361" s="1183"/>
      <c r="Q361" s="1183"/>
      <c r="R361" s="830"/>
      <c r="S361" s="825"/>
      <c r="T361" s="919"/>
      <c r="U361" s="920" t="s">
        <v>13</v>
      </c>
      <c r="V361" s="921">
        <v>0</v>
      </c>
      <c r="W361" s="921">
        <f>$V$361*$K$361</f>
        <v>0</v>
      </c>
      <c r="X361" s="921">
        <v>0</v>
      </c>
      <c r="Y361" s="921">
        <f>$X$361*$K$361</f>
        <v>0</v>
      </c>
      <c r="Z361" s="921">
        <v>0</v>
      </c>
      <c r="AA361" s="922">
        <f>$Z$361*$K$361</f>
        <v>0</v>
      </c>
      <c r="AB361" s="825"/>
      <c r="AC361" s="825"/>
      <c r="AD361" s="825"/>
      <c r="AE361" s="825"/>
      <c r="AF361" s="825"/>
      <c r="AG361" s="825"/>
      <c r="AR361" s="228" t="s">
        <v>15</v>
      </c>
      <c r="AT361" s="228" t="s">
        <v>12</v>
      </c>
      <c r="AU361" s="228" t="s">
        <v>98</v>
      </c>
      <c r="AY361" s="228" t="s">
        <v>11</v>
      </c>
      <c r="BE361" s="231">
        <f>IF($U$361="základní",$N$361,0)</f>
        <v>0</v>
      </c>
      <c r="BF361" s="231">
        <f>IF($U$361="snížená",$N$361,0)</f>
        <v>0</v>
      </c>
      <c r="BG361" s="231">
        <f>IF($U$361="zákl. přenesená",$N$361,0)</f>
        <v>0</v>
      </c>
      <c r="BH361" s="231">
        <f>IF($U$361="sníž. přenesená",$N$361,0)</f>
        <v>0</v>
      </c>
      <c r="BI361" s="231">
        <f>IF($U$361="nulová",$N$361,0)</f>
        <v>0</v>
      </c>
      <c r="BJ361" s="228" t="s">
        <v>97</v>
      </c>
      <c r="BK361" s="231">
        <f>ROUND($L$361*$K$361,2)</f>
        <v>0</v>
      </c>
      <c r="BL361" s="228" t="s">
        <v>15</v>
      </c>
    </row>
    <row r="362" spans="1:64" s="230" customFormat="1" ht="30.75" customHeight="1">
      <c r="A362" s="836"/>
      <c r="B362" s="912"/>
      <c r="C362" s="836"/>
      <c r="D362" s="918" t="s">
        <v>2258</v>
      </c>
      <c r="E362" s="836"/>
      <c r="F362" s="836"/>
      <c r="G362" s="836"/>
      <c r="H362" s="836"/>
      <c r="I362" s="836"/>
      <c r="J362" s="836"/>
      <c r="K362" s="836"/>
      <c r="L362" s="846"/>
      <c r="M362" s="846"/>
      <c r="N362" s="1181">
        <f>$BK$362</f>
        <v>0</v>
      </c>
      <c r="O362" s="1180"/>
      <c r="P362" s="1180"/>
      <c r="Q362" s="1180"/>
      <c r="R362" s="914"/>
      <c r="S362" s="836"/>
      <c r="T362" s="915"/>
      <c r="U362" s="836"/>
      <c r="V362" s="836"/>
      <c r="W362" s="916">
        <f>SUM($W$363:$W$369)</f>
        <v>320.05916000000002</v>
      </c>
      <c r="X362" s="836"/>
      <c r="Y362" s="916">
        <f>SUM($Y$363:$Y$369)</f>
        <v>5.0104714000000001</v>
      </c>
      <c r="Z362" s="836"/>
      <c r="AA362" s="917">
        <f>SUM($AA$363:$AA$369)</f>
        <v>0</v>
      </c>
      <c r="AB362" s="836"/>
      <c r="AC362" s="836"/>
      <c r="AD362" s="836"/>
      <c r="AE362" s="836"/>
      <c r="AF362" s="836"/>
      <c r="AG362" s="836"/>
      <c r="AR362" s="899" t="s">
        <v>98</v>
      </c>
      <c r="AT362" s="899" t="s">
        <v>10</v>
      </c>
      <c r="AU362" s="899" t="s">
        <v>97</v>
      </c>
      <c r="AY362" s="899" t="s">
        <v>11</v>
      </c>
      <c r="BK362" s="900">
        <f>SUM($BK$363:$BK$369)</f>
        <v>0</v>
      </c>
    </row>
    <row r="363" spans="1:64" s="228" customFormat="1" ht="27" customHeight="1">
      <c r="A363" s="825"/>
      <c r="B363" s="829"/>
      <c r="C363" s="837" t="s">
        <v>3056</v>
      </c>
      <c r="D363" s="837" t="s">
        <v>12</v>
      </c>
      <c r="E363" s="838" t="s">
        <v>3045</v>
      </c>
      <c r="F363" s="1182" t="s">
        <v>3046</v>
      </c>
      <c r="G363" s="1183"/>
      <c r="H363" s="1183"/>
      <c r="I363" s="1183"/>
      <c r="J363" s="839" t="s">
        <v>94</v>
      </c>
      <c r="K363" s="840">
        <v>87.86</v>
      </c>
      <c r="L363" s="1184"/>
      <c r="M363" s="1185"/>
      <c r="N363" s="1186">
        <f>ROUND($L$363*$K$363,2)</f>
        <v>0</v>
      </c>
      <c r="O363" s="1183"/>
      <c r="P363" s="1183"/>
      <c r="Q363" s="1183"/>
      <c r="R363" s="830"/>
      <c r="S363" s="825"/>
      <c r="T363" s="919"/>
      <c r="U363" s="920" t="s">
        <v>13</v>
      </c>
      <c r="V363" s="921">
        <v>0.161</v>
      </c>
      <c r="W363" s="921">
        <f>$V$363*$K$363</f>
        <v>14.14546</v>
      </c>
      <c r="X363" s="921">
        <v>3.2000000000000003E-4</v>
      </c>
      <c r="Y363" s="921">
        <f>$X$363*$K$363</f>
        <v>2.8115200000000003E-2</v>
      </c>
      <c r="Z363" s="921">
        <v>0</v>
      </c>
      <c r="AA363" s="922">
        <f>$Z$363*$K$363</f>
        <v>0</v>
      </c>
      <c r="AB363" s="825"/>
      <c r="AC363" s="825"/>
      <c r="AD363" s="825"/>
      <c r="AE363" s="825"/>
      <c r="AF363" s="825"/>
      <c r="AG363" s="825"/>
      <c r="AR363" s="228" t="s">
        <v>15</v>
      </c>
      <c r="AT363" s="228" t="s">
        <v>12</v>
      </c>
      <c r="AU363" s="228" t="s">
        <v>98</v>
      </c>
      <c r="AY363" s="228" t="s">
        <v>11</v>
      </c>
      <c r="BE363" s="231">
        <f>IF($U$363="základní",$N$363,0)</f>
        <v>0</v>
      </c>
      <c r="BF363" s="231">
        <f>IF($U$363="snížená",$N$363,0)</f>
        <v>0</v>
      </c>
      <c r="BG363" s="231">
        <f>IF($U$363="zákl. přenesená",$N$363,0)</f>
        <v>0</v>
      </c>
      <c r="BH363" s="231">
        <f>IF($U$363="sníž. přenesená",$N$363,0)</f>
        <v>0</v>
      </c>
      <c r="BI363" s="231">
        <f>IF($U$363="nulová",$N$363,0)</f>
        <v>0</v>
      </c>
      <c r="BJ363" s="228" t="s">
        <v>97</v>
      </c>
      <c r="BK363" s="231">
        <f>ROUND($L$363*$K$363,2)</f>
        <v>0</v>
      </c>
      <c r="BL363" s="228" t="s">
        <v>15</v>
      </c>
    </row>
    <row r="364" spans="1:64" s="228" customFormat="1" ht="27" customHeight="1">
      <c r="A364" s="825"/>
      <c r="B364" s="829"/>
      <c r="C364" s="837" t="s">
        <v>3059</v>
      </c>
      <c r="D364" s="837" t="s">
        <v>12</v>
      </c>
      <c r="E364" s="838" t="s">
        <v>3183</v>
      </c>
      <c r="F364" s="1182" t="s">
        <v>3184</v>
      </c>
      <c r="G364" s="1183"/>
      <c r="H364" s="1183"/>
      <c r="I364" s="1183"/>
      <c r="J364" s="839" t="s">
        <v>109</v>
      </c>
      <c r="K364" s="840">
        <v>163.19</v>
      </c>
      <c r="L364" s="1184"/>
      <c r="M364" s="1185"/>
      <c r="N364" s="1186">
        <f>ROUND($L$364*$K$364,2)</f>
        <v>0</v>
      </c>
      <c r="O364" s="1183"/>
      <c r="P364" s="1183"/>
      <c r="Q364" s="1183"/>
      <c r="R364" s="830"/>
      <c r="S364" s="825"/>
      <c r="T364" s="919"/>
      <c r="U364" s="920" t="s">
        <v>13</v>
      </c>
      <c r="V364" s="921">
        <v>1.5</v>
      </c>
      <c r="W364" s="921">
        <f>$V$364*$K$364</f>
        <v>244.785</v>
      </c>
      <c r="X364" s="921">
        <v>8.9999999999999993E-3</v>
      </c>
      <c r="Y364" s="921">
        <f>$X$364*$K$364</f>
        <v>1.46871</v>
      </c>
      <c r="Z364" s="921">
        <v>0</v>
      </c>
      <c r="AA364" s="922">
        <f>$Z$364*$K$364</f>
        <v>0</v>
      </c>
      <c r="AB364" s="825"/>
      <c r="AC364" s="825"/>
      <c r="AD364" s="825"/>
      <c r="AE364" s="825"/>
      <c r="AF364" s="825"/>
      <c r="AG364" s="825"/>
      <c r="AR364" s="228" t="s">
        <v>15</v>
      </c>
      <c r="AT364" s="228" t="s">
        <v>12</v>
      </c>
      <c r="AU364" s="228" t="s">
        <v>98</v>
      </c>
      <c r="AY364" s="228" t="s">
        <v>11</v>
      </c>
      <c r="BE364" s="231">
        <f>IF($U$364="základní",$N$364,0)</f>
        <v>0</v>
      </c>
      <c r="BF364" s="231">
        <f>IF($U$364="snížená",$N$364,0)</f>
        <v>0</v>
      </c>
      <c r="BG364" s="231">
        <f>IF($U$364="zákl. přenesená",$N$364,0)</f>
        <v>0</v>
      </c>
      <c r="BH364" s="231">
        <f>IF($U$364="sníž. přenesená",$N$364,0)</f>
        <v>0</v>
      </c>
      <c r="BI364" s="231">
        <f>IF($U$364="nulová",$N$364,0)</f>
        <v>0</v>
      </c>
      <c r="BJ364" s="228" t="s">
        <v>97</v>
      </c>
      <c r="BK364" s="231">
        <f>ROUND($L$364*$K$364,2)</f>
        <v>0</v>
      </c>
      <c r="BL364" s="228" t="s">
        <v>15</v>
      </c>
    </row>
    <row r="365" spans="1:64" s="228" customFormat="1" ht="27" customHeight="1">
      <c r="A365" s="825"/>
      <c r="B365" s="829"/>
      <c r="C365" s="923" t="s">
        <v>3062</v>
      </c>
      <c r="D365" s="923" t="s">
        <v>17</v>
      </c>
      <c r="E365" s="924" t="s">
        <v>3049</v>
      </c>
      <c r="F365" s="1187" t="s">
        <v>3185</v>
      </c>
      <c r="G365" s="1188"/>
      <c r="H365" s="1188"/>
      <c r="I365" s="1188"/>
      <c r="J365" s="925" t="s">
        <v>109</v>
      </c>
      <c r="K365" s="926">
        <v>174.28700000000001</v>
      </c>
      <c r="L365" s="1189"/>
      <c r="M365" s="1190"/>
      <c r="N365" s="1191">
        <f>ROUND($L$365*$K$365,2)</f>
        <v>0</v>
      </c>
      <c r="O365" s="1183"/>
      <c r="P365" s="1183"/>
      <c r="Q365" s="1183"/>
      <c r="R365" s="830"/>
      <c r="S365" s="825"/>
      <c r="T365" s="919"/>
      <c r="U365" s="920" t="s">
        <v>13</v>
      </c>
      <c r="V365" s="921">
        <v>0</v>
      </c>
      <c r="W365" s="921">
        <f>$V$365*$K$365</f>
        <v>0</v>
      </c>
      <c r="X365" s="921">
        <v>1.18E-2</v>
      </c>
      <c r="Y365" s="921">
        <f>$X$365*$K$365</f>
        <v>2.0565866000000002</v>
      </c>
      <c r="Z365" s="921">
        <v>0</v>
      </c>
      <c r="AA365" s="922">
        <f>$Z$365*$K$365</f>
        <v>0</v>
      </c>
      <c r="AB365" s="825"/>
      <c r="AC365" s="825"/>
      <c r="AD365" s="825"/>
      <c r="AE365" s="825"/>
      <c r="AF365" s="825"/>
      <c r="AG365" s="825"/>
      <c r="AR365" s="228" t="s">
        <v>36</v>
      </c>
      <c r="AT365" s="228" t="s">
        <v>17</v>
      </c>
      <c r="AU365" s="228" t="s">
        <v>98</v>
      </c>
      <c r="AY365" s="228" t="s">
        <v>11</v>
      </c>
      <c r="BE365" s="231">
        <f>IF($U$365="základní",$N$365,0)</f>
        <v>0</v>
      </c>
      <c r="BF365" s="231">
        <f>IF($U$365="snížená",$N$365,0)</f>
        <v>0</v>
      </c>
      <c r="BG365" s="231">
        <f>IF($U$365="zákl. přenesená",$N$365,0)</f>
        <v>0</v>
      </c>
      <c r="BH365" s="231">
        <f>IF($U$365="sníž. přenesená",$N$365,0)</f>
        <v>0</v>
      </c>
      <c r="BI365" s="231">
        <f>IF($U$365="nulová",$N$365,0)</f>
        <v>0</v>
      </c>
      <c r="BJ365" s="228" t="s">
        <v>97</v>
      </c>
      <c r="BK365" s="231">
        <f>ROUND($L$365*$K$365,2)</f>
        <v>0</v>
      </c>
      <c r="BL365" s="228" t="s">
        <v>15</v>
      </c>
    </row>
    <row r="366" spans="1:64" s="228" customFormat="1" ht="27" customHeight="1">
      <c r="A366" s="825"/>
      <c r="B366" s="829"/>
      <c r="C366" s="837" t="s">
        <v>3065</v>
      </c>
      <c r="D366" s="837" t="s">
        <v>12</v>
      </c>
      <c r="E366" s="838" t="s">
        <v>3051</v>
      </c>
      <c r="F366" s="1182" t="s">
        <v>3052</v>
      </c>
      <c r="G366" s="1183"/>
      <c r="H366" s="1183"/>
      <c r="I366" s="1183"/>
      <c r="J366" s="839" t="s">
        <v>109</v>
      </c>
      <c r="K366" s="840">
        <v>162.93</v>
      </c>
      <c r="L366" s="1184"/>
      <c r="M366" s="1185"/>
      <c r="N366" s="1186">
        <f>ROUND($L$366*$K$366,2)</f>
        <v>0</v>
      </c>
      <c r="O366" s="1183"/>
      <c r="P366" s="1183"/>
      <c r="Q366" s="1183"/>
      <c r="R366" s="830"/>
      <c r="S366" s="825"/>
      <c r="T366" s="919"/>
      <c r="U366" s="920" t="s">
        <v>13</v>
      </c>
      <c r="V366" s="921">
        <v>0.3</v>
      </c>
      <c r="W366" s="921">
        <f>$V$366*$K$366</f>
        <v>48.878999999999998</v>
      </c>
      <c r="X366" s="921">
        <v>7.1500000000000001E-3</v>
      </c>
      <c r="Y366" s="921">
        <f>$X$366*$K$366</f>
        <v>1.1649495000000001</v>
      </c>
      <c r="Z366" s="921">
        <v>0</v>
      </c>
      <c r="AA366" s="922">
        <f>$Z$366*$K$366</f>
        <v>0</v>
      </c>
      <c r="AB366" s="825"/>
      <c r="AC366" s="825"/>
      <c r="AD366" s="825"/>
      <c r="AE366" s="825"/>
      <c r="AF366" s="825"/>
      <c r="AG366" s="825"/>
      <c r="AR366" s="228" t="s">
        <v>15</v>
      </c>
      <c r="AT366" s="228" t="s">
        <v>12</v>
      </c>
      <c r="AU366" s="228" t="s">
        <v>98</v>
      </c>
      <c r="AY366" s="228" t="s">
        <v>11</v>
      </c>
      <c r="BE366" s="231">
        <f>IF($U$366="základní",$N$366,0)</f>
        <v>0</v>
      </c>
      <c r="BF366" s="231">
        <f>IF($U$366="snížená",$N$366,0)</f>
        <v>0</v>
      </c>
      <c r="BG366" s="231">
        <f>IF($U$366="zákl. přenesená",$N$366,0)</f>
        <v>0</v>
      </c>
      <c r="BH366" s="231">
        <f>IF($U$366="sníž. přenesená",$N$366,0)</f>
        <v>0</v>
      </c>
      <c r="BI366" s="231">
        <f>IF($U$366="nulová",$N$366,0)</f>
        <v>0</v>
      </c>
      <c r="BJ366" s="228" t="s">
        <v>97</v>
      </c>
      <c r="BK366" s="231">
        <f>ROUND($L$366*$K$366,2)</f>
        <v>0</v>
      </c>
      <c r="BL366" s="228" t="s">
        <v>15</v>
      </c>
    </row>
    <row r="367" spans="1:64" s="228" customFormat="1" ht="39" customHeight="1">
      <c r="A367" s="825"/>
      <c r="B367" s="829"/>
      <c r="C367" s="837" t="s">
        <v>3068</v>
      </c>
      <c r="D367" s="837" t="s">
        <v>12</v>
      </c>
      <c r="E367" s="838" t="s">
        <v>3054</v>
      </c>
      <c r="F367" s="1182" t="s">
        <v>3055</v>
      </c>
      <c r="G367" s="1183"/>
      <c r="H367" s="1183"/>
      <c r="I367" s="1183"/>
      <c r="J367" s="839" t="s">
        <v>109</v>
      </c>
      <c r="K367" s="840">
        <v>163.19</v>
      </c>
      <c r="L367" s="1184"/>
      <c r="M367" s="1185"/>
      <c r="N367" s="1186">
        <f>ROUND($L$367*$K$367,2)</f>
        <v>0</v>
      </c>
      <c r="O367" s="1183"/>
      <c r="P367" s="1183"/>
      <c r="Q367" s="1183"/>
      <c r="R367" s="830"/>
      <c r="S367" s="825"/>
      <c r="T367" s="919"/>
      <c r="U367" s="920" t="s">
        <v>13</v>
      </c>
      <c r="V367" s="921">
        <v>3.5000000000000003E-2</v>
      </c>
      <c r="W367" s="921">
        <f>$V$367*$K$367</f>
        <v>5.7116500000000006</v>
      </c>
      <c r="X367" s="921">
        <v>1.7899999999999999E-3</v>
      </c>
      <c r="Y367" s="921">
        <f>$X$367*$K$367</f>
        <v>0.29211009999999998</v>
      </c>
      <c r="Z367" s="921">
        <v>0</v>
      </c>
      <c r="AA367" s="922">
        <f>$Z$367*$K$367</f>
        <v>0</v>
      </c>
      <c r="AB367" s="825"/>
      <c r="AC367" s="825"/>
      <c r="AD367" s="825"/>
      <c r="AE367" s="825"/>
      <c r="AF367" s="825"/>
      <c r="AG367" s="825"/>
      <c r="AR367" s="228" t="s">
        <v>15</v>
      </c>
      <c r="AT367" s="228" t="s">
        <v>12</v>
      </c>
      <c r="AU367" s="228" t="s">
        <v>98</v>
      </c>
      <c r="AY367" s="228" t="s">
        <v>11</v>
      </c>
      <c r="BE367" s="231">
        <f>IF($U$367="základní",$N$367,0)</f>
        <v>0</v>
      </c>
      <c r="BF367" s="231">
        <f>IF($U$367="snížená",$N$367,0)</f>
        <v>0</v>
      </c>
      <c r="BG367" s="231">
        <f>IF($U$367="zákl. přenesená",$N$367,0)</f>
        <v>0</v>
      </c>
      <c r="BH367" s="231">
        <f>IF($U$367="sníž. přenesená",$N$367,0)</f>
        <v>0</v>
      </c>
      <c r="BI367" s="231">
        <f>IF($U$367="nulová",$N$367,0)</f>
        <v>0</v>
      </c>
      <c r="BJ367" s="228" t="s">
        <v>97</v>
      </c>
      <c r="BK367" s="231">
        <f>ROUND($L$367*$K$367,2)</f>
        <v>0</v>
      </c>
      <c r="BL367" s="228" t="s">
        <v>15</v>
      </c>
    </row>
    <row r="368" spans="1:64" s="228" customFormat="1" ht="27" customHeight="1">
      <c r="A368" s="825"/>
      <c r="B368" s="829"/>
      <c r="C368" s="837" t="s">
        <v>3071</v>
      </c>
      <c r="D368" s="837" t="s">
        <v>12</v>
      </c>
      <c r="E368" s="838" t="s">
        <v>3057</v>
      </c>
      <c r="F368" s="1182" t="s">
        <v>3058</v>
      </c>
      <c r="G368" s="1183"/>
      <c r="H368" s="1183"/>
      <c r="I368" s="1183"/>
      <c r="J368" s="839" t="s">
        <v>94</v>
      </c>
      <c r="K368" s="840">
        <v>40</v>
      </c>
      <c r="L368" s="1184"/>
      <c r="M368" s="1185"/>
      <c r="N368" s="1186">
        <f>ROUND($L$368*$K$368,2)</f>
        <v>0</v>
      </c>
      <c r="O368" s="1183"/>
      <c r="P368" s="1183"/>
      <c r="Q368" s="1183"/>
      <c r="R368" s="830"/>
      <c r="S368" s="825"/>
      <c r="T368" s="919"/>
      <c r="U368" s="920" t="s">
        <v>13</v>
      </c>
      <c r="V368" s="921">
        <v>0</v>
      </c>
      <c r="W368" s="921">
        <f>$V$368*$K$368</f>
        <v>0</v>
      </c>
      <c r="X368" s="921">
        <v>0</v>
      </c>
      <c r="Y368" s="921">
        <f>$X$368*$K$368</f>
        <v>0</v>
      </c>
      <c r="Z368" s="921">
        <v>0</v>
      </c>
      <c r="AA368" s="922">
        <f>$Z$368*$K$368</f>
        <v>0</v>
      </c>
      <c r="AB368" s="825"/>
      <c r="AC368" s="825"/>
      <c r="AD368" s="825"/>
      <c r="AE368" s="825"/>
      <c r="AF368" s="825"/>
      <c r="AG368" s="825"/>
      <c r="AR368" s="228" t="s">
        <v>15</v>
      </c>
      <c r="AT368" s="228" t="s">
        <v>12</v>
      </c>
      <c r="AU368" s="228" t="s">
        <v>98</v>
      </c>
      <c r="AY368" s="228" t="s">
        <v>11</v>
      </c>
      <c r="BE368" s="231">
        <f>IF($U$368="základní",$N$368,0)</f>
        <v>0</v>
      </c>
      <c r="BF368" s="231">
        <f>IF($U$368="snížená",$N$368,0)</f>
        <v>0</v>
      </c>
      <c r="BG368" s="231">
        <f>IF($U$368="zákl. přenesená",$N$368,0)</f>
        <v>0</v>
      </c>
      <c r="BH368" s="231">
        <f>IF($U$368="sníž. přenesená",$N$368,0)</f>
        <v>0</v>
      </c>
      <c r="BI368" s="231">
        <f>IF($U$368="nulová",$N$368,0)</f>
        <v>0</v>
      </c>
      <c r="BJ368" s="228" t="s">
        <v>97</v>
      </c>
      <c r="BK368" s="231">
        <f>ROUND($L$368*$K$368,2)</f>
        <v>0</v>
      </c>
      <c r="BL368" s="228" t="s">
        <v>15</v>
      </c>
    </row>
    <row r="369" spans="1:64" s="228" customFormat="1" ht="27" customHeight="1">
      <c r="A369" s="825"/>
      <c r="B369" s="829"/>
      <c r="C369" s="837" t="s">
        <v>3074</v>
      </c>
      <c r="D369" s="837" t="s">
        <v>12</v>
      </c>
      <c r="E369" s="838" t="s">
        <v>3060</v>
      </c>
      <c r="F369" s="1182" t="s">
        <v>3061</v>
      </c>
      <c r="G369" s="1183"/>
      <c r="H369" s="1183"/>
      <c r="I369" s="1183"/>
      <c r="J369" s="839" t="s">
        <v>18</v>
      </c>
      <c r="K369" s="840">
        <v>5.01</v>
      </c>
      <c r="L369" s="1184"/>
      <c r="M369" s="1185"/>
      <c r="N369" s="1186">
        <f>ROUND($L$369*$K$369,2)</f>
        <v>0</v>
      </c>
      <c r="O369" s="1183"/>
      <c r="P369" s="1183"/>
      <c r="Q369" s="1183"/>
      <c r="R369" s="830"/>
      <c r="S369" s="825"/>
      <c r="T369" s="919"/>
      <c r="U369" s="920" t="s">
        <v>13</v>
      </c>
      <c r="V369" s="921">
        <v>1.3049999999999999</v>
      </c>
      <c r="W369" s="921">
        <f>$V$369*$K$369</f>
        <v>6.5380499999999993</v>
      </c>
      <c r="X369" s="921">
        <v>0</v>
      </c>
      <c r="Y369" s="921">
        <f>$X$369*$K$369</f>
        <v>0</v>
      </c>
      <c r="Z369" s="921">
        <v>0</v>
      </c>
      <c r="AA369" s="922">
        <f>$Z$369*$K$369</f>
        <v>0</v>
      </c>
      <c r="AB369" s="825"/>
      <c r="AC369" s="825"/>
      <c r="AD369" s="825"/>
      <c r="AE369" s="825"/>
      <c r="AF369" s="825"/>
      <c r="AG369" s="825"/>
      <c r="AR369" s="228" t="s">
        <v>15</v>
      </c>
      <c r="AT369" s="228" t="s">
        <v>12</v>
      </c>
      <c r="AU369" s="228" t="s">
        <v>98</v>
      </c>
      <c r="AY369" s="228" t="s">
        <v>11</v>
      </c>
      <c r="BE369" s="231">
        <f>IF($U$369="základní",$N$369,0)</f>
        <v>0</v>
      </c>
      <c r="BF369" s="231">
        <f>IF($U$369="snížená",$N$369,0)</f>
        <v>0</v>
      </c>
      <c r="BG369" s="231">
        <f>IF($U$369="zákl. přenesená",$N$369,0)</f>
        <v>0</v>
      </c>
      <c r="BH369" s="231">
        <f>IF($U$369="sníž. přenesená",$N$369,0)</f>
        <v>0</v>
      </c>
      <c r="BI369" s="231">
        <f>IF($U$369="nulová",$N$369,0)</f>
        <v>0</v>
      </c>
      <c r="BJ369" s="228" t="s">
        <v>97</v>
      </c>
      <c r="BK369" s="231">
        <f>ROUND($L$369*$K$369,2)</f>
        <v>0</v>
      </c>
      <c r="BL369" s="228" t="s">
        <v>15</v>
      </c>
    </row>
    <row r="370" spans="1:64" s="230" customFormat="1" ht="30.75" customHeight="1">
      <c r="A370" s="836"/>
      <c r="B370" s="912"/>
      <c r="C370" s="836"/>
      <c r="D370" s="918" t="s">
        <v>2259</v>
      </c>
      <c r="E370" s="836"/>
      <c r="F370" s="836"/>
      <c r="G370" s="836"/>
      <c r="H370" s="836"/>
      <c r="I370" s="836"/>
      <c r="J370" s="836"/>
      <c r="K370" s="836"/>
      <c r="L370" s="846"/>
      <c r="M370" s="846"/>
      <c r="N370" s="1181">
        <f>$BK$370</f>
        <v>0</v>
      </c>
      <c r="O370" s="1180"/>
      <c r="P370" s="1180"/>
      <c r="Q370" s="1180"/>
      <c r="R370" s="914"/>
      <c r="S370" s="836"/>
      <c r="T370" s="915"/>
      <c r="U370" s="836"/>
      <c r="V370" s="836"/>
      <c r="W370" s="916">
        <f>$W$371</f>
        <v>66.090999999999994</v>
      </c>
      <c r="X370" s="836"/>
      <c r="Y370" s="916">
        <f>$Y$371</f>
        <v>0</v>
      </c>
      <c r="Z370" s="836"/>
      <c r="AA370" s="917">
        <f>$AA$371</f>
        <v>0</v>
      </c>
      <c r="AB370" s="836"/>
      <c r="AC370" s="836"/>
      <c r="AD370" s="836"/>
      <c r="AE370" s="836"/>
      <c r="AF370" s="836"/>
      <c r="AG370" s="836"/>
      <c r="AR370" s="899" t="s">
        <v>98</v>
      </c>
      <c r="AT370" s="899" t="s">
        <v>10</v>
      </c>
      <c r="AU370" s="899" t="s">
        <v>97</v>
      </c>
      <c r="AY370" s="899" t="s">
        <v>11</v>
      </c>
      <c r="BK370" s="900">
        <f>$BK$371</f>
        <v>0</v>
      </c>
    </row>
    <row r="371" spans="1:64" s="228" customFormat="1" ht="27" customHeight="1">
      <c r="A371" s="825"/>
      <c r="B371" s="829"/>
      <c r="C371" s="837" t="s">
        <v>3076</v>
      </c>
      <c r="D371" s="837" t="s">
        <v>12</v>
      </c>
      <c r="E371" s="838" t="s">
        <v>3063</v>
      </c>
      <c r="F371" s="1182" t="s">
        <v>3064</v>
      </c>
      <c r="G371" s="1183"/>
      <c r="H371" s="1183"/>
      <c r="I371" s="1183"/>
      <c r="J371" s="839" t="s">
        <v>109</v>
      </c>
      <c r="K371" s="840">
        <v>30.74</v>
      </c>
      <c r="L371" s="1184"/>
      <c r="M371" s="1185"/>
      <c r="N371" s="1186">
        <f>ROUND($L$371*$K$371,2)</f>
        <v>0</v>
      </c>
      <c r="O371" s="1183"/>
      <c r="P371" s="1183"/>
      <c r="Q371" s="1183"/>
      <c r="R371" s="830"/>
      <c r="S371" s="825"/>
      <c r="T371" s="919"/>
      <c r="U371" s="920" t="s">
        <v>13</v>
      </c>
      <c r="V371" s="921">
        <v>2.15</v>
      </c>
      <c r="W371" s="921">
        <f>$V$371*$K$371</f>
        <v>66.090999999999994</v>
      </c>
      <c r="X371" s="921">
        <v>0</v>
      </c>
      <c r="Y371" s="921">
        <f>$X$371*$K$371</f>
        <v>0</v>
      </c>
      <c r="Z371" s="921">
        <v>0</v>
      </c>
      <c r="AA371" s="922">
        <f>$Z$371*$K$371</f>
        <v>0</v>
      </c>
      <c r="AB371" s="825"/>
      <c r="AC371" s="825"/>
      <c r="AD371" s="825"/>
      <c r="AE371" s="825"/>
      <c r="AF371" s="825"/>
      <c r="AG371" s="825"/>
      <c r="AR371" s="228" t="s">
        <v>15</v>
      </c>
      <c r="AT371" s="228" t="s">
        <v>12</v>
      </c>
      <c r="AU371" s="228" t="s">
        <v>98</v>
      </c>
      <c r="AY371" s="228" t="s">
        <v>11</v>
      </c>
      <c r="BE371" s="231">
        <f>IF($U$371="základní",$N$371,0)</f>
        <v>0</v>
      </c>
      <c r="BF371" s="231">
        <f>IF($U$371="snížená",$N$371,0)</f>
        <v>0</v>
      </c>
      <c r="BG371" s="231">
        <f>IF($U$371="zákl. přenesená",$N$371,0)</f>
        <v>0</v>
      </c>
      <c r="BH371" s="231">
        <f>IF($U$371="sníž. přenesená",$N$371,0)</f>
        <v>0</v>
      </c>
      <c r="BI371" s="231">
        <f>IF($U$371="nulová",$N$371,0)</f>
        <v>0</v>
      </c>
      <c r="BJ371" s="228" t="s">
        <v>97</v>
      </c>
      <c r="BK371" s="231">
        <f>ROUND($L$371*$K$371,2)</f>
        <v>0</v>
      </c>
      <c r="BL371" s="228" t="s">
        <v>15</v>
      </c>
    </row>
    <row r="372" spans="1:64" s="230" customFormat="1" ht="30.75" customHeight="1">
      <c r="A372" s="836"/>
      <c r="B372" s="912"/>
      <c r="C372" s="836"/>
      <c r="D372" s="918" t="s">
        <v>2004</v>
      </c>
      <c r="E372" s="836"/>
      <c r="F372" s="836"/>
      <c r="G372" s="836"/>
      <c r="H372" s="836"/>
      <c r="I372" s="836"/>
      <c r="J372" s="836"/>
      <c r="K372" s="836"/>
      <c r="L372" s="846"/>
      <c r="M372" s="846"/>
      <c r="N372" s="1181">
        <f>$BK$372</f>
        <v>0</v>
      </c>
      <c r="O372" s="1180"/>
      <c r="P372" s="1180"/>
      <c r="Q372" s="1180"/>
      <c r="R372" s="914"/>
      <c r="S372" s="836"/>
      <c r="T372" s="915"/>
      <c r="U372" s="836"/>
      <c r="V372" s="836"/>
      <c r="W372" s="916">
        <f>SUM($W$373:$W$384)</f>
        <v>378.17515999999995</v>
      </c>
      <c r="X372" s="836"/>
      <c r="Y372" s="916">
        <f>SUM($Y$373:$Y$384)</f>
        <v>6.300140139999999</v>
      </c>
      <c r="Z372" s="836"/>
      <c r="AA372" s="917">
        <f>SUM($AA$373:$AA$384)</f>
        <v>0</v>
      </c>
      <c r="AB372" s="836"/>
      <c r="AC372" s="836"/>
      <c r="AD372" s="836"/>
      <c r="AE372" s="836"/>
      <c r="AF372" s="836"/>
      <c r="AG372" s="836"/>
      <c r="AR372" s="899" t="s">
        <v>98</v>
      </c>
      <c r="AT372" s="899" t="s">
        <v>10</v>
      </c>
      <c r="AU372" s="899" t="s">
        <v>97</v>
      </c>
      <c r="AY372" s="899" t="s">
        <v>11</v>
      </c>
      <c r="BK372" s="900">
        <f>SUM($BK$373:$BK$384)</f>
        <v>0</v>
      </c>
    </row>
    <row r="373" spans="1:64" s="228" customFormat="1" ht="27" customHeight="1">
      <c r="A373" s="825"/>
      <c r="B373" s="829"/>
      <c r="C373" s="837" t="s">
        <v>3079</v>
      </c>
      <c r="D373" s="837" t="s">
        <v>12</v>
      </c>
      <c r="E373" s="838" t="s">
        <v>3066</v>
      </c>
      <c r="F373" s="1182" t="s">
        <v>3067</v>
      </c>
      <c r="G373" s="1183"/>
      <c r="H373" s="1183"/>
      <c r="I373" s="1183"/>
      <c r="J373" s="839" t="s">
        <v>94</v>
      </c>
      <c r="K373" s="840">
        <v>240.54400000000001</v>
      </c>
      <c r="L373" s="1184"/>
      <c r="M373" s="1185"/>
      <c r="N373" s="1186">
        <f>ROUND($L$373*$K$373,2)</f>
        <v>0</v>
      </c>
      <c r="O373" s="1183"/>
      <c r="P373" s="1183"/>
      <c r="Q373" s="1183"/>
      <c r="R373" s="830"/>
      <c r="S373" s="825"/>
      <c r="T373" s="919"/>
      <c r="U373" s="920" t="s">
        <v>13</v>
      </c>
      <c r="V373" s="921">
        <v>0.12</v>
      </c>
      <c r="W373" s="921">
        <f>$V$373*$K$373</f>
        <v>28.865279999999998</v>
      </c>
      <c r="X373" s="921">
        <v>1.4999999999999999E-4</v>
      </c>
      <c r="Y373" s="921">
        <f>$X$373*$K$373</f>
        <v>3.6081599999999998E-2</v>
      </c>
      <c r="Z373" s="921">
        <v>0</v>
      </c>
      <c r="AA373" s="922">
        <f>$Z$373*$K$373</f>
        <v>0</v>
      </c>
      <c r="AB373" s="825"/>
      <c r="AC373" s="825"/>
      <c r="AD373" s="825"/>
      <c r="AE373" s="825"/>
      <c r="AF373" s="825"/>
      <c r="AG373" s="825"/>
      <c r="AR373" s="228" t="s">
        <v>15</v>
      </c>
      <c r="AT373" s="228" t="s">
        <v>12</v>
      </c>
      <c r="AU373" s="228" t="s">
        <v>98</v>
      </c>
      <c r="AY373" s="228" t="s">
        <v>11</v>
      </c>
      <c r="BE373" s="231">
        <f>IF($U$373="základní",$N$373,0)</f>
        <v>0</v>
      </c>
      <c r="BF373" s="231">
        <f>IF($U$373="snížená",$N$373,0)</f>
        <v>0</v>
      </c>
      <c r="BG373" s="231">
        <f>IF($U$373="zákl. přenesená",$N$373,0)</f>
        <v>0</v>
      </c>
      <c r="BH373" s="231">
        <f>IF($U$373="sníž. přenesená",$N$373,0)</f>
        <v>0</v>
      </c>
      <c r="BI373" s="231">
        <f>IF($U$373="nulová",$N$373,0)</f>
        <v>0</v>
      </c>
      <c r="BJ373" s="228" t="s">
        <v>97</v>
      </c>
      <c r="BK373" s="231">
        <f>ROUND($L$373*$K$373,2)</f>
        <v>0</v>
      </c>
      <c r="BL373" s="228" t="s">
        <v>15</v>
      </c>
    </row>
    <row r="374" spans="1:64" s="228" customFormat="1" ht="27" customHeight="1">
      <c r="A374" s="825"/>
      <c r="B374" s="829"/>
      <c r="C374" s="837" t="s">
        <v>3082</v>
      </c>
      <c r="D374" s="837" t="s">
        <v>12</v>
      </c>
      <c r="E374" s="838" t="s">
        <v>3069</v>
      </c>
      <c r="F374" s="1182" t="s">
        <v>3070</v>
      </c>
      <c r="G374" s="1183"/>
      <c r="H374" s="1183"/>
      <c r="I374" s="1183"/>
      <c r="J374" s="839" t="s">
        <v>94</v>
      </c>
      <c r="K374" s="840">
        <v>269.38400000000001</v>
      </c>
      <c r="L374" s="1184"/>
      <c r="M374" s="1185"/>
      <c r="N374" s="1186">
        <f>ROUND($L$374*$K$374,2)</f>
        <v>0</v>
      </c>
      <c r="O374" s="1183"/>
      <c r="P374" s="1183"/>
      <c r="Q374" s="1183"/>
      <c r="R374" s="830"/>
      <c r="S374" s="825"/>
      <c r="T374" s="919"/>
      <c r="U374" s="920" t="s">
        <v>13</v>
      </c>
      <c r="V374" s="921">
        <v>0.12</v>
      </c>
      <c r="W374" s="921">
        <f>$V$374*$K$374</f>
        <v>32.326079999999997</v>
      </c>
      <c r="X374" s="921">
        <v>1.4999999999999999E-4</v>
      </c>
      <c r="Y374" s="921">
        <f>$X$374*$K$374</f>
        <v>4.0407600000000002E-2</v>
      </c>
      <c r="Z374" s="921">
        <v>0</v>
      </c>
      <c r="AA374" s="922">
        <f>$Z$374*$K$374</f>
        <v>0</v>
      </c>
      <c r="AB374" s="825"/>
      <c r="AC374" s="825"/>
      <c r="AD374" s="825"/>
      <c r="AE374" s="825"/>
      <c r="AF374" s="825"/>
      <c r="AG374" s="825"/>
      <c r="AR374" s="228" t="s">
        <v>15</v>
      </c>
      <c r="AT374" s="228" t="s">
        <v>12</v>
      </c>
      <c r="AU374" s="228" t="s">
        <v>98</v>
      </c>
      <c r="AY374" s="228" t="s">
        <v>11</v>
      </c>
      <c r="BE374" s="231">
        <f>IF($U$374="základní",$N$374,0)</f>
        <v>0</v>
      </c>
      <c r="BF374" s="231">
        <f>IF($U$374="snížená",$N$374,0)</f>
        <v>0</v>
      </c>
      <c r="BG374" s="231">
        <f>IF($U$374="zákl. přenesená",$N$374,0)</f>
        <v>0</v>
      </c>
      <c r="BH374" s="231">
        <f>IF($U$374="sníž. přenesená",$N$374,0)</f>
        <v>0</v>
      </c>
      <c r="BI374" s="231">
        <f>IF($U$374="nulová",$N$374,0)</f>
        <v>0</v>
      </c>
      <c r="BJ374" s="228" t="s">
        <v>97</v>
      </c>
      <c r="BK374" s="231">
        <f>ROUND($L$374*$K$374,2)</f>
        <v>0</v>
      </c>
      <c r="BL374" s="228" t="s">
        <v>15</v>
      </c>
    </row>
    <row r="375" spans="1:64" s="228" customFormat="1" ht="27" customHeight="1">
      <c r="A375" s="825"/>
      <c r="B375" s="829"/>
      <c r="C375" s="837" t="s">
        <v>3084</v>
      </c>
      <c r="D375" s="837" t="s">
        <v>12</v>
      </c>
      <c r="E375" s="838" t="s">
        <v>3072</v>
      </c>
      <c r="F375" s="1182" t="s">
        <v>3073</v>
      </c>
      <c r="G375" s="1183"/>
      <c r="H375" s="1183"/>
      <c r="I375" s="1183"/>
      <c r="J375" s="839" t="s">
        <v>109</v>
      </c>
      <c r="K375" s="840">
        <v>300.68</v>
      </c>
      <c r="L375" s="1184"/>
      <c r="M375" s="1185"/>
      <c r="N375" s="1186">
        <f>ROUND($L$375*$K$375,2)</f>
        <v>0</v>
      </c>
      <c r="O375" s="1183"/>
      <c r="P375" s="1183"/>
      <c r="Q375" s="1183"/>
      <c r="R375" s="830"/>
      <c r="S375" s="825"/>
      <c r="T375" s="919"/>
      <c r="U375" s="920" t="s">
        <v>13</v>
      </c>
      <c r="V375" s="921">
        <v>0.2</v>
      </c>
      <c r="W375" s="921">
        <f>$V$375*$K$375</f>
        <v>60.136000000000003</v>
      </c>
      <c r="X375" s="921">
        <v>2.7E-4</v>
      </c>
      <c r="Y375" s="921">
        <f>$X$375*$K$375</f>
        <v>8.1183600000000009E-2</v>
      </c>
      <c r="Z375" s="921">
        <v>0</v>
      </c>
      <c r="AA375" s="922">
        <f>$Z$375*$K$375</f>
        <v>0</v>
      </c>
      <c r="AB375" s="825"/>
      <c r="AC375" s="825"/>
      <c r="AD375" s="825"/>
      <c r="AE375" s="825"/>
      <c r="AF375" s="825"/>
      <c r="AG375" s="825"/>
      <c r="AR375" s="228" t="s">
        <v>15</v>
      </c>
      <c r="AT375" s="228" t="s">
        <v>12</v>
      </c>
      <c r="AU375" s="228" t="s">
        <v>98</v>
      </c>
      <c r="AY375" s="228" t="s">
        <v>11</v>
      </c>
      <c r="BE375" s="231">
        <f>IF($U$375="základní",$N$375,0)</f>
        <v>0</v>
      </c>
      <c r="BF375" s="231">
        <f>IF($U$375="snížená",$N$375,0)</f>
        <v>0</v>
      </c>
      <c r="BG375" s="231">
        <f>IF($U$375="zákl. přenesená",$N$375,0)</f>
        <v>0</v>
      </c>
      <c r="BH375" s="231">
        <f>IF($U$375="sníž. přenesená",$N$375,0)</f>
        <v>0</v>
      </c>
      <c r="BI375" s="231">
        <f>IF($U$375="nulová",$N$375,0)</f>
        <v>0</v>
      </c>
      <c r="BJ375" s="228" t="s">
        <v>97</v>
      </c>
      <c r="BK375" s="231">
        <f>ROUND($L$375*$K$375,2)</f>
        <v>0</v>
      </c>
      <c r="BL375" s="228" t="s">
        <v>15</v>
      </c>
    </row>
    <row r="376" spans="1:64" s="228" customFormat="1" ht="15.75" customHeight="1">
      <c r="A376" s="825"/>
      <c r="B376" s="829"/>
      <c r="C376" s="923" t="s">
        <v>3087</v>
      </c>
      <c r="D376" s="923" t="s">
        <v>17</v>
      </c>
      <c r="E376" s="924" t="s">
        <v>3075</v>
      </c>
      <c r="F376" s="1187" t="s">
        <v>3186</v>
      </c>
      <c r="G376" s="1188"/>
      <c r="H376" s="1188"/>
      <c r="I376" s="1188"/>
      <c r="J376" s="925" t="s">
        <v>109</v>
      </c>
      <c r="K376" s="926">
        <v>292.27300000000002</v>
      </c>
      <c r="L376" s="1189"/>
      <c r="M376" s="1190"/>
      <c r="N376" s="1191">
        <f>ROUND($L$376*$K$376,2)</f>
        <v>0</v>
      </c>
      <c r="O376" s="1183"/>
      <c r="P376" s="1183"/>
      <c r="Q376" s="1183"/>
      <c r="R376" s="830"/>
      <c r="S376" s="825"/>
      <c r="T376" s="919"/>
      <c r="U376" s="920" t="s">
        <v>13</v>
      </c>
      <c r="V376" s="921">
        <v>0</v>
      </c>
      <c r="W376" s="921">
        <f>$V$376*$K$376</f>
        <v>0</v>
      </c>
      <c r="X376" s="921">
        <v>2.8300000000000001E-3</v>
      </c>
      <c r="Y376" s="921">
        <f>$X$376*$K$376</f>
        <v>0.82713259000000006</v>
      </c>
      <c r="Z376" s="921">
        <v>0</v>
      </c>
      <c r="AA376" s="922">
        <f>$Z$376*$K$376</f>
        <v>0</v>
      </c>
      <c r="AB376" s="825"/>
      <c r="AC376" s="825"/>
      <c r="AD376" s="825"/>
      <c r="AE376" s="825"/>
      <c r="AF376" s="825"/>
      <c r="AG376" s="825"/>
      <c r="AR376" s="228" t="s">
        <v>36</v>
      </c>
      <c r="AT376" s="228" t="s">
        <v>17</v>
      </c>
      <c r="AU376" s="228" t="s">
        <v>98</v>
      </c>
      <c r="AY376" s="228" t="s">
        <v>11</v>
      </c>
      <c r="BE376" s="231">
        <f>IF($U$376="základní",$N$376,0)</f>
        <v>0</v>
      </c>
      <c r="BF376" s="231">
        <f>IF($U$376="snížená",$N$376,0)</f>
        <v>0</v>
      </c>
      <c r="BG376" s="231">
        <f>IF($U$376="zákl. přenesená",$N$376,0)</f>
        <v>0</v>
      </c>
      <c r="BH376" s="231">
        <f>IF($U$376="sníž. přenesená",$N$376,0)</f>
        <v>0</v>
      </c>
      <c r="BI376" s="231">
        <f>IF($U$376="nulová",$N$376,0)</f>
        <v>0</v>
      </c>
      <c r="BJ376" s="228" t="s">
        <v>97</v>
      </c>
      <c r="BK376" s="231">
        <f>ROUND($L$376*$K$376,2)</f>
        <v>0</v>
      </c>
      <c r="BL376" s="228" t="s">
        <v>15</v>
      </c>
    </row>
    <row r="377" spans="1:64" s="228" customFormat="1" ht="15.75" customHeight="1">
      <c r="A377" s="825"/>
      <c r="B377" s="829"/>
      <c r="C377" s="923" t="s">
        <v>3090</v>
      </c>
      <c r="D377" s="923" t="s">
        <v>17</v>
      </c>
      <c r="E377" s="924" t="s">
        <v>3077</v>
      </c>
      <c r="F377" s="1187" t="s">
        <v>3078</v>
      </c>
      <c r="G377" s="1188"/>
      <c r="H377" s="1188"/>
      <c r="I377" s="1188"/>
      <c r="J377" s="925" t="s">
        <v>109</v>
      </c>
      <c r="K377" s="926">
        <v>17.428000000000001</v>
      </c>
      <c r="L377" s="1189"/>
      <c r="M377" s="1190"/>
      <c r="N377" s="1191">
        <f>ROUND($L$377*$K$377,2)</f>
        <v>0</v>
      </c>
      <c r="O377" s="1183"/>
      <c r="P377" s="1183"/>
      <c r="Q377" s="1183"/>
      <c r="R377" s="830"/>
      <c r="S377" s="825"/>
      <c r="T377" s="919"/>
      <c r="U377" s="920" t="s">
        <v>13</v>
      </c>
      <c r="V377" s="921">
        <v>0</v>
      </c>
      <c r="W377" s="921">
        <f>$V$377*$K$377</f>
        <v>0</v>
      </c>
      <c r="X377" s="921">
        <v>2.7000000000000001E-3</v>
      </c>
      <c r="Y377" s="921">
        <f>$X$377*$K$377</f>
        <v>4.7055600000000003E-2</v>
      </c>
      <c r="Z377" s="921">
        <v>0</v>
      </c>
      <c r="AA377" s="922">
        <f>$Z$377*$K$377</f>
        <v>0</v>
      </c>
      <c r="AB377" s="825"/>
      <c r="AC377" s="825"/>
      <c r="AD377" s="825"/>
      <c r="AE377" s="825"/>
      <c r="AF377" s="825"/>
      <c r="AG377" s="825"/>
      <c r="AR377" s="228" t="s">
        <v>36</v>
      </c>
      <c r="AT377" s="228" t="s">
        <v>17</v>
      </c>
      <c r="AU377" s="228" t="s">
        <v>98</v>
      </c>
      <c r="AY377" s="228" t="s">
        <v>11</v>
      </c>
      <c r="BE377" s="231">
        <f>IF($U$377="základní",$N$377,0)</f>
        <v>0</v>
      </c>
      <c r="BF377" s="231">
        <f>IF($U$377="snížená",$N$377,0)</f>
        <v>0</v>
      </c>
      <c r="BG377" s="231">
        <f>IF($U$377="zákl. přenesená",$N$377,0)</f>
        <v>0</v>
      </c>
      <c r="BH377" s="231">
        <f>IF($U$377="sníž. přenesená",$N$377,0)</f>
        <v>0</v>
      </c>
      <c r="BI377" s="231">
        <f>IF($U$377="nulová",$N$377,0)</f>
        <v>0</v>
      </c>
      <c r="BJ377" s="228" t="s">
        <v>97</v>
      </c>
      <c r="BK377" s="231">
        <f>ROUND($L$377*$K$377,2)</f>
        <v>0</v>
      </c>
      <c r="BL377" s="228" t="s">
        <v>15</v>
      </c>
    </row>
    <row r="378" spans="1:64" s="228" customFormat="1" ht="15.75" customHeight="1">
      <c r="A378" s="825"/>
      <c r="B378" s="829"/>
      <c r="C378" s="837" t="s">
        <v>3093</v>
      </c>
      <c r="D378" s="837" t="s">
        <v>12</v>
      </c>
      <c r="E378" s="838" t="s">
        <v>3080</v>
      </c>
      <c r="F378" s="1182" t="s">
        <v>3081</v>
      </c>
      <c r="G378" s="1183"/>
      <c r="H378" s="1183"/>
      <c r="I378" s="1183"/>
      <c r="J378" s="839" t="s">
        <v>109</v>
      </c>
      <c r="K378" s="840">
        <v>336.73</v>
      </c>
      <c r="L378" s="1184"/>
      <c r="M378" s="1185"/>
      <c r="N378" s="1186">
        <f>ROUND($L$378*$K$378,2)</f>
        <v>0</v>
      </c>
      <c r="O378" s="1183"/>
      <c r="P378" s="1183"/>
      <c r="Q378" s="1183"/>
      <c r="R378" s="830"/>
      <c r="S378" s="825"/>
      <c r="T378" s="919"/>
      <c r="U378" s="920" t="s">
        <v>13</v>
      </c>
      <c r="V378" s="921">
        <v>0.21</v>
      </c>
      <c r="W378" s="921">
        <f>$V$378*$K$378</f>
        <v>70.713300000000004</v>
      </c>
      <c r="X378" s="921">
        <v>3.0000000000000001E-5</v>
      </c>
      <c r="Y378" s="921">
        <f>$X$378*$K$378</f>
        <v>1.01019E-2</v>
      </c>
      <c r="Z378" s="921">
        <v>0</v>
      </c>
      <c r="AA378" s="922">
        <f>$Z$378*$K$378</f>
        <v>0</v>
      </c>
      <c r="AB378" s="825"/>
      <c r="AC378" s="825"/>
      <c r="AD378" s="825"/>
      <c r="AE378" s="825"/>
      <c r="AF378" s="825"/>
      <c r="AG378" s="825"/>
      <c r="AR378" s="228" t="s">
        <v>15</v>
      </c>
      <c r="AT378" s="228" t="s">
        <v>12</v>
      </c>
      <c r="AU378" s="228" t="s">
        <v>98</v>
      </c>
      <c r="AY378" s="228" t="s">
        <v>11</v>
      </c>
      <c r="BE378" s="231">
        <f>IF($U$378="základní",$N$378,0)</f>
        <v>0</v>
      </c>
      <c r="BF378" s="231">
        <f>IF($U$378="snížená",$N$378,0)</f>
        <v>0</v>
      </c>
      <c r="BG378" s="231">
        <f>IF($U$378="zákl. přenesená",$N$378,0)</f>
        <v>0</v>
      </c>
      <c r="BH378" s="231">
        <f>IF($U$378="sníž. přenesená",$N$378,0)</f>
        <v>0</v>
      </c>
      <c r="BI378" s="231">
        <f>IF($U$378="nulová",$N$378,0)</f>
        <v>0</v>
      </c>
      <c r="BJ378" s="228" t="s">
        <v>97</v>
      </c>
      <c r="BK378" s="231">
        <f>ROUND($L$378*$K$378,2)</f>
        <v>0</v>
      </c>
      <c r="BL378" s="228" t="s">
        <v>15</v>
      </c>
    </row>
    <row r="379" spans="1:64" s="228" customFormat="1" ht="27" customHeight="1">
      <c r="A379" s="825"/>
      <c r="B379" s="829"/>
      <c r="C379" s="923" t="s">
        <v>3095</v>
      </c>
      <c r="D379" s="923" t="s">
        <v>17</v>
      </c>
      <c r="E379" s="924" t="s">
        <v>3083</v>
      </c>
      <c r="F379" s="1187" t="s">
        <v>3187</v>
      </c>
      <c r="G379" s="1188"/>
      <c r="H379" s="1188"/>
      <c r="I379" s="1188"/>
      <c r="J379" s="925" t="s">
        <v>109</v>
      </c>
      <c r="K379" s="926">
        <v>353.56700000000001</v>
      </c>
      <c r="L379" s="1189"/>
      <c r="M379" s="1190"/>
      <c r="N379" s="1191">
        <f>ROUND($L$379*$K$379,2)</f>
        <v>0</v>
      </c>
      <c r="O379" s="1183"/>
      <c r="P379" s="1183"/>
      <c r="Q379" s="1183"/>
      <c r="R379" s="830"/>
      <c r="S379" s="825"/>
      <c r="T379" s="919"/>
      <c r="U379" s="920" t="s">
        <v>13</v>
      </c>
      <c r="V379" s="921">
        <v>0</v>
      </c>
      <c r="W379" s="921">
        <f>$V$379*$K$379</f>
        <v>0</v>
      </c>
      <c r="X379" s="921">
        <v>2.3500000000000001E-3</v>
      </c>
      <c r="Y379" s="921">
        <f>$X$379*$K$379</f>
        <v>0.83088245000000005</v>
      </c>
      <c r="Z379" s="921">
        <v>0</v>
      </c>
      <c r="AA379" s="922">
        <f>$Z$379*$K$379</f>
        <v>0</v>
      </c>
      <c r="AB379" s="825"/>
      <c r="AC379" s="825"/>
      <c r="AD379" s="825"/>
      <c r="AE379" s="825"/>
      <c r="AF379" s="825"/>
      <c r="AG379" s="825"/>
      <c r="AR379" s="228" t="s">
        <v>36</v>
      </c>
      <c r="AT379" s="228" t="s">
        <v>17</v>
      </c>
      <c r="AU379" s="228" t="s">
        <v>98</v>
      </c>
      <c r="AY379" s="228" t="s">
        <v>11</v>
      </c>
      <c r="BE379" s="231">
        <f>IF($U$379="základní",$N$379,0)</f>
        <v>0</v>
      </c>
      <c r="BF379" s="231">
        <f>IF($U$379="snížená",$N$379,0)</f>
        <v>0</v>
      </c>
      <c r="BG379" s="231">
        <f>IF($U$379="zákl. přenesená",$N$379,0)</f>
        <v>0</v>
      </c>
      <c r="BH379" s="231">
        <f>IF($U$379="sníž. přenesená",$N$379,0)</f>
        <v>0</v>
      </c>
      <c r="BI379" s="231">
        <f>IF($U$379="nulová",$N$379,0)</f>
        <v>0</v>
      </c>
      <c r="BJ379" s="228" t="s">
        <v>97</v>
      </c>
      <c r="BK379" s="231">
        <f>ROUND($L$379*$K$379,2)</f>
        <v>0</v>
      </c>
      <c r="BL379" s="228" t="s">
        <v>15</v>
      </c>
    </row>
    <row r="380" spans="1:64" s="228" customFormat="1" ht="27" customHeight="1">
      <c r="A380" s="825"/>
      <c r="B380" s="829"/>
      <c r="C380" s="837" t="s">
        <v>3098</v>
      </c>
      <c r="D380" s="837" t="s">
        <v>12</v>
      </c>
      <c r="E380" s="838" t="s">
        <v>3085</v>
      </c>
      <c r="F380" s="1182" t="s">
        <v>3086</v>
      </c>
      <c r="G380" s="1183"/>
      <c r="H380" s="1183"/>
      <c r="I380" s="1183"/>
      <c r="J380" s="839" t="s">
        <v>109</v>
      </c>
      <c r="K380" s="840">
        <v>564.67999999999995</v>
      </c>
      <c r="L380" s="1184"/>
      <c r="M380" s="1185"/>
      <c r="N380" s="1186">
        <f>ROUND($L$380*$K$380,2)</f>
        <v>0</v>
      </c>
      <c r="O380" s="1183"/>
      <c r="P380" s="1183"/>
      <c r="Q380" s="1183"/>
      <c r="R380" s="830"/>
      <c r="S380" s="825"/>
      <c r="T380" s="919"/>
      <c r="U380" s="920" t="s">
        <v>13</v>
      </c>
      <c r="V380" s="921">
        <v>0.25</v>
      </c>
      <c r="W380" s="921">
        <f>$V$380*$K$380</f>
        <v>141.16999999999999</v>
      </c>
      <c r="X380" s="921">
        <v>5.3600000000000002E-3</v>
      </c>
      <c r="Y380" s="921">
        <f>$X$380*$K$380</f>
        <v>3.0266848</v>
      </c>
      <c r="Z380" s="921">
        <v>0</v>
      </c>
      <c r="AA380" s="922">
        <f>$Z$380*$K$380</f>
        <v>0</v>
      </c>
      <c r="AB380" s="825"/>
      <c r="AC380" s="825"/>
      <c r="AD380" s="825"/>
      <c r="AE380" s="825"/>
      <c r="AF380" s="825"/>
      <c r="AG380" s="825"/>
      <c r="AR380" s="228" t="s">
        <v>15</v>
      </c>
      <c r="AT380" s="228" t="s">
        <v>12</v>
      </c>
      <c r="AU380" s="228" t="s">
        <v>98</v>
      </c>
      <c r="AY380" s="228" t="s">
        <v>11</v>
      </c>
      <c r="BE380" s="231">
        <f>IF($U$380="základní",$N$380,0)</f>
        <v>0</v>
      </c>
      <c r="BF380" s="231">
        <f>IF($U$380="snížená",$N$380,0)</f>
        <v>0</v>
      </c>
      <c r="BG380" s="231">
        <f>IF($U$380="zákl. přenesená",$N$380,0)</f>
        <v>0</v>
      </c>
      <c r="BH380" s="231">
        <f>IF($U$380="sníž. přenesená",$N$380,0)</f>
        <v>0</v>
      </c>
      <c r="BI380" s="231">
        <f>IF($U$380="nulová",$N$380,0)</f>
        <v>0</v>
      </c>
      <c r="BJ380" s="228" t="s">
        <v>97</v>
      </c>
      <c r="BK380" s="231">
        <f>ROUND($L$380*$K$380,2)</f>
        <v>0</v>
      </c>
      <c r="BL380" s="228" t="s">
        <v>15</v>
      </c>
    </row>
    <row r="381" spans="1:64" s="228" customFormat="1" ht="39" customHeight="1">
      <c r="A381" s="825"/>
      <c r="B381" s="829"/>
      <c r="C381" s="837" t="s">
        <v>3101</v>
      </c>
      <c r="D381" s="837" t="s">
        <v>12</v>
      </c>
      <c r="E381" s="838" t="s">
        <v>3088</v>
      </c>
      <c r="F381" s="1182" t="s">
        <v>3089</v>
      </c>
      <c r="G381" s="1183"/>
      <c r="H381" s="1183"/>
      <c r="I381" s="1183"/>
      <c r="J381" s="839" t="s">
        <v>109</v>
      </c>
      <c r="K381" s="840">
        <v>564.67999999999995</v>
      </c>
      <c r="L381" s="1184"/>
      <c r="M381" s="1185"/>
      <c r="N381" s="1186">
        <f>ROUND($L$381*$K$381,2)</f>
        <v>0</v>
      </c>
      <c r="O381" s="1183"/>
      <c r="P381" s="1183"/>
      <c r="Q381" s="1183"/>
      <c r="R381" s="830"/>
      <c r="S381" s="825"/>
      <c r="T381" s="919"/>
      <c r="U381" s="920" t="s">
        <v>13</v>
      </c>
      <c r="V381" s="921">
        <v>3.5000000000000003E-2</v>
      </c>
      <c r="W381" s="921">
        <f>$V$381*$K$381</f>
        <v>19.7638</v>
      </c>
      <c r="X381" s="921">
        <v>1.7899999999999999E-3</v>
      </c>
      <c r="Y381" s="921">
        <f>$X$381*$K$381</f>
        <v>1.0107771999999999</v>
      </c>
      <c r="Z381" s="921">
        <v>0</v>
      </c>
      <c r="AA381" s="922">
        <f>$Z$381*$K$381</f>
        <v>0</v>
      </c>
      <c r="AB381" s="825"/>
      <c r="AC381" s="825"/>
      <c r="AD381" s="825"/>
      <c r="AE381" s="825"/>
      <c r="AF381" s="825"/>
      <c r="AG381" s="825"/>
      <c r="AR381" s="228" t="s">
        <v>15</v>
      </c>
      <c r="AT381" s="228" t="s">
        <v>12</v>
      </c>
      <c r="AU381" s="228" t="s">
        <v>98</v>
      </c>
      <c r="AY381" s="228" t="s">
        <v>11</v>
      </c>
      <c r="BE381" s="231">
        <f>IF($U$381="základní",$N$381,0)</f>
        <v>0</v>
      </c>
      <c r="BF381" s="231">
        <f>IF($U$381="snížená",$N$381,0)</f>
        <v>0</v>
      </c>
      <c r="BG381" s="231">
        <f>IF($U$381="zákl. přenesená",$N$381,0)</f>
        <v>0</v>
      </c>
      <c r="BH381" s="231">
        <f>IF($U$381="sníž. přenesená",$N$381,0)</f>
        <v>0</v>
      </c>
      <c r="BI381" s="231">
        <f>IF($U$381="nulová",$N$381,0)</f>
        <v>0</v>
      </c>
      <c r="BJ381" s="228" t="s">
        <v>97</v>
      </c>
      <c r="BK381" s="231">
        <f>ROUND($L$381*$K$381,2)</f>
        <v>0</v>
      </c>
      <c r="BL381" s="228" t="s">
        <v>15</v>
      </c>
    </row>
    <row r="382" spans="1:64" s="228" customFormat="1" ht="27" customHeight="1">
      <c r="A382" s="825"/>
      <c r="B382" s="829"/>
      <c r="C382" s="837" t="s">
        <v>3104</v>
      </c>
      <c r="D382" s="837" t="s">
        <v>12</v>
      </c>
      <c r="E382" s="838" t="s">
        <v>3091</v>
      </c>
      <c r="F382" s="1182" t="s">
        <v>3092</v>
      </c>
      <c r="G382" s="1183"/>
      <c r="H382" s="1183"/>
      <c r="I382" s="1183"/>
      <c r="J382" s="839" t="s">
        <v>109</v>
      </c>
      <c r="K382" s="840">
        <v>72.73</v>
      </c>
      <c r="L382" s="1184"/>
      <c r="M382" s="1185"/>
      <c r="N382" s="1186">
        <f>ROUND($L$382*$K$382,2)</f>
        <v>0</v>
      </c>
      <c r="O382" s="1183"/>
      <c r="P382" s="1183"/>
      <c r="Q382" s="1183"/>
      <c r="R382" s="830"/>
      <c r="S382" s="825"/>
      <c r="T382" s="919"/>
      <c r="U382" s="920" t="s">
        <v>13</v>
      </c>
      <c r="V382" s="921">
        <v>0.25</v>
      </c>
      <c r="W382" s="921">
        <f>$V$382*$K$382</f>
        <v>18.182500000000001</v>
      </c>
      <c r="X382" s="921">
        <v>5.3600000000000002E-3</v>
      </c>
      <c r="Y382" s="921">
        <f>$X$382*$K$382</f>
        <v>0.38983280000000003</v>
      </c>
      <c r="Z382" s="921">
        <v>0</v>
      </c>
      <c r="AA382" s="922">
        <f>$Z$382*$K$382</f>
        <v>0</v>
      </c>
      <c r="AB382" s="825"/>
      <c r="AC382" s="825"/>
      <c r="AD382" s="825"/>
      <c r="AE382" s="825"/>
      <c r="AF382" s="825"/>
      <c r="AG382" s="825"/>
      <c r="AR382" s="228" t="s">
        <v>15</v>
      </c>
      <c r="AT382" s="228" t="s">
        <v>12</v>
      </c>
      <c r="AU382" s="228" t="s">
        <v>98</v>
      </c>
      <c r="AY382" s="228" t="s">
        <v>11</v>
      </c>
      <c r="BE382" s="231">
        <f>IF($U$382="základní",$N$382,0)</f>
        <v>0</v>
      </c>
      <c r="BF382" s="231">
        <f>IF($U$382="snížená",$N$382,0)</f>
        <v>0</v>
      </c>
      <c r="BG382" s="231">
        <f>IF($U$382="zákl. přenesená",$N$382,0)</f>
        <v>0</v>
      </c>
      <c r="BH382" s="231">
        <f>IF($U$382="sníž. přenesená",$N$382,0)</f>
        <v>0</v>
      </c>
      <c r="BI382" s="231">
        <f>IF($U$382="nulová",$N$382,0)</f>
        <v>0</v>
      </c>
      <c r="BJ382" s="228" t="s">
        <v>97</v>
      </c>
      <c r="BK382" s="231">
        <f>ROUND($L$382*$K$382,2)</f>
        <v>0</v>
      </c>
      <c r="BL382" s="228" t="s">
        <v>15</v>
      </c>
    </row>
    <row r="383" spans="1:64" s="228" customFormat="1" ht="27" customHeight="1">
      <c r="A383" s="825"/>
      <c r="B383" s="829"/>
      <c r="C383" s="837" t="s">
        <v>3107</v>
      </c>
      <c r="D383" s="837" t="s">
        <v>12</v>
      </c>
      <c r="E383" s="838" t="s">
        <v>3094</v>
      </c>
      <c r="F383" s="1182" t="s">
        <v>3058</v>
      </c>
      <c r="G383" s="1183"/>
      <c r="H383" s="1183"/>
      <c r="I383" s="1183"/>
      <c r="J383" s="839" t="s">
        <v>94</v>
      </c>
      <c r="K383" s="840">
        <v>30</v>
      </c>
      <c r="L383" s="1184"/>
      <c r="M383" s="1185"/>
      <c r="N383" s="1186">
        <f>ROUND($L$383*$K$383,2)</f>
        <v>0</v>
      </c>
      <c r="O383" s="1183"/>
      <c r="P383" s="1183"/>
      <c r="Q383" s="1183"/>
      <c r="R383" s="830"/>
      <c r="S383" s="825"/>
      <c r="T383" s="919"/>
      <c r="U383" s="920" t="s">
        <v>13</v>
      </c>
      <c r="V383" s="921">
        <v>0</v>
      </c>
      <c r="W383" s="921">
        <f>$V$383*$K$383</f>
        <v>0</v>
      </c>
      <c r="X383" s="921">
        <v>0</v>
      </c>
      <c r="Y383" s="921">
        <f>$X$383*$K$383</f>
        <v>0</v>
      </c>
      <c r="Z383" s="921">
        <v>0</v>
      </c>
      <c r="AA383" s="922">
        <f>$Z$383*$K$383</f>
        <v>0</v>
      </c>
      <c r="AB383" s="825"/>
      <c r="AC383" s="825"/>
      <c r="AD383" s="825"/>
      <c r="AE383" s="825"/>
      <c r="AF383" s="825"/>
      <c r="AG383" s="825"/>
      <c r="AR383" s="228" t="s">
        <v>15</v>
      </c>
      <c r="AT383" s="228" t="s">
        <v>12</v>
      </c>
      <c r="AU383" s="228" t="s">
        <v>98</v>
      </c>
      <c r="AY383" s="228" t="s">
        <v>11</v>
      </c>
      <c r="BE383" s="231">
        <f>IF($U$383="základní",$N$383,0)</f>
        <v>0</v>
      </c>
      <c r="BF383" s="231">
        <f>IF($U$383="snížená",$N$383,0)</f>
        <v>0</v>
      </c>
      <c r="BG383" s="231">
        <f>IF($U$383="zákl. přenesená",$N$383,0)</f>
        <v>0</v>
      </c>
      <c r="BH383" s="231">
        <f>IF($U$383="sníž. přenesená",$N$383,0)</f>
        <v>0</v>
      </c>
      <c r="BI383" s="231">
        <f>IF($U$383="nulová",$N$383,0)</f>
        <v>0</v>
      </c>
      <c r="BJ383" s="228" t="s">
        <v>97</v>
      </c>
      <c r="BK383" s="231">
        <f>ROUND($L$383*$K$383,2)</f>
        <v>0</v>
      </c>
      <c r="BL383" s="228" t="s">
        <v>15</v>
      </c>
    </row>
    <row r="384" spans="1:64" s="228" customFormat="1" ht="27" customHeight="1">
      <c r="A384" s="825"/>
      <c r="B384" s="829"/>
      <c r="C384" s="837" t="s">
        <v>3109</v>
      </c>
      <c r="D384" s="837" t="s">
        <v>12</v>
      </c>
      <c r="E384" s="838" t="s">
        <v>3096</v>
      </c>
      <c r="F384" s="1182" t="s">
        <v>3097</v>
      </c>
      <c r="G384" s="1183"/>
      <c r="H384" s="1183"/>
      <c r="I384" s="1183"/>
      <c r="J384" s="839" t="s">
        <v>18</v>
      </c>
      <c r="K384" s="840">
        <v>6.3</v>
      </c>
      <c r="L384" s="1184"/>
      <c r="M384" s="1185"/>
      <c r="N384" s="1186">
        <f>ROUND($L$384*$K$384,2)</f>
        <v>0</v>
      </c>
      <c r="O384" s="1183"/>
      <c r="P384" s="1183"/>
      <c r="Q384" s="1183"/>
      <c r="R384" s="830"/>
      <c r="S384" s="825"/>
      <c r="T384" s="919"/>
      <c r="U384" s="920" t="s">
        <v>13</v>
      </c>
      <c r="V384" s="921">
        <v>1.1140000000000001</v>
      </c>
      <c r="W384" s="921">
        <f>$V$384*$K$384</f>
        <v>7.0182000000000002</v>
      </c>
      <c r="X384" s="921">
        <v>0</v>
      </c>
      <c r="Y384" s="921">
        <f>$X$384*$K$384</f>
        <v>0</v>
      </c>
      <c r="Z384" s="921">
        <v>0</v>
      </c>
      <c r="AA384" s="922">
        <f>$Z$384*$K$384</f>
        <v>0</v>
      </c>
      <c r="AB384" s="825"/>
      <c r="AC384" s="825"/>
      <c r="AD384" s="825"/>
      <c r="AE384" s="825"/>
      <c r="AF384" s="825"/>
      <c r="AG384" s="825"/>
      <c r="AR384" s="228" t="s">
        <v>15</v>
      </c>
      <c r="AT384" s="228" t="s">
        <v>12</v>
      </c>
      <c r="AU384" s="228" t="s">
        <v>98</v>
      </c>
      <c r="AY384" s="228" t="s">
        <v>11</v>
      </c>
      <c r="BE384" s="231">
        <f>IF($U$384="základní",$N$384,0)</f>
        <v>0</v>
      </c>
      <c r="BF384" s="231">
        <f>IF($U$384="snížená",$N$384,0)</f>
        <v>0</v>
      </c>
      <c r="BG384" s="231">
        <f>IF($U$384="zákl. přenesená",$N$384,0)</f>
        <v>0</v>
      </c>
      <c r="BH384" s="231">
        <f>IF($U$384="sníž. přenesená",$N$384,0)</f>
        <v>0</v>
      </c>
      <c r="BI384" s="231">
        <f>IF($U$384="nulová",$N$384,0)</f>
        <v>0</v>
      </c>
      <c r="BJ384" s="228" t="s">
        <v>97</v>
      </c>
      <c r="BK384" s="231">
        <f>ROUND($L$384*$K$384,2)</f>
        <v>0</v>
      </c>
      <c r="BL384" s="228" t="s">
        <v>15</v>
      </c>
    </row>
    <row r="385" spans="1:64" s="230" customFormat="1" ht="30.75" customHeight="1">
      <c r="A385" s="836"/>
      <c r="B385" s="912"/>
      <c r="C385" s="836"/>
      <c r="D385" s="918" t="s">
        <v>2260</v>
      </c>
      <c r="E385" s="836"/>
      <c r="F385" s="836"/>
      <c r="G385" s="836"/>
      <c r="H385" s="836"/>
      <c r="I385" s="836"/>
      <c r="J385" s="836"/>
      <c r="K385" s="836"/>
      <c r="L385" s="846"/>
      <c r="M385" s="846"/>
      <c r="N385" s="1181">
        <f>$BK$385</f>
        <v>0</v>
      </c>
      <c r="O385" s="1180"/>
      <c r="P385" s="1180"/>
      <c r="Q385" s="1180"/>
      <c r="R385" s="914"/>
      <c r="S385" s="836"/>
      <c r="T385" s="915"/>
      <c r="U385" s="836"/>
      <c r="V385" s="836"/>
      <c r="W385" s="916">
        <f>SUM($W$386:$W$387)</f>
        <v>47.528625000000005</v>
      </c>
      <c r="X385" s="836"/>
      <c r="Y385" s="916">
        <f>SUM($Y$386:$Y$387)</f>
        <v>0.46305850000000004</v>
      </c>
      <c r="Z385" s="836"/>
      <c r="AA385" s="917">
        <f>SUM($AA$386:$AA$387)</f>
        <v>0</v>
      </c>
      <c r="AB385" s="836"/>
      <c r="AC385" s="836"/>
      <c r="AD385" s="836"/>
      <c r="AE385" s="836"/>
      <c r="AF385" s="836"/>
      <c r="AG385" s="836"/>
      <c r="AR385" s="899" t="s">
        <v>98</v>
      </c>
      <c r="AT385" s="899" t="s">
        <v>10</v>
      </c>
      <c r="AU385" s="899" t="s">
        <v>97</v>
      </c>
      <c r="AY385" s="899" t="s">
        <v>11</v>
      </c>
      <c r="BK385" s="900">
        <f>SUM($BK$386:$BK$387)</f>
        <v>0</v>
      </c>
    </row>
    <row r="386" spans="1:64" s="228" customFormat="1" ht="27" customHeight="1">
      <c r="A386" s="825"/>
      <c r="B386" s="829"/>
      <c r="C386" s="837" t="s">
        <v>3112</v>
      </c>
      <c r="D386" s="837" t="s">
        <v>12</v>
      </c>
      <c r="E386" s="838" t="s">
        <v>3099</v>
      </c>
      <c r="F386" s="1182" t="s">
        <v>3100</v>
      </c>
      <c r="G386" s="1183"/>
      <c r="H386" s="1183"/>
      <c r="I386" s="1183"/>
      <c r="J386" s="839" t="s">
        <v>109</v>
      </c>
      <c r="K386" s="840">
        <v>117.23</v>
      </c>
      <c r="L386" s="1184"/>
      <c r="M386" s="1185"/>
      <c r="N386" s="1186">
        <f>ROUND($L$386*$K$386,2)</f>
        <v>0</v>
      </c>
      <c r="O386" s="1183"/>
      <c r="P386" s="1183"/>
      <c r="Q386" s="1183"/>
      <c r="R386" s="830"/>
      <c r="S386" s="825"/>
      <c r="T386" s="919"/>
      <c r="U386" s="920" t="s">
        <v>13</v>
      </c>
      <c r="V386" s="921">
        <v>0.4</v>
      </c>
      <c r="W386" s="921">
        <f>$V$386*$K$386</f>
        <v>46.892000000000003</v>
      </c>
      <c r="X386" s="921">
        <v>3.9500000000000004E-3</v>
      </c>
      <c r="Y386" s="921">
        <f>$X$386*$K$386</f>
        <v>0.46305850000000004</v>
      </c>
      <c r="Z386" s="921">
        <v>0</v>
      </c>
      <c r="AA386" s="922">
        <f>$Z$386*$K$386</f>
        <v>0</v>
      </c>
      <c r="AB386" s="825"/>
      <c r="AC386" s="825"/>
      <c r="AD386" s="825"/>
      <c r="AE386" s="825"/>
      <c r="AF386" s="825"/>
      <c r="AG386" s="825"/>
      <c r="AR386" s="228" t="s">
        <v>15</v>
      </c>
      <c r="AT386" s="228" t="s">
        <v>12</v>
      </c>
      <c r="AU386" s="228" t="s">
        <v>98</v>
      </c>
      <c r="AY386" s="228" t="s">
        <v>11</v>
      </c>
      <c r="BE386" s="231">
        <f>IF($U$386="základní",$N$386,0)</f>
        <v>0</v>
      </c>
      <c r="BF386" s="231">
        <f>IF($U$386="snížená",$N$386,0)</f>
        <v>0</v>
      </c>
      <c r="BG386" s="231">
        <f>IF($U$386="zákl. přenesená",$N$386,0)</f>
        <v>0</v>
      </c>
      <c r="BH386" s="231">
        <f>IF($U$386="sníž. přenesená",$N$386,0)</f>
        <v>0</v>
      </c>
      <c r="BI386" s="231">
        <f>IF($U$386="nulová",$N$386,0)</f>
        <v>0</v>
      </c>
      <c r="BJ386" s="228" t="s">
        <v>97</v>
      </c>
      <c r="BK386" s="231">
        <f>ROUND($L$386*$K$386,2)</f>
        <v>0</v>
      </c>
      <c r="BL386" s="228" t="s">
        <v>15</v>
      </c>
    </row>
    <row r="387" spans="1:64" s="228" customFormat="1" ht="27" customHeight="1">
      <c r="A387" s="825"/>
      <c r="B387" s="829"/>
      <c r="C387" s="837" t="s">
        <v>3113</v>
      </c>
      <c r="D387" s="837" t="s">
        <v>12</v>
      </c>
      <c r="E387" s="838" t="s">
        <v>3102</v>
      </c>
      <c r="F387" s="1182" t="s">
        <v>3103</v>
      </c>
      <c r="G387" s="1183"/>
      <c r="H387" s="1183"/>
      <c r="I387" s="1183"/>
      <c r="J387" s="839" t="s">
        <v>18</v>
      </c>
      <c r="K387" s="840">
        <v>0.46300000000000002</v>
      </c>
      <c r="L387" s="1184"/>
      <c r="M387" s="1185"/>
      <c r="N387" s="1186">
        <f>ROUND($L$387*$K$387,2)</f>
        <v>0</v>
      </c>
      <c r="O387" s="1183"/>
      <c r="P387" s="1183"/>
      <c r="Q387" s="1183"/>
      <c r="R387" s="830"/>
      <c r="S387" s="825"/>
      <c r="T387" s="919"/>
      <c r="U387" s="920" t="s">
        <v>13</v>
      </c>
      <c r="V387" s="921">
        <v>1.375</v>
      </c>
      <c r="W387" s="921">
        <f>$V$387*$K$387</f>
        <v>0.636625</v>
      </c>
      <c r="X387" s="921">
        <v>0</v>
      </c>
      <c r="Y387" s="921">
        <f>$X$387*$K$387</f>
        <v>0</v>
      </c>
      <c r="Z387" s="921">
        <v>0</v>
      </c>
      <c r="AA387" s="922">
        <f>$Z$387*$K$387</f>
        <v>0</v>
      </c>
      <c r="AB387" s="825"/>
      <c r="AC387" s="825"/>
      <c r="AD387" s="825"/>
      <c r="AE387" s="825"/>
      <c r="AF387" s="825"/>
      <c r="AG387" s="825"/>
      <c r="AR387" s="228" t="s">
        <v>15</v>
      </c>
      <c r="AT387" s="228" t="s">
        <v>12</v>
      </c>
      <c r="AU387" s="228" t="s">
        <v>98</v>
      </c>
      <c r="AY387" s="228" t="s">
        <v>11</v>
      </c>
      <c r="BE387" s="231">
        <f>IF($U$387="základní",$N$387,0)</f>
        <v>0</v>
      </c>
      <c r="BF387" s="231">
        <f>IF($U$387="snížená",$N$387,0)</f>
        <v>0</v>
      </c>
      <c r="BG387" s="231">
        <f>IF($U$387="zákl. přenesená",$N$387,0)</f>
        <v>0</v>
      </c>
      <c r="BH387" s="231">
        <f>IF($U$387="sníž. přenesená",$N$387,0)</f>
        <v>0</v>
      </c>
      <c r="BI387" s="231">
        <f>IF($U$387="nulová",$N$387,0)</f>
        <v>0</v>
      </c>
      <c r="BJ387" s="228" t="s">
        <v>97</v>
      </c>
      <c r="BK387" s="231">
        <f>ROUND($L$387*$K$387,2)</f>
        <v>0</v>
      </c>
      <c r="BL387" s="228" t="s">
        <v>15</v>
      </c>
    </row>
    <row r="388" spans="1:64" s="230" customFormat="1" ht="30.75" customHeight="1">
      <c r="A388" s="836"/>
      <c r="B388" s="912"/>
      <c r="C388" s="836"/>
      <c r="D388" s="918" t="s">
        <v>2261</v>
      </c>
      <c r="E388" s="836"/>
      <c r="F388" s="836"/>
      <c r="G388" s="836"/>
      <c r="H388" s="836"/>
      <c r="I388" s="836"/>
      <c r="J388" s="836"/>
      <c r="K388" s="836"/>
      <c r="L388" s="846"/>
      <c r="M388" s="846"/>
      <c r="N388" s="1181">
        <f>$BK$388</f>
        <v>0</v>
      </c>
      <c r="O388" s="1180"/>
      <c r="P388" s="1180"/>
      <c r="Q388" s="1180"/>
      <c r="R388" s="914"/>
      <c r="S388" s="836"/>
      <c r="T388" s="915"/>
      <c r="U388" s="836"/>
      <c r="V388" s="836"/>
      <c r="W388" s="916">
        <f>SUM($W$389:$W$392)</f>
        <v>87.223044000000002</v>
      </c>
      <c r="X388" s="836"/>
      <c r="Y388" s="916">
        <f>SUM($Y$389:$Y$392)</f>
        <v>1.9079948000000002</v>
      </c>
      <c r="Z388" s="836"/>
      <c r="AA388" s="917">
        <f>SUM($AA$389:$AA$392)</f>
        <v>0</v>
      </c>
      <c r="AB388" s="836"/>
      <c r="AC388" s="836"/>
      <c r="AD388" s="836"/>
      <c r="AE388" s="836"/>
      <c r="AF388" s="836"/>
      <c r="AG388" s="836"/>
      <c r="AR388" s="899" t="s">
        <v>98</v>
      </c>
      <c r="AT388" s="899" t="s">
        <v>10</v>
      </c>
      <c r="AU388" s="899" t="s">
        <v>97</v>
      </c>
      <c r="AY388" s="899" t="s">
        <v>11</v>
      </c>
      <c r="BK388" s="900">
        <f>SUM($BK$389:$BK$392)</f>
        <v>0</v>
      </c>
    </row>
    <row r="389" spans="1:64" s="228" customFormat="1" ht="27" customHeight="1">
      <c r="A389" s="825"/>
      <c r="B389" s="829"/>
      <c r="C389" s="837" t="s">
        <v>3116</v>
      </c>
      <c r="D389" s="837" t="s">
        <v>12</v>
      </c>
      <c r="E389" s="838" t="s">
        <v>3105</v>
      </c>
      <c r="F389" s="1182" t="s">
        <v>3106</v>
      </c>
      <c r="G389" s="1183"/>
      <c r="H389" s="1183"/>
      <c r="I389" s="1183"/>
      <c r="J389" s="839" t="s">
        <v>109</v>
      </c>
      <c r="K389" s="840">
        <v>78.384</v>
      </c>
      <c r="L389" s="1184"/>
      <c r="M389" s="1185"/>
      <c r="N389" s="1186">
        <f>ROUND($L$389*$K$389,2)</f>
        <v>0</v>
      </c>
      <c r="O389" s="1183"/>
      <c r="P389" s="1183"/>
      <c r="Q389" s="1183"/>
      <c r="R389" s="830"/>
      <c r="S389" s="825"/>
      <c r="T389" s="919"/>
      <c r="U389" s="920" t="s">
        <v>13</v>
      </c>
      <c r="V389" s="921">
        <v>1.081</v>
      </c>
      <c r="W389" s="921">
        <f>$V$389*$K$389</f>
        <v>84.733103999999997</v>
      </c>
      <c r="X389" s="921">
        <v>6.0000000000000001E-3</v>
      </c>
      <c r="Y389" s="921">
        <f>$X$389*$K$389</f>
        <v>0.470304</v>
      </c>
      <c r="Z389" s="921">
        <v>0</v>
      </c>
      <c r="AA389" s="922">
        <f>$Z$389*$K$389</f>
        <v>0</v>
      </c>
      <c r="AB389" s="825"/>
      <c r="AC389" s="825"/>
      <c r="AD389" s="825"/>
      <c r="AE389" s="825"/>
      <c r="AF389" s="825"/>
      <c r="AG389" s="825"/>
      <c r="AR389" s="228" t="s">
        <v>15</v>
      </c>
      <c r="AT389" s="228" t="s">
        <v>12</v>
      </c>
      <c r="AU389" s="228" t="s">
        <v>98</v>
      </c>
      <c r="AY389" s="228" t="s">
        <v>11</v>
      </c>
      <c r="BE389" s="231">
        <f>IF($U$389="základní",$N$389,0)</f>
        <v>0</v>
      </c>
      <c r="BF389" s="231">
        <f>IF($U$389="snížená",$N$389,0)</f>
        <v>0</v>
      </c>
      <c r="BG389" s="231">
        <f>IF($U$389="zákl. přenesená",$N$389,0)</f>
        <v>0</v>
      </c>
      <c r="BH389" s="231">
        <f>IF($U$389="sníž. přenesená",$N$389,0)</f>
        <v>0</v>
      </c>
      <c r="BI389" s="231">
        <f>IF($U$389="nulová",$N$389,0)</f>
        <v>0</v>
      </c>
      <c r="BJ389" s="228" t="s">
        <v>97</v>
      </c>
      <c r="BK389" s="231">
        <f>ROUND($L$389*$K$389,2)</f>
        <v>0</v>
      </c>
      <c r="BL389" s="228" t="s">
        <v>15</v>
      </c>
    </row>
    <row r="390" spans="1:64" s="228" customFormat="1" ht="27" customHeight="1">
      <c r="A390" s="825"/>
      <c r="B390" s="829"/>
      <c r="C390" s="923" t="s">
        <v>3119</v>
      </c>
      <c r="D390" s="923" t="s">
        <v>17</v>
      </c>
      <c r="E390" s="924" t="s">
        <v>3108</v>
      </c>
      <c r="F390" s="1187" t="s">
        <v>3188</v>
      </c>
      <c r="G390" s="1188"/>
      <c r="H390" s="1188"/>
      <c r="I390" s="1188"/>
      <c r="J390" s="925" t="s">
        <v>109</v>
      </c>
      <c r="K390" s="926">
        <v>78.994</v>
      </c>
      <c r="L390" s="1189"/>
      <c r="M390" s="1190"/>
      <c r="N390" s="1191">
        <f>ROUND($L$390*$K$390,2)</f>
        <v>0</v>
      </c>
      <c r="O390" s="1183"/>
      <c r="P390" s="1183"/>
      <c r="Q390" s="1183"/>
      <c r="R390" s="830"/>
      <c r="S390" s="825"/>
      <c r="T390" s="919"/>
      <c r="U390" s="920" t="s">
        <v>13</v>
      </c>
      <c r="V390" s="921">
        <v>0</v>
      </c>
      <c r="W390" s="921">
        <f>$V$390*$K$390</f>
        <v>0</v>
      </c>
      <c r="X390" s="921">
        <v>1.8200000000000001E-2</v>
      </c>
      <c r="Y390" s="921">
        <f>$X$390*$K$390</f>
        <v>1.4376908000000002</v>
      </c>
      <c r="Z390" s="921">
        <v>0</v>
      </c>
      <c r="AA390" s="922">
        <f>$Z$390*$K$390</f>
        <v>0</v>
      </c>
      <c r="AB390" s="825"/>
      <c r="AC390" s="825"/>
      <c r="AD390" s="825"/>
      <c r="AE390" s="825"/>
      <c r="AF390" s="825"/>
      <c r="AG390" s="825"/>
      <c r="AR390" s="228" t="s">
        <v>36</v>
      </c>
      <c r="AT390" s="228" t="s">
        <v>17</v>
      </c>
      <c r="AU390" s="228" t="s">
        <v>98</v>
      </c>
      <c r="AY390" s="228" t="s">
        <v>11</v>
      </c>
      <c r="BE390" s="231">
        <f>IF($U$390="základní",$N$390,0)</f>
        <v>0</v>
      </c>
      <c r="BF390" s="231">
        <f>IF($U$390="snížená",$N$390,0)</f>
        <v>0</v>
      </c>
      <c r="BG390" s="231">
        <f>IF($U$390="zákl. přenesená",$N$390,0)</f>
        <v>0</v>
      </c>
      <c r="BH390" s="231">
        <f>IF($U$390="sníž. přenesená",$N$390,0)</f>
        <v>0</v>
      </c>
      <c r="BI390" s="231">
        <f>IF($U$390="nulová",$N$390,0)</f>
        <v>0</v>
      </c>
      <c r="BJ390" s="228" t="s">
        <v>97</v>
      </c>
      <c r="BK390" s="231">
        <f>ROUND($L$390*$K$390,2)</f>
        <v>0</v>
      </c>
      <c r="BL390" s="228" t="s">
        <v>15</v>
      </c>
    </row>
    <row r="391" spans="1:64" s="228" customFormat="1" ht="15.75" customHeight="1">
      <c r="A391" s="825"/>
      <c r="B391" s="829"/>
      <c r="C391" s="837" t="s">
        <v>3142</v>
      </c>
      <c r="D391" s="837" t="s">
        <v>12</v>
      </c>
      <c r="E391" s="838" t="s">
        <v>3110</v>
      </c>
      <c r="F391" s="1182" t="s">
        <v>3111</v>
      </c>
      <c r="G391" s="1183"/>
      <c r="H391" s="1183"/>
      <c r="I391" s="1183"/>
      <c r="J391" s="839" t="s">
        <v>94</v>
      </c>
      <c r="K391" s="840">
        <v>70.546000000000006</v>
      </c>
      <c r="L391" s="1184"/>
      <c r="M391" s="1185"/>
      <c r="N391" s="1186">
        <f>ROUND($L$391*$K$391,2)</f>
        <v>0</v>
      </c>
      <c r="O391" s="1183"/>
      <c r="P391" s="1183"/>
      <c r="Q391" s="1183"/>
      <c r="R391" s="830"/>
      <c r="S391" s="825"/>
      <c r="T391" s="919"/>
      <c r="U391" s="920" t="s">
        <v>13</v>
      </c>
      <c r="V391" s="921">
        <v>0</v>
      </c>
      <c r="W391" s="921">
        <f>$V$391*$K$391</f>
        <v>0</v>
      </c>
      <c r="X391" s="921">
        <v>0</v>
      </c>
      <c r="Y391" s="921">
        <f>$X$391*$K$391</f>
        <v>0</v>
      </c>
      <c r="Z391" s="921">
        <v>0</v>
      </c>
      <c r="AA391" s="922">
        <f>$Z$391*$K$391</f>
        <v>0</v>
      </c>
      <c r="AB391" s="825"/>
      <c r="AC391" s="825"/>
      <c r="AD391" s="825"/>
      <c r="AE391" s="825"/>
      <c r="AF391" s="825"/>
      <c r="AG391" s="825"/>
      <c r="AR391" s="228" t="s">
        <v>15</v>
      </c>
      <c r="AT391" s="228" t="s">
        <v>12</v>
      </c>
      <c r="AU391" s="228" t="s">
        <v>98</v>
      </c>
      <c r="AY391" s="228" t="s">
        <v>11</v>
      </c>
      <c r="BE391" s="231">
        <f>IF($U$391="základní",$N$391,0)</f>
        <v>0</v>
      </c>
      <c r="BF391" s="231">
        <f>IF($U$391="snížená",$N$391,0)</f>
        <v>0</v>
      </c>
      <c r="BG391" s="231">
        <f>IF($U$391="zákl. přenesená",$N$391,0)</f>
        <v>0</v>
      </c>
      <c r="BH391" s="231">
        <f>IF($U$391="sníž. přenesená",$N$391,0)</f>
        <v>0</v>
      </c>
      <c r="BI391" s="231">
        <f>IF($U$391="nulová",$N$391,0)</f>
        <v>0</v>
      </c>
      <c r="BJ391" s="228" t="s">
        <v>97</v>
      </c>
      <c r="BK391" s="231">
        <f>ROUND($L$391*$K$391,2)</f>
        <v>0</v>
      </c>
      <c r="BL391" s="228" t="s">
        <v>15</v>
      </c>
    </row>
    <row r="392" spans="1:64" s="228" customFormat="1" ht="27" customHeight="1">
      <c r="A392" s="825"/>
      <c r="B392" s="829"/>
      <c r="C392" s="837" t="s">
        <v>3189</v>
      </c>
      <c r="D392" s="837" t="s">
        <v>12</v>
      </c>
      <c r="E392" s="838" t="s">
        <v>3114</v>
      </c>
      <c r="F392" s="1182" t="s">
        <v>3115</v>
      </c>
      <c r="G392" s="1183"/>
      <c r="H392" s="1183"/>
      <c r="I392" s="1183"/>
      <c r="J392" s="839" t="s">
        <v>18</v>
      </c>
      <c r="K392" s="840">
        <v>1.9079999999999999</v>
      </c>
      <c r="L392" s="1184"/>
      <c r="M392" s="1185"/>
      <c r="N392" s="1186">
        <f>ROUND($L$392*$K$392,2)</f>
        <v>0</v>
      </c>
      <c r="O392" s="1183"/>
      <c r="P392" s="1183"/>
      <c r="Q392" s="1183"/>
      <c r="R392" s="830"/>
      <c r="S392" s="825"/>
      <c r="T392" s="919"/>
      <c r="U392" s="920" t="s">
        <v>13</v>
      </c>
      <c r="V392" s="921">
        <v>1.3049999999999999</v>
      </c>
      <c r="W392" s="921">
        <f>$V$392*$K$392</f>
        <v>2.4899399999999998</v>
      </c>
      <c r="X392" s="921">
        <v>0</v>
      </c>
      <c r="Y392" s="921">
        <f>$X$392*$K$392</f>
        <v>0</v>
      </c>
      <c r="Z392" s="921">
        <v>0</v>
      </c>
      <c r="AA392" s="922">
        <f>$Z$392*$K$392</f>
        <v>0</v>
      </c>
      <c r="AB392" s="825"/>
      <c r="AC392" s="825"/>
      <c r="AD392" s="825"/>
      <c r="AE392" s="825"/>
      <c r="AF392" s="825"/>
      <c r="AG392" s="825"/>
      <c r="AR392" s="228" t="s">
        <v>15</v>
      </c>
      <c r="AT392" s="228" t="s">
        <v>12</v>
      </c>
      <c r="AU392" s="228" t="s">
        <v>98</v>
      </c>
      <c r="AY392" s="228" t="s">
        <v>11</v>
      </c>
      <c r="BE392" s="231">
        <f>IF($U$392="základní",$N$392,0)</f>
        <v>0</v>
      </c>
      <c r="BF392" s="231">
        <f>IF($U$392="snížená",$N$392,0)</f>
        <v>0</v>
      </c>
      <c r="BG392" s="231">
        <f>IF($U$392="zákl. přenesená",$N$392,0)</f>
        <v>0</v>
      </c>
      <c r="BH392" s="231">
        <f>IF($U$392="sníž. přenesená",$N$392,0)</f>
        <v>0</v>
      </c>
      <c r="BI392" s="231">
        <f>IF($U$392="nulová",$N$392,0)</f>
        <v>0</v>
      </c>
      <c r="BJ392" s="228" t="s">
        <v>97</v>
      </c>
      <c r="BK392" s="231">
        <f>ROUND($L$392*$K$392,2)</f>
        <v>0</v>
      </c>
      <c r="BL392" s="228" t="s">
        <v>15</v>
      </c>
    </row>
    <row r="393" spans="1:64" s="230" customFormat="1" ht="30.75" customHeight="1">
      <c r="A393" s="836"/>
      <c r="B393" s="912"/>
      <c r="C393" s="836"/>
      <c r="D393" s="918" t="s">
        <v>2262</v>
      </c>
      <c r="E393" s="836"/>
      <c r="F393" s="836"/>
      <c r="G393" s="836"/>
      <c r="H393" s="836"/>
      <c r="I393" s="836"/>
      <c r="J393" s="836"/>
      <c r="K393" s="836"/>
      <c r="L393" s="846"/>
      <c r="M393" s="846"/>
      <c r="N393" s="1181">
        <f>$BK$393</f>
        <v>0</v>
      </c>
      <c r="O393" s="1180"/>
      <c r="P393" s="1180"/>
      <c r="Q393" s="1180"/>
      <c r="R393" s="914"/>
      <c r="S393" s="836"/>
      <c r="T393" s="915"/>
      <c r="U393" s="836"/>
      <c r="V393" s="836"/>
      <c r="W393" s="916">
        <f>$W$394</f>
        <v>31.5</v>
      </c>
      <c r="X393" s="836"/>
      <c r="Y393" s="916">
        <f>$Y$394</f>
        <v>0.11550000000000001</v>
      </c>
      <c r="Z393" s="836"/>
      <c r="AA393" s="917">
        <f>$AA$394</f>
        <v>0</v>
      </c>
      <c r="AB393" s="836"/>
      <c r="AC393" s="836"/>
      <c r="AD393" s="836"/>
      <c r="AE393" s="836"/>
      <c r="AF393" s="836"/>
      <c r="AG393" s="836"/>
      <c r="AR393" s="899" t="s">
        <v>98</v>
      </c>
      <c r="AT393" s="899" t="s">
        <v>10</v>
      </c>
      <c r="AU393" s="899" t="s">
        <v>97</v>
      </c>
      <c r="AY393" s="899" t="s">
        <v>11</v>
      </c>
      <c r="BK393" s="900">
        <f>$BK$394</f>
        <v>0</v>
      </c>
    </row>
    <row r="394" spans="1:64" s="228" customFormat="1" ht="27" customHeight="1">
      <c r="A394" s="825"/>
      <c r="B394" s="829"/>
      <c r="C394" s="837" t="s">
        <v>3190</v>
      </c>
      <c r="D394" s="837" t="s">
        <v>12</v>
      </c>
      <c r="E394" s="838" t="s">
        <v>3117</v>
      </c>
      <c r="F394" s="1182" t="s">
        <v>3118</v>
      </c>
      <c r="G394" s="1183"/>
      <c r="H394" s="1183"/>
      <c r="I394" s="1183"/>
      <c r="J394" s="839" t="s">
        <v>109</v>
      </c>
      <c r="K394" s="840">
        <v>210</v>
      </c>
      <c r="L394" s="1184"/>
      <c r="M394" s="1185"/>
      <c r="N394" s="1186">
        <f>ROUND($L$394*$K$394,2)</f>
        <v>0</v>
      </c>
      <c r="O394" s="1183"/>
      <c r="P394" s="1183"/>
      <c r="Q394" s="1183"/>
      <c r="R394" s="830"/>
      <c r="S394" s="825"/>
      <c r="T394" s="919"/>
      <c r="U394" s="920" t="s">
        <v>13</v>
      </c>
      <c r="V394" s="921">
        <v>0.15</v>
      </c>
      <c r="W394" s="921">
        <f>$V$394*$K$394</f>
        <v>31.5</v>
      </c>
      <c r="X394" s="921">
        <v>5.5000000000000003E-4</v>
      </c>
      <c r="Y394" s="921">
        <f>$X$394*$K$394</f>
        <v>0.11550000000000001</v>
      </c>
      <c r="Z394" s="921">
        <v>0</v>
      </c>
      <c r="AA394" s="922">
        <f>$Z$394*$K$394</f>
        <v>0</v>
      </c>
      <c r="AB394" s="825"/>
      <c r="AC394" s="825"/>
      <c r="AD394" s="825"/>
      <c r="AE394" s="825"/>
      <c r="AF394" s="825"/>
      <c r="AG394" s="825"/>
      <c r="AR394" s="228" t="s">
        <v>15</v>
      </c>
      <c r="AT394" s="228" t="s">
        <v>12</v>
      </c>
      <c r="AU394" s="228" t="s">
        <v>98</v>
      </c>
      <c r="AY394" s="228" t="s">
        <v>11</v>
      </c>
      <c r="BE394" s="231">
        <f>IF($U$394="základní",$N$394,0)</f>
        <v>0</v>
      </c>
      <c r="BF394" s="231">
        <f>IF($U$394="snížená",$N$394,0)</f>
        <v>0</v>
      </c>
      <c r="BG394" s="231">
        <f>IF($U$394="zákl. přenesená",$N$394,0)</f>
        <v>0</v>
      </c>
      <c r="BH394" s="231">
        <f>IF($U$394="sníž. přenesená",$N$394,0)</f>
        <v>0</v>
      </c>
      <c r="BI394" s="231">
        <f>IF($U$394="nulová",$N$394,0)</f>
        <v>0</v>
      </c>
      <c r="BJ394" s="228" t="s">
        <v>97</v>
      </c>
      <c r="BK394" s="231">
        <f>ROUND($L$394*$K$394,2)</f>
        <v>0</v>
      </c>
      <c r="BL394" s="228" t="s">
        <v>15</v>
      </c>
    </row>
    <row r="395" spans="1:64" s="230" customFormat="1" ht="30.75" customHeight="1">
      <c r="A395" s="836"/>
      <c r="B395" s="912"/>
      <c r="C395" s="836"/>
      <c r="D395" s="918" t="s">
        <v>2005</v>
      </c>
      <c r="E395" s="836"/>
      <c r="F395" s="836"/>
      <c r="G395" s="836"/>
      <c r="H395" s="836"/>
      <c r="I395" s="836"/>
      <c r="J395" s="836"/>
      <c r="K395" s="836"/>
      <c r="L395" s="846"/>
      <c r="M395" s="846"/>
      <c r="N395" s="1181">
        <f>$BK$395</f>
        <v>0</v>
      </c>
      <c r="O395" s="1180"/>
      <c r="P395" s="1180"/>
      <c r="Q395" s="1180"/>
      <c r="R395" s="914"/>
      <c r="S395" s="836"/>
      <c r="T395" s="915"/>
      <c r="U395" s="836"/>
      <c r="V395" s="836"/>
      <c r="W395" s="916">
        <f>SUM($W$396:$W$397)</f>
        <v>71.911521000000008</v>
      </c>
      <c r="X395" s="836"/>
      <c r="Y395" s="916">
        <f>SUM($Y$396:$Y$397)</f>
        <v>0.61015836000000001</v>
      </c>
      <c r="Z395" s="836"/>
      <c r="AA395" s="917">
        <f>SUM($AA$396:$AA$397)</f>
        <v>0</v>
      </c>
      <c r="AB395" s="836"/>
      <c r="AC395" s="836"/>
      <c r="AD395" s="836"/>
      <c r="AE395" s="836"/>
      <c r="AF395" s="836"/>
      <c r="AG395" s="836"/>
      <c r="AR395" s="899" t="s">
        <v>98</v>
      </c>
      <c r="AT395" s="899" t="s">
        <v>10</v>
      </c>
      <c r="AU395" s="899" t="s">
        <v>97</v>
      </c>
      <c r="AY395" s="899" t="s">
        <v>11</v>
      </c>
      <c r="BK395" s="900">
        <f>SUM($BK$396:$BK$397)</f>
        <v>0</v>
      </c>
    </row>
    <row r="396" spans="1:64" s="228" customFormat="1" ht="39" customHeight="1">
      <c r="A396" s="825"/>
      <c r="B396" s="829"/>
      <c r="C396" s="837" t="s">
        <v>3191</v>
      </c>
      <c r="D396" s="837" t="s">
        <v>12</v>
      </c>
      <c r="E396" s="838" t="s">
        <v>3120</v>
      </c>
      <c r="F396" s="1182" t="s">
        <v>3192</v>
      </c>
      <c r="G396" s="1183"/>
      <c r="H396" s="1183"/>
      <c r="I396" s="1183"/>
      <c r="J396" s="839" t="s">
        <v>109</v>
      </c>
      <c r="K396" s="840">
        <v>2171.6570000000002</v>
      </c>
      <c r="L396" s="1184"/>
      <c r="M396" s="1185"/>
      <c r="N396" s="1186">
        <f>ROUND($L$396*$K$396,2)</f>
        <v>0</v>
      </c>
      <c r="O396" s="1183"/>
      <c r="P396" s="1183"/>
      <c r="Q396" s="1183"/>
      <c r="R396" s="830"/>
      <c r="S396" s="825"/>
      <c r="T396" s="919"/>
      <c r="U396" s="920" t="s">
        <v>13</v>
      </c>
      <c r="V396" s="921">
        <v>3.3000000000000002E-2</v>
      </c>
      <c r="W396" s="921">
        <f>$V$396*$K$396</f>
        <v>71.664681000000002</v>
      </c>
      <c r="X396" s="921">
        <v>2.7999999999999998E-4</v>
      </c>
      <c r="Y396" s="921">
        <f>$X$396*$K$396</f>
        <v>0.60806395999999996</v>
      </c>
      <c r="Z396" s="921">
        <v>0</v>
      </c>
      <c r="AA396" s="922">
        <f>$Z$396*$K$396</f>
        <v>0</v>
      </c>
      <c r="AB396" s="825"/>
      <c r="AC396" s="825"/>
      <c r="AD396" s="825"/>
      <c r="AE396" s="825"/>
      <c r="AF396" s="825"/>
      <c r="AG396" s="825"/>
      <c r="AR396" s="228" t="s">
        <v>15</v>
      </c>
      <c r="AT396" s="228" t="s">
        <v>12</v>
      </c>
      <c r="AU396" s="228" t="s">
        <v>98</v>
      </c>
      <c r="AY396" s="228" t="s">
        <v>11</v>
      </c>
      <c r="BE396" s="231">
        <f>IF($U$396="základní",$N$396,0)</f>
        <v>0</v>
      </c>
      <c r="BF396" s="231">
        <f>IF($U$396="snížená",$N$396,0)</f>
        <v>0</v>
      </c>
      <c r="BG396" s="231">
        <f>IF($U$396="zákl. přenesená",$N$396,0)</f>
        <v>0</v>
      </c>
      <c r="BH396" s="231">
        <f>IF($U$396="sníž. přenesená",$N$396,0)</f>
        <v>0</v>
      </c>
      <c r="BI396" s="231">
        <f>IF($U$396="nulová",$N$396,0)</f>
        <v>0</v>
      </c>
      <c r="BJ396" s="228" t="s">
        <v>97</v>
      </c>
      <c r="BK396" s="231">
        <f>ROUND($L$396*$K$396,2)</f>
        <v>0</v>
      </c>
      <c r="BL396" s="228" t="s">
        <v>15</v>
      </c>
    </row>
    <row r="397" spans="1:64" s="228" customFormat="1" ht="27" customHeight="1">
      <c r="A397" s="825"/>
      <c r="B397" s="829"/>
      <c r="C397" s="837" t="s">
        <v>3193</v>
      </c>
      <c r="D397" s="837" t="s">
        <v>12</v>
      </c>
      <c r="E397" s="838" t="s">
        <v>3194</v>
      </c>
      <c r="F397" s="1182" t="s">
        <v>3195</v>
      </c>
      <c r="G397" s="1183"/>
      <c r="H397" s="1183"/>
      <c r="I397" s="1183"/>
      <c r="J397" s="839" t="s">
        <v>109</v>
      </c>
      <c r="K397" s="840">
        <v>7.48</v>
      </c>
      <c r="L397" s="1184"/>
      <c r="M397" s="1185"/>
      <c r="N397" s="1186">
        <f>ROUND($L$397*$K$397,2)</f>
        <v>0</v>
      </c>
      <c r="O397" s="1183"/>
      <c r="P397" s="1183"/>
      <c r="Q397" s="1183"/>
      <c r="R397" s="830"/>
      <c r="S397" s="825"/>
      <c r="T397" s="919"/>
      <c r="U397" s="927" t="s">
        <v>13</v>
      </c>
      <c r="V397" s="928">
        <v>3.3000000000000002E-2</v>
      </c>
      <c r="W397" s="928">
        <f>$V$397*$K$397</f>
        <v>0.24684000000000003</v>
      </c>
      <c r="X397" s="928">
        <v>2.7999999999999998E-4</v>
      </c>
      <c r="Y397" s="928">
        <f>$X$397*$K$397</f>
        <v>2.0943999999999997E-3</v>
      </c>
      <c r="Z397" s="928">
        <v>0</v>
      </c>
      <c r="AA397" s="929">
        <f>$Z$397*$K$397</f>
        <v>0</v>
      </c>
      <c r="AB397" s="825"/>
      <c r="AC397" s="825"/>
      <c r="AD397" s="825"/>
      <c r="AE397" s="825"/>
      <c r="AF397" s="825"/>
      <c r="AG397" s="825"/>
      <c r="AR397" s="228" t="s">
        <v>15</v>
      </c>
      <c r="AT397" s="228" t="s">
        <v>12</v>
      </c>
      <c r="AU397" s="228" t="s">
        <v>98</v>
      </c>
      <c r="AY397" s="228" t="s">
        <v>11</v>
      </c>
      <c r="BE397" s="231">
        <f>IF($U$397="základní",$N$397,0)</f>
        <v>0</v>
      </c>
      <c r="BF397" s="231">
        <f>IF($U$397="snížená",$N$397,0)</f>
        <v>0</v>
      </c>
      <c r="BG397" s="231">
        <f>IF($U$397="zákl. přenesená",$N$397,0)</f>
        <v>0</v>
      </c>
      <c r="BH397" s="231">
        <f>IF($U$397="sníž. přenesená",$N$397,0)</f>
        <v>0</v>
      </c>
      <c r="BI397" s="231">
        <f>IF($U$397="nulová",$N$397,0)</f>
        <v>0</v>
      </c>
      <c r="BJ397" s="228" t="s">
        <v>97</v>
      </c>
      <c r="BK397" s="231">
        <f>ROUND($L$397*$K$397,2)</f>
        <v>0</v>
      </c>
      <c r="BL397" s="228" t="s">
        <v>15</v>
      </c>
    </row>
    <row r="398" spans="1:64" s="228" customFormat="1" ht="7.5" customHeight="1">
      <c r="A398" s="825"/>
      <c r="B398" s="841"/>
      <c r="C398" s="842"/>
      <c r="D398" s="842"/>
      <c r="E398" s="842"/>
      <c r="F398" s="842"/>
      <c r="G398" s="842"/>
      <c r="H398" s="842"/>
      <c r="I398" s="842"/>
      <c r="J398" s="842"/>
      <c r="K398" s="842"/>
      <c r="L398" s="842"/>
      <c r="M398" s="842"/>
      <c r="N398" s="842"/>
      <c r="O398" s="842"/>
      <c r="P398" s="842"/>
      <c r="Q398" s="842"/>
      <c r="R398" s="843"/>
      <c r="S398" s="825"/>
      <c r="T398" s="825"/>
      <c r="U398" s="825"/>
      <c r="V398" s="825"/>
      <c r="W398" s="825"/>
      <c r="X398" s="825"/>
      <c r="Y398" s="825"/>
      <c r="Z398" s="825"/>
      <c r="AA398" s="825"/>
      <c r="AB398" s="825"/>
      <c r="AC398" s="825"/>
      <c r="AD398" s="825"/>
      <c r="AE398" s="825"/>
      <c r="AF398" s="825"/>
      <c r="AG398" s="825"/>
      <c r="AT398" s="227"/>
    </row>
  </sheetData>
  <mergeCells count="1105">
    <mergeCell ref="F392:I392"/>
    <mergeCell ref="L392:M392"/>
    <mergeCell ref="N392:Q392"/>
    <mergeCell ref="N393:Q393"/>
    <mergeCell ref="F394:I394"/>
    <mergeCell ref="L394:M394"/>
    <mergeCell ref="N394:Q394"/>
    <mergeCell ref="N395:Q395"/>
    <mergeCell ref="F396:I396"/>
    <mergeCell ref="L396:M396"/>
    <mergeCell ref="N396:Q396"/>
    <mergeCell ref="F397:I397"/>
    <mergeCell ref="L397:M397"/>
    <mergeCell ref="N397:Q397"/>
    <mergeCell ref="N385:Q385"/>
    <mergeCell ref="F386:I386"/>
    <mergeCell ref="L386:M386"/>
    <mergeCell ref="N386:Q386"/>
    <mergeCell ref="F387:I387"/>
    <mergeCell ref="L387:M387"/>
    <mergeCell ref="N387:Q387"/>
    <mergeCell ref="N388:Q388"/>
    <mergeCell ref="F389:I389"/>
    <mergeCell ref="L389:M389"/>
    <mergeCell ref="N389:Q389"/>
    <mergeCell ref="F390:I390"/>
    <mergeCell ref="L390:M390"/>
    <mergeCell ref="N390:Q390"/>
    <mergeCell ref="F391:I391"/>
    <mergeCell ref="L391:M391"/>
    <mergeCell ref="N391:Q391"/>
    <mergeCell ref="F379:I379"/>
    <mergeCell ref="L379:M379"/>
    <mergeCell ref="N379:Q379"/>
    <mergeCell ref="F380:I380"/>
    <mergeCell ref="L380:M380"/>
    <mergeCell ref="N380:Q380"/>
    <mergeCell ref="F381:I381"/>
    <mergeCell ref="L381:M381"/>
    <mergeCell ref="N381:Q381"/>
    <mergeCell ref="F382:I382"/>
    <mergeCell ref="L382:M382"/>
    <mergeCell ref="N382:Q382"/>
    <mergeCell ref="F383:I383"/>
    <mergeCell ref="L383:M383"/>
    <mergeCell ref="N383:Q383"/>
    <mergeCell ref="F384:I384"/>
    <mergeCell ref="L384:M384"/>
    <mergeCell ref="N384:Q384"/>
    <mergeCell ref="N372:Q372"/>
    <mergeCell ref="F373:I373"/>
    <mergeCell ref="L373:M373"/>
    <mergeCell ref="N373:Q373"/>
    <mergeCell ref="F374:I374"/>
    <mergeCell ref="L374:M374"/>
    <mergeCell ref="N374:Q374"/>
    <mergeCell ref="F375:I375"/>
    <mergeCell ref="L375:M375"/>
    <mergeCell ref="N375:Q375"/>
    <mergeCell ref="F376:I376"/>
    <mergeCell ref="L376:M376"/>
    <mergeCell ref="N376:Q376"/>
    <mergeCell ref="F377:I377"/>
    <mergeCell ref="L377:M377"/>
    <mergeCell ref="N377:Q377"/>
    <mergeCell ref="F378:I378"/>
    <mergeCell ref="L378:M378"/>
    <mergeCell ref="N378:Q378"/>
    <mergeCell ref="F365:I365"/>
    <mergeCell ref="L365:M365"/>
    <mergeCell ref="N365:Q365"/>
    <mergeCell ref="F366:I366"/>
    <mergeCell ref="L366:M366"/>
    <mergeCell ref="N366:Q366"/>
    <mergeCell ref="F367:I367"/>
    <mergeCell ref="L367:M367"/>
    <mergeCell ref="N367:Q367"/>
    <mergeCell ref="F368:I368"/>
    <mergeCell ref="L368:M368"/>
    <mergeCell ref="N368:Q368"/>
    <mergeCell ref="F369:I369"/>
    <mergeCell ref="L369:M369"/>
    <mergeCell ref="N369:Q369"/>
    <mergeCell ref="N370:Q370"/>
    <mergeCell ref="F371:I371"/>
    <mergeCell ref="L371:M371"/>
    <mergeCell ref="N371:Q371"/>
    <mergeCell ref="F358:I358"/>
    <mergeCell ref="L358:M358"/>
    <mergeCell ref="N358:Q358"/>
    <mergeCell ref="F359:I359"/>
    <mergeCell ref="L359:M359"/>
    <mergeCell ref="N359:Q359"/>
    <mergeCell ref="F360:I360"/>
    <mergeCell ref="L360:M360"/>
    <mergeCell ref="N360:Q360"/>
    <mergeCell ref="F361:I361"/>
    <mergeCell ref="L361:M361"/>
    <mergeCell ref="N361:Q361"/>
    <mergeCell ref="N362:Q362"/>
    <mergeCell ref="F363:I363"/>
    <mergeCell ref="L363:M363"/>
    <mergeCell ref="N363:Q363"/>
    <mergeCell ref="F364:I364"/>
    <mergeCell ref="L364:M364"/>
    <mergeCell ref="N364:Q364"/>
    <mergeCell ref="F352:I352"/>
    <mergeCell ref="L352:M352"/>
    <mergeCell ref="N352:Q352"/>
    <mergeCell ref="F353:I353"/>
    <mergeCell ref="L353:M353"/>
    <mergeCell ref="N353:Q353"/>
    <mergeCell ref="F354:I354"/>
    <mergeCell ref="L354:M354"/>
    <mergeCell ref="N354:Q354"/>
    <mergeCell ref="F355:I355"/>
    <mergeCell ref="L355:M355"/>
    <mergeCell ref="N355:Q355"/>
    <mergeCell ref="F356:I356"/>
    <mergeCell ref="L356:M356"/>
    <mergeCell ref="N356:Q356"/>
    <mergeCell ref="F357:I357"/>
    <mergeCell ref="L357:M357"/>
    <mergeCell ref="N357:Q357"/>
    <mergeCell ref="F346:I346"/>
    <mergeCell ref="L346:M346"/>
    <mergeCell ref="N346:Q346"/>
    <mergeCell ref="F347:I347"/>
    <mergeCell ref="L347:M347"/>
    <mergeCell ref="N347:Q347"/>
    <mergeCell ref="F348:I348"/>
    <mergeCell ref="L348:M348"/>
    <mergeCell ref="N348:Q348"/>
    <mergeCell ref="F349:I349"/>
    <mergeCell ref="L349:M349"/>
    <mergeCell ref="N349:Q349"/>
    <mergeCell ref="F350:I350"/>
    <mergeCell ref="L350:M350"/>
    <mergeCell ref="N350:Q350"/>
    <mergeCell ref="F351:I351"/>
    <mergeCell ref="L351:M351"/>
    <mergeCell ref="N351:Q351"/>
    <mergeCell ref="F340:I340"/>
    <mergeCell ref="L340:M340"/>
    <mergeCell ref="N340:Q340"/>
    <mergeCell ref="F341:I341"/>
    <mergeCell ref="L341:M341"/>
    <mergeCell ref="N341:Q341"/>
    <mergeCell ref="F342:I342"/>
    <mergeCell ref="L342:M342"/>
    <mergeCell ref="N342:Q342"/>
    <mergeCell ref="F343:I343"/>
    <mergeCell ref="L343:M343"/>
    <mergeCell ref="N343:Q343"/>
    <mergeCell ref="F344:I344"/>
    <mergeCell ref="L344:M344"/>
    <mergeCell ref="N344:Q344"/>
    <mergeCell ref="F345:I345"/>
    <mergeCell ref="L345:M345"/>
    <mergeCell ref="N345:Q345"/>
    <mergeCell ref="F334:I334"/>
    <mergeCell ref="L334:M334"/>
    <mergeCell ref="N334:Q334"/>
    <mergeCell ref="F335:I335"/>
    <mergeCell ref="L335:M335"/>
    <mergeCell ref="N335:Q335"/>
    <mergeCell ref="F336:I336"/>
    <mergeCell ref="L336:M336"/>
    <mergeCell ref="N336:Q336"/>
    <mergeCell ref="F337:I337"/>
    <mergeCell ref="L337:M337"/>
    <mergeCell ref="N337:Q337"/>
    <mergeCell ref="F338:I338"/>
    <mergeCell ref="L338:M338"/>
    <mergeCell ref="N338:Q338"/>
    <mergeCell ref="F339:I339"/>
    <mergeCell ref="L339:M339"/>
    <mergeCell ref="N339:Q339"/>
    <mergeCell ref="F328:I328"/>
    <mergeCell ref="L328:M328"/>
    <mergeCell ref="N328:Q328"/>
    <mergeCell ref="F329:I329"/>
    <mergeCell ref="L329:M329"/>
    <mergeCell ref="N329:Q329"/>
    <mergeCell ref="F330:I330"/>
    <mergeCell ref="L330:M330"/>
    <mergeCell ref="N330:Q330"/>
    <mergeCell ref="F331:I331"/>
    <mergeCell ref="L331:M331"/>
    <mergeCell ref="N331:Q331"/>
    <mergeCell ref="F332:I332"/>
    <mergeCell ref="L332:M332"/>
    <mergeCell ref="N332:Q332"/>
    <mergeCell ref="F333:I333"/>
    <mergeCell ref="L333:M333"/>
    <mergeCell ref="N333:Q333"/>
    <mergeCell ref="F322:I322"/>
    <mergeCell ref="L322:M322"/>
    <mergeCell ref="N322:Q322"/>
    <mergeCell ref="F323:I323"/>
    <mergeCell ref="L323:M323"/>
    <mergeCell ref="N323:Q323"/>
    <mergeCell ref="F324:I324"/>
    <mergeCell ref="L324:M324"/>
    <mergeCell ref="N324:Q324"/>
    <mergeCell ref="F325:I325"/>
    <mergeCell ref="L325:M325"/>
    <mergeCell ref="N325:Q325"/>
    <mergeCell ref="F326:I326"/>
    <mergeCell ref="L326:M326"/>
    <mergeCell ref="N326:Q326"/>
    <mergeCell ref="F327:I327"/>
    <mergeCell ref="L327:M327"/>
    <mergeCell ref="N327:Q327"/>
    <mergeCell ref="F316:I316"/>
    <mergeCell ref="L316:M316"/>
    <mergeCell ref="N316:Q316"/>
    <mergeCell ref="F317:I317"/>
    <mergeCell ref="L317:M317"/>
    <mergeCell ref="N317:Q317"/>
    <mergeCell ref="F318:I318"/>
    <mergeCell ref="L318:M318"/>
    <mergeCell ref="N318:Q318"/>
    <mergeCell ref="F319:I319"/>
    <mergeCell ref="L319:M319"/>
    <mergeCell ref="N319:Q319"/>
    <mergeCell ref="F320:I320"/>
    <mergeCell ref="L320:M320"/>
    <mergeCell ref="N320:Q320"/>
    <mergeCell ref="F321:I321"/>
    <mergeCell ref="L321:M321"/>
    <mergeCell ref="N321:Q321"/>
    <mergeCell ref="F310:I310"/>
    <mergeCell ref="L310:M310"/>
    <mergeCell ref="N310:Q310"/>
    <mergeCell ref="F311:I311"/>
    <mergeCell ref="L311:M311"/>
    <mergeCell ref="N311:Q311"/>
    <mergeCell ref="F312:I312"/>
    <mergeCell ref="L312:M312"/>
    <mergeCell ref="N312:Q312"/>
    <mergeCell ref="F313:I313"/>
    <mergeCell ref="L313:M313"/>
    <mergeCell ref="N313:Q313"/>
    <mergeCell ref="F314:I314"/>
    <mergeCell ref="L314:M314"/>
    <mergeCell ref="N314:Q314"/>
    <mergeCell ref="F315:I315"/>
    <mergeCell ref="L315:M315"/>
    <mergeCell ref="N315:Q315"/>
    <mergeCell ref="F304:I304"/>
    <mergeCell ref="L304:M304"/>
    <mergeCell ref="N304:Q304"/>
    <mergeCell ref="F305:I305"/>
    <mergeCell ref="L305:M305"/>
    <mergeCell ref="N305:Q305"/>
    <mergeCell ref="F306:I306"/>
    <mergeCell ref="L306:M306"/>
    <mergeCell ref="N306:Q306"/>
    <mergeCell ref="F307:I307"/>
    <mergeCell ref="L307:M307"/>
    <mergeCell ref="N307:Q307"/>
    <mergeCell ref="F308:I308"/>
    <mergeCell ref="L308:M308"/>
    <mergeCell ref="N308:Q308"/>
    <mergeCell ref="F309:I309"/>
    <mergeCell ref="L309:M309"/>
    <mergeCell ref="N309:Q309"/>
    <mergeCell ref="N297:Q297"/>
    <mergeCell ref="F298:I298"/>
    <mergeCell ref="L298:M298"/>
    <mergeCell ref="N298:Q298"/>
    <mergeCell ref="F299:I299"/>
    <mergeCell ref="L299:M299"/>
    <mergeCell ref="N299:Q299"/>
    <mergeCell ref="F300:I300"/>
    <mergeCell ref="L300:M300"/>
    <mergeCell ref="N300:Q300"/>
    <mergeCell ref="F301:I301"/>
    <mergeCell ref="L301:M301"/>
    <mergeCell ref="N301:Q301"/>
    <mergeCell ref="F302:I302"/>
    <mergeCell ref="L302:M302"/>
    <mergeCell ref="N302:Q302"/>
    <mergeCell ref="F303:I303"/>
    <mergeCell ref="L303:M303"/>
    <mergeCell ref="N303:Q303"/>
    <mergeCell ref="F291:I291"/>
    <mergeCell ref="L291:M291"/>
    <mergeCell ref="N291:Q291"/>
    <mergeCell ref="F292:I292"/>
    <mergeCell ref="L292:M292"/>
    <mergeCell ref="N292:Q292"/>
    <mergeCell ref="F293:I293"/>
    <mergeCell ref="L293:M293"/>
    <mergeCell ref="N293:Q293"/>
    <mergeCell ref="F294:I294"/>
    <mergeCell ref="L294:M294"/>
    <mergeCell ref="N294:Q294"/>
    <mergeCell ref="F295:I295"/>
    <mergeCell ref="L295:M295"/>
    <mergeCell ref="N295:Q295"/>
    <mergeCell ref="F296:I296"/>
    <mergeCell ref="L296:M296"/>
    <mergeCell ref="N296:Q296"/>
    <mergeCell ref="F285:I285"/>
    <mergeCell ref="L285:M285"/>
    <mergeCell ref="N285:Q285"/>
    <mergeCell ref="F286:I286"/>
    <mergeCell ref="L286:M286"/>
    <mergeCell ref="N286:Q286"/>
    <mergeCell ref="F287:I287"/>
    <mergeCell ref="L287:M287"/>
    <mergeCell ref="N287:Q287"/>
    <mergeCell ref="F288:I288"/>
    <mergeCell ref="L288:M288"/>
    <mergeCell ref="N288:Q288"/>
    <mergeCell ref="F289:I289"/>
    <mergeCell ref="L289:M289"/>
    <mergeCell ref="N289:Q289"/>
    <mergeCell ref="F290:I290"/>
    <mergeCell ref="L290:M290"/>
    <mergeCell ref="N290:Q290"/>
    <mergeCell ref="F279:I279"/>
    <mergeCell ref="L279:M279"/>
    <mergeCell ref="N279:Q279"/>
    <mergeCell ref="F280:I280"/>
    <mergeCell ref="L280:M280"/>
    <mergeCell ref="N280:Q280"/>
    <mergeCell ref="F281:I281"/>
    <mergeCell ref="L281:M281"/>
    <mergeCell ref="N281:Q281"/>
    <mergeCell ref="F282:I282"/>
    <mergeCell ref="L282:M282"/>
    <mergeCell ref="N282:Q282"/>
    <mergeCell ref="F283:I283"/>
    <mergeCell ref="L283:M283"/>
    <mergeCell ref="N283:Q283"/>
    <mergeCell ref="F284:I284"/>
    <mergeCell ref="L284:M284"/>
    <mergeCell ref="N284:Q284"/>
    <mergeCell ref="F273:I273"/>
    <mergeCell ref="L273:M273"/>
    <mergeCell ref="N273:Q273"/>
    <mergeCell ref="F274:I274"/>
    <mergeCell ref="L274:M274"/>
    <mergeCell ref="N274:Q274"/>
    <mergeCell ref="F275:I275"/>
    <mergeCell ref="L275:M275"/>
    <mergeCell ref="N275:Q275"/>
    <mergeCell ref="F276:I276"/>
    <mergeCell ref="L276:M276"/>
    <mergeCell ref="N276:Q276"/>
    <mergeCell ref="F277:I277"/>
    <mergeCell ref="L277:M277"/>
    <mergeCell ref="N277:Q277"/>
    <mergeCell ref="F278:I278"/>
    <mergeCell ref="L278:M278"/>
    <mergeCell ref="N278:Q278"/>
    <mergeCell ref="F267:I267"/>
    <mergeCell ref="L267:M267"/>
    <mergeCell ref="N267:Q267"/>
    <mergeCell ref="F268:I268"/>
    <mergeCell ref="L268:M268"/>
    <mergeCell ref="N268:Q268"/>
    <mergeCell ref="F269:I269"/>
    <mergeCell ref="L269:M269"/>
    <mergeCell ref="N269:Q269"/>
    <mergeCell ref="F270:I270"/>
    <mergeCell ref="L270:M270"/>
    <mergeCell ref="N270:Q270"/>
    <mergeCell ref="F271:I271"/>
    <mergeCell ref="L271:M271"/>
    <mergeCell ref="N271:Q271"/>
    <mergeCell ref="F272:I272"/>
    <mergeCell ref="L272:M272"/>
    <mergeCell ref="N272:Q272"/>
    <mergeCell ref="F261:I261"/>
    <mergeCell ref="L261:M261"/>
    <mergeCell ref="N261:Q261"/>
    <mergeCell ref="F262:I262"/>
    <mergeCell ref="L262:M262"/>
    <mergeCell ref="N262:Q262"/>
    <mergeCell ref="F263:I263"/>
    <mergeCell ref="L263:M263"/>
    <mergeCell ref="N263:Q263"/>
    <mergeCell ref="F264:I264"/>
    <mergeCell ref="L264:M264"/>
    <mergeCell ref="N264:Q264"/>
    <mergeCell ref="F265:I265"/>
    <mergeCell ref="L265:M265"/>
    <mergeCell ref="N265:Q265"/>
    <mergeCell ref="F266:I266"/>
    <mergeCell ref="L266:M266"/>
    <mergeCell ref="N266:Q266"/>
    <mergeCell ref="F254:I254"/>
    <mergeCell ref="L254:M254"/>
    <mergeCell ref="N254:Q254"/>
    <mergeCell ref="F255:I255"/>
    <mergeCell ref="L255:M255"/>
    <mergeCell ref="N255:Q255"/>
    <mergeCell ref="N256:Q256"/>
    <mergeCell ref="F257:I257"/>
    <mergeCell ref="L257:M257"/>
    <mergeCell ref="N257:Q257"/>
    <mergeCell ref="F258:I258"/>
    <mergeCell ref="L258:M258"/>
    <mergeCell ref="N258:Q258"/>
    <mergeCell ref="F259:I259"/>
    <mergeCell ref="L259:M259"/>
    <mergeCell ref="N259:Q259"/>
    <mergeCell ref="F260:I260"/>
    <mergeCell ref="L260:M260"/>
    <mergeCell ref="N260:Q260"/>
    <mergeCell ref="F248:I248"/>
    <mergeCell ref="L248:M248"/>
    <mergeCell ref="N248:Q248"/>
    <mergeCell ref="F249:I249"/>
    <mergeCell ref="L249:M249"/>
    <mergeCell ref="N249:Q249"/>
    <mergeCell ref="F250:I250"/>
    <mergeCell ref="L250:M250"/>
    <mergeCell ref="N250:Q250"/>
    <mergeCell ref="F251:I251"/>
    <mergeCell ref="L251:M251"/>
    <mergeCell ref="N251:Q251"/>
    <mergeCell ref="F252:I252"/>
    <mergeCell ref="L252:M252"/>
    <mergeCell ref="N252:Q252"/>
    <mergeCell ref="F253:I253"/>
    <mergeCell ref="L253:M253"/>
    <mergeCell ref="N253:Q253"/>
    <mergeCell ref="N241:Q241"/>
    <mergeCell ref="F242:I242"/>
    <mergeCell ref="L242:M242"/>
    <mergeCell ref="N242:Q242"/>
    <mergeCell ref="F243:I243"/>
    <mergeCell ref="L243:M243"/>
    <mergeCell ref="N243:Q243"/>
    <mergeCell ref="F244:I244"/>
    <mergeCell ref="L244:M244"/>
    <mergeCell ref="N244:Q244"/>
    <mergeCell ref="F245:I245"/>
    <mergeCell ref="L245:M245"/>
    <mergeCell ref="N245:Q245"/>
    <mergeCell ref="F246:I246"/>
    <mergeCell ref="L246:M246"/>
    <mergeCell ref="N246:Q246"/>
    <mergeCell ref="F247:I247"/>
    <mergeCell ref="L247:M247"/>
    <mergeCell ref="N247:Q247"/>
    <mergeCell ref="F235:I235"/>
    <mergeCell ref="L235:M235"/>
    <mergeCell ref="N235:Q235"/>
    <mergeCell ref="F236:I236"/>
    <mergeCell ref="L236:M236"/>
    <mergeCell ref="N236:Q236"/>
    <mergeCell ref="F237:I237"/>
    <mergeCell ref="L237:M237"/>
    <mergeCell ref="N237:Q237"/>
    <mergeCell ref="F238:I238"/>
    <mergeCell ref="L238:M238"/>
    <mergeCell ref="N238:Q238"/>
    <mergeCell ref="F239:I239"/>
    <mergeCell ref="L239:M239"/>
    <mergeCell ref="N239:Q239"/>
    <mergeCell ref="F240:I240"/>
    <mergeCell ref="L240:M240"/>
    <mergeCell ref="N240:Q240"/>
    <mergeCell ref="F229:I229"/>
    <mergeCell ref="L229:M229"/>
    <mergeCell ref="N229:Q229"/>
    <mergeCell ref="F230:I230"/>
    <mergeCell ref="L230:M230"/>
    <mergeCell ref="N230:Q230"/>
    <mergeCell ref="F231:I231"/>
    <mergeCell ref="L231:M231"/>
    <mergeCell ref="N231:Q231"/>
    <mergeCell ref="F232:I232"/>
    <mergeCell ref="L232:M232"/>
    <mergeCell ref="N232:Q232"/>
    <mergeCell ref="F233:I233"/>
    <mergeCell ref="L233:M233"/>
    <mergeCell ref="N233:Q233"/>
    <mergeCell ref="F234:I234"/>
    <mergeCell ref="L234:M234"/>
    <mergeCell ref="N234:Q234"/>
    <mergeCell ref="F223:I223"/>
    <mergeCell ref="L223:M223"/>
    <mergeCell ref="N223:Q223"/>
    <mergeCell ref="F224:I224"/>
    <mergeCell ref="L224:M224"/>
    <mergeCell ref="N224:Q224"/>
    <mergeCell ref="F225:I225"/>
    <mergeCell ref="L225:M225"/>
    <mergeCell ref="N225:Q225"/>
    <mergeCell ref="F226:I226"/>
    <mergeCell ref="L226:M226"/>
    <mergeCell ref="N226:Q226"/>
    <mergeCell ref="F227:I227"/>
    <mergeCell ref="L227:M227"/>
    <mergeCell ref="N227:Q227"/>
    <mergeCell ref="F228:I228"/>
    <mergeCell ref="L228:M228"/>
    <mergeCell ref="N228:Q228"/>
    <mergeCell ref="F217:I217"/>
    <mergeCell ref="L217:M217"/>
    <mergeCell ref="N217:Q217"/>
    <mergeCell ref="F218:I218"/>
    <mergeCell ref="L218:M218"/>
    <mergeCell ref="N218:Q218"/>
    <mergeCell ref="F219:I219"/>
    <mergeCell ref="L219:M219"/>
    <mergeCell ref="N219:Q219"/>
    <mergeCell ref="F220:I220"/>
    <mergeCell ref="L220:M220"/>
    <mergeCell ref="N220:Q220"/>
    <mergeCell ref="F221:I221"/>
    <mergeCell ref="L221:M221"/>
    <mergeCell ref="N221:Q221"/>
    <mergeCell ref="F222:I222"/>
    <mergeCell ref="L222:M222"/>
    <mergeCell ref="N222:Q222"/>
    <mergeCell ref="F211:I211"/>
    <mergeCell ref="L211:M211"/>
    <mergeCell ref="N211:Q211"/>
    <mergeCell ref="F212:I212"/>
    <mergeCell ref="L212:M212"/>
    <mergeCell ref="N212:Q212"/>
    <mergeCell ref="F213:I213"/>
    <mergeCell ref="L213:M213"/>
    <mergeCell ref="N213:Q213"/>
    <mergeCell ref="F214:I214"/>
    <mergeCell ref="L214:M214"/>
    <mergeCell ref="N214:Q214"/>
    <mergeCell ref="F215:I215"/>
    <mergeCell ref="L215:M215"/>
    <mergeCell ref="N215:Q215"/>
    <mergeCell ref="F216:I216"/>
    <mergeCell ref="L216:M216"/>
    <mergeCell ref="N216:Q216"/>
    <mergeCell ref="F205:I205"/>
    <mergeCell ref="L205:M205"/>
    <mergeCell ref="N205:Q205"/>
    <mergeCell ref="F206:I206"/>
    <mergeCell ref="L206:M206"/>
    <mergeCell ref="N206:Q206"/>
    <mergeCell ref="F207:I207"/>
    <mergeCell ref="L207:M207"/>
    <mergeCell ref="N207:Q207"/>
    <mergeCell ref="F208:I208"/>
    <mergeCell ref="L208:M208"/>
    <mergeCell ref="N208:Q208"/>
    <mergeCell ref="F209:I209"/>
    <mergeCell ref="L209:M209"/>
    <mergeCell ref="N209:Q209"/>
    <mergeCell ref="F210:I210"/>
    <mergeCell ref="L210:M210"/>
    <mergeCell ref="N210:Q210"/>
    <mergeCell ref="F199:I199"/>
    <mergeCell ref="L199:M199"/>
    <mergeCell ref="N199:Q199"/>
    <mergeCell ref="F200:I200"/>
    <mergeCell ref="L200:M200"/>
    <mergeCell ref="N200:Q200"/>
    <mergeCell ref="F201:I201"/>
    <mergeCell ref="L201:M201"/>
    <mergeCell ref="N201:Q201"/>
    <mergeCell ref="F202:I202"/>
    <mergeCell ref="L202:M202"/>
    <mergeCell ref="N202:Q202"/>
    <mergeCell ref="F203:I203"/>
    <mergeCell ref="L203:M203"/>
    <mergeCell ref="N203:Q203"/>
    <mergeCell ref="F204:I204"/>
    <mergeCell ref="L204:M204"/>
    <mergeCell ref="N204:Q204"/>
    <mergeCell ref="F193:I193"/>
    <mergeCell ref="L193:M193"/>
    <mergeCell ref="N193:Q193"/>
    <mergeCell ref="F194:I194"/>
    <mergeCell ref="L194:M194"/>
    <mergeCell ref="N194:Q194"/>
    <mergeCell ref="F195:I195"/>
    <mergeCell ref="L195:M195"/>
    <mergeCell ref="N195:Q195"/>
    <mergeCell ref="F196:I196"/>
    <mergeCell ref="L196:M196"/>
    <mergeCell ref="N196:Q196"/>
    <mergeCell ref="F197:I197"/>
    <mergeCell ref="L197:M197"/>
    <mergeCell ref="N197:Q197"/>
    <mergeCell ref="F198:I198"/>
    <mergeCell ref="L198:M198"/>
    <mergeCell ref="N198:Q198"/>
    <mergeCell ref="F187:I187"/>
    <mergeCell ref="L187:M187"/>
    <mergeCell ref="N187:Q187"/>
    <mergeCell ref="F188:I188"/>
    <mergeCell ref="L188:M188"/>
    <mergeCell ref="N188:Q188"/>
    <mergeCell ref="F189:I189"/>
    <mergeCell ref="L189:M189"/>
    <mergeCell ref="N189:Q189"/>
    <mergeCell ref="F190:I190"/>
    <mergeCell ref="L190:M190"/>
    <mergeCell ref="N190:Q190"/>
    <mergeCell ref="F191:I191"/>
    <mergeCell ref="L191:M191"/>
    <mergeCell ref="N191:Q191"/>
    <mergeCell ref="F192:I192"/>
    <mergeCell ref="L192:M192"/>
    <mergeCell ref="N192:Q192"/>
    <mergeCell ref="N180:Q180"/>
    <mergeCell ref="F181:I181"/>
    <mergeCell ref="L181:M181"/>
    <mergeCell ref="N181:Q181"/>
    <mergeCell ref="F182:I182"/>
    <mergeCell ref="L182:M182"/>
    <mergeCell ref="N182:Q182"/>
    <mergeCell ref="F183:I183"/>
    <mergeCell ref="L183:M183"/>
    <mergeCell ref="N183:Q183"/>
    <mergeCell ref="F184:I184"/>
    <mergeCell ref="L184:M184"/>
    <mergeCell ref="N184:Q184"/>
    <mergeCell ref="F185:I185"/>
    <mergeCell ref="L185:M185"/>
    <mergeCell ref="N185:Q185"/>
    <mergeCell ref="F186:I186"/>
    <mergeCell ref="L186:M186"/>
    <mergeCell ref="N186:Q186"/>
    <mergeCell ref="F174:I174"/>
    <mergeCell ref="L174:M174"/>
    <mergeCell ref="N174:Q174"/>
    <mergeCell ref="F175:I175"/>
    <mergeCell ref="L175:M175"/>
    <mergeCell ref="N175:Q175"/>
    <mergeCell ref="F176:I176"/>
    <mergeCell ref="L176:M176"/>
    <mergeCell ref="N176:Q176"/>
    <mergeCell ref="F177:I177"/>
    <mergeCell ref="L177:M177"/>
    <mergeCell ref="N177:Q177"/>
    <mergeCell ref="F178:I178"/>
    <mergeCell ref="L178:M178"/>
    <mergeCell ref="N178:Q178"/>
    <mergeCell ref="F179:I179"/>
    <mergeCell ref="L179:M179"/>
    <mergeCell ref="N179:Q179"/>
    <mergeCell ref="F167:I167"/>
    <mergeCell ref="L167:M167"/>
    <mergeCell ref="N167:Q167"/>
    <mergeCell ref="F168:I168"/>
    <mergeCell ref="L168:M168"/>
    <mergeCell ref="N168:Q168"/>
    <mergeCell ref="F169:I169"/>
    <mergeCell ref="L169:M169"/>
    <mergeCell ref="N169:Q169"/>
    <mergeCell ref="F170:I170"/>
    <mergeCell ref="L170:M170"/>
    <mergeCell ref="N170:Q170"/>
    <mergeCell ref="F171:I171"/>
    <mergeCell ref="L171:M171"/>
    <mergeCell ref="N171:Q171"/>
    <mergeCell ref="N172:Q172"/>
    <mergeCell ref="F173:I173"/>
    <mergeCell ref="L173:M173"/>
    <mergeCell ref="N173:Q173"/>
    <mergeCell ref="F161:I161"/>
    <mergeCell ref="L161:M161"/>
    <mergeCell ref="N161:Q161"/>
    <mergeCell ref="F162:I162"/>
    <mergeCell ref="L162:M162"/>
    <mergeCell ref="N162:Q162"/>
    <mergeCell ref="F163:I163"/>
    <mergeCell ref="L163:M163"/>
    <mergeCell ref="N163:Q163"/>
    <mergeCell ref="F164:I164"/>
    <mergeCell ref="L164:M164"/>
    <mergeCell ref="N164:Q164"/>
    <mergeCell ref="F165:I165"/>
    <mergeCell ref="L165:M165"/>
    <mergeCell ref="N165:Q165"/>
    <mergeCell ref="F166:I166"/>
    <mergeCell ref="L166:M166"/>
    <mergeCell ref="N166:Q166"/>
    <mergeCell ref="F155:I155"/>
    <mergeCell ref="L155:M155"/>
    <mergeCell ref="N155:Q155"/>
    <mergeCell ref="F156:I156"/>
    <mergeCell ref="L156:M156"/>
    <mergeCell ref="N156:Q156"/>
    <mergeCell ref="F157:I157"/>
    <mergeCell ref="L157:M157"/>
    <mergeCell ref="N157:Q157"/>
    <mergeCell ref="F158:I158"/>
    <mergeCell ref="L158:M158"/>
    <mergeCell ref="N158:Q158"/>
    <mergeCell ref="F159:I159"/>
    <mergeCell ref="L159:M159"/>
    <mergeCell ref="N159:Q159"/>
    <mergeCell ref="F160:I160"/>
    <mergeCell ref="L160:M160"/>
    <mergeCell ref="N160:Q160"/>
    <mergeCell ref="F149:I149"/>
    <mergeCell ref="L149:M149"/>
    <mergeCell ref="N149:Q149"/>
    <mergeCell ref="F150:I150"/>
    <mergeCell ref="L150:M150"/>
    <mergeCell ref="N150:Q150"/>
    <mergeCell ref="F151:I151"/>
    <mergeCell ref="L151:M151"/>
    <mergeCell ref="N151:Q151"/>
    <mergeCell ref="F152:I152"/>
    <mergeCell ref="L152:M152"/>
    <mergeCell ref="N152:Q152"/>
    <mergeCell ref="F153:I153"/>
    <mergeCell ref="L153:M153"/>
    <mergeCell ref="N153:Q153"/>
    <mergeCell ref="F154:I154"/>
    <mergeCell ref="L154:M154"/>
    <mergeCell ref="N154:Q154"/>
    <mergeCell ref="F142:I142"/>
    <mergeCell ref="L142:M142"/>
    <mergeCell ref="N142:Q142"/>
    <mergeCell ref="N143:Q143"/>
    <mergeCell ref="F144:I144"/>
    <mergeCell ref="L144:M144"/>
    <mergeCell ref="N144:Q144"/>
    <mergeCell ref="F145:I145"/>
    <mergeCell ref="L145:M145"/>
    <mergeCell ref="N145:Q145"/>
    <mergeCell ref="F146:I146"/>
    <mergeCell ref="L146:M146"/>
    <mergeCell ref="N146:Q146"/>
    <mergeCell ref="F147:I147"/>
    <mergeCell ref="L147:M147"/>
    <mergeCell ref="N147:Q147"/>
    <mergeCell ref="F148:I148"/>
    <mergeCell ref="L148:M148"/>
    <mergeCell ref="N148:Q148"/>
    <mergeCell ref="F136:I136"/>
    <mergeCell ref="L136:M136"/>
    <mergeCell ref="N136:Q136"/>
    <mergeCell ref="F137:I137"/>
    <mergeCell ref="L137:M137"/>
    <mergeCell ref="N137:Q137"/>
    <mergeCell ref="F138:I138"/>
    <mergeCell ref="L138:M138"/>
    <mergeCell ref="N138:Q138"/>
    <mergeCell ref="F139:I139"/>
    <mergeCell ref="L139:M139"/>
    <mergeCell ref="N139:Q139"/>
    <mergeCell ref="F140:I140"/>
    <mergeCell ref="L140:M140"/>
    <mergeCell ref="N140:Q140"/>
    <mergeCell ref="F141:I141"/>
    <mergeCell ref="L141:M141"/>
    <mergeCell ref="N141:Q141"/>
    <mergeCell ref="F129:I129"/>
    <mergeCell ref="L129:M129"/>
    <mergeCell ref="N129:Q129"/>
    <mergeCell ref="F130:I130"/>
    <mergeCell ref="L130:M130"/>
    <mergeCell ref="N130:Q130"/>
    <mergeCell ref="F131:I131"/>
    <mergeCell ref="L131:M131"/>
    <mergeCell ref="N131:Q131"/>
    <mergeCell ref="F132:I132"/>
    <mergeCell ref="L132:M132"/>
    <mergeCell ref="N132:Q132"/>
    <mergeCell ref="N133:Q133"/>
    <mergeCell ref="F134:I134"/>
    <mergeCell ref="L134:M134"/>
    <mergeCell ref="N134:Q134"/>
    <mergeCell ref="F135:I135"/>
    <mergeCell ref="L135:M135"/>
    <mergeCell ref="N135:Q135"/>
    <mergeCell ref="F123:I123"/>
    <mergeCell ref="L123:M123"/>
    <mergeCell ref="N123:Q123"/>
    <mergeCell ref="F124:I124"/>
    <mergeCell ref="L124:M124"/>
    <mergeCell ref="N124:Q124"/>
    <mergeCell ref="F125:I125"/>
    <mergeCell ref="L125:M125"/>
    <mergeCell ref="N125:Q125"/>
    <mergeCell ref="F126:I126"/>
    <mergeCell ref="L126:M126"/>
    <mergeCell ref="N126:Q126"/>
    <mergeCell ref="F127:I127"/>
    <mergeCell ref="L127:M127"/>
    <mergeCell ref="N127:Q127"/>
    <mergeCell ref="F128:I128"/>
    <mergeCell ref="L128:M128"/>
    <mergeCell ref="N128:Q128"/>
    <mergeCell ref="N116:Q116"/>
    <mergeCell ref="F117:I117"/>
    <mergeCell ref="L117:M117"/>
    <mergeCell ref="N117:Q117"/>
    <mergeCell ref="F118:I118"/>
    <mergeCell ref="L118:M118"/>
    <mergeCell ref="N118:Q118"/>
    <mergeCell ref="F119:I119"/>
    <mergeCell ref="L119:M119"/>
    <mergeCell ref="N119:Q119"/>
    <mergeCell ref="F120:I120"/>
    <mergeCell ref="L120:M120"/>
    <mergeCell ref="N120:Q120"/>
    <mergeCell ref="F121:I121"/>
    <mergeCell ref="L121:M121"/>
    <mergeCell ref="N121:Q121"/>
    <mergeCell ref="F122:I122"/>
    <mergeCell ref="L122:M122"/>
    <mergeCell ref="N122:Q122"/>
    <mergeCell ref="F110:I110"/>
    <mergeCell ref="L110:M110"/>
    <mergeCell ref="N110:Q110"/>
    <mergeCell ref="F111:I111"/>
    <mergeCell ref="L111:M111"/>
    <mergeCell ref="N111:Q111"/>
    <mergeCell ref="F112:I112"/>
    <mergeCell ref="L112:M112"/>
    <mergeCell ref="N112:Q112"/>
    <mergeCell ref="F113:I113"/>
    <mergeCell ref="L113:M113"/>
    <mergeCell ref="N113:Q113"/>
    <mergeCell ref="F114:I114"/>
    <mergeCell ref="L114:M114"/>
    <mergeCell ref="N114:Q114"/>
    <mergeCell ref="F115:I115"/>
    <mergeCell ref="L115:M115"/>
    <mergeCell ref="N115:Q115"/>
    <mergeCell ref="N103:Q103"/>
    <mergeCell ref="F104:I104"/>
    <mergeCell ref="L104:M104"/>
    <mergeCell ref="N104:Q104"/>
    <mergeCell ref="F105:I105"/>
    <mergeCell ref="L105:M105"/>
    <mergeCell ref="N105:Q105"/>
    <mergeCell ref="F106:I106"/>
    <mergeCell ref="L106:M106"/>
    <mergeCell ref="N106:Q106"/>
    <mergeCell ref="F107:I107"/>
    <mergeCell ref="L107:M107"/>
    <mergeCell ref="N107:Q107"/>
    <mergeCell ref="F108:I108"/>
    <mergeCell ref="L108:M108"/>
    <mergeCell ref="N108:Q108"/>
    <mergeCell ref="F109:I109"/>
    <mergeCell ref="L109:M109"/>
    <mergeCell ref="N109:Q109"/>
    <mergeCell ref="F97:I97"/>
    <mergeCell ref="L97:M97"/>
    <mergeCell ref="N97:Q97"/>
    <mergeCell ref="F98:I98"/>
    <mergeCell ref="L98:M98"/>
    <mergeCell ref="N98:Q98"/>
    <mergeCell ref="F99:I99"/>
    <mergeCell ref="L99:M99"/>
    <mergeCell ref="N99:Q99"/>
    <mergeCell ref="F100:I100"/>
    <mergeCell ref="L100:M100"/>
    <mergeCell ref="N100:Q100"/>
    <mergeCell ref="F101:I101"/>
    <mergeCell ref="L101:M101"/>
    <mergeCell ref="N101:Q101"/>
    <mergeCell ref="F102:I102"/>
    <mergeCell ref="L102:M102"/>
    <mergeCell ref="N102:Q102"/>
    <mergeCell ref="F89:I89"/>
    <mergeCell ref="L89:M89"/>
    <mergeCell ref="N89:Q89"/>
    <mergeCell ref="N90:Q90"/>
    <mergeCell ref="F91:I91"/>
    <mergeCell ref="L91:M91"/>
    <mergeCell ref="N91:Q91"/>
    <mergeCell ref="N92:Q92"/>
    <mergeCell ref="N93:Q93"/>
    <mergeCell ref="F94:I94"/>
    <mergeCell ref="L94:M94"/>
    <mergeCell ref="N94:Q94"/>
    <mergeCell ref="F95:I95"/>
    <mergeCell ref="L95:M95"/>
    <mergeCell ref="N95:Q95"/>
    <mergeCell ref="F96:I96"/>
    <mergeCell ref="L96:M96"/>
    <mergeCell ref="N96:Q96"/>
    <mergeCell ref="F83:I83"/>
    <mergeCell ref="L83:M83"/>
    <mergeCell ref="N83:Q83"/>
    <mergeCell ref="F84:I84"/>
    <mergeCell ref="L84:M84"/>
    <mergeCell ref="N84:Q84"/>
    <mergeCell ref="F85:I85"/>
    <mergeCell ref="L85:M85"/>
    <mergeCell ref="N85:Q85"/>
    <mergeCell ref="F86:I86"/>
    <mergeCell ref="L86:M86"/>
    <mergeCell ref="N86:Q86"/>
    <mergeCell ref="F87:I87"/>
    <mergeCell ref="L87:M87"/>
    <mergeCell ref="N87:Q87"/>
    <mergeCell ref="F88:I88"/>
    <mergeCell ref="L88:M88"/>
    <mergeCell ref="N88:Q88"/>
    <mergeCell ref="F77:I77"/>
    <mergeCell ref="L77:M77"/>
    <mergeCell ref="N77:Q77"/>
    <mergeCell ref="F78:I78"/>
    <mergeCell ref="L78:M78"/>
    <mergeCell ref="N78:Q78"/>
    <mergeCell ref="F79:I79"/>
    <mergeCell ref="L79:M79"/>
    <mergeCell ref="N79:Q79"/>
    <mergeCell ref="F80:I80"/>
    <mergeCell ref="L80:M80"/>
    <mergeCell ref="N80:Q80"/>
    <mergeCell ref="F81:I81"/>
    <mergeCell ref="L81:M81"/>
    <mergeCell ref="N81:Q81"/>
    <mergeCell ref="F82:I82"/>
    <mergeCell ref="L82:M82"/>
    <mergeCell ref="N82:Q82"/>
    <mergeCell ref="F70:I70"/>
    <mergeCell ref="L70:M70"/>
    <mergeCell ref="N70:Q70"/>
    <mergeCell ref="F71:I71"/>
    <mergeCell ref="L71:M71"/>
    <mergeCell ref="N71:Q71"/>
    <mergeCell ref="F72:I72"/>
    <mergeCell ref="L72:M72"/>
    <mergeCell ref="N72:Q72"/>
    <mergeCell ref="F73:I73"/>
    <mergeCell ref="L73:M73"/>
    <mergeCell ref="N73:Q73"/>
    <mergeCell ref="N74:Q74"/>
    <mergeCell ref="F75:I75"/>
    <mergeCell ref="L75:M75"/>
    <mergeCell ref="N75:Q75"/>
    <mergeCell ref="F76:I76"/>
    <mergeCell ref="L76:M76"/>
    <mergeCell ref="N76:Q76"/>
    <mergeCell ref="F64:I64"/>
    <mergeCell ref="L64:M64"/>
    <mergeCell ref="N64:Q64"/>
    <mergeCell ref="F65:I65"/>
    <mergeCell ref="L65:M65"/>
    <mergeCell ref="N65:Q65"/>
    <mergeCell ref="F66:I66"/>
    <mergeCell ref="L66:M66"/>
    <mergeCell ref="N66:Q66"/>
    <mergeCell ref="F67:I67"/>
    <mergeCell ref="L67:M67"/>
    <mergeCell ref="N67:Q67"/>
    <mergeCell ref="F68:I68"/>
    <mergeCell ref="L68:M68"/>
    <mergeCell ref="N68:Q68"/>
    <mergeCell ref="F69:I69"/>
    <mergeCell ref="L69:M69"/>
    <mergeCell ref="N69:Q69"/>
    <mergeCell ref="F58:I58"/>
    <mergeCell ref="L58:M58"/>
    <mergeCell ref="N58:Q58"/>
    <mergeCell ref="F59:I59"/>
    <mergeCell ref="L59:M59"/>
    <mergeCell ref="N59:Q59"/>
    <mergeCell ref="F60:I60"/>
    <mergeCell ref="L60:M60"/>
    <mergeCell ref="N60:Q60"/>
    <mergeCell ref="F61:I61"/>
    <mergeCell ref="L61:M61"/>
    <mergeCell ref="N61:Q61"/>
    <mergeCell ref="F62:I62"/>
    <mergeCell ref="L62:M62"/>
    <mergeCell ref="N62:Q62"/>
    <mergeCell ref="F63:I63"/>
    <mergeCell ref="L63:M63"/>
    <mergeCell ref="N63:Q63"/>
    <mergeCell ref="F52:I52"/>
    <mergeCell ref="L52:M52"/>
    <mergeCell ref="N52:Q52"/>
    <mergeCell ref="F53:I53"/>
    <mergeCell ref="L53:M53"/>
    <mergeCell ref="N53:Q53"/>
    <mergeCell ref="F54:I54"/>
    <mergeCell ref="L54:M54"/>
    <mergeCell ref="N54:Q54"/>
    <mergeCell ref="F55:I55"/>
    <mergeCell ref="L55:M55"/>
    <mergeCell ref="N55:Q55"/>
    <mergeCell ref="F56:I56"/>
    <mergeCell ref="L56:M56"/>
    <mergeCell ref="N56:Q56"/>
    <mergeCell ref="F57:I57"/>
    <mergeCell ref="L57:M57"/>
    <mergeCell ref="N57:Q57"/>
    <mergeCell ref="F45:I45"/>
    <mergeCell ref="L45:M45"/>
    <mergeCell ref="N45:Q45"/>
    <mergeCell ref="F46:I46"/>
    <mergeCell ref="L46:M46"/>
    <mergeCell ref="N46:Q46"/>
    <mergeCell ref="N47:Q47"/>
    <mergeCell ref="F48:I48"/>
    <mergeCell ref="L48:M48"/>
    <mergeCell ref="N48:Q48"/>
    <mergeCell ref="F49:I49"/>
    <mergeCell ref="L49:M49"/>
    <mergeCell ref="N49:Q49"/>
    <mergeCell ref="F50:I50"/>
    <mergeCell ref="L50:M50"/>
    <mergeCell ref="N50:Q50"/>
    <mergeCell ref="N51:Q51"/>
    <mergeCell ref="N38:Q38"/>
    <mergeCell ref="F39:I39"/>
    <mergeCell ref="L39:M39"/>
    <mergeCell ref="N39:Q39"/>
    <mergeCell ref="F40:I40"/>
    <mergeCell ref="L40:M40"/>
    <mergeCell ref="N40:Q40"/>
    <mergeCell ref="F41:I41"/>
    <mergeCell ref="L41:M41"/>
    <mergeCell ref="N41:Q41"/>
    <mergeCell ref="F42:I42"/>
    <mergeCell ref="L42:M42"/>
    <mergeCell ref="N42:Q42"/>
    <mergeCell ref="N43:Q43"/>
    <mergeCell ref="F44:I44"/>
    <mergeCell ref="L44:M44"/>
    <mergeCell ref="N44:Q44"/>
    <mergeCell ref="F32:I32"/>
    <mergeCell ref="L32:M32"/>
    <mergeCell ref="N32:Q32"/>
    <mergeCell ref="F33:I33"/>
    <mergeCell ref="L33:M33"/>
    <mergeCell ref="N33:Q33"/>
    <mergeCell ref="F34:I34"/>
    <mergeCell ref="L34:M34"/>
    <mergeCell ref="N34:Q34"/>
    <mergeCell ref="F35:I35"/>
    <mergeCell ref="L35:M35"/>
    <mergeCell ref="N35:Q35"/>
    <mergeCell ref="F36:I36"/>
    <mergeCell ref="L36:M36"/>
    <mergeCell ref="N36:Q36"/>
    <mergeCell ref="F37:I37"/>
    <mergeCell ref="L37:M37"/>
    <mergeCell ref="N37:Q37"/>
    <mergeCell ref="F25:I25"/>
    <mergeCell ref="L25:M25"/>
    <mergeCell ref="N25:Q25"/>
    <mergeCell ref="N26:Q26"/>
    <mergeCell ref="F27:I27"/>
    <mergeCell ref="L27:M27"/>
    <mergeCell ref="N27:Q27"/>
    <mergeCell ref="F28:I28"/>
    <mergeCell ref="L28:M28"/>
    <mergeCell ref="N28:Q28"/>
    <mergeCell ref="F29:I29"/>
    <mergeCell ref="L29:M29"/>
    <mergeCell ref="N29:Q29"/>
    <mergeCell ref="F30:I30"/>
    <mergeCell ref="L30:M30"/>
    <mergeCell ref="N30:Q30"/>
    <mergeCell ref="F31:I31"/>
    <mergeCell ref="L31:M31"/>
    <mergeCell ref="N31:Q31"/>
    <mergeCell ref="F19:I19"/>
    <mergeCell ref="L19:M19"/>
    <mergeCell ref="N19:Q19"/>
    <mergeCell ref="F20:I20"/>
    <mergeCell ref="L20:M20"/>
    <mergeCell ref="N20:Q20"/>
    <mergeCell ref="F21:I21"/>
    <mergeCell ref="L21:M21"/>
    <mergeCell ref="N21:Q21"/>
    <mergeCell ref="F22:I22"/>
    <mergeCell ref="L22:M22"/>
    <mergeCell ref="N22:Q22"/>
    <mergeCell ref="F23:I23"/>
    <mergeCell ref="L23:M23"/>
    <mergeCell ref="N23:Q23"/>
    <mergeCell ref="F24:I24"/>
    <mergeCell ref="L24:M24"/>
    <mergeCell ref="N24:Q24"/>
    <mergeCell ref="C3:Q3"/>
    <mergeCell ref="F5:P5"/>
    <mergeCell ref="F6:P6"/>
    <mergeCell ref="M8:P8"/>
    <mergeCell ref="M10:Q10"/>
    <mergeCell ref="M11:Q11"/>
    <mergeCell ref="F13:I13"/>
    <mergeCell ref="L13:M13"/>
    <mergeCell ref="N13:Q13"/>
    <mergeCell ref="N14:Q14"/>
    <mergeCell ref="N15:Q15"/>
    <mergeCell ref="N16:Q16"/>
    <mergeCell ref="F17:I17"/>
    <mergeCell ref="L17:M17"/>
    <mergeCell ref="N17:Q17"/>
    <mergeCell ref="F18:I18"/>
    <mergeCell ref="L18:M18"/>
    <mergeCell ref="N18:Q18"/>
  </mergeCells>
  <printOptions horizontalCentered="1"/>
  <pageMargins left="0.70866141732283472" right="0.15748031496062992" top="0.59055118110236227" bottom="0.59055118110236227" header="0" footer="0"/>
  <pageSetup paperSize="9" scale="88" fitToHeight="100" orientation="portrait" blackAndWhite="1" r:id="rId1"/>
  <headerFooter alignWithMargins="0">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30</vt:i4>
      </vt:variant>
      <vt:variant>
        <vt:lpstr>Pojmenované oblasti</vt:lpstr>
      </vt:variant>
      <vt:variant>
        <vt:i4>22</vt:i4>
      </vt:variant>
    </vt:vector>
  </HeadingPairs>
  <TitlesOfParts>
    <vt:vector size="52" baseType="lpstr">
      <vt:lpstr>Titul</vt:lpstr>
      <vt:lpstr>Souhrn</vt:lpstr>
      <vt:lpstr>SO 101 - HTÚ, komunikace </vt:lpstr>
      <vt:lpstr>SO 401 - Ochrana slaboproudu</vt:lpstr>
      <vt:lpstr>SO 402 - Ochrana metropol. sítě</vt:lpstr>
      <vt:lpstr>SO 501 - Ochrana plynovodu</vt:lpstr>
      <vt:lpstr>Rekapitulace SO 701</vt:lpstr>
      <vt:lpstr>Bourání, statika</vt:lpstr>
      <vt:lpstr>Stavební část</vt:lpstr>
      <vt:lpstr>ZTI</vt:lpstr>
      <vt:lpstr>Vytápění</vt:lpstr>
      <vt:lpstr>El-silnoproud - rekapitulace</vt:lpstr>
      <vt:lpstr>Silnoproud - položky</vt:lpstr>
      <vt:lpstr>Svítidla</vt:lpstr>
      <vt:lpstr>El-slaboproud - rekapitulace</vt:lpstr>
      <vt:lpstr>EZS</vt:lpstr>
      <vt:lpstr>TEL+data</vt:lpstr>
      <vt:lpstr>STA</vt:lpstr>
      <vt:lpstr>Místní rozhlas</vt:lpstr>
      <vt:lpstr>Domovní telefon</vt:lpstr>
      <vt:lpstr>Audio-video</vt:lpstr>
      <vt:lpstr>WC-IMOBIL</vt:lpstr>
      <vt:lpstr>Spol_</vt:lpstr>
      <vt:lpstr>Hromosvod</vt:lpstr>
      <vt:lpstr>VZT a CHL</vt:lpstr>
      <vt:lpstr>MaR</vt:lpstr>
      <vt:lpstr>Kinotechnika</vt:lpstr>
      <vt:lpstr>SO 702 - Opěrná stěna</vt:lpstr>
      <vt:lpstr>SO 801 - Terénní úpravy a SÚ</vt:lpstr>
      <vt:lpstr>Vedlejší náklady</vt:lpstr>
      <vt:lpstr>Kinotechnika!Excel_BuiltIn_Print_Titles_1</vt:lpstr>
      <vt:lpstr>'Bourání, statika'!Názvy_tisku</vt:lpstr>
      <vt:lpstr>Kinotechnika!Názvy_tisku</vt:lpstr>
      <vt:lpstr>MaR!Názvy_tisku</vt:lpstr>
      <vt:lpstr>'Silnoproud - položky'!Názvy_tisku</vt:lpstr>
      <vt:lpstr>'SO 101 - HTÚ, komunikace '!Názvy_tisku</vt:lpstr>
      <vt:lpstr>'SO 401 - Ochrana slaboproudu'!Názvy_tisku</vt:lpstr>
      <vt:lpstr>'SO 402 - Ochrana metropol. sítě'!Názvy_tisku</vt:lpstr>
      <vt:lpstr>'SO 501 - Ochrana plynovodu'!Názvy_tisku</vt:lpstr>
      <vt:lpstr>'SO 702 - Opěrná stěna'!Názvy_tisku</vt:lpstr>
      <vt:lpstr>'SO 801 - Terénní úpravy a SÚ'!Názvy_tisku</vt:lpstr>
      <vt:lpstr>'Stavební část'!Názvy_tisku</vt:lpstr>
      <vt:lpstr>ZTI!Názvy_tisku</vt:lpstr>
      <vt:lpstr>EZS!Oblast_tisku</vt:lpstr>
      <vt:lpstr>Kinotechnika!Oblast_tisku</vt:lpstr>
      <vt:lpstr>MaR!Oblast_tisku</vt:lpstr>
      <vt:lpstr>'Rekapitulace SO 701'!Oblast_tisku</vt:lpstr>
      <vt:lpstr>Souhrn!Oblast_tisku</vt:lpstr>
      <vt:lpstr>STA!Oblast_tisku</vt:lpstr>
      <vt:lpstr>Titul!Oblast_tisku</vt:lpstr>
      <vt:lpstr>Vytápění!Oblast_tisku</vt:lpstr>
      <vt:lpstr>'VZT a CHL'!Oblast_tisku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tomaš vašek</dc:creator>
  <cp:lastModifiedBy>Hollerová Lenka</cp:lastModifiedBy>
  <cp:lastPrinted>2015-02-02T11:47:34Z</cp:lastPrinted>
  <dcterms:created xsi:type="dcterms:W3CDTF">2007-08-08T14:11:23Z</dcterms:created>
  <dcterms:modified xsi:type="dcterms:W3CDTF">2016-10-14T05:25:56Z</dcterms:modified>
</cp:coreProperties>
</file>