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ntsvr2\tntdata2\MZE\Drobné vodní toky a malé vodní nádrže 2018\Veliká Ves\VŘ\"/>
    </mc:Choice>
  </mc:AlternateContent>
  <bookViews>
    <workbookView xWindow="360" yWindow="270" windowWidth="18735" windowHeight="12210" activeTab="3"/>
  </bookViews>
  <sheets>
    <sheet name="Pokyny pro vyplnění" sheetId="11" r:id="rId1"/>
    <sheet name="Stavba" sheetId="1" r:id="rId2"/>
    <sheet name="VzorPolozky" sheetId="10" state="hidden" r:id="rId3"/>
    <sheet name="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 Pol'!$A$1:$U$97</definedName>
    <definedName name="_xlnm.Print_Area" localSheetId="1">Stavba!$A$1:$J$55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AC87" i="12" l="1"/>
  <c r="F39" i="1" s="1"/>
  <c r="F40" i="1" s="1"/>
  <c r="G23" i="1" s="1"/>
  <c r="BA80" i="12"/>
  <c r="BA79" i="12"/>
  <c r="BA71" i="12"/>
  <c r="BA68" i="12"/>
  <c r="BA66" i="12"/>
  <c r="BA64" i="12"/>
  <c r="BA62" i="12"/>
  <c r="BA60" i="12"/>
  <c r="BA58" i="12"/>
  <c r="BA56" i="12"/>
  <c r="BA53" i="12"/>
  <c r="BA51" i="12"/>
  <c r="BA49" i="12"/>
  <c r="BA46" i="12"/>
  <c r="BA45" i="12"/>
  <c r="BA44" i="12"/>
  <c r="BA43" i="12"/>
  <c r="BA41" i="12"/>
  <c r="BA40" i="12"/>
  <c r="BA39" i="12"/>
  <c r="BA38" i="12"/>
  <c r="BA35" i="12"/>
  <c r="BA32" i="12"/>
  <c r="BA30" i="12"/>
  <c r="BA28" i="12"/>
  <c r="BA26" i="12"/>
  <c r="BA24" i="12"/>
  <c r="BA22" i="12"/>
  <c r="BA20" i="12"/>
  <c r="BA18" i="12"/>
  <c r="BA17" i="12"/>
  <c r="BA16" i="12"/>
  <c r="BA15" i="12"/>
  <c r="BA13" i="12"/>
  <c r="BA10" i="12"/>
  <c r="G9" i="12"/>
  <c r="M9" i="12" s="1"/>
  <c r="I9" i="12"/>
  <c r="K9" i="12"/>
  <c r="O9" i="12"/>
  <c r="Q9" i="12"/>
  <c r="U9" i="12"/>
  <c r="G11" i="12"/>
  <c r="M11" i="12" s="1"/>
  <c r="I11" i="12"/>
  <c r="K11" i="12"/>
  <c r="O11" i="12"/>
  <c r="Q11" i="12"/>
  <c r="U11" i="12"/>
  <c r="G12" i="12"/>
  <c r="I12" i="12"/>
  <c r="K12" i="12"/>
  <c r="O12" i="12"/>
  <c r="Q12" i="12"/>
  <c r="U12" i="12"/>
  <c r="G14" i="12"/>
  <c r="M14" i="12" s="1"/>
  <c r="I14" i="12"/>
  <c r="K14" i="12"/>
  <c r="O14" i="12"/>
  <c r="Q14" i="12"/>
  <c r="U14" i="12"/>
  <c r="G19" i="12"/>
  <c r="M19" i="12" s="1"/>
  <c r="I19" i="12"/>
  <c r="K19" i="12"/>
  <c r="O19" i="12"/>
  <c r="Q19" i="12"/>
  <c r="U19" i="12"/>
  <c r="G21" i="12"/>
  <c r="M21" i="12" s="1"/>
  <c r="I21" i="12"/>
  <c r="K21" i="12"/>
  <c r="O21" i="12"/>
  <c r="Q21" i="12"/>
  <c r="U21" i="12"/>
  <c r="G23" i="12"/>
  <c r="M23" i="12" s="1"/>
  <c r="I23" i="12"/>
  <c r="K23" i="12"/>
  <c r="O23" i="12"/>
  <c r="Q23" i="12"/>
  <c r="U23" i="12"/>
  <c r="G25" i="12"/>
  <c r="M25" i="12" s="1"/>
  <c r="I25" i="12"/>
  <c r="K25" i="12"/>
  <c r="O25" i="12"/>
  <c r="Q25" i="12"/>
  <c r="U25" i="12"/>
  <c r="G27" i="12"/>
  <c r="M27" i="12" s="1"/>
  <c r="I27" i="12"/>
  <c r="K27" i="12"/>
  <c r="O27" i="12"/>
  <c r="Q27" i="12"/>
  <c r="U27" i="12"/>
  <c r="G29" i="12"/>
  <c r="I29" i="12"/>
  <c r="K29" i="12"/>
  <c r="M29" i="12"/>
  <c r="O29" i="12"/>
  <c r="Q29" i="12"/>
  <c r="U29" i="12"/>
  <c r="G31" i="12"/>
  <c r="M31" i="12" s="1"/>
  <c r="I31" i="12"/>
  <c r="K31" i="12"/>
  <c r="O31" i="12"/>
  <c r="Q31" i="12"/>
  <c r="U31" i="12"/>
  <c r="G33" i="12"/>
  <c r="M33" i="12" s="1"/>
  <c r="I33" i="12"/>
  <c r="K33" i="12"/>
  <c r="O33" i="12"/>
  <c r="Q33" i="12"/>
  <c r="U33" i="12"/>
  <c r="G34" i="12"/>
  <c r="M34" i="12" s="1"/>
  <c r="I34" i="12"/>
  <c r="K34" i="12"/>
  <c r="O34" i="12"/>
  <c r="Q34" i="12"/>
  <c r="U34" i="12"/>
  <c r="G36" i="12"/>
  <c r="M36" i="12" s="1"/>
  <c r="I36" i="12"/>
  <c r="K36" i="12"/>
  <c r="O36" i="12"/>
  <c r="Q36" i="12"/>
  <c r="U36" i="12"/>
  <c r="G37" i="12"/>
  <c r="M37" i="12" s="1"/>
  <c r="I37" i="12"/>
  <c r="K37" i="12"/>
  <c r="O37" i="12"/>
  <c r="Q37" i="12"/>
  <c r="U37" i="12"/>
  <c r="G42" i="12"/>
  <c r="M42" i="12" s="1"/>
  <c r="I42" i="12"/>
  <c r="K42" i="12"/>
  <c r="O42" i="12"/>
  <c r="Q42" i="12"/>
  <c r="U42" i="12"/>
  <c r="G48" i="12"/>
  <c r="M48" i="12" s="1"/>
  <c r="I48" i="12"/>
  <c r="K48" i="12"/>
  <c r="O48" i="12"/>
  <c r="Q48" i="12"/>
  <c r="U48" i="12"/>
  <c r="G50" i="12"/>
  <c r="I50" i="12"/>
  <c r="K50" i="12"/>
  <c r="O50" i="12"/>
  <c r="Q50" i="12"/>
  <c r="U50" i="12"/>
  <c r="G52" i="12"/>
  <c r="M52" i="12" s="1"/>
  <c r="I52" i="12"/>
  <c r="I47" i="12" s="1"/>
  <c r="G48" i="1" s="1"/>
  <c r="K52" i="12"/>
  <c r="O52" i="12"/>
  <c r="Q52" i="12"/>
  <c r="U52" i="12"/>
  <c r="G55" i="12"/>
  <c r="I55" i="12"/>
  <c r="K55" i="12"/>
  <c r="M55" i="12"/>
  <c r="O55" i="12"/>
  <c r="Q55" i="12"/>
  <c r="U55" i="12"/>
  <c r="G57" i="12"/>
  <c r="I57" i="12"/>
  <c r="K57" i="12"/>
  <c r="O57" i="12"/>
  <c r="Q57" i="12"/>
  <c r="U57" i="12"/>
  <c r="G59" i="12"/>
  <c r="M59" i="12" s="1"/>
  <c r="I59" i="12"/>
  <c r="K59" i="12"/>
  <c r="O59" i="12"/>
  <c r="Q59" i="12"/>
  <c r="U59" i="12"/>
  <c r="G61" i="12"/>
  <c r="M61" i="12" s="1"/>
  <c r="I61" i="12"/>
  <c r="K61" i="12"/>
  <c r="O61" i="12"/>
  <c r="Q61" i="12"/>
  <c r="U61" i="12"/>
  <c r="G63" i="12"/>
  <c r="M63" i="12" s="1"/>
  <c r="I63" i="12"/>
  <c r="K63" i="12"/>
  <c r="O63" i="12"/>
  <c r="Q63" i="12"/>
  <c r="U63" i="12"/>
  <c r="G65" i="12"/>
  <c r="M65" i="12" s="1"/>
  <c r="I65" i="12"/>
  <c r="K65" i="12"/>
  <c r="O65" i="12"/>
  <c r="Q65" i="12"/>
  <c r="U65" i="12"/>
  <c r="G67" i="12"/>
  <c r="M67" i="12" s="1"/>
  <c r="I67" i="12"/>
  <c r="K67" i="12"/>
  <c r="O67" i="12"/>
  <c r="Q67" i="12"/>
  <c r="U67" i="12"/>
  <c r="G70" i="12"/>
  <c r="M70" i="12" s="1"/>
  <c r="I70" i="12"/>
  <c r="K70" i="12"/>
  <c r="O70" i="12"/>
  <c r="Q70" i="12"/>
  <c r="U70" i="12"/>
  <c r="U69" i="12" s="1"/>
  <c r="G72" i="12"/>
  <c r="I72" i="12"/>
  <c r="I69" i="12" s="1"/>
  <c r="G50" i="1" s="1"/>
  <c r="K72" i="12"/>
  <c r="O72" i="12"/>
  <c r="Q72" i="12"/>
  <c r="U72" i="12"/>
  <c r="Q73" i="12"/>
  <c r="G74" i="12"/>
  <c r="M74" i="12" s="1"/>
  <c r="M73" i="12" s="1"/>
  <c r="I74" i="12"/>
  <c r="I73" i="12" s="1"/>
  <c r="G51" i="1" s="1"/>
  <c r="K74" i="12"/>
  <c r="K73" i="12" s="1"/>
  <c r="H51" i="1" s="1"/>
  <c r="O74" i="12"/>
  <c r="O73" i="12" s="1"/>
  <c r="Q74" i="12"/>
  <c r="U74" i="12"/>
  <c r="U73" i="12" s="1"/>
  <c r="K75" i="12"/>
  <c r="H52" i="1" s="1"/>
  <c r="G76" i="12"/>
  <c r="G75" i="12" s="1"/>
  <c r="I76" i="12"/>
  <c r="I75" i="12" s="1"/>
  <c r="G52" i="1" s="1"/>
  <c r="K76" i="12"/>
  <c r="O76" i="12"/>
  <c r="O75" i="12" s="1"/>
  <c r="Q76" i="12"/>
  <c r="Q75" i="12" s="1"/>
  <c r="U76" i="12"/>
  <c r="U75" i="12" s="1"/>
  <c r="G78" i="12"/>
  <c r="M78" i="12" s="1"/>
  <c r="I78" i="12"/>
  <c r="K78" i="12"/>
  <c r="O78" i="12"/>
  <c r="O77" i="12" s="1"/>
  <c r="Q78" i="12"/>
  <c r="U78" i="12"/>
  <c r="G81" i="12"/>
  <c r="I81" i="12"/>
  <c r="K81" i="12"/>
  <c r="M81" i="12"/>
  <c r="O81" i="12"/>
  <c r="Q81" i="12"/>
  <c r="U81" i="12"/>
  <c r="G83" i="12"/>
  <c r="M83" i="12" s="1"/>
  <c r="I83" i="12"/>
  <c r="K83" i="12"/>
  <c r="O83" i="12"/>
  <c r="Q83" i="12"/>
  <c r="U83" i="12"/>
  <c r="G84" i="12"/>
  <c r="M84" i="12" s="1"/>
  <c r="I84" i="12"/>
  <c r="K84" i="12"/>
  <c r="O84" i="12"/>
  <c r="Q84" i="12"/>
  <c r="U84" i="12"/>
  <c r="G85" i="12"/>
  <c r="M85" i="12" s="1"/>
  <c r="I85" i="12"/>
  <c r="K85" i="12"/>
  <c r="O85" i="12"/>
  <c r="Q85" i="12"/>
  <c r="U85" i="12"/>
  <c r="I20" i="1"/>
  <c r="G20" i="1"/>
  <c r="E20" i="1"/>
  <c r="I19" i="1"/>
  <c r="G19" i="1"/>
  <c r="E19" i="1"/>
  <c r="I18" i="1"/>
  <c r="G18" i="1"/>
  <c r="E18" i="1"/>
  <c r="I17" i="1"/>
  <c r="I16" i="1"/>
  <c r="I55" i="1"/>
  <c r="G27" i="1"/>
  <c r="J28" i="1"/>
  <c r="J26" i="1"/>
  <c r="G38" i="1"/>
  <c r="F38" i="1"/>
  <c r="H32" i="1"/>
  <c r="J23" i="1"/>
  <c r="J24" i="1"/>
  <c r="J25" i="1"/>
  <c r="J27" i="1"/>
  <c r="E24" i="1"/>
  <c r="E26" i="1"/>
  <c r="I77" i="12" l="1"/>
  <c r="G53" i="1" s="1"/>
  <c r="O47" i="12"/>
  <c r="U47" i="12"/>
  <c r="M77" i="12"/>
  <c r="K69" i="12"/>
  <c r="H50" i="1" s="1"/>
  <c r="G69" i="12"/>
  <c r="Q69" i="12"/>
  <c r="G47" i="12"/>
  <c r="K47" i="12"/>
  <c r="H48" i="1" s="1"/>
  <c r="E17" i="1"/>
  <c r="I82" i="12"/>
  <c r="G54" i="1" s="1"/>
  <c r="K82" i="12"/>
  <c r="H54" i="1" s="1"/>
  <c r="Q82" i="12"/>
  <c r="M82" i="12"/>
  <c r="K77" i="12"/>
  <c r="H53" i="1" s="1"/>
  <c r="G17" i="1" s="1"/>
  <c r="O69" i="12"/>
  <c r="I54" i="12"/>
  <c r="G49" i="1" s="1"/>
  <c r="O54" i="12"/>
  <c r="Q47" i="12"/>
  <c r="I8" i="12"/>
  <c r="G47" i="1" s="1"/>
  <c r="E16" i="1" s="1"/>
  <c r="E21" i="1" s="1"/>
  <c r="O8" i="12"/>
  <c r="AD87" i="12"/>
  <c r="G39" i="1" s="1"/>
  <c r="G40" i="1" s="1"/>
  <c r="G25" i="1" s="1"/>
  <c r="G26" i="1" s="1"/>
  <c r="G54" i="12"/>
  <c r="G8" i="12"/>
  <c r="U8" i="12"/>
  <c r="Q77" i="12"/>
  <c r="U54" i="12"/>
  <c r="K8" i="12"/>
  <c r="H47" i="1" s="1"/>
  <c r="H55" i="1" s="1"/>
  <c r="U82" i="12"/>
  <c r="O82" i="12"/>
  <c r="G82" i="12"/>
  <c r="U77" i="12"/>
  <c r="G77" i="12"/>
  <c r="G73" i="12"/>
  <c r="K54" i="12"/>
  <c r="H49" i="1" s="1"/>
  <c r="Q54" i="12"/>
  <c r="Q8" i="12"/>
  <c r="G16" i="1"/>
  <c r="G24" i="1"/>
  <c r="M76" i="12"/>
  <c r="M75" i="12" s="1"/>
  <c r="M72" i="12"/>
  <c r="M69" i="12" s="1"/>
  <c r="M57" i="12"/>
  <c r="M54" i="12" s="1"/>
  <c r="M50" i="12"/>
  <c r="M47" i="12" s="1"/>
  <c r="M12" i="12"/>
  <c r="M8" i="12" s="1"/>
  <c r="I21" i="1"/>
  <c r="G28" i="1" l="1"/>
  <c r="H39" i="1"/>
  <c r="H40" i="1" s="1"/>
  <c r="G55" i="1"/>
  <c r="G21" i="1"/>
  <c r="G29" i="1"/>
  <c r="G87" i="12"/>
  <c r="I39" i="1"/>
  <c r="I40" i="1" s="1"/>
  <c r="J39" i="1" s="1"/>
  <c r="J40" i="1" s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<sst xmlns="http://schemas.openxmlformats.org/spreadsheetml/2006/main" count="383" uniqueCount="213">
  <si>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</si>
  <si>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</si>
  <si>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</si>
  <si>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</si>
  <si>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</si>
  <si>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</si>
  <si>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</si>
  <si>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</si>
  <si>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</si>
  <si>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</si>
  <si>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</si>
  <si>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</si>
  <si>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</si>
  <si>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</si>
  <si>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</si>
  <si>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</si>
  <si>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</si>
  <si>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</si>
  <si>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</si>
  <si>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</si>
  <si>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</si>
  <si>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</si>
  <si>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</si>
  <si>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</si>
  <si>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</si>
  <si>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</si>
  <si>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</si>
  <si>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</si>
  <si>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</si>
  <si>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</si>
  <si>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</si>
  <si>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</si>
  <si>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</si>
  <si>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</si>
  <si>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</si>
  <si>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</si>
  <si>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</si>
  <si>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</si>
  <si>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</si>
  <si>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</si>
  <si>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</si>
  <si>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</si>
  <si>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</si>
  <si>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Veliká Ves</t>
  </si>
  <si>
    <t>Rozpočet:</t>
  </si>
  <si>
    <t>Misto</t>
  </si>
  <si>
    <t>Vodní nádrž Veliká Ves</t>
  </si>
  <si>
    <t>Obec Veliká Ves</t>
  </si>
  <si>
    <t>Celkem za stavbu</t>
  </si>
  <si>
    <t>CZK</t>
  </si>
  <si>
    <t>Rekapitulace dílů</t>
  </si>
  <si>
    <t>Typ dílu</t>
  </si>
  <si>
    <t>1</t>
  </si>
  <si>
    <t>Zemní práce</t>
  </si>
  <si>
    <t>4</t>
  </si>
  <si>
    <t>Vodorovné konstrukce</t>
  </si>
  <si>
    <t>8</t>
  </si>
  <si>
    <t>Trubní vedení</t>
  </si>
  <si>
    <t>97</t>
  </si>
  <si>
    <t>Prorážení otvorů</t>
  </si>
  <si>
    <t>99</t>
  </si>
  <si>
    <t>Staveništní přesun hmot</t>
  </si>
  <si>
    <t>767</t>
  </si>
  <si>
    <t>Konstrukce zámečnické</t>
  </si>
  <si>
    <t>783</t>
  </si>
  <si>
    <t>Nátěry</t>
  </si>
  <si>
    <t>VN</t>
  </si>
  <si>
    <t>VRN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</si>
  <si>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</si>
  <si>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</si>
  <si>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</si>
  <si>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</si>
  <si>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</si>
  <si>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</si>
  <si>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</si>
  <si>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</si>
  <si>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</si>
  <si>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</si>
  <si>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</si>
  <si>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</si>
  <si>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</si>
  <si>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</si>
  <si>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</si>
  <si>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</si>
  <si>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</si>
  <si>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</si>
  <si>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</si>
  <si>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</si>
  <si>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</si>
  <si>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</si>
  <si>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</si>
  <si>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</si>
  <si>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</si>
  <si>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</si>
  <si>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</si>
  <si>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</si>
  <si>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122703602R00</t>
  </si>
  <si>
    <t>Odstranění nánosu při únosnosti dna 40 - 60 kPa</t>
  </si>
  <si>
    <t>m3</t>
  </si>
  <si>
    <t>POL1_0</t>
  </si>
  <si>
    <t>Odtěžení sedimentu, objem dle geodetického zaměření 203,29 m3</t>
  </si>
  <si>
    <t>POP</t>
  </si>
  <si>
    <t>162253101R00</t>
  </si>
  <si>
    <t>Vodorovné přemístění nánosu, únos.dna přes 40 kPa</t>
  </si>
  <si>
    <t>162501101RT3</t>
  </si>
  <si>
    <t>Vodorovné přemístění výkopku z hor.1-4 do 2500 m, nosnost 12 t</t>
  </si>
  <si>
    <t>Odvoz sedimentu na mezideponii :  203,29 m3</t>
  </si>
  <si>
    <t>171103101R00</t>
  </si>
  <si>
    <t>Zemní hrázky melioračních kanálů, z hor.1-4</t>
  </si>
  <si>
    <t>Zemní hrázka v nádrži - sedimentační prostor : 13,0 m dl. * 0,85 m3/m = 11,05 m3</t>
  </si>
  <si>
    <t>Dosypávky svahů pro urovnání po odstranění betonového opevnění : 0,5 m3/m2*361,7 m2 = 180,85 m3</t>
  </si>
  <si>
    <t>--------------------------------------------------------------------------------</t>
  </si>
  <si>
    <t>Celkem :                            191,9 m3</t>
  </si>
  <si>
    <t>Vlastní pol 01</t>
  </si>
  <si>
    <t>Natěžení a odvoz zeminy - hrázka, svahy, Vč. pletby za zeminu.Písčitohlinitý materiál</t>
  </si>
  <si>
    <t>Zemník určí geolog, předpoklad do 5 km vzdálenosti.</t>
  </si>
  <si>
    <t>172103103R00</t>
  </si>
  <si>
    <t>Zřízení těsnicího jádra,100% PS, š.vrstvy nad 3,0m</t>
  </si>
  <si>
    <t>Těsnění dna a svaků jílem : 0,25 m tl. * 361,7 m2 = 90,425 m3</t>
  </si>
  <si>
    <t>Vlastní pol 02</t>
  </si>
  <si>
    <t>Natěžení a dovoz jílu na těsnění dna a svahů</t>
  </si>
  <si>
    <t>113109415R00</t>
  </si>
  <si>
    <t>Odstranění podkladu pl.nad 50 m2, beton, tl. 15 cm</t>
  </si>
  <si>
    <t>m2</t>
  </si>
  <si>
    <t>Vybourání betonů stávajícího opevnění svahů : tl. 150 mm, plocha svahů odečtena ze situace elektronicky = 273 m2</t>
  </si>
  <si>
    <t>199000003R00</t>
  </si>
  <si>
    <t>Poplatek za skládku horniny 5 - 7</t>
  </si>
  <si>
    <t>Beton opevnění</t>
  </si>
  <si>
    <t>181300010RAB</t>
  </si>
  <si>
    <t>Rozprostření ornice v rovině tloušťka 15 cm, dovoz ornice ze vzdálenosti 1km, osetí trávou</t>
  </si>
  <si>
    <t>POL2_0</t>
  </si>
  <si>
    <t>Finální úpravy povrchů po stavbě : 300 m2</t>
  </si>
  <si>
    <t>111201101R00</t>
  </si>
  <si>
    <t>Odstranění křovin i s kořeny na ploše do 1000 m2</t>
  </si>
  <si>
    <t>Stromy a keře ve svahu na jižní straně : 20 m2</t>
  </si>
  <si>
    <t>111201401R00</t>
  </si>
  <si>
    <t>Spálení křovin a stromů o průměru do 100 mm</t>
  </si>
  <si>
    <t>173103102R00</t>
  </si>
  <si>
    <t>Uložení sypaniny do přechod.vrstev š. nad 2,5 m</t>
  </si>
  <si>
    <t>Krycí vrstva jílového těsnění dna a svahů : tl. 200 mm, plocha 790 m2</t>
  </si>
  <si>
    <t>Vlastní pol 03</t>
  </si>
  <si>
    <t>Natěžení a dovoz stěrkopísku na krycí vrstvu, Zemník určí geolog</t>
  </si>
  <si>
    <t>122101102R00</t>
  </si>
  <si>
    <t>Odkopávky nezapažené v hor. 2 do 1000 m3</t>
  </si>
  <si>
    <t>Odtěžení a urovnání svahů a dna nádrže : 0,3 m3/m * 790 m2 = 237 m2</t>
  </si>
  <si>
    <t>Průleh za požerákem 25 m3</t>
  </si>
  <si>
    <t>celkem   :   262 m3</t>
  </si>
  <si>
    <t>132201110R00</t>
  </si>
  <si>
    <t>Hloubení rýh š.do 60 cm v hor.3 do 50 m3, STROJNĚ</t>
  </si>
  <si>
    <t>Rýha pro stabilizační prhy : 9*4*0,5*0,6 = 10,8 m3</t>
  </si>
  <si>
    <t>Rýha pro záhozovou patku : 96,1*0,5*0,5 = 24,025 m3</t>
  </si>
  <si>
    <t>-------------------------------------------------------------------</t>
  </si>
  <si>
    <t>Celkem : 35,05 m3</t>
  </si>
  <si>
    <t>461211711R00</t>
  </si>
  <si>
    <t>Patka dlažby lom.kamene, na sucho, bez výpl.spár</t>
  </si>
  <si>
    <t>Patka dl. 96,1 m á 0,0,35 m3/m = 33,635 m3</t>
  </si>
  <si>
    <t>464511111R00</t>
  </si>
  <si>
    <t>Pohoz z lom.kamene neupraveného tříděného z terénu</t>
  </si>
  <si>
    <t>361,7 m2*0,25 =90,425 m3</t>
  </si>
  <si>
    <t>452318510R00</t>
  </si>
  <si>
    <t>Zajišťovací práh z betonu s patkami i bez patek</t>
  </si>
  <si>
    <t>Beton. stabilizační prahy ve svazích : 0,5*0,6*9*4,0 =  10,8 m3</t>
  </si>
  <si>
    <t>894423114R00</t>
  </si>
  <si>
    <t>Osaz. bet. dílců šachet, dna, do 5,0 t</t>
  </si>
  <si>
    <t>kus</t>
  </si>
  <si>
    <t>Nový požerák : 3,0 t</t>
  </si>
  <si>
    <t>SPEC. 10</t>
  </si>
  <si>
    <t>Dodání požeráku prefabrikovaného 800/800/1,8 m</t>
  </si>
  <si>
    <t>kpl</t>
  </si>
  <si>
    <t>Požerák dvoudlužový 800/800/1800, s poklopem na zamykání, dluže dub 600*150*50 mm 24 ks, impregnované</t>
  </si>
  <si>
    <t>Vlastní pol 20</t>
  </si>
  <si>
    <t>Základ pro požerák</t>
  </si>
  <si>
    <t>ks</t>
  </si>
  <si>
    <t>1000*1000*800 hl. , B 20, vč. výkopu</t>
  </si>
  <si>
    <t>Vlastní pol 30</t>
  </si>
  <si>
    <t>Dodání a montáž lávky k požeráku 4450 mm</t>
  </si>
  <si>
    <t>Lávka : 2x Ič. 14 dl. 4450 pozinkováno, Zábradlí jednostranné trubkové, dvojmadlové, v. 1100 mm, pozink, podlaha z dub. fošen 800/150/50 inpregnováno, základ. beton blok B20 v hrázi 800/300/1000.</t>
  </si>
  <si>
    <t>831350014RA0</t>
  </si>
  <si>
    <t>Kanalizace z trub PVC hrdlových D 315 mm</t>
  </si>
  <si>
    <t>m</t>
  </si>
  <si>
    <t>Propoj potrubím z nového požeráku do stávajícího potrubí odpadu : 9 m</t>
  </si>
  <si>
    <t>831310016RA0</t>
  </si>
  <si>
    <t>Kanalizace z trub betonových DN 500</t>
  </si>
  <si>
    <t>Propojení přítoku do nádrže</t>
  </si>
  <si>
    <t>831350013RA0</t>
  </si>
  <si>
    <t>Kanalizace z trub PVC hrdlových D 200 mm</t>
  </si>
  <si>
    <t>Propojení přítoku 2 a 3 (DK) do nádrže : 3 m</t>
  </si>
  <si>
    <t>979082213R00</t>
  </si>
  <si>
    <t>Vodorovná doprava suti po suchu do 1 km</t>
  </si>
  <si>
    <t>t</t>
  </si>
  <si>
    <t>Vybouraný beton: 273 m2*0,15 *2,4 t/m3 = 98,28 t</t>
  </si>
  <si>
    <t>979082219R00</t>
  </si>
  <si>
    <t>Příplatek za dopravu suti po suchu za další 1 km</t>
  </si>
  <si>
    <t>998331011R00</t>
  </si>
  <si>
    <t>Přesun hmot pro nádrže</t>
  </si>
  <si>
    <t>Zábradlí podél nádrže, vč. beton. patek á 3 m, ocelové DN 40 mm, dvoutrubkové, 1100 mm v.</t>
  </si>
  <si>
    <t>783122710R00</t>
  </si>
  <si>
    <t>Nátěr syntetický OK "A" základní</t>
  </si>
  <si>
    <t>124 m zábradlí, dvoutrubkové, ocelové, stojka á 3,0 m, výška 1100 mm, dl. 124 m</t>
  </si>
  <si>
    <t>celkem 311 m oc. tr. 40 mm DN  = 39,062 m2</t>
  </si>
  <si>
    <t>783122610R00</t>
  </si>
  <si>
    <t>Nátěr syntetický 3x email, vrchní</t>
  </si>
  <si>
    <t>GZS 2%</t>
  </si>
  <si>
    <t>-</t>
  </si>
  <si>
    <t>2</t>
  </si>
  <si>
    <t>Kompletační činnost 0,5%</t>
  </si>
  <si>
    <t>3</t>
  </si>
  <si>
    <t>Geodetické práce</t>
  </si>
  <si>
    <t>-------------------------------------------------------</t>
  </si>
  <si>
    <t/>
  </si>
  <si>
    <t>SUM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</si>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</sst>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4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18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9" xfId="0" applyFont="1" applyBorder="1" applyAlignment="1">
      <alignment vertical="top" shrinkToFit="1"/>
    </xf>
    <xf numFmtId="16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3" fillId="0" borderId="22" xfId="0" applyNumberFormat="1" applyFont="1" applyBorder="1" applyAlignment="1">
      <alignment horizontal="right" vertical="center" indent="1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" fontId="11" fillId="0" borderId="16" xfId="0" applyNumberFormat="1" applyFont="1" applyBorder="1" applyAlignment="1">
      <alignment horizontal="right" vertical="center" indent="1"/>
    </xf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1" fontId="0" fillId="0" borderId="6" xfId="0" applyNumberFormat="1" applyFon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" fontId="7" fillId="5" borderId="39" xfId="0" applyNumberFormat="1" applyFont="1" applyFill="1" applyBorder="1" applyAlignment="1"/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26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4" fontId="17" fillId="0" borderId="0" xfId="0" applyNumberFormat="1" applyFont="1" applyBorder="1" applyAlignment="1">
      <alignment vertical="top" wrapText="1" shrinkToFit="1"/>
    </xf>
    <xf numFmtId="4" fontId="17" fillId="0" borderId="34" xfId="0" applyNumberFormat="1" applyFont="1" applyBorder="1" applyAlignment="1">
      <alignment vertical="top" wrapText="1" shrinkToFi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S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7" t="s">
        <v>38</v>
      </c>
    </row>
    <row r="2" spans="1:7" ht="57.75" customHeight="1" x14ac:dyDescent="0.2">
      <c r="A2" s="196" t="s">
        <v>39</v>
      </c>
      <c r="B2" s="196"/>
      <c r="C2" s="196"/>
      <c r="D2" s="196"/>
      <c r="E2" s="196"/>
      <c r="F2" s="196"/>
      <c r="G2" s="19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58"/>
  <sheetViews>
    <sheetView showGridLines="0" topLeftCell="B15" zoomScaleNormal="100" zoomScaleSheetLayoutView="75" workbookViewId="0">
      <selection activeCell="H48" sqref="H48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3" t="s">
        <v>36</v>
      </c>
      <c r="B1" s="197" t="s">
        <v>42</v>
      </c>
      <c r="C1" s="198"/>
      <c r="D1" s="198"/>
      <c r="E1" s="198"/>
      <c r="F1" s="198"/>
      <c r="G1" s="198"/>
      <c r="H1" s="198"/>
      <c r="I1" s="198"/>
      <c r="J1" s="199"/>
    </row>
    <row r="2" spans="1:15" ht="23.25" customHeight="1" x14ac:dyDescent="0.2">
      <c r="A2" s="4"/>
      <c r="B2" s="81" t="s">
        <v>40</v>
      </c>
      <c r="C2" s="82"/>
      <c r="D2" s="223" t="s">
        <v>46</v>
      </c>
      <c r="E2" s="224"/>
      <c r="F2" s="224"/>
      <c r="G2" s="224"/>
      <c r="H2" s="224"/>
      <c r="I2" s="224"/>
      <c r="J2" s="225"/>
      <c r="O2" s="2"/>
    </row>
    <row r="3" spans="1:15" ht="23.25" customHeight="1" x14ac:dyDescent="0.2">
      <c r="A3" s="4"/>
      <c r="B3" s="83" t="s">
        <v>45</v>
      </c>
      <c r="C3" s="84"/>
      <c r="D3" s="216" t="s">
        <v>43</v>
      </c>
      <c r="E3" s="217"/>
      <c r="F3" s="217"/>
      <c r="G3" s="217"/>
      <c r="H3" s="217"/>
      <c r="I3" s="217"/>
      <c r="J3" s="218"/>
    </row>
    <row r="4" spans="1:15" ht="23.25" hidden="1" customHeight="1" x14ac:dyDescent="0.2">
      <c r="A4" s="4"/>
      <c r="B4" s="85" t="s">
        <v>44</v>
      </c>
      <c r="C4" s="86"/>
      <c r="D4" s="87"/>
      <c r="E4" s="87"/>
      <c r="F4" s="88"/>
      <c r="G4" s="89"/>
      <c r="H4" s="88"/>
      <c r="I4" s="89"/>
      <c r="J4" s="90"/>
    </row>
    <row r="5" spans="1:15" ht="24" customHeight="1" x14ac:dyDescent="0.2">
      <c r="A5" s="4"/>
      <c r="B5" s="47" t="s">
        <v>21</v>
      </c>
      <c r="C5" s="5"/>
      <c r="D5" s="91" t="s">
        <v>47</v>
      </c>
      <c r="E5" s="26"/>
      <c r="F5" s="26"/>
      <c r="G5" s="26"/>
      <c r="H5" s="28" t="s">
        <v>33</v>
      </c>
      <c r="I5" s="91"/>
      <c r="J5" s="11"/>
    </row>
    <row r="6" spans="1:15" ht="15.75" customHeight="1" x14ac:dyDescent="0.2">
      <c r="A6" s="4"/>
      <c r="B6" s="41"/>
      <c r="C6" s="26"/>
      <c r="D6" s="91"/>
      <c r="E6" s="26"/>
      <c r="F6" s="26"/>
      <c r="G6" s="26"/>
      <c r="H6" s="28" t="s">
        <v>34</v>
      </c>
      <c r="I6" s="91"/>
      <c r="J6" s="11"/>
    </row>
    <row r="7" spans="1:15" ht="15.75" customHeight="1" x14ac:dyDescent="0.2">
      <c r="A7" s="4"/>
      <c r="B7" s="42"/>
      <c r="C7" s="92"/>
      <c r="D7" s="80"/>
      <c r="E7" s="34"/>
      <c r="F7" s="34"/>
      <c r="G7" s="34"/>
      <c r="H7" s="36"/>
      <c r="I7" s="34"/>
      <c r="J7" s="51"/>
    </row>
    <row r="8" spans="1:15" ht="24" hidden="1" customHeight="1" x14ac:dyDescent="0.2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4"/>
      <c r="B11" s="47" t="s">
        <v>18</v>
      </c>
      <c r="C11" s="5"/>
      <c r="D11" s="227"/>
      <c r="E11" s="227"/>
      <c r="F11" s="227"/>
      <c r="G11" s="227"/>
      <c r="H11" s="28" t="s">
        <v>33</v>
      </c>
      <c r="I11" s="94"/>
      <c r="J11" s="11"/>
    </row>
    <row r="12" spans="1:15" ht="15.75" customHeight="1" x14ac:dyDescent="0.2">
      <c r="A12" s="4"/>
      <c r="B12" s="41"/>
      <c r="C12" s="26"/>
      <c r="D12" s="214"/>
      <c r="E12" s="214"/>
      <c r="F12" s="214"/>
      <c r="G12" s="214"/>
      <c r="H12" s="28" t="s">
        <v>34</v>
      </c>
      <c r="I12" s="94"/>
      <c r="J12" s="11"/>
    </row>
    <row r="13" spans="1:15" ht="15.75" customHeight="1" x14ac:dyDescent="0.2">
      <c r="A13" s="4"/>
      <c r="B13" s="42"/>
      <c r="C13" s="93"/>
      <c r="D13" s="215"/>
      <c r="E13" s="215"/>
      <c r="F13" s="215"/>
      <c r="G13" s="215"/>
      <c r="H13" s="29"/>
      <c r="I13" s="34"/>
      <c r="J13" s="51"/>
    </row>
    <row r="14" spans="1:15" ht="24" hidden="1" customHeight="1" x14ac:dyDescent="0.2">
      <c r="A14" s="4"/>
      <c r="B14" s="66" t="s">
        <v>20</v>
      </c>
      <c r="C14" s="67"/>
      <c r="D14" s="68"/>
      <c r="E14" s="69"/>
      <c r="F14" s="69"/>
      <c r="G14" s="69"/>
      <c r="H14" s="70"/>
      <c r="I14" s="69"/>
      <c r="J14" s="71"/>
    </row>
    <row r="15" spans="1:15" ht="32.25" customHeight="1" x14ac:dyDescent="0.2">
      <c r="A15" s="4"/>
      <c r="B15" s="52" t="s">
        <v>31</v>
      </c>
      <c r="C15" s="72"/>
      <c r="D15" s="53"/>
      <c r="E15" s="226" t="s">
        <v>29</v>
      </c>
      <c r="F15" s="226"/>
      <c r="G15" s="211" t="s">
        <v>30</v>
      </c>
      <c r="H15" s="211"/>
      <c r="I15" s="211" t="s">
        <v>28</v>
      </c>
      <c r="J15" s="212"/>
    </row>
    <row r="16" spans="1:15" ht="23.25" customHeight="1" x14ac:dyDescent="0.2">
      <c r="A16" s="141" t="s">
        <v>23</v>
      </c>
      <c r="B16" s="142" t="s">
        <v>23</v>
      </c>
      <c r="C16" s="58"/>
      <c r="D16" s="59"/>
      <c r="E16" s="206">
        <f>SUMIF(F47:F54,A16,G47:G54)+SUMIF(F47:F54,"PSU",G47:G54)</f>
        <v>0</v>
      </c>
      <c r="F16" s="213"/>
      <c r="G16" s="206">
        <f>SUMIF(F47:F54,A16,H47:H54)+SUMIF(F47:F54,"PSU",H47:H54)</f>
        <v>0</v>
      </c>
      <c r="H16" s="213"/>
      <c r="I16" s="206">
        <f>SUMIF(F47:F54,A16,I47:I54)+SUMIF(F47:F54,"PSU",I47:I54)</f>
        <v>0</v>
      </c>
      <c r="J16" s="207"/>
    </row>
    <row r="17" spans="1:10" ht="23.25" customHeight="1" x14ac:dyDescent="0.2">
      <c r="A17" s="141" t="s">
        <v>24</v>
      </c>
      <c r="B17" s="142" t="s">
        <v>24</v>
      </c>
      <c r="C17" s="58"/>
      <c r="D17" s="59"/>
      <c r="E17" s="206">
        <f>SUMIF(F47:F54,A17,G47:G54)</f>
        <v>0</v>
      </c>
      <c r="F17" s="213"/>
      <c r="G17" s="206">
        <f>SUMIF(F47:F54,A17,H47:H54)</f>
        <v>0</v>
      </c>
      <c r="H17" s="213"/>
      <c r="I17" s="206">
        <f>SUMIF(F47:F54,A17,I47:I54)</f>
        <v>0</v>
      </c>
      <c r="J17" s="207"/>
    </row>
    <row r="18" spans="1:10" ht="23.25" customHeight="1" x14ac:dyDescent="0.2">
      <c r="A18" s="141" t="s">
        <v>25</v>
      </c>
      <c r="B18" s="142" t="s">
        <v>25</v>
      </c>
      <c r="C18" s="58"/>
      <c r="D18" s="59"/>
      <c r="E18" s="206">
        <f>SUMIF(F47:F54,A18,G47:G54)</f>
        <v>0</v>
      </c>
      <c r="F18" s="213"/>
      <c r="G18" s="206">
        <f>SUMIF(F47:F54,A18,H47:H54)</f>
        <v>0</v>
      </c>
      <c r="H18" s="213"/>
      <c r="I18" s="206">
        <f>SUMIF(F47:F54,A18,I47:I54)</f>
        <v>0</v>
      </c>
      <c r="J18" s="207"/>
    </row>
    <row r="19" spans="1:10" ht="23.25" customHeight="1" x14ac:dyDescent="0.2">
      <c r="A19" s="141" t="s">
        <v>66</v>
      </c>
      <c r="B19" s="142" t="s">
        <v>26</v>
      </c>
      <c r="C19" s="58"/>
      <c r="D19" s="59"/>
      <c r="E19" s="206">
        <f>SUMIF(F47:F54,A19,G47:G54)</f>
        <v>0</v>
      </c>
      <c r="F19" s="213"/>
      <c r="G19" s="206">
        <f>SUMIF(F47:F54,A19,H47:H54)</f>
        <v>0</v>
      </c>
      <c r="H19" s="213"/>
      <c r="I19" s="206">
        <f>SUMIF(F47:F54,A19,I47:I54)</f>
        <v>0</v>
      </c>
      <c r="J19" s="207"/>
    </row>
    <row r="20" spans="1:10" ht="23.25" customHeight="1" x14ac:dyDescent="0.2">
      <c r="A20" s="141" t="s">
        <v>68</v>
      </c>
      <c r="B20" s="142" t="s">
        <v>27</v>
      </c>
      <c r="C20" s="58"/>
      <c r="D20" s="59"/>
      <c r="E20" s="206">
        <f>SUMIF(F47:F54,A20,G47:G54)</f>
        <v>0</v>
      </c>
      <c r="F20" s="213"/>
      <c r="G20" s="206">
        <f>SUMIF(F47:F54,A20,H47:H54)</f>
        <v>0</v>
      </c>
      <c r="H20" s="213"/>
      <c r="I20" s="206">
        <f>SUMIF(F47:F54,A20,I47:I54)</f>
        <v>0</v>
      </c>
      <c r="J20" s="207"/>
    </row>
    <row r="21" spans="1:10" ht="23.25" customHeight="1" x14ac:dyDescent="0.2">
      <c r="A21" s="4"/>
      <c r="B21" s="74" t="s">
        <v>28</v>
      </c>
      <c r="C21" s="75"/>
      <c r="D21" s="76"/>
      <c r="E21" s="208">
        <f>SUM(E16:F20)</f>
        <v>0</v>
      </c>
      <c r="F21" s="209"/>
      <c r="G21" s="208">
        <f>SUM(G16:H20)</f>
        <v>0</v>
      </c>
      <c r="H21" s="209"/>
      <c r="I21" s="208">
        <f>SUM(I16:J20)</f>
        <v>0</v>
      </c>
      <c r="J21" s="219"/>
    </row>
    <row r="22" spans="1:10" ht="33" customHeight="1" x14ac:dyDescent="0.2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">
      <c r="A23" s="4"/>
      <c r="B23" s="57" t="s">
        <v>11</v>
      </c>
      <c r="C23" s="58"/>
      <c r="D23" s="59"/>
      <c r="E23" s="60">
        <v>15</v>
      </c>
      <c r="F23" s="61" t="s">
        <v>0</v>
      </c>
      <c r="G23" s="204">
        <f>ZakladDPHSniVypocet</f>
        <v>0</v>
      </c>
      <c r="H23" s="205"/>
      <c r="I23" s="205"/>
      <c r="J23" s="62" t="str">
        <f t="shared" ref="J23:J28" si="0">Mena</f>
        <v>CZK</v>
      </c>
    </row>
    <row r="24" spans="1:10" ht="23.25" customHeight="1" x14ac:dyDescent="0.2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229">
        <f>ZakladDPHSni*SazbaDPH1/100</f>
        <v>0</v>
      </c>
      <c r="H24" s="230"/>
      <c r="I24" s="230"/>
      <c r="J24" s="62" t="str">
        <f t="shared" si="0"/>
        <v>CZK</v>
      </c>
    </row>
    <row r="25" spans="1:10" ht="23.25" customHeight="1" x14ac:dyDescent="0.2">
      <c r="A25" s="4"/>
      <c r="B25" s="57" t="s">
        <v>13</v>
      </c>
      <c r="C25" s="58"/>
      <c r="D25" s="59"/>
      <c r="E25" s="60">
        <v>21</v>
      </c>
      <c r="F25" s="61" t="s">
        <v>0</v>
      </c>
      <c r="G25" s="204">
        <f>ZakladDPHZaklVypocet</f>
        <v>0</v>
      </c>
      <c r="H25" s="205"/>
      <c r="I25" s="205"/>
      <c r="J25" s="62" t="str">
        <f t="shared" si="0"/>
        <v>CZK</v>
      </c>
    </row>
    <row r="26" spans="1:10" ht="23.25" customHeight="1" x14ac:dyDescent="0.2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200">
        <f>ZakladDPHZakl*SazbaDPH2/100</f>
        <v>0</v>
      </c>
      <c r="H26" s="201"/>
      <c r="I26" s="201"/>
      <c r="J26" s="56" t="str">
        <f t="shared" si="0"/>
        <v>CZK</v>
      </c>
    </row>
    <row r="27" spans="1:10" ht="23.25" customHeight="1" thickBot="1" x14ac:dyDescent="0.25">
      <c r="A27" s="4"/>
      <c r="B27" s="48" t="s">
        <v>4</v>
      </c>
      <c r="C27" s="20"/>
      <c r="D27" s="23"/>
      <c r="E27" s="20"/>
      <c r="F27" s="21"/>
      <c r="G27" s="202">
        <f>0</f>
        <v>0</v>
      </c>
      <c r="H27" s="202"/>
      <c r="I27" s="202"/>
      <c r="J27" s="63" t="str">
        <f t="shared" si="0"/>
        <v>CZK</v>
      </c>
    </row>
    <row r="28" spans="1:10" ht="27.75" hidden="1" customHeight="1" thickBot="1" x14ac:dyDescent="0.25">
      <c r="A28" s="4"/>
      <c r="B28" s="113" t="s">
        <v>22</v>
      </c>
      <c r="C28" s="114"/>
      <c r="D28" s="114"/>
      <c r="E28" s="115"/>
      <c r="F28" s="116"/>
      <c r="G28" s="210">
        <f>ZakladDPHSniVypocet+ZakladDPHZaklVypocet</f>
        <v>0</v>
      </c>
      <c r="H28" s="210"/>
      <c r="I28" s="210"/>
      <c r="J28" s="117" t="str">
        <f t="shared" si="0"/>
        <v>CZK</v>
      </c>
    </row>
    <row r="29" spans="1:10" ht="27.75" customHeight="1" thickBot="1" x14ac:dyDescent="0.25">
      <c r="A29" s="4"/>
      <c r="B29" s="113" t="s">
        <v>35</v>
      </c>
      <c r="C29" s="118"/>
      <c r="D29" s="118"/>
      <c r="E29" s="118"/>
      <c r="F29" s="118"/>
      <c r="G29" s="203">
        <f>ZakladDPHSni+DPHSni+ZakladDPHZakl+DPHZakl+Zaokrouhleni</f>
        <v>0</v>
      </c>
      <c r="H29" s="203"/>
      <c r="I29" s="203"/>
      <c r="J29" s="119" t="s">
        <v>49</v>
      </c>
    </row>
    <row r="30" spans="1:10" ht="12.75" customHeight="1" x14ac:dyDescent="0.2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">
      <c r="A32" s="4"/>
      <c r="B32" s="24"/>
      <c r="C32" s="19" t="s">
        <v>10</v>
      </c>
      <c r="D32" s="39"/>
      <c r="E32" s="39"/>
      <c r="F32" s="19" t="s">
        <v>9</v>
      </c>
      <c r="G32" s="39"/>
      <c r="H32" s="40">
        <f ca="1">TODAY()</f>
        <v>43469</v>
      </c>
      <c r="I32" s="39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 x14ac:dyDescent="0.2">
      <c r="A35" s="4"/>
      <c r="B35" s="4"/>
      <c r="C35" s="5"/>
      <c r="D35" s="228" t="s">
        <v>2</v>
      </c>
      <c r="E35" s="228"/>
      <c r="F35" s="5"/>
      <c r="G35" s="45"/>
      <c r="H35" s="13" t="s">
        <v>3</v>
      </c>
      <c r="I35" s="45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7" t="s">
        <v>15</v>
      </c>
      <c r="C37" s="3"/>
      <c r="D37" s="3"/>
      <c r="E37" s="3"/>
      <c r="F37" s="105"/>
      <c r="G37" s="105"/>
      <c r="H37" s="105"/>
      <c r="I37" s="105"/>
      <c r="J37" s="3"/>
    </row>
    <row r="38" spans="1:10" ht="25.5" hidden="1" customHeight="1" x14ac:dyDescent="0.2">
      <c r="A38" s="97" t="s">
        <v>37</v>
      </c>
      <c r="B38" s="99" t="s">
        <v>16</v>
      </c>
      <c r="C38" s="100" t="s">
        <v>5</v>
      </c>
      <c r="D38" s="101"/>
      <c r="E38" s="101"/>
      <c r="F38" s="106" t="str">
        <f>B23</f>
        <v>Základ pro sníženou DPH</v>
      </c>
      <c r="G38" s="106" t="str">
        <f>B25</f>
        <v>Základ pro základní DPH</v>
      </c>
      <c r="H38" s="107" t="s">
        <v>17</v>
      </c>
      <c r="I38" s="107" t="s">
        <v>1</v>
      </c>
      <c r="J38" s="102" t="s">
        <v>0</v>
      </c>
    </row>
    <row r="39" spans="1:10" ht="25.5" hidden="1" customHeight="1" x14ac:dyDescent="0.2">
      <c r="A39" s="97">
        <v>1</v>
      </c>
      <c r="B39" s="103"/>
      <c r="C39" s="231"/>
      <c r="D39" s="232"/>
      <c r="E39" s="232"/>
      <c r="F39" s="108">
        <f>' Pol'!AC87</f>
        <v>0</v>
      </c>
      <c r="G39" s="109">
        <f>' Pol'!AD87</f>
        <v>0</v>
      </c>
      <c r="H39" s="110">
        <f>(F39*SazbaDPH1/100)+(G39*SazbaDPH2/100)</f>
        <v>0</v>
      </c>
      <c r="I39" s="110">
        <f>F39+G39+H39</f>
        <v>0</v>
      </c>
      <c r="J39" s="104" t="str">
        <f>IF(CenaCelkemVypocet=0,"",I39/CenaCelkemVypocet*100)</f>
        <v/>
      </c>
    </row>
    <row r="40" spans="1:10" ht="25.5" hidden="1" customHeight="1" x14ac:dyDescent="0.2">
      <c r="A40" s="97"/>
      <c r="B40" s="233" t="s">
        <v>48</v>
      </c>
      <c r="C40" s="234"/>
      <c r="D40" s="234"/>
      <c r="E40" s="235"/>
      <c r="F40" s="111">
        <f>SUMIF(A39:A39,"=1",F39:F39)</f>
        <v>0</v>
      </c>
      <c r="G40" s="112">
        <f>SUMIF(A39:A39,"=1",G39:G39)</f>
        <v>0</v>
      </c>
      <c r="H40" s="112">
        <f>SUMIF(A39:A39,"=1",H39:H39)</f>
        <v>0</v>
      </c>
      <c r="I40" s="112">
        <f>SUMIF(A39:A39,"=1",I39:I39)</f>
        <v>0</v>
      </c>
      <c r="J40" s="98">
        <f>SUMIF(A39:A39,"=1",J39:J39)</f>
        <v>0</v>
      </c>
    </row>
    <row r="44" spans="1:10" ht="15.75" x14ac:dyDescent="0.25">
      <c r="B44" s="120" t="s">
        <v>50</v>
      </c>
    </row>
    <row r="46" spans="1:10" ht="25.5" customHeight="1" x14ac:dyDescent="0.2">
      <c r="A46" s="121"/>
      <c r="B46" s="125" t="s">
        <v>16</v>
      </c>
      <c r="C46" s="125" t="s">
        <v>5</v>
      </c>
      <c r="D46" s="126"/>
      <c r="E46" s="126"/>
      <c r="F46" s="129" t="s">
        <v>51</v>
      </c>
      <c r="G46" s="129" t="s">
        <v>29</v>
      </c>
      <c r="H46" s="129" t="s">
        <v>30</v>
      </c>
      <c r="I46" s="236" t="s">
        <v>28</v>
      </c>
      <c r="J46" s="236"/>
    </row>
    <row r="47" spans="1:10" ht="25.5" customHeight="1" x14ac:dyDescent="0.2">
      <c r="A47" s="122"/>
      <c r="B47" s="130" t="s">
        <v>52</v>
      </c>
      <c r="C47" s="238" t="s">
        <v>53</v>
      </c>
      <c r="D47" s="239"/>
      <c r="E47" s="239"/>
      <c r="F47" s="132" t="s">
        <v>23</v>
      </c>
      <c r="G47" s="133">
        <f>' Pol'!I8</f>
        <v>0</v>
      </c>
      <c r="H47" s="133">
        <f>' Pol'!K8</f>
        <v>0</v>
      </c>
      <c r="I47" s="237"/>
      <c r="J47" s="237"/>
    </row>
    <row r="48" spans="1:10" ht="25.5" customHeight="1" x14ac:dyDescent="0.2">
      <c r="A48" s="122"/>
      <c r="B48" s="124" t="s">
        <v>54</v>
      </c>
      <c r="C48" s="221" t="s">
        <v>55</v>
      </c>
      <c r="D48" s="222"/>
      <c r="E48" s="222"/>
      <c r="F48" s="134" t="s">
        <v>23</v>
      </c>
      <c r="G48" s="135">
        <f>' Pol'!I47</f>
        <v>0</v>
      </c>
      <c r="H48" s="135">
        <f>' Pol'!K47</f>
        <v>0</v>
      </c>
      <c r="I48" s="220"/>
      <c r="J48" s="220"/>
    </row>
    <row r="49" spans="1:10" ht="25.5" customHeight="1" x14ac:dyDescent="0.2">
      <c r="A49" s="122"/>
      <c r="B49" s="124" t="s">
        <v>56</v>
      </c>
      <c r="C49" s="221" t="s">
        <v>57</v>
      </c>
      <c r="D49" s="222"/>
      <c r="E49" s="222"/>
      <c r="F49" s="134" t="s">
        <v>23</v>
      </c>
      <c r="G49" s="135">
        <f>' Pol'!I54</f>
        <v>0</v>
      </c>
      <c r="H49" s="135">
        <f>' Pol'!K54</f>
        <v>0</v>
      </c>
      <c r="I49" s="220"/>
      <c r="J49" s="220"/>
    </row>
    <row r="50" spans="1:10" ht="25.5" customHeight="1" x14ac:dyDescent="0.2">
      <c r="A50" s="122"/>
      <c r="B50" s="124" t="s">
        <v>58</v>
      </c>
      <c r="C50" s="221" t="s">
        <v>59</v>
      </c>
      <c r="D50" s="222"/>
      <c r="E50" s="222"/>
      <c r="F50" s="134" t="s">
        <v>23</v>
      </c>
      <c r="G50" s="135">
        <f>' Pol'!I69</f>
        <v>0</v>
      </c>
      <c r="H50" s="135">
        <f>' Pol'!K69</f>
        <v>0</v>
      </c>
      <c r="I50" s="220"/>
      <c r="J50" s="220"/>
    </row>
    <row r="51" spans="1:10" ht="25.5" customHeight="1" x14ac:dyDescent="0.2">
      <c r="A51" s="122"/>
      <c r="B51" s="124" t="s">
        <v>60</v>
      </c>
      <c r="C51" s="221" t="s">
        <v>61</v>
      </c>
      <c r="D51" s="222"/>
      <c r="E51" s="222"/>
      <c r="F51" s="134" t="s">
        <v>23</v>
      </c>
      <c r="G51" s="135">
        <f>' Pol'!I73</f>
        <v>0</v>
      </c>
      <c r="H51" s="135">
        <f>' Pol'!K73</f>
        <v>0</v>
      </c>
      <c r="I51" s="220"/>
      <c r="J51" s="220"/>
    </row>
    <row r="52" spans="1:10" ht="25.5" customHeight="1" x14ac:dyDescent="0.2">
      <c r="A52" s="122"/>
      <c r="B52" s="124" t="s">
        <v>62</v>
      </c>
      <c r="C52" s="221" t="s">
        <v>63</v>
      </c>
      <c r="D52" s="222"/>
      <c r="E52" s="222"/>
      <c r="F52" s="134" t="s">
        <v>24</v>
      </c>
      <c r="G52" s="135">
        <f>' Pol'!I75</f>
        <v>0</v>
      </c>
      <c r="H52" s="135">
        <f>' Pol'!K75</f>
        <v>0</v>
      </c>
      <c r="I52" s="220"/>
      <c r="J52" s="220"/>
    </row>
    <row r="53" spans="1:10" ht="25.5" customHeight="1" x14ac:dyDescent="0.2">
      <c r="A53" s="122"/>
      <c r="B53" s="124" t="s">
        <v>64</v>
      </c>
      <c r="C53" s="221" t="s">
        <v>65</v>
      </c>
      <c r="D53" s="222"/>
      <c r="E53" s="222"/>
      <c r="F53" s="134" t="s">
        <v>24</v>
      </c>
      <c r="G53" s="135">
        <f>' Pol'!I77</f>
        <v>0</v>
      </c>
      <c r="H53" s="135">
        <f>' Pol'!K77</f>
        <v>0</v>
      </c>
      <c r="I53" s="220"/>
      <c r="J53" s="220"/>
    </row>
    <row r="54" spans="1:10" ht="25.5" customHeight="1" x14ac:dyDescent="0.2">
      <c r="A54" s="122"/>
      <c r="B54" s="131" t="s">
        <v>66</v>
      </c>
      <c r="C54" s="242" t="s">
        <v>67</v>
      </c>
      <c r="D54" s="243"/>
      <c r="E54" s="243"/>
      <c r="F54" s="136" t="s">
        <v>23</v>
      </c>
      <c r="G54" s="137">
        <f>' Pol'!I82</f>
        <v>0</v>
      </c>
      <c r="H54" s="137">
        <f>' Pol'!K82</f>
        <v>0</v>
      </c>
      <c r="I54" s="241"/>
      <c r="J54" s="241"/>
    </row>
    <row r="55" spans="1:10" ht="25.5" customHeight="1" x14ac:dyDescent="0.2">
      <c r="A55" s="123"/>
      <c r="B55" s="127" t="s">
        <v>1</v>
      </c>
      <c r="C55" s="127"/>
      <c r="D55" s="128"/>
      <c r="E55" s="128"/>
      <c r="F55" s="138"/>
      <c r="G55" s="139">
        <f>SUM(G47:G54)</f>
        <v>0</v>
      </c>
      <c r="H55" s="139">
        <f>SUM(H47:H54)</f>
        <v>0</v>
      </c>
      <c r="I55" s="240">
        <f>SUM(I47:I54)</f>
        <v>0</v>
      </c>
      <c r="J55" s="240"/>
    </row>
    <row r="56" spans="1:10" x14ac:dyDescent="0.2">
      <c r="F56" s="140"/>
      <c r="G56" s="96"/>
      <c r="H56" s="140"/>
      <c r="I56" s="96"/>
      <c r="J56" s="96"/>
    </row>
    <row r="57" spans="1:10" x14ac:dyDescent="0.2">
      <c r="F57" s="140"/>
      <c r="G57" s="96"/>
      <c r="H57" s="140"/>
      <c r="I57" s="96"/>
      <c r="J57" s="96"/>
    </row>
    <row r="58" spans="1:10" x14ac:dyDescent="0.2">
      <c r="F58" s="140"/>
      <c r="G58" s="96"/>
      <c r="H58" s="140"/>
      <c r="I58" s="96"/>
      <c r="J58" s="9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5">
    <mergeCell ref="I55:J55"/>
    <mergeCell ref="I52:J52"/>
    <mergeCell ref="C52:E52"/>
    <mergeCell ref="I53:J53"/>
    <mergeCell ref="C53:E53"/>
    <mergeCell ref="I54:J54"/>
    <mergeCell ref="C54:E54"/>
    <mergeCell ref="I49:J49"/>
    <mergeCell ref="C49:E49"/>
    <mergeCell ref="I50:J50"/>
    <mergeCell ref="C50:E50"/>
    <mergeCell ref="I51:J51"/>
    <mergeCell ref="C51:E51"/>
    <mergeCell ref="C39:E39"/>
    <mergeCell ref="B40:E40"/>
    <mergeCell ref="I46:J46"/>
    <mergeCell ref="I47:J47"/>
    <mergeCell ref="C47:E47"/>
    <mergeCell ref="I48:J48"/>
    <mergeCell ref="C48:E48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15:H15"/>
    <mergeCell ref="I15:J15"/>
    <mergeCell ref="E16:F16"/>
    <mergeCell ref="D12:G12"/>
    <mergeCell ref="D13:G13"/>
    <mergeCell ref="D3:J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44" t="s">
        <v>6</v>
      </c>
      <c r="B1" s="244"/>
      <c r="C1" s="245"/>
      <c r="D1" s="244"/>
      <c r="E1" s="244"/>
      <c r="F1" s="244"/>
      <c r="G1" s="244"/>
    </row>
    <row r="2" spans="1:7" ht="24.95" customHeight="1" x14ac:dyDescent="0.2">
      <c r="A2" s="79" t="s">
        <v>41</v>
      </c>
      <c r="B2" s="78"/>
      <c r="C2" s="246"/>
      <c r="D2" s="246"/>
      <c r="E2" s="246"/>
      <c r="F2" s="246"/>
      <c r="G2" s="247"/>
    </row>
    <row r="3" spans="1:7" ht="24.95" hidden="1" customHeight="1" x14ac:dyDescent="0.2">
      <c r="A3" s="79" t="s">
        <v>7</v>
      </c>
      <c r="B3" s="78"/>
      <c r="C3" s="246"/>
      <c r="D3" s="246"/>
      <c r="E3" s="246"/>
      <c r="F3" s="246"/>
      <c r="G3" s="247"/>
    </row>
    <row r="4" spans="1:7" ht="24.95" hidden="1" customHeight="1" x14ac:dyDescent="0.2">
      <c r="A4" s="79" t="s">
        <v>8</v>
      </c>
      <c r="B4" s="78"/>
      <c r="C4" s="246"/>
      <c r="D4" s="246"/>
      <c r="E4" s="246"/>
      <c r="F4" s="246"/>
      <c r="G4" s="247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97"/>
  <sheetViews>
    <sheetView tabSelected="1" topLeftCell="A9" workbookViewId="0">
      <selection activeCell="F9" sqref="F9"/>
    </sheetView>
  </sheetViews>
  <sheetFormatPr defaultRowHeight="12.75" outlineLevelRow="1" x14ac:dyDescent="0.2"/>
  <cols>
    <col min="1" max="1" width="4.28515625" customWidth="1"/>
    <col min="2" max="2" width="14.42578125" style="95" customWidth="1"/>
    <col min="3" max="3" width="38.28515625" style="95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12" max="13" width="0" hidden="1" customWidth="1"/>
    <col min="16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253" t="s">
        <v>6</v>
      </c>
      <c r="B1" s="253"/>
      <c r="C1" s="253"/>
      <c r="D1" s="253"/>
      <c r="E1" s="253"/>
      <c r="F1" s="253"/>
      <c r="G1" s="253"/>
      <c r="AE1" t="s">
        <v>70</v>
      </c>
    </row>
    <row r="2" spans="1:60" ht="24.95" customHeight="1" x14ac:dyDescent="0.2">
      <c r="A2" s="145" t="s">
        <v>69</v>
      </c>
      <c r="B2" s="143"/>
      <c r="C2" s="254" t="s">
        <v>46</v>
      </c>
      <c r="D2" s="255"/>
      <c r="E2" s="255"/>
      <c r="F2" s="255"/>
      <c r="G2" s="256"/>
      <c r="AE2" t="s">
        <v>71</v>
      </c>
    </row>
    <row r="3" spans="1:60" ht="24.95" customHeight="1" x14ac:dyDescent="0.2">
      <c r="A3" s="146" t="s">
        <v>7</v>
      </c>
      <c r="B3" s="144"/>
      <c r="C3" s="257" t="s">
        <v>43</v>
      </c>
      <c r="D3" s="258"/>
      <c r="E3" s="258"/>
      <c r="F3" s="258"/>
      <c r="G3" s="259"/>
      <c r="AE3" t="s">
        <v>72</v>
      </c>
    </row>
    <row r="4" spans="1:60" ht="24.95" hidden="1" customHeight="1" x14ac:dyDescent="0.2">
      <c r="A4" s="146" t="s">
        <v>8</v>
      </c>
      <c r="B4" s="144"/>
      <c r="C4" s="257"/>
      <c r="D4" s="258"/>
      <c r="E4" s="258"/>
      <c r="F4" s="258"/>
      <c r="G4" s="259"/>
      <c r="AE4" t="s">
        <v>73</v>
      </c>
    </row>
    <row r="5" spans="1:60" hidden="1" x14ac:dyDescent="0.2">
      <c r="A5" s="147" t="s">
        <v>74</v>
      </c>
      <c r="B5" s="148"/>
      <c r="C5" s="149"/>
      <c r="D5" s="150"/>
      <c r="E5" s="150"/>
      <c r="F5" s="150"/>
      <c r="G5" s="151"/>
      <c r="AE5" t="s">
        <v>75</v>
      </c>
    </row>
    <row r="7" spans="1:60" ht="38.25" x14ac:dyDescent="0.2">
      <c r="A7" s="157" t="s">
        <v>76</v>
      </c>
      <c r="B7" s="158" t="s">
        <v>77</v>
      </c>
      <c r="C7" s="158" t="s">
        <v>78</v>
      </c>
      <c r="D7" s="157" t="s">
        <v>79</v>
      </c>
      <c r="E7" s="157" t="s">
        <v>80</v>
      </c>
      <c r="F7" s="152" t="s">
        <v>81</v>
      </c>
      <c r="G7" s="172" t="s">
        <v>28</v>
      </c>
      <c r="H7" s="173" t="s">
        <v>29</v>
      </c>
      <c r="I7" s="173" t="s">
        <v>82</v>
      </c>
      <c r="J7" s="173" t="s">
        <v>30</v>
      </c>
      <c r="K7" s="173" t="s">
        <v>83</v>
      </c>
      <c r="L7" s="173" t="s">
        <v>84</v>
      </c>
      <c r="M7" s="173" t="s">
        <v>85</v>
      </c>
      <c r="N7" s="173" t="s">
        <v>86</v>
      </c>
      <c r="O7" s="173" t="s">
        <v>87</v>
      </c>
      <c r="P7" s="173" t="s">
        <v>88</v>
      </c>
      <c r="Q7" s="173" t="s">
        <v>89</v>
      </c>
      <c r="R7" s="173" t="s">
        <v>90</v>
      </c>
      <c r="S7" s="173" t="s">
        <v>91</v>
      </c>
      <c r="T7" s="173" t="s">
        <v>92</v>
      </c>
      <c r="U7" s="160" t="s">
        <v>93</v>
      </c>
    </row>
    <row r="8" spans="1:60" x14ac:dyDescent="0.2">
      <c r="A8" s="174" t="s">
        <v>94</v>
      </c>
      <c r="B8" s="175" t="s">
        <v>52</v>
      </c>
      <c r="C8" s="176" t="s">
        <v>53</v>
      </c>
      <c r="D8" s="159"/>
      <c r="E8" s="177"/>
      <c r="F8" s="178"/>
      <c r="G8" s="178">
        <f>SUMIF(AE9:AE46,"&lt;&gt;NOR",G9:G46)</f>
        <v>0</v>
      </c>
      <c r="H8" s="178"/>
      <c r="I8" s="178">
        <f>SUM(I9:I46)</f>
        <v>0</v>
      </c>
      <c r="J8" s="178"/>
      <c r="K8" s="178">
        <f>SUM(K9:K46)</f>
        <v>0</v>
      </c>
      <c r="L8" s="178"/>
      <c r="M8" s="178">
        <f>SUM(M9:M46)</f>
        <v>0</v>
      </c>
      <c r="N8" s="159"/>
      <c r="O8" s="159">
        <f>SUM(O9:O46)</f>
        <v>792.59500000000003</v>
      </c>
      <c r="P8" s="159"/>
      <c r="Q8" s="159">
        <f>SUM(Q9:Q46)</f>
        <v>98.28</v>
      </c>
      <c r="R8" s="159"/>
      <c r="S8" s="159"/>
      <c r="T8" s="174"/>
      <c r="U8" s="159">
        <f>SUM(U9:U46)</f>
        <v>277.90000000000003</v>
      </c>
      <c r="AE8" t="s">
        <v>95</v>
      </c>
    </row>
    <row r="9" spans="1:60" outlineLevel="1" x14ac:dyDescent="0.2">
      <c r="A9" s="154">
        <v>1</v>
      </c>
      <c r="B9" s="161" t="s">
        <v>96</v>
      </c>
      <c r="C9" s="190" t="s">
        <v>97</v>
      </c>
      <c r="D9" s="163" t="s">
        <v>98</v>
      </c>
      <c r="E9" s="167">
        <v>203.29</v>
      </c>
      <c r="F9" s="169"/>
      <c r="G9" s="170">
        <f>ROUND(E9*F9,2)</f>
        <v>0</v>
      </c>
      <c r="H9" s="169"/>
      <c r="I9" s="170">
        <f>ROUND(E9*H9,2)</f>
        <v>0</v>
      </c>
      <c r="J9" s="169"/>
      <c r="K9" s="170">
        <f>ROUND(E9*J9,2)</f>
        <v>0</v>
      </c>
      <c r="L9" s="170">
        <v>21</v>
      </c>
      <c r="M9" s="170">
        <f>G9*(1+L9/100)</f>
        <v>0</v>
      </c>
      <c r="N9" s="163">
        <v>0</v>
      </c>
      <c r="O9" s="163">
        <f>ROUND(E9*N9,5)</f>
        <v>0</v>
      </c>
      <c r="P9" s="163">
        <v>0</v>
      </c>
      <c r="Q9" s="163">
        <f>ROUND(E9*P9,5)</f>
        <v>0</v>
      </c>
      <c r="R9" s="163"/>
      <c r="S9" s="163"/>
      <c r="T9" s="164">
        <v>0.11799999999999999</v>
      </c>
      <c r="U9" s="163">
        <f>ROUND(E9*T9,2)</f>
        <v>23.99</v>
      </c>
      <c r="V9" s="153"/>
      <c r="W9" s="153"/>
      <c r="X9" s="153"/>
      <c r="Y9" s="153"/>
      <c r="Z9" s="153"/>
      <c r="AA9" s="153"/>
      <c r="AB9" s="153"/>
      <c r="AC9" s="153"/>
      <c r="AD9" s="153"/>
      <c r="AE9" s="153" t="s">
        <v>99</v>
      </c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</row>
    <row r="10" spans="1:60" outlineLevel="1" x14ac:dyDescent="0.2">
      <c r="A10" s="154"/>
      <c r="B10" s="161"/>
      <c r="C10" s="248" t="s">
        <v>100</v>
      </c>
      <c r="D10" s="249"/>
      <c r="E10" s="250"/>
      <c r="F10" s="251"/>
      <c r="G10" s="252"/>
      <c r="H10" s="170"/>
      <c r="I10" s="170"/>
      <c r="J10" s="170"/>
      <c r="K10" s="170"/>
      <c r="L10" s="170"/>
      <c r="M10" s="170"/>
      <c r="N10" s="163"/>
      <c r="O10" s="163"/>
      <c r="P10" s="163"/>
      <c r="Q10" s="163"/>
      <c r="R10" s="163"/>
      <c r="S10" s="163"/>
      <c r="T10" s="164"/>
      <c r="U10" s="163"/>
      <c r="V10" s="153"/>
      <c r="W10" s="153"/>
      <c r="X10" s="153"/>
      <c r="Y10" s="153"/>
      <c r="Z10" s="153"/>
      <c r="AA10" s="153"/>
      <c r="AB10" s="153"/>
      <c r="AC10" s="153"/>
      <c r="AD10" s="153"/>
      <c r="AE10" s="153" t="s">
        <v>101</v>
      </c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6" t="str">
        <f>C10</f>
        <v>Odtěžení sedimentu, objem dle geodetického zaměření 203,29 m3</v>
      </c>
      <c r="BB10" s="153"/>
      <c r="BC10" s="153"/>
      <c r="BD10" s="153"/>
      <c r="BE10" s="153"/>
      <c r="BF10" s="153"/>
      <c r="BG10" s="153"/>
      <c r="BH10" s="153"/>
    </row>
    <row r="11" spans="1:60" ht="22.5" outlineLevel="1" x14ac:dyDescent="0.2">
      <c r="A11" s="154">
        <v>2</v>
      </c>
      <c r="B11" s="161" t="s">
        <v>102</v>
      </c>
      <c r="C11" s="190" t="s">
        <v>103</v>
      </c>
      <c r="D11" s="163" t="s">
        <v>98</v>
      </c>
      <c r="E11" s="167">
        <v>203.29</v>
      </c>
      <c r="F11" s="169"/>
      <c r="G11" s="170">
        <f>ROUND(E11*F11,2)</f>
        <v>0</v>
      </c>
      <c r="H11" s="169"/>
      <c r="I11" s="170">
        <f>ROUND(E11*H11,2)</f>
        <v>0</v>
      </c>
      <c r="J11" s="169"/>
      <c r="K11" s="170">
        <f>ROUND(E11*J11,2)</f>
        <v>0</v>
      </c>
      <c r="L11" s="170">
        <v>21</v>
      </c>
      <c r="M11" s="170">
        <f>G11*(1+L11/100)</f>
        <v>0</v>
      </c>
      <c r="N11" s="163">
        <v>0</v>
      </c>
      <c r="O11" s="163">
        <f>ROUND(E11*N11,5)</f>
        <v>0</v>
      </c>
      <c r="P11" s="163">
        <v>0</v>
      </c>
      <c r="Q11" s="163">
        <f>ROUND(E11*P11,5)</f>
        <v>0</v>
      </c>
      <c r="R11" s="163"/>
      <c r="S11" s="163"/>
      <c r="T11" s="164">
        <v>1.6E-2</v>
      </c>
      <c r="U11" s="163">
        <f>ROUND(E11*T11,2)</f>
        <v>3.25</v>
      </c>
      <c r="V11" s="153"/>
      <c r="W11" s="153"/>
      <c r="X11" s="153"/>
      <c r="Y11" s="153"/>
      <c r="Z11" s="153"/>
      <c r="AA11" s="153"/>
      <c r="AB11" s="153"/>
      <c r="AC11" s="153"/>
      <c r="AD11" s="153"/>
      <c r="AE11" s="153" t="s">
        <v>99</v>
      </c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</row>
    <row r="12" spans="1:60" ht="22.5" outlineLevel="1" x14ac:dyDescent="0.2">
      <c r="A12" s="154">
        <v>3</v>
      </c>
      <c r="B12" s="161" t="s">
        <v>104</v>
      </c>
      <c r="C12" s="190" t="s">
        <v>105</v>
      </c>
      <c r="D12" s="163" t="s">
        <v>98</v>
      </c>
      <c r="E12" s="167">
        <v>203.29</v>
      </c>
      <c r="F12" s="169"/>
      <c r="G12" s="170">
        <f>ROUND(E12*F12,2)</f>
        <v>0</v>
      </c>
      <c r="H12" s="169"/>
      <c r="I12" s="170">
        <f>ROUND(E12*H12,2)</f>
        <v>0</v>
      </c>
      <c r="J12" s="169"/>
      <c r="K12" s="170">
        <f>ROUND(E12*J12,2)</f>
        <v>0</v>
      </c>
      <c r="L12" s="170">
        <v>21</v>
      </c>
      <c r="M12" s="170">
        <f>G12*(1+L12/100)</f>
        <v>0</v>
      </c>
      <c r="N12" s="163">
        <v>0</v>
      </c>
      <c r="O12" s="163">
        <f>ROUND(E12*N12,5)</f>
        <v>0</v>
      </c>
      <c r="P12" s="163">
        <v>0</v>
      </c>
      <c r="Q12" s="163">
        <f>ROUND(E12*P12,5)</f>
        <v>0</v>
      </c>
      <c r="R12" s="163"/>
      <c r="S12" s="163"/>
      <c r="T12" s="164">
        <v>5.1999999999999998E-3</v>
      </c>
      <c r="U12" s="163">
        <f>ROUND(E12*T12,2)</f>
        <v>1.06</v>
      </c>
      <c r="V12" s="153"/>
      <c r="W12" s="153"/>
      <c r="X12" s="153"/>
      <c r="Y12" s="153"/>
      <c r="Z12" s="153"/>
      <c r="AA12" s="153"/>
      <c r="AB12" s="153"/>
      <c r="AC12" s="153"/>
      <c r="AD12" s="153"/>
      <c r="AE12" s="153" t="s">
        <v>99</v>
      </c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</row>
    <row r="13" spans="1:60" outlineLevel="1" x14ac:dyDescent="0.2">
      <c r="A13" s="154"/>
      <c r="B13" s="161"/>
      <c r="C13" s="248" t="s">
        <v>106</v>
      </c>
      <c r="D13" s="249"/>
      <c r="E13" s="250"/>
      <c r="F13" s="251"/>
      <c r="G13" s="252"/>
      <c r="H13" s="170"/>
      <c r="I13" s="170"/>
      <c r="J13" s="170"/>
      <c r="K13" s="170"/>
      <c r="L13" s="170"/>
      <c r="M13" s="170"/>
      <c r="N13" s="163"/>
      <c r="O13" s="163"/>
      <c r="P13" s="163"/>
      <c r="Q13" s="163"/>
      <c r="R13" s="163"/>
      <c r="S13" s="163"/>
      <c r="T13" s="164"/>
      <c r="U13" s="163"/>
      <c r="V13" s="153"/>
      <c r="W13" s="153"/>
      <c r="X13" s="153"/>
      <c r="Y13" s="153"/>
      <c r="Z13" s="153"/>
      <c r="AA13" s="153"/>
      <c r="AB13" s="153"/>
      <c r="AC13" s="153"/>
      <c r="AD13" s="153"/>
      <c r="AE13" s="153" t="s">
        <v>101</v>
      </c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6" t="str">
        <f>C13</f>
        <v>Odvoz sedimentu na mezideponii :  203,29 m3</v>
      </c>
      <c r="BB13" s="153"/>
      <c r="BC13" s="153"/>
      <c r="BD13" s="153"/>
      <c r="BE13" s="153"/>
      <c r="BF13" s="153"/>
      <c r="BG13" s="153"/>
      <c r="BH13" s="153"/>
    </row>
    <row r="14" spans="1:60" outlineLevel="1" x14ac:dyDescent="0.2">
      <c r="A14" s="154">
        <v>4</v>
      </c>
      <c r="B14" s="161" t="s">
        <v>107</v>
      </c>
      <c r="C14" s="190" t="s">
        <v>108</v>
      </c>
      <c r="D14" s="163" t="s">
        <v>98</v>
      </c>
      <c r="E14" s="167">
        <v>191.9</v>
      </c>
      <c r="F14" s="169"/>
      <c r="G14" s="170">
        <f>ROUND(E14*F14,2)</f>
        <v>0</v>
      </c>
      <c r="H14" s="169"/>
      <c r="I14" s="170">
        <f>ROUND(E14*H14,2)</f>
        <v>0</v>
      </c>
      <c r="J14" s="169"/>
      <c r="K14" s="170">
        <f>ROUND(E14*J14,2)</f>
        <v>0</v>
      </c>
      <c r="L14" s="170">
        <v>21</v>
      </c>
      <c r="M14" s="170">
        <f>G14*(1+L14/100)</f>
        <v>0</v>
      </c>
      <c r="N14" s="163">
        <v>0</v>
      </c>
      <c r="O14" s="163">
        <f>ROUND(E14*N14,5)</f>
        <v>0</v>
      </c>
      <c r="P14" s="163">
        <v>0</v>
      </c>
      <c r="Q14" s="163">
        <f>ROUND(E14*P14,5)</f>
        <v>0</v>
      </c>
      <c r="R14" s="163"/>
      <c r="S14" s="163"/>
      <c r="T14" s="164">
        <v>0.52900000000000003</v>
      </c>
      <c r="U14" s="163">
        <f>ROUND(E14*T14,2)</f>
        <v>101.52</v>
      </c>
      <c r="V14" s="153"/>
      <c r="W14" s="153"/>
      <c r="X14" s="153"/>
      <c r="Y14" s="153"/>
      <c r="Z14" s="153"/>
      <c r="AA14" s="153"/>
      <c r="AB14" s="153"/>
      <c r="AC14" s="153"/>
      <c r="AD14" s="153"/>
      <c r="AE14" s="153" t="s">
        <v>99</v>
      </c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</row>
    <row r="15" spans="1:60" outlineLevel="1" x14ac:dyDescent="0.2">
      <c r="A15" s="154"/>
      <c r="B15" s="161"/>
      <c r="C15" s="248" t="s">
        <v>109</v>
      </c>
      <c r="D15" s="249"/>
      <c r="E15" s="250"/>
      <c r="F15" s="251"/>
      <c r="G15" s="252"/>
      <c r="H15" s="170"/>
      <c r="I15" s="170"/>
      <c r="J15" s="170"/>
      <c r="K15" s="170"/>
      <c r="L15" s="170"/>
      <c r="M15" s="170"/>
      <c r="N15" s="163"/>
      <c r="O15" s="163"/>
      <c r="P15" s="163"/>
      <c r="Q15" s="163"/>
      <c r="R15" s="163"/>
      <c r="S15" s="163"/>
      <c r="T15" s="164"/>
      <c r="U15" s="163"/>
      <c r="V15" s="153"/>
      <c r="W15" s="153"/>
      <c r="X15" s="153"/>
      <c r="Y15" s="153"/>
      <c r="Z15" s="153"/>
      <c r="AA15" s="153"/>
      <c r="AB15" s="153"/>
      <c r="AC15" s="153"/>
      <c r="AD15" s="153"/>
      <c r="AE15" s="153" t="s">
        <v>101</v>
      </c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6" t="str">
        <f>C15</f>
        <v>Zemní hrázka v nádrži - sedimentační prostor : 13,0 m dl. * 0,85 m3/m = 11,05 m3</v>
      </c>
      <c r="BB15" s="153"/>
      <c r="BC15" s="153"/>
      <c r="BD15" s="153"/>
      <c r="BE15" s="153"/>
      <c r="BF15" s="153"/>
      <c r="BG15" s="153"/>
      <c r="BH15" s="153"/>
    </row>
    <row r="16" spans="1:60" ht="22.5" outlineLevel="1" x14ac:dyDescent="0.2">
      <c r="A16" s="154"/>
      <c r="B16" s="161"/>
      <c r="C16" s="248" t="s">
        <v>110</v>
      </c>
      <c r="D16" s="249"/>
      <c r="E16" s="250"/>
      <c r="F16" s="251"/>
      <c r="G16" s="252"/>
      <c r="H16" s="170"/>
      <c r="I16" s="170"/>
      <c r="J16" s="170"/>
      <c r="K16" s="170"/>
      <c r="L16" s="170"/>
      <c r="M16" s="170"/>
      <c r="N16" s="163"/>
      <c r="O16" s="163"/>
      <c r="P16" s="163"/>
      <c r="Q16" s="163"/>
      <c r="R16" s="163"/>
      <c r="S16" s="163"/>
      <c r="T16" s="164"/>
      <c r="U16" s="163"/>
      <c r="V16" s="153"/>
      <c r="W16" s="153"/>
      <c r="X16" s="153"/>
      <c r="Y16" s="153"/>
      <c r="Z16" s="153"/>
      <c r="AA16" s="153"/>
      <c r="AB16" s="153"/>
      <c r="AC16" s="153"/>
      <c r="AD16" s="153"/>
      <c r="AE16" s="153" t="s">
        <v>101</v>
      </c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6" t="str">
        <f>C16</f>
        <v>Dosypávky svahů pro urovnání po odstranění betonového opevnění : 0,5 m3/m2*361,7 m2 = 180,85 m3</v>
      </c>
      <c r="BB16" s="153"/>
      <c r="BC16" s="153"/>
      <c r="BD16" s="153"/>
      <c r="BE16" s="153"/>
      <c r="BF16" s="153"/>
      <c r="BG16" s="153"/>
      <c r="BH16" s="153"/>
    </row>
    <row r="17" spans="1:60" outlineLevel="1" x14ac:dyDescent="0.2">
      <c r="A17" s="154"/>
      <c r="B17" s="161"/>
      <c r="C17" s="248" t="s">
        <v>111</v>
      </c>
      <c r="D17" s="249"/>
      <c r="E17" s="250"/>
      <c r="F17" s="251"/>
      <c r="G17" s="252"/>
      <c r="H17" s="170"/>
      <c r="I17" s="170"/>
      <c r="J17" s="170"/>
      <c r="K17" s="170"/>
      <c r="L17" s="170"/>
      <c r="M17" s="170"/>
      <c r="N17" s="163"/>
      <c r="O17" s="163"/>
      <c r="P17" s="163"/>
      <c r="Q17" s="163"/>
      <c r="R17" s="163"/>
      <c r="S17" s="163"/>
      <c r="T17" s="164"/>
      <c r="U17" s="163"/>
      <c r="V17" s="153"/>
      <c r="W17" s="153"/>
      <c r="X17" s="153"/>
      <c r="Y17" s="153"/>
      <c r="Z17" s="153"/>
      <c r="AA17" s="153"/>
      <c r="AB17" s="153"/>
      <c r="AC17" s="153"/>
      <c r="AD17" s="153"/>
      <c r="AE17" s="153" t="s">
        <v>101</v>
      </c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6" t="str">
        <f>C17</f>
        <v>--------------------------------------------------------------------------------</v>
      </c>
      <c r="BB17" s="153"/>
      <c r="BC17" s="153"/>
      <c r="BD17" s="153"/>
      <c r="BE17" s="153"/>
      <c r="BF17" s="153"/>
      <c r="BG17" s="153"/>
      <c r="BH17" s="153"/>
    </row>
    <row r="18" spans="1:60" outlineLevel="1" x14ac:dyDescent="0.2">
      <c r="A18" s="154"/>
      <c r="B18" s="161"/>
      <c r="C18" s="248" t="s">
        <v>112</v>
      </c>
      <c r="D18" s="249"/>
      <c r="E18" s="250"/>
      <c r="F18" s="251"/>
      <c r="G18" s="252"/>
      <c r="H18" s="170"/>
      <c r="I18" s="170"/>
      <c r="J18" s="170"/>
      <c r="K18" s="170"/>
      <c r="L18" s="170"/>
      <c r="M18" s="170"/>
      <c r="N18" s="163"/>
      <c r="O18" s="163"/>
      <c r="P18" s="163"/>
      <c r="Q18" s="163"/>
      <c r="R18" s="163"/>
      <c r="S18" s="163"/>
      <c r="T18" s="164"/>
      <c r="U18" s="163"/>
      <c r="V18" s="153"/>
      <c r="W18" s="153"/>
      <c r="X18" s="153"/>
      <c r="Y18" s="153"/>
      <c r="Z18" s="153"/>
      <c r="AA18" s="153"/>
      <c r="AB18" s="153"/>
      <c r="AC18" s="153"/>
      <c r="AD18" s="153"/>
      <c r="AE18" s="153" t="s">
        <v>101</v>
      </c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6" t="str">
        <f>C18</f>
        <v>Celkem :                            191,9 m3</v>
      </c>
      <c r="BB18" s="153"/>
      <c r="BC18" s="153"/>
      <c r="BD18" s="153"/>
      <c r="BE18" s="153"/>
      <c r="BF18" s="153"/>
      <c r="BG18" s="153"/>
      <c r="BH18" s="153"/>
    </row>
    <row r="19" spans="1:60" ht="22.5" outlineLevel="1" x14ac:dyDescent="0.2">
      <c r="A19" s="154">
        <v>5</v>
      </c>
      <c r="B19" s="161" t="s">
        <v>113</v>
      </c>
      <c r="C19" s="190" t="s">
        <v>114</v>
      </c>
      <c r="D19" s="163" t="s">
        <v>98</v>
      </c>
      <c r="E19" s="167">
        <v>191.9</v>
      </c>
      <c r="F19" s="169"/>
      <c r="G19" s="170">
        <f>ROUND(E19*F19,2)</f>
        <v>0</v>
      </c>
      <c r="H19" s="169"/>
      <c r="I19" s="170">
        <f>ROUND(E19*H19,2)</f>
        <v>0</v>
      </c>
      <c r="J19" s="169"/>
      <c r="K19" s="170">
        <f>ROUND(E19*J19,2)</f>
        <v>0</v>
      </c>
      <c r="L19" s="170">
        <v>21</v>
      </c>
      <c r="M19" s="170">
        <f>G19*(1+L19/100)</f>
        <v>0</v>
      </c>
      <c r="N19" s="163">
        <v>1.8</v>
      </c>
      <c r="O19" s="163">
        <f>ROUND(E19*N19,5)</f>
        <v>345.42</v>
      </c>
      <c r="P19" s="163">
        <v>0</v>
      </c>
      <c r="Q19" s="163">
        <f>ROUND(E19*P19,5)</f>
        <v>0</v>
      </c>
      <c r="R19" s="163"/>
      <c r="S19" s="163"/>
      <c r="T19" s="164">
        <v>0</v>
      </c>
      <c r="U19" s="163">
        <f>ROUND(E19*T19,2)</f>
        <v>0</v>
      </c>
      <c r="V19" s="153"/>
      <c r="W19" s="153"/>
      <c r="X19" s="153"/>
      <c r="Y19" s="153"/>
      <c r="Z19" s="153"/>
      <c r="AA19" s="153"/>
      <c r="AB19" s="153"/>
      <c r="AC19" s="153"/>
      <c r="AD19" s="153"/>
      <c r="AE19" s="153" t="s">
        <v>99</v>
      </c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</row>
    <row r="20" spans="1:60" outlineLevel="1" x14ac:dyDescent="0.2">
      <c r="A20" s="154"/>
      <c r="B20" s="161"/>
      <c r="C20" s="248" t="s">
        <v>115</v>
      </c>
      <c r="D20" s="249"/>
      <c r="E20" s="250"/>
      <c r="F20" s="251"/>
      <c r="G20" s="252"/>
      <c r="H20" s="170"/>
      <c r="I20" s="170"/>
      <c r="J20" s="170"/>
      <c r="K20" s="170"/>
      <c r="L20" s="170"/>
      <c r="M20" s="170"/>
      <c r="N20" s="163"/>
      <c r="O20" s="163"/>
      <c r="P20" s="163"/>
      <c r="Q20" s="163"/>
      <c r="R20" s="163"/>
      <c r="S20" s="163"/>
      <c r="T20" s="164"/>
      <c r="U20" s="163"/>
      <c r="V20" s="153"/>
      <c r="W20" s="153"/>
      <c r="X20" s="153"/>
      <c r="Y20" s="153"/>
      <c r="Z20" s="153"/>
      <c r="AA20" s="153"/>
      <c r="AB20" s="153"/>
      <c r="AC20" s="153"/>
      <c r="AD20" s="153"/>
      <c r="AE20" s="153" t="s">
        <v>101</v>
      </c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6" t="str">
        <f>C20</f>
        <v>Zemník určí geolog, předpoklad do 5 km vzdálenosti.</v>
      </c>
      <c r="BB20" s="153"/>
      <c r="BC20" s="153"/>
      <c r="BD20" s="153"/>
      <c r="BE20" s="153"/>
      <c r="BF20" s="153"/>
      <c r="BG20" s="153"/>
      <c r="BH20" s="153"/>
    </row>
    <row r="21" spans="1:60" outlineLevel="1" x14ac:dyDescent="0.2">
      <c r="A21" s="154">
        <v>6</v>
      </c>
      <c r="B21" s="161" t="s">
        <v>116</v>
      </c>
      <c r="C21" s="190" t="s">
        <v>117</v>
      </c>
      <c r="D21" s="163" t="s">
        <v>98</v>
      </c>
      <c r="E21" s="167">
        <v>90.424999999999997</v>
      </c>
      <c r="F21" s="169"/>
      <c r="G21" s="170">
        <f>ROUND(E21*F21,2)</f>
        <v>0</v>
      </c>
      <c r="H21" s="169"/>
      <c r="I21" s="170">
        <f>ROUND(E21*H21,2)</f>
        <v>0</v>
      </c>
      <c r="J21" s="169"/>
      <c r="K21" s="170">
        <f>ROUND(E21*J21,2)</f>
        <v>0</v>
      </c>
      <c r="L21" s="170">
        <v>21</v>
      </c>
      <c r="M21" s="170">
        <f>G21*(1+L21/100)</f>
        <v>0</v>
      </c>
      <c r="N21" s="163">
        <v>0</v>
      </c>
      <c r="O21" s="163">
        <f>ROUND(E21*N21,5)</f>
        <v>0</v>
      </c>
      <c r="P21" s="163">
        <v>0</v>
      </c>
      <c r="Q21" s="163">
        <f>ROUND(E21*P21,5)</f>
        <v>0</v>
      </c>
      <c r="R21" s="163"/>
      <c r="S21" s="163"/>
      <c r="T21" s="164">
        <v>0.10100000000000001</v>
      </c>
      <c r="U21" s="163">
        <f>ROUND(E21*T21,2)</f>
        <v>9.1300000000000008</v>
      </c>
      <c r="V21" s="153"/>
      <c r="W21" s="153"/>
      <c r="X21" s="153"/>
      <c r="Y21" s="153"/>
      <c r="Z21" s="153"/>
      <c r="AA21" s="153"/>
      <c r="AB21" s="153"/>
      <c r="AC21" s="153"/>
      <c r="AD21" s="153"/>
      <c r="AE21" s="153" t="s">
        <v>99</v>
      </c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</row>
    <row r="22" spans="1:60" outlineLevel="1" x14ac:dyDescent="0.2">
      <c r="A22" s="154"/>
      <c r="B22" s="161"/>
      <c r="C22" s="248" t="s">
        <v>118</v>
      </c>
      <c r="D22" s="249"/>
      <c r="E22" s="250"/>
      <c r="F22" s="251"/>
      <c r="G22" s="252"/>
      <c r="H22" s="170"/>
      <c r="I22" s="170"/>
      <c r="J22" s="170"/>
      <c r="K22" s="170"/>
      <c r="L22" s="170"/>
      <c r="M22" s="170"/>
      <c r="N22" s="163"/>
      <c r="O22" s="163"/>
      <c r="P22" s="163"/>
      <c r="Q22" s="163"/>
      <c r="R22" s="163"/>
      <c r="S22" s="163"/>
      <c r="T22" s="164"/>
      <c r="U22" s="163"/>
      <c r="V22" s="153"/>
      <c r="W22" s="153"/>
      <c r="X22" s="153"/>
      <c r="Y22" s="153"/>
      <c r="Z22" s="153"/>
      <c r="AA22" s="153"/>
      <c r="AB22" s="153"/>
      <c r="AC22" s="153"/>
      <c r="AD22" s="153"/>
      <c r="AE22" s="153" t="s">
        <v>101</v>
      </c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6" t="str">
        <f>C22</f>
        <v>Těsnění dna a svaků jílem : 0,25 m tl. * 361,7 m2 = 90,425 m3</v>
      </c>
      <c r="BB22" s="153"/>
      <c r="BC22" s="153"/>
      <c r="BD22" s="153"/>
      <c r="BE22" s="153"/>
      <c r="BF22" s="153"/>
      <c r="BG22" s="153"/>
      <c r="BH22" s="153"/>
    </row>
    <row r="23" spans="1:60" outlineLevel="1" x14ac:dyDescent="0.2">
      <c r="A23" s="154">
        <v>7</v>
      </c>
      <c r="B23" s="161" t="s">
        <v>119</v>
      </c>
      <c r="C23" s="190" t="s">
        <v>120</v>
      </c>
      <c r="D23" s="163" t="s">
        <v>98</v>
      </c>
      <c r="E23" s="167">
        <v>90.424999999999997</v>
      </c>
      <c r="F23" s="169"/>
      <c r="G23" s="170">
        <f>ROUND(E23*F23,2)</f>
        <v>0</v>
      </c>
      <c r="H23" s="169"/>
      <c r="I23" s="170">
        <f>ROUND(E23*H23,2)</f>
        <v>0</v>
      </c>
      <c r="J23" s="169"/>
      <c r="K23" s="170">
        <f>ROUND(E23*J23,2)</f>
        <v>0</v>
      </c>
      <c r="L23" s="170">
        <v>21</v>
      </c>
      <c r="M23" s="170">
        <f>G23*(1+L23/100)</f>
        <v>0</v>
      </c>
      <c r="N23" s="163">
        <v>1.8</v>
      </c>
      <c r="O23" s="163">
        <f>ROUND(E23*N23,5)</f>
        <v>162.76499999999999</v>
      </c>
      <c r="P23" s="163">
        <v>0</v>
      </c>
      <c r="Q23" s="163">
        <f>ROUND(E23*P23,5)</f>
        <v>0</v>
      </c>
      <c r="R23" s="163"/>
      <c r="S23" s="163"/>
      <c r="T23" s="164">
        <v>0</v>
      </c>
      <c r="U23" s="163">
        <f>ROUND(E23*T23,2)</f>
        <v>0</v>
      </c>
      <c r="V23" s="153"/>
      <c r="W23" s="153"/>
      <c r="X23" s="153"/>
      <c r="Y23" s="153"/>
      <c r="Z23" s="153"/>
      <c r="AA23" s="153"/>
      <c r="AB23" s="153"/>
      <c r="AC23" s="153"/>
      <c r="AD23" s="153"/>
      <c r="AE23" s="153" t="s">
        <v>99</v>
      </c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53"/>
      <c r="BB23" s="153"/>
      <c r="BC23" s="153"/>
      <c r="BD23" s="153"/>
      <c r="BE23" s="153"/>
      <c r="BF23" s="153"/>
      <c r="BG23" s="153"/>
      <c r="BH23" s="153"/>
    </row>
    <row r="24" spans="1:60" outlineLevel="1" x14ac:dyDescent="0.2">
      <c r="A24" s="154"/>
      <c r="B24" s="161"/>
      <c r="C24" s="248" t="s">
        <v>115</v>
      </c>
      <c r="D24" s="249"/>
      <c r="E24" s="250"/>
      <c r="F24" s="251"/>
      <c r="G24" s="252"/>
      <c r="H24" s="170"/>
      <c r="I24" s="170"/>
      <c r="J24" s="170"/>
      <c r="K24" s="170"/>
      <c r="L24" s="170"/>
      <c r="M24" s="170"/>
      <c r="N24" s="163"/>
      <c r="O24" s="163"/>
      <c r="P24" s="163"/>
      <c r="Q24" s="163"/>
      <c r="R24" s="163"/>
      <c r="S24" s="163"/>
      <c r="T24" s="164"/>
      <c r="U24" s="163"/>
      <c r="V24" s="153"/>
      <c r="W24" s="153"/>
      <c r="X24" s="153"/>
      <c r="Y24" s="153"/>
      <c r="Z24" s="153"/>
      <c r="AA24" s="153"/>
      <c r="AB24" s="153"/>
      <c r="AC24" s="153"/>
      <c r="AD24" s="153"/>
      <c r="AE24" s="153" t="s">
        <v>101</v>
      </c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6" t="str">
        <f>C24</f>
        <v>Zemník určí geolog, předpoklad do 5 km vzdálenosti.</v>
      </c>
      <c r="BB24" s="153"/>
      <c r="BC24" s="153"/>
      <c r="BD24" s="153"/>
      <c r="BE24" s="153"/>
      <c r="BF24" s="153"/>
      <c r="BG24" s="153"/>
      <c r="BH24" s="153"/>
    </row>
    <row r="25" spans="1:60" outlineLevel="1" x14ac:dyDescent="0.2">
      <c r="A25" s="154">
        <v>8</v>
      </c>
      <c r="B25" s="161" t="s">
        <v>121</v>
      </c>
      <c r="C25" s="190" t="s">
        <v>122</v>
      </c>
      <c r="D25" s="163" t="s">
        <v>123</v>
      </c>
      <c r="E25" s="167">
        <v>273</v>
      </c>
      <c r="F25" s="169"/>
      <c r="G25" s="170">
        <f>ROUND(E25*F25,2)</f>
        <v>0</v>
      </c>
      <c r="H25" s="169"/>
      <c r="I25" s="170">
        <f>ROUND(E25*H25,2)</f>
        <v>0</v>
      </c>
      <c r="J25" s="169"/>
      <c r="K25" s="170">
        <f>ROUND(E25*J25,2)</f>
        <v>0</v>
      </c>
      <c r="L25" s="170">
        <v>21</v>
      </c>
      <c r="M25" s="170">
        <f>G25*(1+L25/100)</f>
        <v>0</v>
      </c>
      <c r="N25" s="163">
        <v>0</v>
      </c>
      <c r="O25" s="163">
        <f>ROUND(E25*N25,5)</f>
        <v>0</v>
      </c>
      <c r="P25" s="163">
        <v>0.36</v>
      </c>
      <c r="Q25" s="163">
        <f>ROUND(E25*P25,5)</f>
        <v>98.28</v>
      </c>
      <c r="R25" s="163"/>
      <c r="S25" s="163"/>
      <c r="T25" s="164">
        <v>4.4999999999999998E-2</v>
      </c>
      <c r="U25" s="163">
        <f>ROUND(E25*T25,2)</f>
        <v>12.29</v>
      </c>
      <c r="V25" s="153"/>
      <c r="W25" s="153"/>
      <c r="X25" s="153"/>
      <c r="Y25" s="153"/>
      <c r="Z25" s="153"/>
      <c r="AA25" s="153"/>
      <c r="AB25" s="153"/>
      <c r="AC25" s="153"/>
      <c r="AD25" s="153"/>
      <c r="AE25" s="153" t="s">
        <v>99</v>
      </c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</row>
    <row r="26" spans="1:60" ht="22.5" outlineLevel="1" x14ac:dyDescent="0.2">
      <c r="A26" s="154"/>
      <c r="B26" s="161"/>
      <c r="C26" s="248" t="s">
        <v>124</v>
      </c>
      <c r="D26" s="249"/>
      <c r="E26" s="250"/>
      <c r="F26" s="251"/>
      <c r="G26" s="252"/>
      <c r="H26" s="170"/>
      <c r="I26" s="170"/>
      <c r="J26" s="170"/>
      <c r="K26" s="170"/>
      <c r="L26" s="170"/>
      <c r="M26" s="170"/>
      <c r="N26" s="163"/>
      <c r="O26" s="163"/>
      <c r="P26" s="163"/>
      <c r="Q26" s="163"/>
      <c r="R26" s="163"/>
      <c r="S26" s="163"/>
      <c r="T26" s="164"/>
      <c r="U26" s="163"/>
      <c r="V26" s="153"/>
      <c r="W26" s="153"/>
      <c r="X26" s="153"/>
      <c r="Y26" s="153"/>
      <c r="Z26" s="153"/>
      <c r="AA26" s="153"/>
      <c r="AB26" s="153"/>
      <c r="AC26" s="153"/>
      <c r="AD26" s="153"/>
      <c r="AE26" s="153" t="s">
        <v>101</v>
      </c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6" t="str">
        <f>C26</f>
        <v>Vybourání betonů stávajícího opevnění svahů : tl. 150 mm, plocha svahů odečtena ze situace elektronicky = 273 m2</v>
      </c>
      <c r="BB26" s="153"/>
      <c r="BC26" s="153"/>
      <c r="BD26" s="153"/>
      <c r="BE26" s="153"/>
      <c r="BF26" s="153"/>
      <c r="BG26" s="153"/>
      <c r="BH26" s="153"/>
    </row>
    <row r="27" spans="1:60" outlineLevel="1" x14ac:dyDescent="0.2">
      <c r="A27" s="154">
        <v>9</v>
      </c>
      <c r="B27" s="161" t="s">
        <v>125</v>
      </c>
      <c r="C27" s="190" t="s">
        <v>126</v>
      </c>
      <c r="D27" s="163" t="s">
        <v>98</v>
      </c>
      <c r="E27" s="167">
        <v>40.950000000000003</v>
      </c>
      <c r="F27" s="169"/>
      <c r="G27" s="170">
        <f>ROUND(E27*F27,2)</f>
        <v>0</v>
      </c>
      <c r="H27" s="169"/>
      <c r="I27" s="170">
        <f>ROUND(E27*H27,2)</f>
        <v>0</v>
      </c>
      <c r="J27" s="169"/>
      <c r="K27" s="170">
        <f>ROUND(E27*J27,2)</f>
        <v>0</v>
      </c>
      <c r="L27" s="170">
        <v>21</v>
      </c>
      <c r="M27" s="170">
        <f>G27*(1+L27/100)</f>
        <v>0</v>
      </c>
      <c r="N27" s="163">
        <v>0</v>
      </c>
      <c r="O27" s="163">
        <f>ROUND(E27*N27,5)</f>
        <v>0</v>
      </c>
      <c r="P27" s="163">
        <v>0</v>
      </c>
      <c r="Q27" s="163">
        <f>ROUND(E27*P27,5)</f>
        <v>0</v>
      </c>
      <c r="R27" s="163"/>
      <c r="S27" s="163"/>
      <c r="T27" s="164">
        <v>0</v>
      </c>
      <c r="U27" s="163">
        <f>ROUND(E27*T27,2)</f>
        <v>0</v>
      </c>
      <c r="V27" s="153"/>
      <c r="W27" s="153"/>
      <c r="X27" s="153"/>
      <c r="Y27" s="153"/>
      <c r="Z27" s="153"/>
      <c r="AA27" s="153"/>
      <c r="AB27" s="153"/>
      <c r="AC27" s="153"/>
      <c r="AD27" s="153"/>
      <c r="AE27" s="153" t="s">
        <v>99</v>
      </c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</row>
    <row r="28" spans="1:60" outlineLevel="1" x14ac:dyDescent="0.2">
      <c r="A28" s="154"/>
      <c r="B28" s="161"/>
      <c r="C28" s="248" t="s">
        <v>127</v>
      </c>
      <c r="D28" s="249"/>
      <c r="E28" s="250"/>
      <c r="F28" s="251"/>
      <c r="G28" s="252"/>
      <c r="H28" s="170"/>
      <c r="I28" s="170"/>
      <c r="J28" s="170"/>
      <c r="K28" s="170"/>
      <c r="L28" s="170"/>
      <c r="M28" s="170"/>
      <c r="N28" s="163"/>
      <c r="O28" s="163"/>
      <c r="P28" s="163"/>
      <c r="Q28" s="163"/>
      <c r="R28" s="163"/>
      <c r="S28" s="163"/>
      <c r="T28" s="164"/>
      <c r="U28" s="163"/>
      <c r="V28" s="153"/>
      <c r="W28" s="153"/>
      <c r="X28" s="153"/>
      <c r="Y28" s="153"/>
      <c r="Z28" s="153"/>
      <c r="AA28" s="153"/>
      <c r="AB28" s="153"/>
      <c r="AC28" s="153"/>
      <c r="AD28" s="153"/>
      <c r="AE28" s="153" t="s">
        <v>101</v>
      </c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6" t="str">
        <f>C28</f>
        <v>Beton opevnění</v>
      </c>
      <c r="BB28" s="153"/>
      <c r="BC28" s="153"/>
      <c r="BD28" s="153"/>
      <c r="BE28" s="153"/>
      <c r="BF28" s="153"/>
      <c r="BG28" s="153"/>
      <c r="BH28" s="153"/>
    </row>
    <row r="29" spans="1:60" ht="22.5" outlineLevel="1" x14ac:dyDescent="0.2">
      <c r="A29" s="154">
        <v>10</v>
      </c>
      <c r="B29" s="161" t="s">
        <v>128</v>
      </c>
      <c r="C29" s="190" t="s">
        <v>129</v>
      </c>
      <c r="D29" s="163" t="s">
        <v>123</v>
      </c>
      <c r="E29" s="167">
        <v>300</v>
      </c>
      <c r="F29" s="169"/>
      <c r="G29" s="170">
        <f>ROUND(E29*F29,2)</f>
        <v>0</v>
      </c>
      <c r="H29" s="169"/>
      <c r="I29" s="170">
        <f>ROUND(E29*H29,2)</f>
        <v>0</v>
      </c>
      <c r="J29" s="169"/>
      <c r="K29" s="170">
        <f>ROUND(E29*J29,2)</f>
        <v>0</v>
      </c>
      <c r="L29" s="170">
        <v>21</v>
      </c>
      <c r="M29" s="170">
        <f>G29*(1+L29/100)</f>
        <v>0</v>
      </c>
      <c r="N29" s="163">
        <v>3.0000000000000001E-5</v>
      </c>
      <c r="O29" s="163">
        <f>ROUND(E29*N29,5)</f>
        <v>8.9999999999999993E-3</v>
      </c>
      <c r="P29" s="163">
        <v>0</v>
      </c>
      <c r="Q29" s="163">
        <f>ROUND(E29*P29,5)</f>
        <v>0</v>
      </c>
      <c r="R29" s="163"/>
      <c r="S29" s="163"/>
      <c r="T29" s="164">
        <v>0.25752000000000003</v>
      </c>
      <c r="U29" s="163">
        <f>ROUND(E29*T29,2)</f>
        <v>77.260000000000005</v>
      </c>
      <c r="V29" s="153"/>
      <c r="W29" s="153"/>
      <c r="X29" s="153"/>
      <c r="Y29" s="153"/>
      <c r="Z29" s="153"/>
      <c r="AA29" s="153"/>
      <c r="AB29" s="153"/>
      <c r="AC29" s="153"/>
      <c r="AD29" s="153"/>
      <c r="AE29" s="153" t="s">
        <v>130</v>
      </c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</row>
    <row r="30" spans="1:60" outlineLevel="1" x14ac:dyDescent="0.2">
      <c r="A30" s="154"/>
      <c r="B30" s="161"/>
      <c r="C30" s="248" t="s">
        <v>131</v>
      </c>
      <c r="D30" s="249"/>
      <c r="E30" s="250"/>
      <c r="F30" s="251"/>
      <c r="G30" s="252"/>
      <c r="H30" s="170"/>
      <c r="I30" s="170"/>
      <c r="J30" s="170"/>
      <c r="K30" s="170"/>
      <c r="L30" s="170"/>
      <c r="M30" s="170"/>
      <c r="N30" s="163"/>
      <c r="O30" s="163"/>
      <c r="P30" s="163"/>
      <c r="Q30" s="163"/>
      <c r="R30" s="163"/>
      <c r="S30" s="163"/>
      <c r="T30" s="164"/>
      <c r="U30" s="163"/>
      <c r="V30" s="153"/>
      <c r="W30" s="153"/>
      <c r="X30" s="153"/>
      <c r="Y30" s="153"/>
      <c r="Z30" s="153"/>
      <c r="AA30" s="153"/>
      <c r="AB30" s="153"/>
      <c r="AC30" s="153"/>
      <c r="AD30" s="153"/>
      <c r="AE30" s="153" t="s">
        <v>101</v>
      </c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6" t="str">
        <f>C30</f>
        <v>Finální úpravy povrchů po stavbě : 300 m2</v>
      </c>
      <c r="BB30" s="153"/>
      <c r="BC30" s="153"/>
      <c r="BD30" s="153"/>
      <c r="BE30" s="153"/>
      <c r="BF30" s="153"/>
      <c r="BG30" s="153"/>
      <c r="BH30" s="153"/>
    </row>
    <row r="31" spans="1:60" outlineLevel="1" x14ac:dyDescent="0.2">
      <c r="A31" s="154">
        <v>11</v>
      </c>
      <c r="B31" s="161" t="s">
        <v>132</v>
      </c>
      <c r="C31" s="190" t="s">
        <v>133</v>
      </c>
      <c r="D31" s="163" t="s">
        <v>123</v>
      </c>
      <c r="E31" s="167">
        <v>20</v>
      </c>
      <c r="F31" s="169"/>
      <c r="G31" s="170">
        <f>ROUND(E31*F31,2)</f>
        <v>0</v>
      </c>
      <c r="H31" s="169"/>
      <c r="I31" s="170">
        <f>ROUND(E31*H31,2)</f>
        <v>0</v>
      </c>
      <c r="J31" s="169"/>
      <c r="K31" s="170">
        <f>ROUND(E31*J31,2)</f>
        <v>0</v>
      </c>
      <c r="L31" s="170">
        <v>21</v>
      </c>
      <c r="M31" s="170">
        <f>G31*(1+L31/100)</f>
        <v>0</v>
      </c>
      <c r="N31" s="163">
        <v>0</v>
      </c>
      <c r="O31" s="163">
        <f>ROUND(E31*N31,5)</f>
        <v>0</v>
      </c>
      <c r="P31" s="163">
        <v>0</v>
      </c>
      <c r="Q31" s="163">
        <f>ROUND(E31*P31,5)</f>
        <v>0</v>
      </c>
      <c r="R31" s="163"/>
      <c r="S31" s="163"/>
      <c r="T31" s="164">
        <v>0.17199999999999999</v>
      </c>
      <c r="U31" s="163">
        <f>ROUND(E31*T31,2)</f>
        <v>3.44</v>
      </c>
      <c r="V31" s="153"/>
      <c r="W31" s="153"/>
      <c r="X31" s="153"/>
      <c r="Y31" s="153"/>
      <c r="Z31" s="153"/>
      <c r="AA31" s="153"/>
      <c r="AB31" s="153"/>
      <c r="AC31" s="153"/>
      <c r="AD31" s="153"/>
      <c r="AE31" s="153" t="s">
        <v>99</v>
      </c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</row>
    <row r="32" spans="1:60" outlineLevel="1" x14ac:dyDescent="0.2">
      <c r="A32" s="154"/>
      <c r="B32" s="161"/>
      <c r="C32" s="248" t="s">
        <v>134</v>
      </c>
      <c r="D32" s="249"/>
      <c r="E32" s="250"/>
      <c r="F32" s="251"/>
      <c r="G32" s="252"/>
      <c r="H32" s="170"/>
      <c r="I32" s="170"/>
      <c r="J32" s="170"/>
      <c r="K32" s="170"/>
      <c r="L32" s="170"/>
      <c r="M32" s="170"/>
      <c r="N32" s="163"/>
      <c r="O32" s="163"/>
      <c r="P32" s="163"/>
      <c r="Q32" s="163"/>
      <c r="R32" s="163"/>
      <c r="S32" s="163"/>
      <c r="T32" s="164"/>
      <c r="U32" s="163"/>
      <c r="V32" s="153"/>
      <c r="W32" s="153"/>
      <c r="X32" s="153"/>
      <c r="Y32" s="153"/>
      <c r="Z32" s="153"/>
      <c r="AA32" s="153"/>
      <c r="AB32" s="153"/>
      <c r="AC32" s="153"/>
      <c r="AD32" s="153"/>
      <c r="AE32" s="153" t="s">
        <v>101</v>
      </c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6" t="str">
        <f>C32</f>
        <v>Stromy a keře ve svahu na jižní straně : 20 m2</v>
      </c>
      <c r="BB32" s="153"/>
      <c r="BC32" s="153"/>
      <c r="BD32" s="153"/>
      <c r="BE32" s="153"/>
      <c r="BF32" s="153"/>
      <c r="BG32" s="153"/>
      <c r="BH32" s="153"/>
    </row>
    <row r="33" spans="1:60" outlineLevel="1" x14ac:dyDescent="0.2">
      <c r="A33" s="154">
        <v>12</v>
      </c>
      <c r="B33" s="161" t="s">
        <v>135</v>
      </c>
      <c r="C33" s="190" t="s">
        <v>136</v>
      </c>
      <c r="D33" s="163" t="s">
        <v>123</v>
      </c>
      <c r="E33" s="167">
        <v>20</v>
      </c>
      <c r="F33" s="169"/>
      <c r="G33" s="170">
        <f>ROUND(E33*F33,2)</f>
        <v>0</v>
      </c>
      <c r="H33" s="169"/>
      <c r="I33" s="170">
        <f>ROUND(E33*H33,2)</f>
        <v>0</v>
      </c>
      <c r="J33" s="169"/>
      <c r="K33" s="170">
        <f>ROUND(E33*J33,2)</f>
        <v>0</v>
      </c>
      <c r="L33" s="170">
        <v>21</v>
      </c>
      <c r="M33" s="170">
        <f>G33*(1+L33/100)</f>
        <v>0</v>
      </c>
      <c r="N33" s="163">
        <v>5.0000000000000002E-5</v>
      </c>
      <c r="O33" s="163">
        <f>ROUND(E33*N33,5)</f>
        <v>1E-3</v>
      </c>
      <c r="P33" s="163">
        <v>0</v>
      </c>
      <c r="Q33" s="163">
        <f>ROUND(E33*P33,5)</f>
        <v>0</v>
      </c>
      <c r="R33" s="163"/>
      <c r="S33" s="163"/>
      <c r="T33" s="164">
        <v>0.03</v>
      </c>
      <c r="U33" s="163">
        <f>ROUND(E33*T33,2)</f>
        <v>0.6</v>
      </c>
      <c r="V33" s="153"/>
      <c r="W33" s="153"/>
      <c r="X33" s="153"/>
      <c r="Y33" s="153"/>
      <c r="Z33" s="153"/>
      <c r="AA33" s="153"/>
      <c r="AB33" s="153"/>
      <c r="AC33" s="153"/>
      <c r="AD33" s="153"/>
      <c r="AE33" s="153" t="s">
        <v>99</v>
      </c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</row>
    <row r="34" spans="1:60" outlineLevel="1" x14ac:dyDescent="0.2">
      <c r="A34" s="154">
        <v>13</v>
      </c>
      <c r="B34" s="161" t="s">
        <v>137</v>
      </c>
      <c r="C34" s="190" t="s">
        <v>138</v>
      </c>
      <c r="D34" s="163" t="s">
        <v>98</v>
      </c>
      <c r="E34" s="167">
        <v>158</v>
      </c>
      <c r="F34" s="169"/>
      <c r="G34" s="170">
        <f>ROUND(E34*F34,2)</f>
        <v>0</v>
      </c>
      <c r="H34" s="169"/>
      <c r="I34" s="170">
        <f>ROUND(E34*H34,2)</f>
        <v>0</v>
      </c>
      <c r="J34" s="169"/>
      <c r="K34" s="170">
        <f>ROUND(E34*J34,2)</f>
        <v>0</v>
      </c>
      <c r="L34" s="170">
        <v>21</v>
      </c>
      <c r="M34" s="170">
        <f>G34*(1+L34/100)</f>
        <v>0</v>
      </c>
      <c r="N34" s="163">
        <v>0</v>
      </c>
      <c r="O34" s="163">
        <f>ROUND(E34*N34,5)</f>
        <v>0</v>
      </c>
      <c r="P34" s="163">
        <v>0</v>
      </c>
      <c r="Q34" s="163">
        <f>ROUND(E34*P34,5)</f>
        <v>0</v>
      </c>
      <c r="R34" s="163"/>
      <c r="S34" s="163"/>
      <c r="T34" s="164">
        <v>3.6999999999999998E-2</v>
      </c>
      <c r="U34" s="163">
        <f>ROUND(E34*T34,2)</f>
        <v>5.85</v>
      </c>
      <c r="V34" s="153"/>
      <c r="W34" s="153"/>
      <c r="X34" s="153"/>
      <c r="Y34" s="153"/>
      <c r="Z34" s="153"/>
      <c r="AA34" s="153"/>
      <c r="AB34" s="153"/>
      <c r="AC34" s="153"/>
      <c r="AD34" s="153"/>
      <c r="AE34" s="153" t="s">
        <v>99</v>
      </c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</row>
    <row r="35" spans="1:60" outlineLevel="1" x14ac:dyDescent="0.2">
      <c r="A35" s="154"/>
      <c r="B35" s="161"/>
      <c r="C35" s="248" t="s">
        <v>139</v>
      </c>
      <c r="D35" s="249"/>
      <c r="E35" s="250"/>
      <c r="F35" s="251"/>
      <c r="G35" s="252"/>
      <c r="H35" s="170"/>
      <c r="I35" s="170"/>
      <c r="J35" s="170"/>
      <c r="K35" s="170"/>
      <c r="L35" s="170"/>
      <c r="M35" s="170"/>
      <c r="N35" s="163"/>
      <c r="O35" s="163"/>
      <c r="P35" s="163"/>
      <c r="Q35" s="163"/>
      <c r="R35" s="163"/>
      <c r="S35" s="163"/>
      <c r="T35" s="164"/>
      <c r="U35" s="163"/>
      <c r="V35" s="153"/>
      <c r="W35" s="153"/>
      <c r="X35" s="153"/>
      <c r="Y35" s="153"/>
      <c r="Z35" s="153"/>
      <c r="AA35" s="153"/>
      <c r="AB35" s="153"/>
      <c r="AC35" s="153"/>
      <c r="AD35" s="153"/>
      <c r="AE35" s="153" t="s">
        <v>101</v>
      </c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6" t="str">
        <f>C35</f>
        <v>Krycí vrstva jílového těsnění dna a svahů : tl. 200 mm, plocha 790 m2</v>
      </c>
      <c r="BB35" s="153"/>
      <c r="BC35" s="153"/>
      <c r="BD35" s="153"/>
      <c r="BE35" s="153"/>
      <c r="BF35" s="153"/>
      <c r="BG35" s="153"/>
      <c r="BH35" s="153"/>
    </row>
    <row r="36" spans="1:60" ht="22.5" outlineLevel="1" x14ac:dyDescent="0.2">
      <c r="A36" s="154">
        <v>14</v>
      </c>
      <c r="B36" s="161" t="s">
        <v>140</v>
      </c>
      <c r="C36" s="190" t="s">
        <v>141</v>
      </c>
      <c r="D36" s="163" t="s">
        <v>98</v>
      </c>
      <c r="E36" s="167">
        <v>158</v>
      </c>
      <c r="F36" s="169"/>
      <c r="G36" s="170">
        <f>ROUND(E36*F36,2)</f>
        <v>0</v>
      </c>
      <c r="H36" s="169"/>
      <c r="I36" s="170">
        <f>ROUND(E36*H36,2)</f>
        <v>0</v>
      </c>
      <c r="J36" s="169"/>
      <c r="K36" s="170">
        <f>ROUND(E36*J36,2)</f>
        <v>0</v>
      </c>
      <c r="L36" s="170">
        <v>21</v>
      </c>
      <c r="M36" s="170">
        <f>G36*(1+L36/100)</f>
        <v>0</v>
      </c>
      <c r="N36" s="163">
        <v>1.8</v>
      </c>
      <c r="O36" s="163">
        <f>ROUND(E36*N36,5)</f>
        <v>284.39999999999998</v>
      </c>
      <c r="P36" s="163">
        <v>0</v>
      </c>
      <c r="Q36" s="163">
        <f>ROUND(E36*P36,5)</f>
        <v>0</v>
      </c>
      <c r="R36" s="163"/>
      <c r="S36" s="163"/>
      <c r="T36" s="164">
        <v>0</v>
      </c>
      <c r="U36" s="163">
        <f>ROUND(E36*T36,2)</f>
        <v>0</v>
      </c>
      <c r="V36" s="153"/>
      <c r="W36" s="153"/>
      <c r="X36" s="153"/>
      <c r="Y36" s="153"/>
      <c r="Z36" s="153"/>
      <c r="AA36" s="153"/>
      <c r="AB36" s="153"/>
      <c r="AC36" s="153"/>
      <c r="AD36" s="153"/>
      <c r="AE36" s="153" t="s">
        <v>99</v>
      </c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/>
      <c r="AU36" s="153"/>
      <c r="AV36" s="153"/>
      <c r="AW36" s="153"/>
      <c r="AX36" s="153"/>
      <c r="AY36" s="153"/>
      <c r="AZ36" s="153"/>
      <c r="BA36" s="153"/>
      <c r="BB36" s="153"/>
      <c r="BC36" s="153"/>
      <c r="BD36" s="153"/>
      <c r="BE36" s="153"/>
      <c r="BF36" s="153"/>
      <c r="BG36" s="153"/>
      <c r="BH36" s="153"/>
    </row>
    <row r="37" spans="1:60" outlineLevel="1" x14ac:dyDescent="0.2">
      <c r="A37" s="154">
        <v>15</v>
      </c>
      <c r="B37" s="161" t="s">
        <v>142</v>
      </c>
      <c r="C37" s="190" t="s">
        <v>143</v>
      </c>
      <c r="D37" s="163" t="s">
        <v>98</v>
      </c>
      <c r="E37" s="167">
        <v>262</v>
      </c>
      <c r="F37" s="169"/>
      <c r="G37" s="170">
        <f>ROUND(E37*F37,2)</f>
        <v>0</v>
      </c>
      <c r="H37" s="169"/>
      <c r="I37" s="170">
        <f>ROUND(E37*H37,2)</f>
        <v>0</v>
      </c>
      <c r="J37" s="169"/>
      <c r="K37" s="170">
        <f>ROUND(E37*J37,2)</f>
        <v>0</v>
      </c>
      <c r="L37" s="170">
        <v>21</v>
      </c>
      <c r="M37" s="170">
        <f>G37*(1+L37/100)</f>
        <v>0</v>
      </c>
      <c r="N37" s="163">
        <v>0</v>
      </c>
      <c r="O37" s="163">
        <f>ROUND(E37*N37,5)</f>
        <v>0</v>
      </c>
      <c r="P37" s="163">
        <v>0</v>
      </c>
      <c r="Q37" s="163">
        <f>ROUND(E37*P37,5)</f>
        <v>0</v>
      </c>
      <c r="R37" s="163"/>
      <c r="S37" s="163"/>
      <c r="T37" s="164">
        <v>0.10199999999999999</v>
      </c>
      <c r="U37" s="163">
        <f>ROUND(E37*T37,2)</f>
        <v>26.72</v>
      </c>
      <c r="V37" s="153"/>
      <c r="W37" s="153"/>
      <c r="X37" s="153"/>
      <c r="Y37" s="153"/>
      <c r="Z37" s="153"/>
      <c r="AA37" s="153"/>
      <c r="AB37" s="153"/>
      <c r="AC37" s="153"/>
      <c r="AD37" s="153"/>
      <c r="AE37" s="153" t="s">
        <v>99</v>
      </c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</row>
    <row r="38" spans="1:60" outlineLevel="1" x14ac:dyDescent="0.2">
      <c r="A38" s="154"/>
      <c r="B38" s="161"/>
      <c r="C38" s="248" t="s">
        <v>144</v>
      </c>
      <c r="D38" s="249"/>
      <c r="E38" s="250"/>
      <c r="F38" s="251"/>
      <c r="G38" s="252"/>
      <c r="H38" s="170"/>
      <c r="I38" s="170"/>
      <c r="J38" s="170"/>
      <c r="K38" s="170"/>
      <c r="L38" s="170"/>
      <c r="M38" s="170"/>
      <c r="N38" s="163"/>
      <c r="O38" s="163"/>
      <c r="P38" s="163"/>
      <c r="Q38" s="163"/>
      <c r="R38" s="163"/>
      <c r="S38" s="163"/>
      <c r="T38" s="164"/>
      <c r="U38" s="163"/>
      <c r="V38" s="153"/>
      <c r="W38" s="153"/>
      <c r="X38" s="153"/>
      <c r="Y38" s="153"/>
      <c r="Z38" s="153"/>
      <c r="AA38" s="153"/>
      <c r="AB38" s="153"/>
      <c r="AC38" s="153"/>
      <c r="AD38" s="153"/>
      <c r="AE38" s="153" t="s">
        <v>101</v>
      </c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6" t="str">
        <f>C38</f>
        <v>Odtěžení a urovnání svahů a dna nádrže : 0,3 m3/m * 790 m2 = 237 m2</v>
      </c>
      <c r="BB38" s="153"/>
      <c r="BC38" s="153"/>
      <c r="BD38" s="153"/>
      <c r="BE38" s="153"/>
      <c r="BF38" s="153"/>
      <c r="BG38" s="153"/>
      <c r="BH38" s="153"/>
    </row>
    <row r="39" spans="1:60" outlineLevel="1" x14ac:dyDescent="0.2">
      <c r="A39" s="154"/>
      <c r="B39" s="161"/>
      <c r="C39" s="248" t="s">
        <v>145</v>
      </c>
      <c r="D39" s="249"/>
      <c r="E39" s="250"/>
      <c r="F39" s="251"/>
      <c r="G39" s="252"/>
      <c r="H39" s="170"/>
      <c r="I39" s="170"/>
      <c r="J39" s="170"/>
      <c r="K39" s="170"/>
      <c r="L39" s="170"/>
      <c r="M39" s="170"/>
      <c r="N39" s="163"/>
      <c r="O39" s="163"/>
      <c r="P39" s="163"/>
      <c r="Q39" s="163"/>
      <c r="R39" s="163"/>
      <c r="S39" s="163"/>
      <c r="T39" s="164"/>
      <c r="U39" s="163"/>
      <c r="V39" s="153"/>
      <c r="W39" s="153"/>
      <c r="X39" s="153"/>
      <c r="Y39" s="153"/>
      <c r="Z39" s="153"/>
      <c r="AA39" s="153"/>
      <c r="AB39" s="153"/>
      <c r="AC39" s="153"/>
      <c r="AD39" s="153"/>
      <c r="AE39" s="153" t="s">
        <v>101</v>
      </c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6" t="str">
        <f>C39</f>
        <v>Průleh za požerákem 25 m3</v>
      </c>
      <c r="BB39" s="153"/>
      <c r="BC39" s="153"/>
      <c r="BD39" s="153"/>
      <c r="BE39" s="153"/>
      <c r="BF39" s="153"/>
      <c r="BG39" s="153"/>
      <c r="BH39" s="153"/>
    </row>
    <row r="40" spans="1:60" outlineLevel="1" x14ac:dyDescent="0.2">
      <c r="A40" s="154"/>
      <c r="B40" s="161"/>
      <c r="C40" s="248" t="s">
        <v>208</v>
      </c>
      <c r="D40" s="249"/>
      <c r="E40" s="250"/>
      <c r="F40" s="251"/>
      <c r="G40" s="252"/>
      <c r="H40" s="170"/>
      <c r="I40" s="170"/>
      <c r="J40" s="170"/>
      <c r="K40" s="170"/>
      <c r="L40" s="170"/>
      <c r="M40" s="170"/>
      <c r="N40" s="163"/>
      <c r="O40" s="163"/>
      <c r="P40" s="163"/>
      <c r="Q40" s="163"/>
      <c r="R40" s="163"/>
      <c r="S40" s="163"/>
      <c r="T40" s="164"/>
      <c r="U40" s="163"/>
      <c r="V40" s="153"/>
      <c r="W40" s="153"/>
      <c r="X40" s="153"/>
      <c r="Y40" s="153"/>
      <c r="Z40" s="153"/>
      <c r="AA40" s="153"/>
      <c r="AB40" s="153"/>
      <c r="AC40" s="153"/>
      <c r="AD40" s="153"/>
      <c r="AE40" s="153" t="s">
        <v>101</v>
      </c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6" t="str">
        <f>C40</f>
        <v>-------------------------------------------------------</v>
      </c>
      <c r="BB40" s="153"/>
      <c r="BC40" s="153"/>
      <c r="BD40" s="153"/>
      <c r="BE40" s="153"/>
      <c r="BF40" s="153"/>
      <c r="BG40" s="153"/>
      <c r="BH40" s="153"/>
    </row>
    <row r="41" spans="1:60" outlineLevel="1" x14ac:dyDescent="0.2">
      <c r="A41" s="154"/>
      <c r="B41" s="161"/>
      <c r="C41" s="248" t="s">
        <v>146</v>
      </c>
      <c r="D41" s="249"/>
      <c r="E41" s="250"/>
      <c r="F41" s="251"/>
      <c r="G41" s="252"/>
      <c r="H41" s="170"/>
      <c r="I41" s="170"/>
      <c r="J41" s="170"/>
      <c r="K41" s="170"/>
      <c r="L41" s="170"/>
      <c r="M41" s="170"/>
      <c r="N41" s="163"/>
      <c r="O41" s="163"/>
      <c r="P41" s="163"/>
      <c r="Q41" s="163"/>
      <c r="R41" s="163"/>
      <c r="S41" s="163"/>
      <c r="T41" s="164"/>
      <c r="U41" s="163"/>
      <c r="V41" s="153"/>
      <c r="W41" s="153"/>
      <c r="X41" s="153"/>
      <c r="Y41" s="153"/>
      <c r="Z41" s="153"/>
      <c r="AA41" s="153"/>
      <c r="AB41" s="153"/>
      <c r="AC41" s="153"/>
      <c r="AD41" s="153"/>
      <c r="AE41" s="153" t="s">
        <v>101</v>
      </c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6" t="str">
        <f>C41</f>
        <v>celkem   :   262 m3</v>
      </c>
      <c r="BB41" s="153"/>
      <c r="BC41" s="153"/>
      <c r="BD41" s="153"/>
      <c r="BE41" s="153"/>
      <c r="BF41" s="153"/>
      <c r="BG41" s="153"/>
      <c r="BH41" s="153"/>
    </row>
    <row r="42" spans="1:60" outlineLevel="1" x14ac:dyDescent="0.2">
      <c r="A42" s="154">
        <v>16</v>
      </c>
      <c r="B42" s="161" t="s">
        <v>147</v>
      </c>
      <c r="C42" s="190" t="s">
        <v>148</v>
      </c>
      <c r="D42" s="163" t="s">
        <v>98</v>
      </c>
      <c r="E42" s="167">
        <v>35.049999999999997</v>
      </c>
      <c r="F42" s="169"/>
      <c r="G42" s="170">
        <f>ROUND(E42*F42,2)</f>
        <v>0</v>
      </c>
      <c r="H42" s="169"/>
      <c r="I42" s="170">
        <f>ROUND(E42*H42,2)</f>
        <v>0</v>
      </c>
      <c r="J42" s="169"/>
      <c r="K42" s="170">
        <f>ROUND(E42*J42,2)</f>
        <v>0</v>
      </c>
      <c r="L42" s="170">
        <v>21</v>
      </c>
      <c r="M42" s="170">
        <f>G42*(1+L42/100)</f>
        <v>0</v>
      </c>
      <c r="N42" s="163">
        <v>0</v>
      </c>
      <c r="O42" s="163">
        <f>ROUND(E42*N42,5)</f>
        <v>0</v>
      </c>
      <c r="P42" s="163">
        <v>0</v>
      </c>
      <c r="Q42" s="163">
        <f>ROUND(E42*P42,5)</f>
        <v>0</v>
      </c>
      <c r="R42" s="163"/>
      <c r="S42" s="163"/>
      <c r="T42" s="164">
        <v>0.36499999999999999</v>
      </c>
      <c r="U42" s="163">
        <f>ROUND(E42*T42,2)</f>
        <v>12.79</v>
      </c>
      <c r="V42" s="153"/>
      <c r="W42" s="153"/>
      <c r="X42" s="153"/>
      <c r="Y42" s="153"/>
      <c r="Z42" s="153"/>
      <c r="AA42" s="153"/>
      <c r="AB42" s="153"/>
      <c r="AC42" s="153"/>
      <c r="AD42" s="153"/>
      <c r="AE42" s="153" t="s">
        <v>99</v>
      </c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</row>
    <row r="43" spans="1:60" outlineLevel="1" x14ac:dyDescent="0.2">
      <c r="A43" s="154"/>
      <c r="B43" s="161"/>
      <c r="C43" s="248" t="s">
        <v>149</v>
      </c>
      <c r="D43" s="249"/>
      <c r="E43" s="250"/>
      <c r="F43" s="251"/>
      <c r="G43" s="252"/>
      <c r="H43" s="170"/>
      <c r="I43" s="170"/>
      <c r="J43" s="170"/>
      <c r="K43" s="170"/>
      <c r="L43" s="170"/>
      <c r="M43" s="170"/>
      <c r="N43" s="163"/>
      <c r="O43" s="163"/>
      <c r="P43" s="163"/>
      <c r="Q43" s="163"/>
      <c r="R43" s="163"/>
      <c r="S43" s="163"/>
      <c r="T43" s="164"/>
      <c r="U43" s="163"/>
      <c r="V43" s="153"/>
      <c r="W43" s="153"/>
      <c r="X43" s="153"/>
      <c r="Y43" s="153"/>
      <c r="Z43" s="153"/>
      <c r="AA43" s="153"/>
      <c r="AB43" s="153"/>
      <c r="AC43" s="153"/>
      <c r="AD43" s="153"/>
      <c r="AE43" s="153" t="s">
        <v>101</v>
      </c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6" t="str">
        <f>C43</f>
        <v>Rýha pro stabilizační prhy : 9*4*0,5*0,6 = 10,8 m3</v>
      </c>
      <c r="BB43" s="153"/>
      <c r="BC43" s="153"/>
      <c r="BD43" s="153"/>
      <c r="BE43" s="153"/>
      <c r="BF43" s="153"/>
      <c r="BG43" s="153"/>
      <c r="BH43" s="153"/>
    </row>
    <row r="44" spans="1:60" outlineLevel="1" x14ac:dyDescent="0.2">
      <c r="A44" s="154"/>
      <c r="B44" s="161"/>
      <c r="C44" s="248" t="s">
        <v>150</v>
      </c>
      <c r="D44" s="249"/>
      <c r="E44" s="250"/>
      <c r="F44" s="251"/>
      <c r="G44" s="252"/>
      <c r="H44" s="170"/>
      <c r="I44" s="170"/>
      <c r="J44" s="170"/>
      <c r="K44" s="170"/>
      <c r="L44" s="170"/>
      <c r="M44" s="170"/>
      <c r="N44" s="163"/>
      <c r="O44" s="163"/>
      <c r="P44" s="163"/>
      <c r="Q44" s="163"/>
      <c r="R44" s="163"/>
      <c r="S44" s="163"/>
      <c r="T44" s="164"/>
      <c r="U44" s="163"/>
      <c r="V44" s="153"/>
      <c r="W44" s="153"/>
      <c r="X44" s="153"/>
      <c r="Y44" s="153"/>
      <c r="Z44" s="153"/>
      <c r="AA44" s="153"/>
      <c r="AB44" s="153"/>
      <c r="AC44" s="153"/>
      <c r="AD44" s="153"/>
      <c r="AE44" s="153" t="s">
        <v>101</v>
      </c>
      <c r="AF44" s="153"/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6" t="str">
        <f>C44</f>
        <v>Rýha pro záhozovou patku : 96,1*0,5*0,5 = 24,025 m3</v>
      </c>
      <c r="BB44" s="153"/>
      <c r="BC44" s="153"/>
      <c r="BD44" s="153"/>
      <c r="BE44" s="153"/>
      <c r="BF44" s="153"/>
      <c r="BG44" s="153"/>
      <c r="BH44" s="153"/>
    </row>
    <row r="45" spans="1:60" outlineLevel="1" x14ac:dyDescent="0.2">
      <c r="A45" s="154"/>
      <c r="B45" s="161"/>
      <c r="C45" s="248" t="s">
        <v>151</v>
      </c>
      <c r="D45" s="249"/>
      <c r="E45" s="250"/>
      <c r="F45" s="251"/>
      <c r="G45" s="252"/>
      <c r="H45" s="170"/>
      <c r="I45" s="170"/>
      <c r="J45" s="170"/>
      <c r="K45" s="170"/>
      <c r="L45" s="170"/>
      <c r="M45" s="170"/>
      <c r="N45" s="163"/>
      <c r="O45" s="163"/>
      <c r="P45" s="163"/>
      <c r="Q45" s="163"/>
      <c r="R45" s="163"/>
      <c r="S45" s="163"/>
      <c r="T45" s="164"/>
      <c r="U45" s="163"/>
      <c r="V45" s="153"/>
      <c r="W45" s="153"/>
      <c r="X45" s="153"/>
      <c r="Y45" s="153"/>
      <c r="Z45" s="153"/>
      <c r="AA45" s="153"/>
      <c r="AB45" s="153"/>
      <c r="AC45" s="153"/>
      <c r="AD45" s="153"/>
      <c r="AE45" s="153" t="s">
        <v>101</v>
      </c>
      <c r="AF45" s="153"/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6" t="str">
        <f>C45</f>
        <v>-------------------------------------------------------------------</v>
      </c>
      <c r="BB45" s="153"/>
      <c r="BC45" s="153"/>
      <c r="BD45" s="153"/>
      <c r="BE45" s="153"/>
      <c r="BF45" s="153"/>
      <c r="BG45" s="153"/>
      <c r="BH45" s="153"/>
    </row>
    <row r="46" spans="1:60" outlineLevel="1" x14ac:dyDescent="0.2">
      <c r="A46" s="154"/>
      <c r="B46" s="161"/>
      <c r="C46" s="248" t="s">
        <v>152</v>
      </c>
      <c r="D46" s="249"/>
      <c r="E46" s="250"/>
      <c r="F46" s="251"/>
      <c r="G46" s="252"/>
      <c r="H46" s="170"/>
      <c r="I46" s="170"/>
      <c r="J46" s="170"/>
      <c r="K46" s="170"/>
      <c r="L46" s="170"/>
      <c r="M46" s="170"/>
      <c r="N46" s="163"/>
      <c r="O46" s="163"/>
      <c r="P46" s="163"/>
      <c r="Q46" s="163"/>
      <c r="R46" s="163"/>
      <c r="S46" s="163"/>
      <c r="T46" s="164"/>
      <c r="U46" s="163"/>
      <c r="V46" s="153"/>
      <c r="W46" s="153"/>
      <c r="X46" s="153"/>
      <c r="Y46" s="153"/>
      <c r="Z46" s="153"/>
      <c r="AA46" s="153"/>
      <c r="AB46" s="153"/>
      <c r="AC46" s="153"/>
      <c r="AD46" s="153"/>
      <c r="AE46" s="153" t="s">
        <v>101</v>
      </c>
      <c r="AF46" s="153"/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6" t="str">
        <f>C46</f>
        <v>Celkem : 35,05 m3</v>
      </c>
      <c r="BB46" s="153"/>
      <c r="BC46" s="153"/>
      <c r="BD46" s="153"/>
      <c r="BE46" s="153"/>
      <c r="BF46" s="153"/>
      <c r="BG46" s="153"/>
      <c r="BH46" s="153"/>
    </row>
    <row r="47" spans="1:60" x14ac:dyDescent="0.2">
      <c r="A47" s="155" t="s">
        <v>94</v>
      </c>
      <c r="B47" s="162" t="s">
        <v>54</v>
      </c>
      <c r="C47" s="191" t="s">
        <v>55</v>
      </c>
      <c r="D47" s="165"/>
      <c r="E47" s="168"/>
      <c r="F47" s="171"/>
      <c r="G47" s="171">
        <f>SUMIF(AE48:AE53,"&lt;&gt;NOR",G48:G53)</f>
        <v>0</v>
      </c>
      <c r="H47" s="171"/>
      <c r="I47" s="171">
        <f>SUM(I48:I53)</f>
        <v>0</v>
      </c>
      <c r="J47" s="171"/>
      <c r="K47" s="171">
        <f>SUM(K48:K53)</f>
        <v>0</v>
      </c>
      <c r="L47" s="171"/>
      <c r="M47" s="171">
        <f>SUM(M48:M53)</f>
        <v>0</v>
      </c>
      <c r="N47" s="165"/>
      <c r="O47" s="165">
        <f>SUM(O48:O53)</f>
        <v>203.37405000000001</v>
      </c>
      <c r="P47" s="165"/>
      <c r="Q47" s="165">
        <f>SUM(Q48:Q53)</f>
        <v>0</v>
      </c>
      <c r="R47" s="165"/>
      <c r="S47" s="165"/>
      <c r="T47" s="166"/>
      <c r="U47" s="165">
        <f>SUM(U48:U53)</f>
        <v>200.20000000000002</v>
      </c>
      <c r="AE47" t="s">
        <v>95</v>
      </c>
    </row>
    <row r="48" spans="1:60" outlineLevel="1" x14ac:dyDescent="0.2">
      <c r="A48" s="154">
        <v>17</v>
      </c>
      <c r="B48" s="161" t="s">
        <v>153</v>
      </c>
      <c r="C48" s="190" t="s">
        <v>154</v>
      </c>
      <c r="D48" s="163" t="s">
        <v>98</v>
      </c>
      <c r="E48" s="167">
        <v>33.634999999999998</v>
      </c>
      <c r="F48" s="169"/>
      <c r="G48" s="170">
        <f>ROUND(E48*F48,2)</f>
        <v>0</v>
      </c>
      <c r="H48" s="169"/>
      <c r="I48" s="170">
        <f>ROUND(E48*H48,2)</f>
        <v>0</v>
      </c>
      <c r="J48" s="169"/>
      <c r="K48" s="170">
        <f>ROUND(E48*J48,2)</f>
        <v>0</v>
      </c>
      <c r="L48" s="170">
        <v>21</v>
      </c>
      <c r="M48" s="170">
        <f>G48*(1+L48/100)</f>
        <v>0</v>
      </c>
      <c r="N48" s="163">
        <v>1.9967999999999999</v>
      </c>
      <c r="O48" s="163">
        <f>ROUND(E48*N48,5)</f>
        <v>67.162369999999996</v>
      </c>
      <c r="P48" s="163">
        <v>0</v>
      </c>
      <c r="Q48" s="163">
        <f>ROUND(E48*P48,5)</f>
        <v>0</v>
      </c>
      <c r="R48" s="163"/>
      <c r="S48" s="163"/>
      <c r="T48" s="164">
        <v>1.9359999999999999</v>
      </c>
      <c r="U48" s="163">
        <f>ROUND(E48*T48,2)</f>
        <v>65.12</v>
      </c>
      <c r="V48" s="153"/>
      <c r="W48" s="153"/>
      <c r="X48" s="153"/>
      <c r="Y48" s="153"/>
      <c r="Z48" s="153"/>
      <c r="AA48" s="153"/>
      <c r="AB48" s="153"/>
      <c r="AC48" s="153"/>
      <c r="AD48" s="153"/>
      <c r="AE48" s="153" t="s">
        <v>99</v>
      </c>
      <c r="AF48" s="153"/>
      <c r="AG48" s="153"/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</row>
    <row r="49" spans="1:60" outlineLevel="1" x14ac:dyDescent="0.2">
      <c r="A49" s="154"/>
      <c r="B49" s="161"/>
      <c r="C49" s="248" t="s">
        <v>155</v>
      </c>
      <c r="D49" s="249"/>
      <c r="E49" s="250"/>
      <c r="F49" s="251"/>
      <c r="G49" s="252"/>
      <c r="H49" s="170"/>
      <c r="I49" s="170"/>
      <c r="J49" s="170"/>
      <c r="K49" s="170"/>
      <c r="L49" s="170"/>
      <c r="M49" s="170"/>
      <c r="N49" s="163"/>
      <c r="O49" s="163"/>
      <c r="P49" s="163"/>
      <c r="Q49" s="163"/>
      <c r="R49" s="163"/>
      <c r="S49" s="163"/>
      <c r="T49" s="164"/>
      <c r="U49" s="163"/>
      <c r="V49" s="153"/>
      <c r="W49" s="153"/>
      <c r="X49" s="153"/>
      <c r="Y49" s="153"/>
      <c r="Z49" s="153"/>
      <c r="AA49" s="153"/>
      <c r="AB49" s="153"/>
      <c r="AC49" s="153"/>
      <c r="AD49" s="153"/>
      <c r="AE49" s="153" t="s">
        <v>101</v>
      </c>
      <c r="AF49" s="153"/>
      <c r="AG49" s="153"/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6" t="str">
        <f>C49</f>
        <v>Patka dl. 96,1 m á 0,0,35 m3/m = 33,635 m3</v>
      </c>
      <c r="BB49" s="153"/>
      <c r="BC49" s="153"/>
      <c r="BD49" s="153"/>
      <c r="BE49" s="153"/>
      <c r="BF49" s="153"/>
      <c r="BG49" s="153"/>
      <c r="BH49" s="153"/>
    </row>
    <row r="50" spans="1:60" ht="22.5" outlineLevel="1" x14ac:dyDescent="0.2">
      <c r="A50" s="154">
        <v>18</v>
      </c>
      <c r="B50" s="161" t="s">
        <v>156</v>
      </c>
      <c r="C50" s="190" t="s">
        <v>157</v>
      </c>
      <c r="D50" s="163" t="s">
        <v>98</v>
      </c>
      <c r="E50" s="167">
        <v>90.424999999999997</v>
      </c>
      <c r="F50" s="169"/>
      <c r="G50" s="170">
        <f>ROUND(E50*F50,2)</f>
        <v>0</v>
      </c>
      <c r="H50" s="169"/>
      <c r="I50" s="170">
        <f>ROUND(E50*H50,2)</f>
        <v>0</v>
      </c>
      <c r="J50" s="169"/>
      <c r="K50" s="170">
        <f>ROUND(E50*J50,2)</f>
        <v>0</v>
      </c>
      <c r="L50" s="170">
        <v>21</v>
      </c>
      <c r="M50" s="170">
        <f>G50*(1+L50/100)</f>
        <v>0</v>
      </c>
      <c r="N50" s="163">
        <v>1.2</v>
      </c>
      <c r="O50" s="163">
        <f>ROUND(E50*N50,5)</f>
        <v>108.51</v>
      </c>
      <c r="P50" s="163">
        <v>0</v>
      </c>
      <c r="Q50" s="163">
        <f>ROUND(E50*P50,5)</f>
        <v>0</v>
      </c>
      <c r="R50" s="163"/>
      <c r="S50" s="163"/>
      <c r="T50" s="164">
        <v>1.2190000000000001</v>
      </c>
      <c r="U50" s="163">
        <f>ROUND(E50*T50,2)</f>
        <v>110.23</v>
      </c>
      <c r="V50" s="153"/>
      <c r="W50" s="153"/>
      <c r="X50" s="153"/>
      <c r="Y50" s="153"/>
      <c r="Z50" s="153"/>
      <c r="AA50" s="153"/>
      <c r="AB50" s="153"/>
      <c r="AC50" s="153"/>
      <c r="AD50" s="153"/>
      <c r="AE50" s="153" t="s">
        <v>99</v>
      </c>
      <c r="AF50" s="153"/>
      <c r="AG50" s="153"/>
      <c r="AH50" s="153"/>
      <c r="AI50" s="153"/>
      <c r="AJ50" s="153"/>
      <c r="AK50" s="153"/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153"/>
      <c r="BB50" s="153"/>
      <c r="BC50" s="153"/>
      <c r="BD50" s="153"/>
      <c r="BE50" s="153"/>
      <c r="BF50" s="153"/>
      <c r="BG50" s="153"/>
      <c r="BH50" s="153"/>
    </row>
    <row r="51" spans="1:60" outlineLevel="1" x14ac:dyDescent="0.2">
      <c r="A51" s="154"/>
      <c r="B51" s="161"/>
      <c r="C51" s="248" t="s">
        <v>158</v>
      </c>
      <c r="D51" s="249"/>
      <c r="E51" s="250"/>
      <c r="F51" s="251"/>
      <c r="G51" s="252"/>
      <c r="H51" s="170"/>
      <c r="I51" s="170"/>
      <c r="J51" s="170"/>
      <c r="K51" s="170"/>
      <c r="L51" s="170"/>
      <c r="M51" s="170"/>
      <c r="N51" s="163"/>
      <c r="O51" s="163"/>
      <c r="P51" s="163"/>
      <c r="Q51" s="163"/>
      <c r="R51" s="163"/>
      <c r="S51" s="163"/>
      <c r="T51" s="164"/>
      <c r="U51" s="163"/>
      <c r="V51" s="153"/>
      <c r="W51" s="153"/>
      <c r="X51" s="153"/>
      <c r="Y51" s="153"/>
      <c r="Z51" s="153"/>
      <c r="AA51" s="153"/>
      <c r="AB51" s="153"/>
      <c r="AC51" s="153"/>
      <c r="AD51" s="153"/>
      <c r="AE51" s="153" t="s">
        <v>101</v>
      </c>
      <c r="AF51" s="153"/>
      <c r="AG51" s="153"/>
      <c r="AH51" s="153"/>
      <c r="AI51" s="153"/>
      <c r="AJ51" s="153"/>
      <c r="AK51" s="153"/>
      <c r="AL51" s="153"/>
      <c r="AM51" s="153"/>
      <c r="AN51" s="153"/>
      <c r="AO51" s="153"/>
      <c r="AP51" s="153"/>
      <c r="AQ51" s="153"/>
      <c r="AR51" s="153"/>
      <c r="AS51" s="153"/>
      <c r="AT51" s="153"/>
      <c r="AU51" s="153"/>
      <c r="AV51" s="153"/>
      <c r="AW51" s="153"/>
      <c r="AX51" s="153"/>
      <c r="AY51" s="153"/>
      <c r="AZ51" s="153"/>
      <c r="BA51" s="156" t="str">
        <f>C51</f>
        <v>361,7 m2*0,25 =90,425 m3</v>
      </c>
      <c r="BB51" s="153"/>
      <c r="BC51" s="153"/>
      <c r="BD51" s="153"/>
      <c r="BE51" s="153"/>
      <c r="BF51" s="153"/>
      <c r="BG51" s="153"/>
      <c r="BH51" s="153"/>
    </row>
    <row r="52" spans="1:60" outlineLevel="1" x14ac:dyDescent="0.2">
      <c r="A52" s="154">
        <v>19</v>
      </c>
      <c r="B52" s="161" t="s">
        <v>159</v>
      </c>
      <c r="C52" s="190" t="s">
        <v>160</v>
      </c>
      <c r="D52" s="163" t="s">
        <v>98</v>
      </c>
      <c r="E52" s="167">
        <v>10.8</v>
      </c>
      <c r="F52" s="169"/>
      <c r="G52" s="170">
        <f>ROUND(E52*F52,2)</f>
        <v>0</v>
      </c>
      <c r="H52" s="169"/>
      <c r="I52" s="170">
        <f>ROUND(E52*H52,2)</f>
        <v>0</v>
      </c>
      <c r="J52" s="169"/>
      <c r="K52" s="170">
        <f>ROUND(E52*J52,2)</f>
        <v>0</v>
      </c>
      <c r="L52" s="170">
        <v>21</v>
      </c>
      <c r="M52" s="170">
        <f>G52*(1+L52/100)</f>
        <v>0</v>
      </c>
      <c r="N52" s="163">
        <v>2.5649700000000002</v>
      </c>
      <c r="O52" s="163">
        <f>ROUND(E52*N52,5)</f>
        <v>27.70168</v>
      </c>
      <c r="P52" s="163">
        <v>0</v>
      </c>
      <c r="Q52" s="163">
        <f>ROUND(E52*P52,5)</f>
        <v>0</v>
      </c>
      <c r="R52" s="163"/>
      <c r="S52" s="163"/>
      <c r="T52" s="164">
        <v>2.3010000000000002</v>
      </c>
      <c r="U52" s="163">
        <f>ROUND(E52*T52,2)</f>
        <v>24.85</v>
      </c>
      <c r="V52" s="153"/>
      <c r="W52" s="153"/>
      <c r="X52" s="153"/>
      <c r="Y52" s="153"/>
      <c r="Z52" s="153"/>
      <c r="AA52" s="153"/>
      <c r="AB52" s="153"/>
      <c r="AC52" s="153"/>
      <c r="AD52" s="153"/>
      <c r="AE52" s="153" t="s">
        <v>99</v>
      </c>
      <c r="AF52" s="153"/>
      <c r="AG52" s="153"/>
      <c r="AH52" s="153"/>
      <c r="AI52" s="153"/>
      <c r="AJ52" s="153"/>
      <c r="AK52" s="153"/>
      <c r="AL52" s="153"/>
      <c r="AM52" s="153"/>
      <c r="AN52" s="153"/>
      <c r="AO52" s="153"/>
      <c r="AP52" s="153"/>
      <c r="AQ52" s="153"/>
      <c r="AR52" s="153"/>
      <c r="AS52" s="153"/>
      <c r="AT52" s="153"/>
      <c r="AU52" s="153"/>
      <c r="AV52" s="153"/>
      <c r="AW52" s="153"/>
      <c r="AX52" s="153"/>
      <c r="AY52" s="153"/>
      <c r="AZ52" s="153"/>
      <c r="BA52" s="153"/>
      <c r="BB52" s="153"/>
      <c r="BC52" s="153"/>
      <c r="BD52" s="153"/>
      <c r="BE52" s="153"/>
      <c r="BF52" s="153"/>
      <c r="BG52" s="153"/>
      <c r="BH52" s="153"/>
    </row>
    <row r="53" spans="1:60" outlineLevel="1" x14ac:dyDescent="0.2">
      <c r="A53" s="154"/>
      <c r="B53" s="161"/>
      <c r="C53" s="248" t="s">
        <v>161</v>
      </c>
      <c r="D53" s="249"/>
      <c r="E53" s="250"/>
      <c r="F53" s="251"/>
      <c r="G53" s="252"/>
      <c r="H53" s="170"/>
      <c r="I53" s="170"/>
      <c r="J53" s="170"/>
      <c r="K53" s="170"/>
      <c r="L53" s="170"/>
      <c r="M53" s="170"/>
      <c r="N53" s="163"/>
      <c r="O53" s="163"/>
      <c r="P53" s="163"/>
      <c r="Q53" s="163"/>
      <c r="R53" s="163"/>
      <c r="S53" s="163"/>
      <c r="T53" s="164"/>
      <c r="U53" s="163"/>
      <c r="V53" s="153"/>
      <c r="W53" s="153"/>
      <c r="X53" s="153"/>
      <c r="Y53" s="153"/>
      <c r="Z53" s="153"/>
      <c r="AA53" s="153"/>
      <c r="AB53" s="153"/>
      <c r="AC53" s="153"/>
      <c r="AD53" s="153"/>
      <c r="AE53" s="153" t="s">
        <v>101</v>
      </c>
      <c r="AF53" s="153"/>
      <c r="AG53" s="153"/>
      <c r="AH53" s="153"/>
      <c r="AI53" s="153"/>
      <c r="AJ53" s="153"/>
      <c r="AK53" s="153"/>
      <c r="AL53" s="153"/>
      <c r="AM53" s="153"/>
      <c r="AN53" s="153"/>
      <c r="AO53" s="153"/>
      <c r="AP53" s="153"/>
      <c r="AQ53" s="153"/>
      <c r="AR53" s="153"/>
      <c r="AS53" s="153"/>
      <c r="AT53" s="153"/>
      <c r="AU53" s="153"/>
      <c r="AV53" s="153"/>
      <c r="AW53" s="153"/>
      <c r="AX53" s="153"/>
      <c r="AY53" s="153"/>
      <c r="AZ53" s="153"/>
      <c r="BA53" s="156" t="str">
        <f>C53</f>
        <v>Beton. stabilizační prahy ve svazích : 0,5*0,6*9*4,0 =  10,8 m3</v>
      </c>
      <c r="BB53" s="153"/>
      <c r="BC53" s="153"/>
      <c r="BD53" s="153"/>
      <c r="BE53" s="153"/>
      <c r="BF53" s="153"/>
      <c r="BG53" s="153"/>
      <c r="BH53" s="153"/>
    </row>
    <row r="54" spans="1:60" x14ac:dyDescent="0.2">
      <c r="A54" s="155" t="s">
        <v>94</v>
      </c>
      <c r="B54" s="162" t="s">
        <v>56</v>
      </c>
      <c r="C54" s="191" t="s">
        <v>57</v>
      </c>
      <c r="D54" s="165"/>
      <c r="E54" s="168"/>
      <c r="F54" s="171"/>
      <c r="G54" s="171">
        <f>SUMIF(AE55:AE68,"&lt;&gt;NOR",G55:G68)</f>
        <v>0</v>
      </c>
      <c r="H54" s="171"/>
      <c r="I54" s="171">
        <f>SUM(I55:I68)</f>
        <v>0</v>
      </c>
      <c r="J54" s="171"/>
      <c r="K54" s="171">
        <f>SUM(K55:K68)</f>
        <v>0</v>
      </c>
      <c r="L54" s="171"/>
      <c r="M54" s="171">
        <f>SUM(M55:M68)</f>
        <v>0</v>
      </c>
      <c r="N54" s="165"/>
      <c r="O54" s="165">
        <f>SUM(O55:O68)</f>
        <v>22.429410000000001</v>
      </c>
      <c r="P54" s="165"/>
      <c r="Q54" s="165">
        <f>SUM(Q55:Q68)</f>
        <v>0</v>
      </c>
      <c r="R54" s="165"/>
      <c r="S54" s="165"/>
      <c r="T54" s="166"/>
      <c r="U54" s="165">
        <f>SUM(U55:U68)</f>
        <v>73.53</v>
      </c>
      <c r="AE54" t="s">
        <v>95</v>
      </c>
    </row>
    <row r="55" spans="1:60" outlineLevel="1" x14ac:dyDescent="0.2">
      <c r="A55" s="154">
        <v>20</v>
      </c>
      <c r="B55" s="161" t="s">
        <v>162</v>
      </c>
      <c r="C55" s="190" t="s">
        <v>163</v>
      </c>
      <c r="D55" s="163" t="s">
        <v>164</v>
      </c>
      <c r="E55" s="167">
        <v>1</v>
      </c>
      <c r="F55" s="169"/>
      <c r="G55" s="170">
        <f>ROUND(E55*F55,2)</f>
        <v>0</v>
      </c>
      <c r="H55" s="169"/>
      <c r="I55" s="170">
        <f>ROUND(E55*H55,2)</f>
        <v>0</v>
      </c>
      <c r="J55" s="169"/>
      <c r="K55" s="170">
        <f>ROUND(E55*J55,2)</f>
        <v>0</v>
      </c>
      <c r="L55" s="170">
        <v>21</v>
      </c>
      <c r="M55" s="170">
        <f>G55*(1+L55/100)</f>
        <v>0</v>
      </c>
      <c r="N55" s="163">
        <v>0</v>
      </c>
      <c r="O55" s="163">
        <f>ROUND(E55*N55,5)</f>
        <v>0</v>
      </c>
      <c r="P55" s="163">
        <v>0</v>
      </c>
      <c r="Q55" s="163">
        <f>ROUND(E55*P55,5)</f>
        <v>0</v>
      </c>
      <c r="R55" s="163"/>
      <c r="S55" s="163"/>
      <c r="T55" s="164">
        <v>3.2519999999999998</v>
      </c>
      <c r="U55" s="163">
        <f>ROUND(E55*T55,2)</f>
        <v>3.25</v>
      </c>
      <c r="V55" s="153"/>
      <c r="W55" s="153"/>
      <c r="X55" s="153"/>
      <c r="Y55" s="153"/>
      <c r="Z55" s="153"/>
      <c r="AA55" s="153"/>
      <c r="AB55" s="153"/>
      <c r="AC55" s="153"/>
      <c r="AD55" s="153"/>
      <c r="AE55" s="153" t="s">
        <v>99</v>
      </c>
      <c r="AF55" s="153"/>
      <c r="AG55" s="153"/>
      <c r="AH55" s="153"/>
      <c r="AI55" s="153"/>
      <c r="AJ55" s="153"/>
      <c r="AK55" s="153"/>
      <c r="AL55" s="153"/>
      <c r="AM55" s="153"/>
      <c r="AN55" s="153"/>
      <c r="AO55" s="153"/>
      <c r="AP55" s="153"/>
      <c r="AQ55" s="153"/>
      <c r="AR55" s="153"/>
      <c r="AS55" s="153"/>
      <c r="AT55" s="153"/>
      <c r="AU55" s="153"/>
      <c r="AV55" s="153"/>
      <c r="AW55" s="153"/>
      <c r="AX55" s="153"/>
      <c r="AY55" s="153"/>
      <c r="AZ55" s="153"/>
      <c r="BA55" s="153"/>
      <c r="BB55" s="153"/>
      <c r="BC55" s="153"/>
      <c r="BD55" s="153"/>
      <c r="BE55" s="153"/>
      <c r="BF55" s="153"/>
      <c r="BG55" s="153"/>
      <c r="BH55" s="153"/>
    </row>
    <row r="56" spans="1:60" outlineLevel="1" x14ac:dyDescent="0.2">
      <c r="A56" s="154"/>
      <c r="B56" s="161"/>
      <c r="C56" s="248" t="s">
        <v>165</v>
      </c>
      <c r="D56" s="249"/>
      <c r="E56" s="250"/>
      <c r="F56" s="251"/>
      <c r="G56" s="252"/>
      <c r="H56" s="170"/>
      <c r="I56" s="170"/>
      <c r="J56" s="170"/>
      <c r="K56" s="170"/>
      <c r="L56" s="170"/>
      <c r="M56" s="170"/>
      <c r="N56" s="163"/>
      <c r="O56" s="163"/>
      <c r="P56" s="163"/>
      <c r="Q56" s="163"/>
      <c r="R56" s="163"/>
      <c r="S56" s="163"/>
      <c r="T56" s="164"/>
      <c r="U56" s="163"/>
      <c r="V56" s="153"/>
      <c r="W56" s="153"/>
      <c r="X56" s="153"/>
      <c r="Y56" s="153"/>
      <c r="Z56" s="153"/>
      <c r="AA56" s="153"/>
      <c r="AB56" s="153"/>
      <c r="AC56" s="153"/>
      <c r="AD56" s="153"/>
      <c r="AE56" s="153" t="s">
        <v>101</v>
      </c>
      <c r="AF56" s="153"/>
      <c r="AG56" s="153"/>
      <c r="AH56" s="153"/>
      <c r="AI56" s="153"/>
      <c r="AJ56" s="153"/>
      <c r="AK56" s="153"/>
      <c r="AL56" s="153"/>
      <c r="AM56" s="153"/>
      <c r="AN56" s="153"/>
      <c r="AO56" s="153"/>
      <c r="AP56" s="153"/>
      <c r="AQ56" s="153"/>
      <c r="AR56" s="153"/>
      <c r="AS56" s="153"/>
      <c r="AT56" s="153"/>
      <c r="AU56" s="153"/>
      <c r="AV56" s="153"/>
      <c r="AW56" s="153"/>
      <c r="AX56" s="153"/>
      <c r="AY56" s="153"/>
      <c r="AZ56" s="153"/>
      <c r="BA56" s="156" t="str">
        <f>C56</f>
        <v>Nový požerák : 3,0 t</v>
      </c>
      <c r="BB56" s="153"/>
      <c r="BC56" s="153"/>
      <c r="BD56" s="153"/>
      <c r="BE56" s="153"/>
      <c r="BF56" s="153"/>
      <c r="BG56" s="153"/>
      <c r="BH56" s="153"/>
    </row>
    <row r="57" spans="1:60" outlineLevel="1" x14ac:dyDescent="0.2">
      <c r="A57" s="154">
        <v>21</v>
      </c>
      <c r="B57" s="161" t="s">
        <v>166</v>
      </c>
      <c r="C57" s="190" t="s">
        <v>167</v>
      </c>
      <c r="D57" s="163" t="s">
        <v>168</v>
      </c>
      <c r="E57" s="167">
        <v>1</v>
      </c>
      <c r="F57" s="169"/>
      <c r="G57" s="170">
        <f>ROUND(E57*F57,2)</f>
        <v>0</v>
      </c>
      <c r="H57" s="169"/>
      <c r="I57" s="170">
        <f>ROUND(E57*H57,2)</f>
        <v>0</v>
      </c>
      <c r="J57" s="169"/>
      <c r="K57" s="170">
        <f>ROUND(E57*J57,2)</f>
        <v>0</v>
      </c>
      <c r="L57" s="170">
        <v>21</v>
      </c>
      <c r="M57" s="170">
        <f>G57*(1+L57/100)</f>
        <v>0</v>
      </c>
      <c r="N57" s="163">
        <v>3</v>
      </c>
      <c r="O57" s="163">
        <f>ROUND(E57*N57,5)</f>
        <v>3</v>
      </c>
      <c r="P57" s="163">
        <v>0</v>
      </c>
      <c r="Q57" s="163">
        <f>ROUND(E57*P57,5)</f>
        <v>0</v>
      </c>
      <c r="R57" s="163"/>
      <c r="S57" s="163"/>
      <c r="T57" s="164">
        <v>0</v>
      </c>
      <c r="U57" s="163">
        <f>ROUND(E57*T57,2)</f>
        <v>0</v>
      </c>
      <c r="V57" s="153"/>
      <c r="W57" s="153"/>
      <c r="X57" s="153"/>
      <c r="Y57" s="153"/>
      <c r="Z57" s="153"/>
      <c r="AA57" s="153"/>
      <c r="AB57" s="153"/>
      <c r="AC57" s="153"/>
      <c r="AD57" s="153"/>
      <c r="AE57" s="153" t="s">
        <v>99</v>
      </c>
      <c r="AF57" s="153"/>
      <c r="AG57" s="153"/>
      <c r="AH57" s="153"/>
      <c r="AI57" s="153"/>
      <c r="AJ57" s="153"/>
      <c r="AK57" s="153"/>
      <c r="AL57" s="153"/>
      <c r="AM57" s="153"/>
      <c r="AN57" s="153"/>
      <c r="AO57" s="153"/>
      <c r="AP57" s="153"/>
      <c r="AQ57" s="153"/>
      <c r="AR57" s="153"/>
      <c r="AS57" s="153"/>
      <c r="AT57" s="153"/>
      <c r="AU57" s="153"/>
      <c r="AV57" s="153"/>
      <c r="AW57" s="153"/>
      <c r="AX57" s="153"/>
      <c r="AY57" s="153"/>
      <c r="AZ57" s="153"/>
      <c r="BA57" s="153"/>
      <c r="BB57" s="153"/>
      <c r="BC57" s="153"/>
      <c r="BD57" s="153"/>
      <c r="BE57" s="153"/>
      <c r="BF57" s="153"/>
      <c r="BG57" s="153"/>
      <c r="BH57" s="153"/>
    </row>
    <row r="58" spans="1:60" ht="22.5" outlineLevel="1" x14ac:dyDescent="0.2">
      <c r="A58" s="154"/>
      <c r="B58" s="161"/>
      <c r="C58" s="248" t="s">
        <v>169</v>
      </c>
      <c r="D58" s="249"/>
      <c r="E58" s="250"/>
      <c r="F58" s="251"/>
      <c r="G58" s="252"/>
      <c r="H58" s="170"/>
      <c r="I58" s="170"/>
      <c r="J58" s="170"/>
      <c r="K58" s="170"/>
      <c r="L58" s="170"/>
      <c r="M58" s="170"/>
      <c r="N58" s="163"/>
      <c r="O58" s="163"/>
      <c r="P58" s="163"/>
      <c r="Q58" s="163"/>
      <c r="R58" s="163"/>
      <c r="S58" s="163"/>
      <c r="T58" s="164"/>
      <c r="U58" s="163"/>
      <c r="V58" s="153"/>
      <c r="W58" s="153"/>
      <c r="X58" s="153"/>
      <c r="Y58" s="153"/>
      <c r="Z58" s="153"/>
      <c r="AA58" s="153"/>
      <c r="AB58" s="153"/>
      <c r="AC58" s="153"/>
      <c r="AD58" s="153"/>
      <c r="AE58" s="153" t="s">
        <v>101</v>
      </c>
      <c r="AF58" s="153"/>
      <c r="AG58" s="153"/>
      <c r="AH58" s="153"/>
      <c r="AI58" s="153"/>
      <c r="AJ58" s="153"/>
      <c r="AK58" s="153"/>
      <c r="AL58" s="153"/>
      <c r="AM58" s="153"/>
      <c r="AN58" s="153"/>
      <c r="AO58" s="153"/>
      <c r="AP58" s="153"/>
      <c r="AQ58" s="153"/>
      <c r="AR58" s="153"/>
      <c r="AS58" s="153"/>
      <c r="AT58" s="153"/>
      <c r="AU58" s="153"/>
      <c r="AV58" s="153"/>
      <c r="AW58" s="153"/>
      <c r="AX58" s="153"/>
      <c r="AY58" s="153"/>
      <c r="AZ58" s="153"/>
      <c r="BA58" s="156" t="str">
        <f>C58</f>
        <v>Požerák dvoudlužový 800/800/1800, s poklopem na zamykání, dluže dub 600*150*50 mm 24 ks, impregnované</v>
      </c>
      <c r="BB58" s="153"/>
      <c r="BC58" s="153"/>
      <c r="BD58" s="153"/>
      <c r="BE58" s="153"/>
      <c r="BF58" s="153"/>
      <c r="BG58" s="153"/>
      <c r="BH58" s="153"/>
    </row>
    <row r="59" spans="1:60" outlineLevel="1" x14ac:dyDescent="0.2">
      <c r="A59" s="154">
        <v>22</v>
      </c>
      <c r="B59" s="161" t="s">
        <v>170</v>
      </c>
      <c r="C59" s="190" t="s">
        <v>171</v>
      </c>
      <c r="D59" s="163" t="s">
        <v>172</v>
      </c>
      <c r="E59" s="167">
        <v>1</v>
      </c>
      <c r="F59" s="169"/>
      <c r="G59" s="170">
        <f>ROUND(E59*F59,2)</f>
        <v>0</v>
      </c>
      <c r="H59" s="169"/>
      <c r="I59" s="170">
        <f>ROUND(E59*H59,2)</f>
        <v>0</v>
      </c>
      <c r="J59" s="169"/>
      <c r="K59" s="170">
        <f>ROUND(E59*J59,2)</f>
        <v>0</v>
      </c>
      <c r="L59" s="170">
        <v>21</v>
      </c>
      <c r="M59" s="170">
        <f>G59*(1+L59/100)</f>
        <v>0</v>
      </c>
      <c r="N59" s="163">
        <v>2</v>
      </c>
      <c r="O59" s="163">
        <f>ROUND(E59*N59,5)</f>
        <v>2</v>
      </c>
      <c r="P59" s="163">
        <v>0</v>
      </c>
      <c r="Q59" s="163">
        <f>ROUND(E59*P59,5)</f>
        <v>0</v>
      </c>
      <c r="R59" s="163"/>
      <c r="S59" s="163"/>
      <c r="T59" s="164">
        <v>0</v>
      </c>
      <c r="U59" s="163">
        <f>ROUND(E59*T59,2)</f>
        <v>0</v>
      </c>
      <c r="V59" s="153"/>
      <c r="W59" s="153"/>
      <c r="X59" s="153"/>
      <c r="Y59" s="153"/>
      <c r="Z59" s="153"/>
      <c r="AA59" s="153"/>
      <c r="AB59" s="153"/>
      <c r="AC59" s="153"/>
      <c r="AD59" s="153"/>
      <c r="AE59" s="153" t="s">
        <v>99</v>
      </c>
      <c r="AF59" s="153"/>
      <c r="AG59" s="153"/>
      <c r="AH59" s="153"/>
      <c r="AI59" s="153"/>
      <c r="AJ59" s="153"/>
      <c r="AK59" s="153"/>
      <c r="AL59" s="153"/>
      <c r="AM59" s="153"/>
      <c r="AN59" s="153"/>
      <c r="AO59" s="153"/>
      <c r="AP59" s="153"/>
      <c r="AQ59" s="153"/>
      <c r="AR59" s="153"/>
      <c r="AS59" s="153"/>
      <c r="AT59" s="153"/>
      <c r="AU59" s="153"/>
      <c r="AV59" s="153"/>
      <c r="AW59" s="153"/>
      <c r="AX59" s="153"/>
      <c r="AY59" s="153"/>
      <c r="AZ59" s="153"/>
      <c r="BA59" s="153"/>
      <c r="BB59" s="153"/>
      <c r="BC59" s="153"/>
      <c r="BD59" s="153"/>
      <c r="BE59" s="153"/>
      <c r="BF59" s="153"/>
      <c r="BG59" s="153"/>
      <c r="BH59" s="153"/>
    </row>
    <row r="60" spans="1:60" outlineLevel="1" x14ac:dyDescent="0.2">
      <c r="A60" s="154"/>
      <c r="B60" s="161"/>
      <c r="C60" s="248" t="s">
        <v>173</v>
      </c>
      <c r="D60" s="249"/>
      <c r="E60" s="250"/>
      <c r="F60" s="251"/>
      <c r="G60" s="252"/>
      <c r="H60" s="170"/>
      <c r="I60" s="170"/>
      <c r="J60" s="170"/>
      <c r="K60" s="170"/>
      <c r="L60" s="170"/>
      <c r="M60" s="170"/>
      <c r="N60" s="163"/>
      <c r="O60" s="163"/>
      <c r="P60" s="163"/>
      <c r="Q60" s="163"/>
      <c r="R60" s="163"/>
      <c r="S60" s="163"/>
      <c r="T60" s="164"/>
      <c r="U60" s="163"/>
      <c r="V60" s="153"/>
      <c r="W60" s="153"/>
      <c r="X60" s="153"/>
      <c r="Y60" s="153"/>
      <c r="Z60" s="153"/>
      <c r="AA60" s="153"/>
      <c r="AB60" s="153"/>
      <c r="AC60" s="153"/>
      <c r="AD60" s="153"/>
      <c r="AE60" s="153" t="s">
        <v>101</v>
      </c>
      <c r="AF60" s="153"/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6" t="str">
        <f>C60</f>
        <v>1000*1000*800 hl. , B 20, vč. výkopu</v>
      </c>
      <c r="BB60" s="153"/>
      <c r="BC60" s="153"/>
      <c r="BD60" s="153"/>
      <c r="BE60" s="153"/>
      <c r="BF60" s="153"/>
      <c r="BG60" s="153"/>
      <c r="BH60" s="153"/>
    </row>
    <row r="61" spans="1:60" outlineLevel="1" x14ac:dyDescent="0.2">
      <c r="A61" s="154">
        <v>23</v>
      </c>
      <c r="B61" s="161" t="s">
        <v>174</v>
      </c>
      <c r="C61" s="190" t="s">
        <v>175</v>
      </c>
      <c r="D61" s="163" t="s">
        <v>168</v>
      </c>
      <c r="E61" s="167">
        <v>1</v>
      </c>
      <c r="F61" s="169"/>
      <c r="G61" s="170">
        <f>ROUND(E61*F61,2)</f>
        <v>0</v>
      </c>
      <c r="H61" s="169"/>
      <c r="I61" s="170">
        <f>ROUND(E61*H61,2)</f>
        <v>0</v>
      </c>
      <c r="J61" s="169"/>
      <c r="K61" s="170">
        <f>ROUND(E61*J61,2)</f>
        <v>0</v>
      </c>
      <c r="L61" s="170">
        <v>21</v>
      </c>
      <c r="M61" s="170">
        <f>G61*(1+L61/100)</f>
        <v>0</v>
      </c>
      <c r="N61" s="163">
        <v>1</v>
      </c>
      <c r="O61" s="163">
        <f>ROUND(E61*N61,5)</f>
        <v>1</v>
      </c>
      <c r="P61" s="163">
        <v>0</v>
      </c>
      <c r="Q61" s="163">
        <f>ROUND(E61*P61,5)</f>
        <v>0</v>
      </c>
      <c r="R61" s="163"/>
      <c r="S61" s="163"/>
      <c r="T61" s="164">
        <v>0</v>
      </c>
      <c r="U61" s="163">
        <f>ROUND(E61*T61,2)</f>
        <v>0</v>
      </c>
      <c r="V61" s="153"/>
      <c r="W61" s="153"/>
      <c r="X61" s="153"/>
      <c r="Y61" s="153"/>
      <c r="Z61" s="153"/>
      <c r="AA61" s="153"/>
      <c r="AB61" s="153"/>
      <c r="AC61" s="153"/>
      <c r="AD61" s="153"/>
      <c r="AE61" s="153" t="s">
        <v>99</v>
      </c>
      <c r="AF61" s="153"/>
      <c r="AG61" s="153"/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  <c r="AX61" s="153"/>
      <c r="AY61" s="153"/>
      <c r="AZ61" s="153"/>
      <c r="BA61" s="153"/>
      <c r="BB61" s="153"/>
      <c r="BC61" s="153"/>
      <c r="BD61" s="153"/>
      <c r="BE61" s="153"/>
      <c r="BF61" s="153"/>
      <c r="BG61" s="153"/>
      <c r="BH61" s="153"/>
    </row>
    <row r="62" spans="1:60" ht="22.5" outlineLevel="1" x14ac:dyDescent="0.2">
      <c r="A62" s="154"/>
      <c r="B62" s="161"/>
      <c r="C62" s="248" t="s">
        <v>176</v>
      </c>
      <c r="D62" s="249"/>
      <c r="E62" s="250"/>
      <c r="F62" s="251"/>
      <c r="G62" s="252"/>
      <c r="H62" s="170"/>
      <c r="I62" s="170"/>
      <c r="J62" s="170"/>
      <c r="K62" s="170"/>
      <c r="L62" s="170"/>
      <c r="M62" s="170"/>
      <c r="N62" s="163"/>
      <c r="O62" s="163"/>
      <c r="P62" s="163"/>
      <c r="Q62" s="163"/>
      <c r="R62" s="163"/>
      <c r="S62" s="163"/>
      <c r="T62" s="164"/>
      <c r="U62" s="163"/>
      <c r="V62" s="153"/>
      <c r="W62" s="153"/>
      <c r="X62" s="153"/>
      <c r="Y62" s="153"/>
      <c r="Z62" s="153"/>
      <c r="AA62" s="153"/>
      <c r="AB62" s="153"/>
      <c r="AC62" s="153"/>
      <c r="AD62" s="153"/>
      <c r="AE62" s="153" t="s">
        <v>101</v>
      </c>
      <c r="AF62" s="153"/>
      <c r="AG62" s="153"/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6" t="str">
        <f>C62</f>
        <v>Lávka : 2x Ič. 14 dl. 4450 pozinkováno, Zábradlí jednostranné trubkové, dvojmadlové, v. 1100 mm, pozink, podlaha z dub. fošen 800/150/50 inpregnováno, základ. beton blok B20 v hrázi 800/300/1000.</v>
      </c>
      <c r="BB62" s="153"/>
      <c r="BC62" s="153"/>
      <c r="BD62" s="153"/>
      <c r="BE62" s="153"/>
      <c r="BF62" s="153"/>
      <c r="BG62" s="153"/>
      <c r="BH62" s="153"/>
    </row>
    <row r="63" spans="1:60" outlineLevel="1" x14ac:dyDescent="0.2">
      <c r="A63" s="154">
        <v>24</v>
      </c>
      <c r="B63" s="161" t="s">
        <v>177</v>
      </c>
      <c r="C63" s="190" t="s">
        <v>178</v>
      </c>
      <c r="D63" s="163" t="s">
        <v>179</v>
      </c>
      <c r="E63" s="167">
        <v>9</v>
      </c>
      <c r="F63" s="169"/>
      <c r="G63" s="170">
        <f>ROUND(E63*F63,2)</f>
        <v>0</v>
      </c>
      <c r="H63" s="169"/>
      <c r="I63" s="170">
        <f>ROUND(E63*H63,2)</f>
        <v>0</v>
      </c>
      <c r="J63" s="169"/>
      <c r="K63" s="170">
        <f>ROUND(E63*J63,2)</f>
        <v>0</v>
      </c>
      <c r="L63" s="170">
        <v>21</v>
      </c>
      <c r="M63" s="170">
        <f>G63*(1+L63/100)</f>
        <v>0</v>
      </c>
      <c r="N63" s="163">
        <v>1.1471199999999999</v>
      </c>
      <c r="O63" s="163">
        <f>ROUND(E63*N63,5)</f>
        <v>10.32408</v>
      </c>
      <c r="P63" s="163">
        <v>0</v>
      </c>
      <c r="Q63" s="163">
        <f>ROUND(E63*P63,5)</f>
        <v>0</v>
      </c>
      <c r="R63" s="163"/>
      <c r="S63" s="163"/>
      <c r="T63" s="164">
        <v>3.7944399999999998</v>
      </c>
      <c r="U63" s="163">
        <f>ROUND(E63*T63,2)</f>
        <v>34.15</v>
      </c>
      <c r="V63" s="153"/>
      <c r="W63" s="153"/>
      <c r="X63" s="153"/>
      <c r="Y63" s="153"/>
      <c r="Z63" s="153"/>
      <c r="AA63" s="153"/>
      <c r="AB63" s="153"/>
      <c r="AC63" s="153"/>
      <c r="AD63" s="153"/>
      <c r="AE63" s="153" t="s">
        <v>130</v>
      </c>
      <c r="AF63" s="153"/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</row>
    <row r="64" spans="1:60" outlineLevel="1" x14ac:dyDescent="0.2">
      <c r="A64" s="154"/>
      <c r="B64" s="161"/>
      <c r="C64" s="248" t="s">
        <v>180</v>
      </c>
      <c r="D64" s="249"/>
      <c r="E64" s="250"/>
      <c r="F64" s="251"/>
      <c r="G64" s="252"/>
      <c r="H64" s="170"/>
      <c r="I64" s="170"/>
      <c r="J64" s="170"/>
      <c r="K64" s="170"/>
      <c r="L64" s="170"/>
      <c r="M64" s="170"/>
      <c r="N64" s="163"/>
      <c r="O64" s="163"/>
      <c r="P64" s="163"/>
      <c r="Q64" s="163"/>
      <c r="R64" s="163"/>
      <c r="S64" s="163"/>
      <c r="T64" s="164"/>
      <c r="U64" s="163"/>
      <c r="V64" s="153"/>
      <c r="W64" s="153"/>
      <c r="X64" s="153"/>
      <c r="Y64" s="153"/>
      <c r="Z64" s="153"/>
      <c r="AA64" s="153"/>
      <c r="AB64" s="153"/>
      <c r="AC64" s="153"/>
      <c r="AD64" s="153"/>
      <c r="AE64" s="153" t="s">
        <v>101</v>
      </c>
      <c r="AF64" s="153"/>
      <c r="AG64" s="153"/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6" t="str">
        <f>C64</f>
        <v>Propoj potrubím z nového požeráku do stávajícího potrubí odpadu : 9 m</v>
      </c>
      <c r="BB64" s="153"/>
      <c r="BC64" s="153"/>
      <c r="BD64" s="153"/>
      <c r="BE64" s="153"/>
      <c r="BF64" s="153"/>
      <c r="BG64" s="153"/>
      <c r="BH64" s="153"/>
    </row>
    <row r="65" spans="1:60" outlineLevel="1" x14ac:dyDescent="0.2">
      <c r="A65" s="154">
        <v>25</v>
      </c>
      <c r="B65" s="161" t="s">
        <v>181</v>
      </c>
      <c r="C65" s="190" t="s">
        <v>182</v>
      </c>
      <c r="D65" s="163" t="s">
        <v>179</v>
      </c>
      <c r="E65" s="167">
        <v>2</v>
      </c>
      <c r="F65" s="169"/>
      <c r="G65" s="170">
        <f>ROUND(E65*F65,2)</f>
        <v>0</v>
      </c>
      <c r="H65" s="169"/>
      <c r="I65" s="170">
        <f>ROUND(E65*H65,2)</f>
        <v>0</v>
      </c>
      <c r="J65" s="169"/>
      <c r="K65" s="170">
        <f>ROUND(E65*J65,2)</f>
        <v>0</v>
      </c>
      <c r="L65" s="170">
        <v>21</v>
      </c>
      <c r="M65" s="170">
        <f>G65*(1+L65/100)</f>
        <v>0</v>
      </c>
      <c r="N65" s="163">
        <v>1.59972</v>
      </c>
      <c r="O65" s="163">
        <f>ROUND(E65*N65,5)</f>
        <v>3.1994400000000001</v>
      </c>
      <c r="P65" s="163">
        <v>0</v>
      </c>
      <c r="Q65" s="163">
        <f>ROUND(E65*P65,5)</f>
        <v>0</v>
      </c>
      <c r="R65" s="163"/>
      <c r="S65" s="163"/>
      <c r="T65" s="164">
        <v>12.84595</v>
      </c>
      <c r="U65" s="163">
        <f>ROUND(E65*T65,2)</f>
        <v>25.69</v>
      </c>
      <c r="V65" s="153"/>
      <c r="W65" s="153"/>
      <c r="X65" s="153"/>
      <c r="Y65" s="153"/>
      <c r="Z65" s="153"/>
      <c r="AA65" s="153"/>
      <c r="AB65" s="153"/>
      <c r="AC65" s="153"/>
      <c r="AD65" s="153"/>
      <c r="AE65" s="153" t="s">
        <v>130</v>
      </c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</row>
    <row r="66" spans="1:60" outlineLevel="1" x14ac:dyDescent="0.2">
      <c r="A66" s="154"/>
      <c r="B66" s="161"/>
      <c r="C66" s="248" t="s">
        <v>183</v>
      </c>
      <c r="D66" s="249"/>
      <c r="E66" s="250"/>
      <c r="F66" s="251"/>
      <c r="G66" s="252"/>
      <c r="H66" s="170"/>
      <c r="I66" s="170"/>
      <c r="J66" s="170"/>
      <c r="K66" s="170"/>
      <c r="L66" s="170"/>
      <c r="M66" s="170"/>
      <c r="N66" s="163"/>
      <c r="O66" s="163"/>
      <c r="P66" s="163"/>
      <c r="Q66" s="163"/>
      <c r="R66" s="163"/>
      <c r="S66" s="163"/>
      <c r="T66" s="164"/>
      <c r="U66" s="163"/>
      <c r="V66" s="153"/>
      <c r="W66" s="153"/>
      <c r="X66" s="153"/>
      <c r="Y66" s="153"/>
      <c r="Z66" s="153"/>
      <c r="AA66" s="153"/>
      <c r="AB66" s="153"/>
      <c r="AC66" s="153"/>
      <c r="AD66" s="153"/>
      <c r="AE66" s="153" t="s">
        <v>101</v>
      </c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6" t="str">
        <f>C66</f>
        <v>Propojení přítoku do nádrže</v>
      </c>
      <c r="BB66" s="153"/>
      <c r="BC66" s="153"/>
      <c r="BD66" s="153"/>
      <c r="BE66" s="153"/>
      <c r="BF66" s="153"/>
      <c r="BG66" s="153"/>
      <c r="BH66" s="153"/>
    </row>
    <row r="67" spans="1:60" outlineLevel="1" x14ac:dyDescent="0.2">
      <c r="A67" s="154">
        <v>26</v>
      </c>
      <c r="B67" s="161" t="s">
        <v>184</v>
      </c>
      <c r="C67" s="190" t="s">
        <v>185</v>
      </c>
      <c r="D67" s="163" t="s">
        <v>179</v>
      </c>
      <c r="E67" s="167">
        <v>3</v>
      </c>
      <c r="F67" s="169"/>
      <c r="G67" s="170">
        <f>ROUND(E67*F67,2)</f>
        <v>0</v>
      </c>
      <c r="H67" s="169"/>
      <c r="I67" s="170">
        <f>ROUND(E67*H67,2)</f>
        <v>0</v>
      </c>
      <c r="J67" s="169"/>
      <c r="K67" s="170">
        <f>ROUND(E67*J67,2)</f>
        <v>0</v>
      </c>
      <c r="L67" s="170">
        <v>21</v>
      </c>
      <c r="M67" s="170">
        <f>G67*(1+L67/100)</f>
        <v>0</v>
      </c>
      <c r="N67" s="163">
        <v>0.96862999999999999</v>
      </c>
      <c r="O67" s="163">
        <f>ROUND(E67*N67,5)</f>
        <v>2.9058899999999999</v>
      </c>
      <c r="P67" s="163">
        <v>0</v>
      </c>
      <c r="Q67" s="163">
        <f>ROUND(E67*P67,5)</f>
        <v>0</v>
      </c>
      <c r="R67" s="163"/>
      <c r="S67" s="163"/>
      <c r="T67" s="164">
        <v>3.4796999999999998</v>
      </c>
      <c r="U67" s="163">
        <f>ROUND(E67*T67,2)</f>
        <v>10.44</v>
      </c>
      <c r="V67" s="153"/>
      <c r="W67" s="153"/>
      <c r="X67" s="153"/>
      <c r="Y67" s="153"/>
      <c r="Z67" s="153"/>
      <c r="AA67" s="153"/>
      <c r="AB67" s="153"/>
      <c r="AC67" s="153"/>
      <c r="AD67" s="153"/>
      <c r="AE67" s="153" t="s">
        <v>130</v>
      </c>
      <c r="AF67" s="153"/>
      <c r="AG67" s="153"/>
      <c r="AH67" s="153"/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53"/>
      <c r="AU67" s="153"/>
      <c r="AV67" s="153"/>
      <c r="AW67" s="153"/>
      <c r="AX67" s="153"/>
      <c r="AY67" s="153"/>
      <c r="AZ67" s="153"/>
      <c r="BA67" s="153"/>
      <c r="BB67" s="153"/>
      <c r="BC67" s="153"/>
      <c r="BD67" s="153"/>
      <c r="BE67" s="153"/>
      <c r="BF67" s="153"/>
      <c r="BG67" s="153"/>
      <c r="BH67" s="153"/>
    </row>
    <row r="68" spans="1:60" outlineLevel="1" x14ac:dyDescent="0.2">
      <c r="A68" s="154"/>
      <c r="B68" s="161"/>
      <c r="C68" s="248" t="s">
        <v>186</v>
      </c>
      <c r="D68" s="249"/>
      <c r="E68" s="250"/>
      <c r="F68" s="251"/>
      <c r="G68" s="252"/>
      <c r="H68" s="170"/>
      <c r="I68" s="170"/>
      <c r="J68" s="170"/>
      <c r="K68" s="170"/>
      <c r="L68" s="170"/>
      <c r="M68" s="170"/>
      <c r="N68" s="163"/>
      <c r="O68" s="163"/>
      <c r="P68" s="163"/>
      <c r="Q68" s="163"/>
      <c r="R68" s="163"/>
      <c r="S68" s="163"/>
      <c r="T68" s="164"/>
      <c r="U68" s="163"/>
      <c r="V68" s="153"/>
      <c r="W68" s="153"/>
      <c r="X68" s="153"/>
      <c r="Y68" s="153"/>
      <c r="Z68" s="153"/>
      <c r="AA68" s="153"/>
      <c r="AB68" s="153"/>
      <c r="AC68" s="153"/>
      <c r="AD68" s="153"/>
      <c r="AE68" s="153" t="s">
        <v>101</v>
      </c>
      <c r="AF68" s="153"/>
      <c r="AG68" s="153"/>
      <c r="AH68" s="153"/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53"/>
      <c r="AV68" s="153"/>
      <c r="AW68" s="153"/>
      <c r="AX68" s="153"/>
      <c r="AY68" s="153"/>
      <c r="AZ68" s="153"/>
      <c r="BA68" s="156" t="str">
        <f>C68</f>
        <v>Propojení přítoku 2 a 3 (DK) do nádrže : 3 m</v>
      </c>
      <c r="BB68" s="153"/>
      <c r="BC68" s="153"/>
      <c r="BD68" s="153"/>
      <c r="BE68" s="153"/>
      <c r="BF68" s="153"/>
      <c r="BG68" s="153"/>
      <c r="BH68" s="153"/>
    </row>
    <row r="69" spans="1:60" x14ac:dyDescent="0.2">
      <c r="A69" s="155" t="s">
        <v>94</v>
      </c>
      <c r="B69" s="162" t="s">
        <v>58</v>
      </c>
      <c r="C69" s="191" t="s">
        <v>59</v>
      </c>
      <c r="D69" s="165"/>
      <c r="E69" s="168"/>
      <c r="F69" s="171"/>
      <c r="G69" s="171">
        <f>SUMIF(AE70:AE72,"&lt;&gt;NOR",G70:G72)</f>
        <v>0</v>
      </c>
      <c r="H69" s="171"/>
      <c r="I69" s="171">
        <f>SUM(I70:I72)</f>
        <v>0</v>
      </c>
      <c r="J69" s="171"/>
      <c r="K69" s="171">
        <f>SUM(K70:K72)</f>
        <v>0</v>
      </c>
      <c r="L69" s="171"/>
      <c r="M69" s="171">
        <f>SUM(M70:M72)</f>
        <v>0</v>
      </c>
      <c r="N69" s="165"/>
      <c r="O69" s="165">
        <f>SUM(O70:O72)</f>
        <v>0</v>
      </c>
      <c r="P69" s="165"/>
      <c r="Q69" s="165">
        <f>SUM(Q70:Q72)</f>
        <v>0</v>
      </c>
      <c r="R69" s="165"/>
      <c r="S69" s="165"/>
      <c r="T69" s="166"/>
      <c r="U69" s="165">
        <f>SUM(U70:U72)</f>
        <v>0.98</v>
      </c>
      <c r="AE69" t="s">
        <v>95</v>
      </c>
    </row>
    <row r="70" spans="1:60" outlineLevel="1" x14ac:dyDescent="0.2">
      <c r="A70" s="154">
        <v>27</v>
      </c>
      <c r="B70" s="161" t="s">
        <v>187</v>
      </c>
      <c r="C70" s="190" t="s">
        <v>188</v>
      </c>
      <c r="D70" s="163" t="s">
        <v>189</v>
      </c>
      <c r="E70" s="167">
        <v>98.28</v>
      </c>
      <c r="F70" s="169"/>
      <c r="G70" s="170">
        <f>ROUND(E70*F70,2)</f>
        <v>0</v>
      </c>
      <c r="H70" s="169"/>
      <c r="I70" s="170">
        <f>ROUND(E70*H70,2)</f>
        <v>0</v>
      </c>
      <c r="J70" s="169"/>
      <c r="K70" s="170">
        <f>ROUND(E70*J70,2)</f>
        <v>0</v>
      </c>
      <c r="L70" s="170">
        <v>21</v>
      </c>
      <c r="M70" s="170">
        <f>G70*(1+L70/100)</f>
        <v>0</v>
      </c>
      <c r="N70" s="163">
        <v>0</v>
      </c>
      <c r="O70" s="163">
        <f>ROUND(E70*N70,5)</f>
        <v>0</v>
      </c>
      <c r="P70" s="163">
        <v>0</v>
      </c>
      <c r="Q70" s="163">
        <f>ROUND(E70*P70,5)</f>
        <v>0</v>
      </c>
      <c r="R70" s="163"/>
      <c r="S70" s="163"/>
      <c r="T70" s="164">
        <v>0.01</v>
      </c>
      <c r="U70" s="163">
        <f>ROUND(E70*T70,2)</f>
        <v>0.98</v>
      </c>
      <c r="V70" s="153"/>
      <c r="W70" s="153"/>
      <c r="X70" s="153"/>
      <c r="Y70" s="153"/>
      <c r="Z70" s="153"/>
      <c r="AA70" s="153"/>
      <c r="AB70" s="153"/>
      <c r="AC70" s="153"/>
      <c r="AD70" s="153"/>
      <c r="AE70" s="153" t="s">
        <v>99</v>
      </c>
      <c r="AF70" s="153"/>
      <c r="AG70" s="153"/>
      <c r="AH70" s="153"/>
      <c r="AI70" s="153"/>
      <c r="AJ70" s="153"/>
      <c r="AK70" s="153"/>
      <c r="AL70" s="153"/>
      <c r="AM70" s="153"/>
      <c r="AN70" s="153"/>
      <c r="AO70" s="153"/>
      <c r="AP70" s="153"/>
      <c r="AQ70" s="153"/>
      <c r="AR70" s="153"/>
      <c r="AS70" s="153"/>
      <c r="AT70" s="153"/>
      <c r="AU70" s="153"/>
      <c r="AV70" s="153"/>
      <c r="AW70" s="153"/>
      <c r="AX70" s="153"/>
      <c r="AY70" s="153"/>
      <c r="AZ70" s="153"/>
      <c r="BA70" s="153"/>
      <c r="BB70" s="153"/>
      <c r="BC70" s="153"/>
      <c r="BD70" s="153"/>
      <c r="BE70" s="153"/>
      <c r="BF70" s="153"/>
      <c r="BG70" s="153"/>
      <c r="BH70" s="153"/>
    </row>
    <row r="71" spans="1:60" outlineLevel="1" x14ac:dyDescent="0.2">
      <c r="A71" s="154"/>
      <c r="B71" s="161"/>
      <c r="C71" s="248" t="s">
        <v>190</v>
      </c>
      <c r="D71" s="249"/>
      <c r="E71" s="250"/>
      <c r="F71" s="251"/>
      <c r="G71" s="252"/>
      <c r="H71" s="170"/>
      <c r="I71" s="170"/>
      <c r="J71" s="170"/>
      <c r="K71" s="170"/>
      <c r="L71" s="170"/>
      <c r="M71" s="170"/>
      <c r="N71" s="163"/>
      <c r="O71" s="163"/>
      <c r="P71" s="163"/>
      <c r="Q71" s="163"/>
      <c r="R71" s="163"/>
      <c r="S71" s="163"/>
      <c r="T71" s="164"/>
      <c r="U71" s="163"/>
      <c r="V71" s="153"/>
      <c r="W71" s="153"/>
      <c r="X71" s="153"/>
      <c r="Y71" s="153"/>
      <c r="Z71" s="153"/>
      <c r="AA71" s="153"/>
      <c r="AB71" s="153"/>
      <c r="AC71" s="153"/>
      <c r="AD71" s="153"/>
      <c r="AE71" s="153" t="s">
        <v>101</v>
      </c>
      <c r="AF71" s="153"/>
      <c r="AG71" s="153"/>
      <c r="AH71" s="153"/>
      <c r="AI71" s="153"/>
      <c r="AJ71" s="153"/>
      <c r="AK71" s="153"/>
      <c r="AL71" s="153"/>
      <c r="AM71" s="153"/>
      <c r="AN71" s="153"/>
      <c r="AO71" s="153"/>
      <c r="AP71" s="153"/>
      <c r="AQ71" s="153"/>
      <c r="AR71" s="153"/>
      <c r="AS71" s="153"/>
      <c r="AT71" s="153"/>
      <c r="AU71" s="153"/>
      <c r="AV71" s="153"/>
      <c r="AW71" s="153"/>
      <c r="AX71" s="153"/>
      <c r="AY71" s="153"/>
      <c r="AZ71" s="153"/>
      <c r="BA71" s="156" t="str">
        <f>C71</f>
        <v>Vybouraný beton: 273 m2*0,15 *2,4 t/m3 = 98,28 t</v>
      </c>
      <c r="BB71" s="153"/>
      <c r="BC71" s="153"/>
      <c r="BD71" s="153"/>
      <c r="BE71" s="153"/>
      <c r="BF71" s="153"/>
      <c r="BG71" s="153"/>
      <c r="BH71" s="153"/>
    </row>
    <row r="72" spans="1:60" outlineLevel="1" x14ac:dyDescent="0.2">
      <c r="A72" s="154">
        <v>28</v>
      </c>
      <c r="B72" s="161" t="s">
        <v>191</v>
      </c>
      <c r="C72" s="190" t="s">
        <v>192</v>
      </c>
      <c r="D72" s="163" t="s">
        <v>189</v>
      </c>
      <c r="E72" s="167">
        <v>196.56</v>
      </c>
      <c r="F72" s="169"/>
      <c r="G72" s="170">
        <f>ROUND(E72*F72,2)</f>
        <v>0</v>
      </c>
      <c r="H72" s="169"/>
      <c r="I72" s="170">
        <f>ROUND(E72*H72,2)</f>
        <v>0</v>
      </c>
      <c r="J72" s="169"/>
      <c r="K72" s="170">
        <f>ROUND(E72*J72,2)</f>
        <v>0</v>
      </c>
      <c r="L72" s="170">
        <v>21</v>
      </c>
      <c r="M72" s="170">
        <f>G72*(1+L72/100)</f>
        <v>0</v>
      </c>
      <c r="N72" s="163">
        <v>0</v>
      </c>
      <c r="O72" s="163">
        <f>ROUND(E72*N72,5)</f>
        <v>0</v>
      </c>
      <c r="P72" s="163">
        <v>0</v>
      </c>
      <c r="Q72" s="163">
        <f>ROUND(E72*P72,5)</f>
        <v>0</v>
      </c>
      <c r="R72" s="163"/>
      <c r="S72" s="163"/>
      <c r="T72" s="164">
        <v>0</v>
      </c>
      <c r="U72" s="163">
        <f>ROUND(E72*T72,2)</f>
        <v>0</v>
      </c>
      <c r="V72" s="153"/>
      <c r="W72" s="153"/>
      <c r="X72" s="153"/>
      <c r="Y72" s="153"/>
      <c r="Z72" s="153"/>
      <c r="AA72" s="153"/>
      <c r="AB72" s="153"/>
      <c r="AC72" s="153"/>
      <c r="AD72" s="153"/>
      <c r="AE72" s="153" t="s">
        <v>99</v>
      </c>
      <c r="AF72" s="153"/>
      <c r="AG72" s="153"/>
      <c r="AH72" s="153"/>
      <c r="AI72" s="153"/>
      <c r="AJ72" s="153"/>
      <c r="AK72" s="153"/>
      <c r="AL72" s="153"/>
      <c r="AM72" s="153"/>
      <c r="AN72" s="153"/>
      <c r="AO72" s="153"/>
      <c r="AP72" s="153"/>
      <c r="AQ72" s="153"/>
      <c r="AR72" s="153"/>
      <c r="AS72" s="153"/>
      <c r="AT72" s="153"/>
      <c r="AU72" s="153"/>
      <c r="AV72" s="153"/>
      <c r="AW72" s="153"/>
      <c r="AX72" s="153"/>
      <c r="AY72" s="153"/>
      <c r="AZ72" s="153"/>
      <c r="BA72" s="153"/>
      <c r="BB72" s="153"/>
      <c r="BC72" s="153"/>
      <c r="BD72" s="153"/>
      <c r="BE72" s="153"/>
      <c r="BF72" s="153"/>
      <c r="BG72" s="153"/>
      <c r="BH72" s="153"/>
    </row>
    <row r="73" spans="1:60" x14ac:dyDescent="0.2">
      <c r="A73" s="155" t="s">
        <v>94</v>
      </c>
      <c r="B73" s="162" t="s">
        <v>60</v>
      </c>
      <c r="C73" s="191" t="s">
        <v>61</v>
      </c>
      <c r="D73" s="165"/>
      <c r="E73" s="168"/>
      <c r="F73" s="171"/>
      <c r="G73" s="171">
        <f>SUMIF(AE74:AE74,"&lt;&gt;NOR",G74:G74)</f>
        <v>0</v>
      </c>
      <c r="H73" s="171"/>
      <c r="I73" s="171">
        <f>SUM(I74:I74)</f>
        <v>0</v>
      </c>
      <c r="J73" s="171"/>
      <c r="K73" s="171">
        <f>SUM(K74:K74)</f>
        <v>0</v>
      </c>
      <c r="L73" s="171"/>
      <c r="M73" s="171">
        <f>SUM(M74:M74)</f>
        <v>0</v>
      </c>
      <c r="N73" s="165"/>
      <c r="O73" s="165">
        <f>SUM(O74:O74)</f>
        <v>0</v>
      </c>
      <c r="P73" s="165"/>
      <c r="Q73" s="165">
        <f>SUM(Q74:Q74)</f>
        <v>0</v>
      </c>
      <c r="R73" s="165"/>
      <c r="S73" s="165"/>
      <c r="T73" s="166"/>
      <c r="U73" s="165">
        <f>SUM(U74:U74)</f>
        <v>393.29</v>
      </c>
      <c r="AE73" t="s">
        <v>95</v>
      </c>
    </row>
    <row r="74" spans="1:60" outlineLevel="1" x14ac:dyDescent="0.2">
      <c r="A74" s="154">
        <v>29</v>
      </c>
      <c r="B74" s="161" t="s">
        <v>193</v>
      </c>
      <c r="C74" s="190" t="s">
        <v>194</v>
      </c>
      <c r="D74" s="163" t="s">
        <v>189</v>
      </c>
      <c r="E74" s="167">
        <v>1021.5359999999999</v>
      </c>
      <c r="F74" s="169"/>
      <c r="G74" s="170">
        <f>ROUND(E74*F74,2)</f>
        <v>0</v>
      </c>
      <c r="H74" s="169"/>
      <c r="I74" s="170">
        <f>ROUND(E74*H74,2)</f>
        <v>0</v>
      </c>
      <c r="J74" s="169"/>
      <c r="K74" s="170">
        <f>ROUND(E74*J74,2)</f>
        <v>0</v>
      </c>
      <c r="L74" s="170">
        <v>21</v>
      </c>
      <c r="M74" s="170">
        <f>G74*(1+L74/100)</f>
        <v>0</v>
      </c>
      <c r="N74" s="163">
        <v>0</v>
      </c>
      <c r="O74" s="163">
        <f>ROUND(E74*N74,5)</f>
        <v>0</v>
      </c>
      <c r="P74" s="163">
        <v>0</v>
      </c>
      <c r="Q74" s="163">
        <f>ROUND(E74*P74,5)</f>
        <v>0</v>
      </c>
      <c r="R74" s="163"/>
      <c r="S74" s="163"/>
      <c r="T74" s="164">
        <v>0.38500000000000001</v>
      </c>
      <c r="U74" s="163">
        <f>ROUND(E74*T74,2)</f>
        <v>393.29</v>
      </c>
      <c r="V74" s="153"/>
      <c r="W74" s="153"/>
      <c r="X74" s="153"/>
      <c r="Y74" s="153"/>
      <c r="Z74" s="153"/>
      <c r="AA74" s="153"/>
      <c r="AB74" s="153"/>
      <c r="AC74" s="153"/>
      <c r="AD74" s="153"/>
      <c r="AE74" s="153" t="s">
        <v>99</v>
      </c>
      <c r="AF74" s="153"/>
      <c r="AG74" s="153"/>
      <c r="AH74" s="153"/>
      <c r="AI74" s="153"/>
      <c r="AJ74" s="153"/>
      <c r="AK74" s="153"/>
      <c r="AL74" s="153"/>
      <c r="AM74" s="153"/>
      <c r="AN74" s="153"/>
      <c r="AO74" s="153"/>
      <c r="AP74" s="153"/>
      <c r="AQ74" s="153"/>
      <c r="AR74" s="153"/>
      <c r="AS74" s="153"/>
      <c r="AT74" s="153"/>
      <c r="AU74" s="153"/>
      <c r="AV74" s="153"/>
      <c r="AW74" s="153"/>
      <c r="AX74" s="153"/>
      <c r="AY74" s="153"/>
      <c r="AZ74" s="153"/>
      <c r="BA74" s="153"/>
      <c r="BB74" s="153"/>
      <c r="BC74" s="153"/>
      <c r="BD74" s="153"/>
      <c r="BE74" s="153"/>
      <c r="BF74" s="153"/>
      <c r="BG74" s="153"/>
      <c r="BH74" s="153"/>
    </row>
    <row r="75" spans="1:60" x14ac:dyDescent="0.2">
      <c r="A75" s="155" t="s">
        <v>94</v>
      </c>
      <c r="B75" s="162" t="s">
        <v>62</v>
      </c>
      <c r="C75" s="191" t="s">
        <v>63</v>
      </c>
      <c r="D75" s="165"/>
      <c r="E75" s="168"/>
      <c r="F75" s="171"/>
      <c r="G75" s="171">
        <f>SUMIF(AE76:AE76,"&lt;&gt;NOR",G76:G76)</f>
        <v>0</v>
      </c>
      <c r="H75" s="171"/>
      <c r="I75" s="171">
        <f>SUM(I76:I76)</f>
        <v>0</v>
      </c>
      <c r="J75" s="171"/>
      <c r="K75" s="171">
        <f>SUM(K76:K76)</f>
        <v>0</v>
      </c>
      <c r="L75" s="171"/>
      <c r="M75" s="171">
        <f>SUM(M76:M76)</f>
        <v>0</v>
      </c>
      <c r="N75" s="165"/>
      <c r="O75" s="165">
        <f>SUM(O76:O76)</f>
        <v>3.11612</v>
      </c>
      <c r="P75" s="165"/>
      <c r="Q75" s="165">
        <f>SUM(Q76:Q76)</f>
        <v>0</v>
      </c>
      <c r="R75" s="165"/>
      <c r="S75" s="165"/>
      <c r="T75" s="166"/>
      <c r="U75" s="165">
        <f>SUM(U76:U76)</f>
        <v>195.61</v>
      </c>
      <c r="AE75" t="s">
        <v>95</v>
      </c>
    </row>
    <row r="76" spans="1:60" ht="22.5" outlineLevel="1" x14ac:dyDescent="0.2">
      <c r="A76" s="154">
        <v>30</v>
      </c>
      <c r="B76" s="161" t="s">
        <v>62</v>
      </c>
      <c r="C76" s="190" t="s">
        <v>195</v>
      </c>
      <c r="D76" s="163" t="s">
        <v>179</v>
      </c>
      <c r="E76" s="167">
        <v>124</v>
      </c>
      <c r="F76" s="169"/>
      <c r="G76" s="170">
        <f>ROUND(E76*F76,2)</f>
        <v>0</v>
      </c>
      <c r="H76" s="169"/>
      <c r="I76" s="170">
        <f>ROUND(E76*H76,2)</f>
        <v>0</v>
      </c>
      <c r="J76" s="169"/>
      <c r="K76" s="170">
        <f>ROUND(E76*J76,2)</f>
        <v>0</v>
      </c>
      <c r="L76" s="170">
        <v>21</v>
      </c>
      <c r="M76" s="170">
        <f>G76*(1+L76/100)</f>
        <v>0</v>
      </c>
      <c r="N76" s="163">
        <v>2.513E-2</v>
      </c>
      <c r="O76" s="163">
        <f>ROUND(E76*N76,5)</f>
        <v>3.11612</v>
      </c>
      <c r="P76" s="163">
        <v>0</v>
      </c>
      <c r="Q76" s="163">
        <f>ROUND(E76*P76,5)</f>
        <v>0</v>
      </c>
      <c r="R76" s="163"/>
      <c r="S76" s="163"/>
      <c r="T76" s="164">
        <v>1.5774900000000001</v>
      </c>
      <c r="U76" s="163">
        <f>ROUND(E76*T76,2)</f>
        <v>195.61</v>
      </c>
      <c r="V76" s="153"/>
      <c r="W76" s="153"/>
      <c r="X76" s="153"/>
      <c r="Y76" s="153"/>
      <c r="Z76" s="153"/>
      <c r="AA76" s="153"/>
      <c r="AB76" s="153"/>
      <c r="AC76" s="153"/>
      <c r="AD76" s="153"/>
      <c r="AE76" s="153" t="s">
        <v>99</v>
      </c>
      <c r="AF76" s="153"/>
      <c r="AG76" s="153"/>
      <c r="AH76" s="153"/>
      <c r="AI76" s="153"/>
      <c r="AJ76" s="153"/>
      <c r="AK76" s="153"/>
      <c r="AL76" s="153"/>
      <c r="AM76" s="153"/>
      <c r="AN76" s="153"/>
      <c r="AO76" s="153"/>
      <c r="AP76" s="153"/>
      <c r="AQ76" s="153"/>
      <c r="AR76" s="153"/>
      <c r="AS76" s="153"/>
      <c r="AT76" s="153"/>
      <c r="AU76" s="153"/>
      <c r="AV76" s="153"/>
      <c r="AW76" s="153"/>
      <c r="AX76" s="153"/>
      <c r="AY76" s="153"/>
      <c r="AZ76" s="153"/>
      <c r="BA76" s="153"/>
      <c r="BB76" s="153"/>
      <c r="BC76" s="153"/>
      <c r="BD76" s="153"/>
      <c r="BE76" s="153"/>
      <c r="BF76" s="153"/>
      <c r="BG76" s="153"/>
      <c r="BH76" s="153"/>
    </row>
    <row r="77" spans="1:60" x14ac:dyDescent="0.2">
      <c r="A77" s="155" t="s">
        <v>94</v>
      </c>
      <c r="B77" s="162" t="s">
        <v>64</v>
      </c>
      <c r="C77" s="191" t="s">
        <v>65</v>
      </c>
      <c r="D77" s="165"/>
      <c r="E77" s="168"/>
      <c r="F77" s="171"/>
      <c r="G77" s="171">
        <f>SUMIF(AE78:AE81,"&lt;&gt;NOR",G78:G81)</f>
        <v>0</v>
      </c>
      <c r="H77" s="171"/>
      <c r="I77" s="171">
        <f>SUM(I78:I81)</f>
        <v>0</v>
      </c>
      <c r="J77" s="171"/>
      <c r="K77" s="171">
        <f>SUM(K78:K81)</f>
        <v>0</v>
      </c>
      <c r="L77" s="171"/>
      <c r="M77" s="171">
        <f>SUM(M78:M81)</f>
        <v>0</v>
      </c>
      <c r="N77" s="165"/>
      <c r="O77" s="165">
        <f>SUM(O78:O81)</f>
        <v>2.188E-2</v>
      </c>
      <c r="P77" s="165"/>
      <c r="Q77" s="165">
        <f>SUM(Q78:Q81)</f>
        <v>0</v>
      </c>
      <c r="R77" s="165"/>
      <c r="S77" s="165"/>
      <c r="T77" s="166"/>
      <c r="U77" s="165">
        <f>SUM(U78:U81)</f>
        <v>6.99</v>
      </c>
      <c r="AE77" t="s">
        <v>95</v>
      </c>
    </row>
    <row r="78" spans="1:60" outlineLevel="1" x14ac:dyDescent="0.2">
      <c r="A78" s="154">
        <v>31</v>
      </c>
      <c r="B78" s="161" t="s">
        <v>196</v>
      </c>
      <c r="C78" s="190" t="s">
        <v>197</v>
      </c>
      <c r="D78" s="163" t="s">
        <v>123</v>
      </c>
      <c r="E78" s="167">
        <v>39.061999999999998</v>
      </c>
      <c r="F78" s="169"/>
      <c r="G78" s="170">
        <f>ROUND(E78*F78,2)</f>
        <v>0</v>
      </c>
      <c r="H78" s="169"/>
      <c r="I78" s="170">
        <f>ROUND(E78*H78,2)</f>
        <v>0</v>
      </c>
      <c r="J78" s="169"/>
      <c r="K78" s="170">
        <f>ROUND(E78*J78,2)</f>
        <v>0</v>
      </c>
      <c r="L78" s="170">
        <v>21</v>
      </c>
      <c r="M78" s="170">
        <f>G78*(1+L78/100)</f>
        <v>0</v>
      </c>
      <c r="N78" s="163">
        <v>1.4999999999999999E-4</v>
      </c>
      <c r="O78" s="163">
        <f>ROUND(E78*N78,5)</f>
        <v>5.8599999999999998E-3</v>
      </c>
      <c r="P78" s="163">
        <v>0</v>
      </c>
      <c r="Q78" s="163">
        <f>ROUND(E78*P78,5)</f>
        <v>0</v>
      </c>
      <c r="R78" s="163"/>
      <c r="S78" s="163"/>
      <c r="T78" s="164">
        <v>3.1E-2</v>
      </c>
      <c r="U78" s="163">
        <f>ROUND(E78*T78,2)</f>
        <v>1.21</v>
      </c>
      <c r="V78" s="153"/>
      <c r="W78" s="153"/>
      <c r="X78" s="153"/>
      <c r="Y78" s="153"/>
      <c r="Z78" s="153"/>
      <c r="AA78" s="153"/>
      <c r="AB78" s="153"/>
      <c r="AC78" s="153"/>
      <c r="AD78" s="153"/>
      <c r="AE78" s="153" t="s">
        <v>99</v>
      </c>
      <c r="AF78" s="153"/>
      <c r="AG78" s="153"/>
      <c r="AH78" s="153"/>
      <c r="AI78" s="153"/>
      <c r="AJ78" s="153"/>
      <c r="AK78" s="153"/>
      <c r="AL78" s="153"/>
      <c r="AM78" s="153"/>
      <c r="AN78" s="153"/>
      <c r="AO78" s="153"/>
      <c r="AP78" s="153"/>
      <c r="AQ78" s="153"/>
      <c r="AR78" s="153"/>
      <c r="AS78" s="153"/>
      <c r="AT78" s="153"/>
      <c r="AU78" s="153"/>
      <c r="AV78" s="153"/>
      <c r="AW78" s="153"/>
      <c r="AX78" s="153"/>
      <c r="AY78" s="153"/>
      <c r="AZ78" s="153"/>
      <c r="BA78" s="153"/>
      <c r="BB78" s="153"/>
      <c r="BC78" s="153"/>
      <c r="BD78" s="153"/>
      <c r="BE78" s="153"/>
      <c r="BF78" s="153"/>
      <c r="BG78" s="153"/>
      <c r="BH78" s="153"/>
    </row>
    <row r="79" spans="1:60" outlineLevel="1" x14ac:dyDescent="0.2">
      <c r="A79" s="154"/>
      <c r="B79" s="161"/>
      <c r="C79" s="248" t="s">
        <v>198</v>
      </c>
      <c r="D79" s="249"/>
      <c r="E79" s="250"/>
      <c r="F79" s="251"/>
      <c r="G79" s="252"/>
      <c r="H79" s="170"/>
      <c r="I79" s="170"/>
      <c r="J79" s="170"/>
      <c r="K79" s="170"/>
      <c r="L79" s="170"/>
      <c r="M79" s="170"/>
      <c r="N79" s="163"/>
      <c r="O79" s="163"/>
      <c r="P79" s="163"/>
      <c r="Q79" s="163"/>
      <c r="R79" s="163"/>
      <c r="S79" s="163"/>
      <c r="T79" s="164"/>
      <c r="U79" s="163"/>
      <c r="V79" s="153"/>
      <c r="W79" s="153"/>
      <c r="X79" s="153"/>
      <c r="Y79" s="153"/>
      <c r="Z79" s="153"/>
      <c r="AA79" s="153"/>
      <c r="AB79" s="153"/>
      <c r="AC79" s="153"/>
      <c r="AD79" s="153"/>
      <c r="AE79" s="153" t="s">
        <v>101</v>
      </c>
      <c r="AF79" s="153"/>
      <c r="AG79" s="153"/>
      <c r="AH79" s="153"/>
      <c r="AI79" s="153"/>
      <c r="AJ79" s="153"/>
      <c r="AK79" s="153"/>
      <c r="AL79" s="153"/>
      <c r="AM79" s="153"/>
      <c r="AN79" s="153"/>
      <c r="AO79" s="153"/>
      <c r="AP79" s="153"/>
      <c r="AQ79" s="153"/>
      <c r="AR79" s="153"/>
      <c r="AS79" s="153"/>
      <c r="AT79" s="153"/>
      <c r="AU79" s="153"/>
      <c r="AV79" s="153"/>
      <c r="AW79" s="153"/>
      <c r="AX79" s="153"/>
      <c r="AY79" s="153"/>
      <c r="AZ79" s="153"/>
      <c r="BA79" s="156" t="str">
        <f>C79</f>
        <v>124 m zábradlí, dvoutrubkové, ocelové, stojka á 3,0 m, výška 1100 mm, dl. 124 m</v>
      </c>
      <c r="BB79" s="153"/>
      <c r="BC79" s="153"/>
      <c r="BD79" s="153"/>
      <c r="BE79" s="153"/>
      <c r="BF79" s="153"/>
      <c r="BG79" s="153"/>
      <c r="BH79" s="153"/>
    </row>
    <row r="80" spans="1:60" outlineLevel="1" x14ac:dyDescent="0.2">
      <c r="A80" s="154"/>
      <c r="B80" s="161"/>
      <c r="C80" s="248" t="s">
        <v>199</v>
      </c>
      <c r="D80" s="249"/>
      <c r="E80" s="250"/>
      <c r="F80" s="251"/>
      <c r="G80" s="252"/>
      <c r="H80" s="170"/>
      <c r="I80" s="170"/>
      <c r="J80" s="170"/>
      <c r="K80" s="170"/>
      <c r="L80" s="170"/>
      <c r="M80" s="170"/>
      <c r="N80" s="163"/>
      <c r="O80" s="163"/>
      <c r="P80" s="163"/>
      <c r="Q80" s="163"/>
      <c r="R80" s="163"/>
      <c r="S80" s="163"/>
      <c r="T80" s="164"/>
      <c r="U80" s="163"/>
      <c r="V80" s="153"/>
      <c r="W80" s="153"/>
      <c r="X80" s="153"/>
      <c r="Y80" s="153"/>
      <c r="Z80" s="153"/>
      <c r="AA80" s="153"/>
      <c r="AB80" s="153"/>
      <c r="AC80" s="153"/>
      <c r="AD80" s="153"/>
      <c r="AE80" s="153" t="s">
        <v>101</v>
      </c>
      <c r="AF80" s="153"/>
      <c r="AG80" s="153"/>
      <c r="AH80" s="153"/>
      <c r="AI80" s="153"/>
      <c r="AJ80" s="153"/>
      <c r="AK80" s="153"/>
      <c r="AL80" s="153"/>
      <c r="AM80" s="153"/>
      <c r="AN80" s="153"/>
      <c r="AO80" s="153"/>
      <c r="AP80" s="153"/>
      <c r="AQ80" s="153"/>
      <c r="AR80" s="153"/>
      <c r="AS80" s="153"/>
      <c r="AT80" s="153"/>
      <c r="AU80" s="153"/>
      <c r="AV80" s="153"/>
      <c r="AW80" s="153"/>
      <c r="AX80" s="153"/>
      <c r="AY80" s="153"/>
      <c r="AZ80" s="153"/>
      <c r="BA80" s="156" t="str">
        <f>C80</f>
        <v>celkem 311 m oc. tr. 40 mm DN  = 39,062 m2</v>
      </c>
      <c r="BB80" s="153"/>
      <c r="BC80" s="153"/>
      <c r="BD80" s="153"/>
      <c r="BE80" s="153"/>
      <c r="BF80" s="153"/>
      <c r="BG80" s="153"/>
      <c r="BH80" s="153"/>
    </row>
    <row r="81" spans="1:60" outlineLevel="1" x14ac:dyDescent="0.2">
      <c r="A81" s="154">
        <v>32</v>
      </c>
      <c r="B81" s="161" t="s">
        <v>200</v>
      </c>
      <c r="C81" s="190" t="s">
        <v>201</v>
      </c>
      <c r="D81" s="163" t="s">
        <v>123</v>
      </c>
      <c r="E81" s="167">
        <v>39.061999999999998</v>
      </c>
      <c r="F81" s="169"/>
      <c r="G81" s="170">
        <f>ROUND(E81*F81,2)</f>
        <v>0</v>
      </c>
      <c r="H81" s="169"/>
      <c r="I81" s="170">
        <f>ROUND(E81*H81,2)</f>
        <v>0</v>
      </c>
      <c r="J81" s="169"/>
      <c r="K81" s="170">
        <f>ROUND(E81*J81,2)</f>
        <v>0</v>
      </c>
      <c r="L81" s="170">
        <v>21</v>
      </c>
      <c r="M81" s="170">
        <f>G81*(1+L81/100)</f>
        <v>0</v>
      </c>
      <c r="N81" s="163">
        <v>4.0999999999999999E-4</v>
      </c>
      <c r="O81" s="163">
        <f>ROUND(E81*N81,5)</f>
        <v>1.602E-2</v>
      </c>
      <c r="P81" s="163">
        <v>0</v>
      </c>
      <c r="Q81" s="163">
        <f>ROUND(E81*P81,5)</f>
        <v>0</v>
      </c>
      <c r="R81" s="163"/>
      <c r="S81" s="163"/>
      <c r="T81" s="164">
        <v>0.14799999999999999</v>
      </c>
      <c r="U81" s="163">
        <f>ROUND(E81*T81,2)</f>
        <v>5.78</v>
      </c>
      <c r="V81" s="153"/>
      <c r="W81" s="153"/>
      <c r="X81" s="153"/>
      <c r="Y81" s="153"/>
      <c r="Z81" s="153"/>
      <c r="AA81" s="153"/>
      <c r="AB81" s="153"/>
      <c r="AC81" s="153"/>
      <c r="AD81" s="153"/>
      <c r="AE81" s="153" t="s">
        <v>99</v>
      </c>
      <c r="AF81" s="153"/>
      <c r="AG81" s="153"/>
      <c r="AH81" s="153"/>
      <c r="AI81" s="153"/>
      <c r="AJ81" s="153"/>
      <c r="AK81" s="153"/>
      <c r="AL81" s="153"/>
      <c r="AM81" s="153"/>
      <c r="AN81" s="153"/>
      <c r="AO81" s="153"/>
      <c r="AP81" s="153"/>
      <c r="AQ81" s="153"/>
      <c r="AR81" s="153"/>
      <c r="AS81" s="153"/>
      <c r="AT81" s="153"/>
      <c r="AU81" s="153"/>
      <c r="AV81" s="153"/>
      <c r="AW81" s="153"/>
      <c r="AX81" s="153"/>
      <c r="AY81" s="153"/>
      <c r="AZ81" s="153"/>
      <c r="BA81" s="153"/>
      <c r="BB81" s="153"/>
      <c r="BC81" s="153"/>
      <c r="BD81" s="153"/>
      <c r="BE81" s="153"/>
      <c r="BF81" s="153"/>
      <c r="BG81" s="153"/>
      <c r="BH81" s="153"/>
    </row>
    <row r="82" spans="1:60" x14ac:dyDescent="0.2">
      <c r="A82" s="155" t="s">
        <v>94</v>
      </c>
      <c r="B82" s="162" t="s">
        <v>66</v>
      </c>
      <c r="C82" s="191" t="s">
        <v>67</v>
      </c>
      <c r="D82" s="165"/>
      <c r="E82" s="168"/>
      <c r="F82" s="171"/>
      <c r="G82" s="171">
        <f>SUMIF(AE83:AE85,"&lt;&gt;NOR",G83:G85)</f>
        <v>0</v>
      </c>
      <c r="H82" s="171"/>
      <c r="I82" s="171">
        <f>SUM(I83:I85)</f>
        <v>0</v>
      </c>
      <c r="J82" s="171"/>
      <c r="K82" s="171">
        <f>SUM(K83:K85)</f>
        <v>0</v>
      </c>
      <c r="L82" s="171"/>
      <c r="M82" s="171">
        <f>SUM(M83:M85)</f>
        <v>0</v>
      </c>
      <c r="N82" s="165"/>
      <c r="O82" s="165">
        <f>SUM(O83:O85)</f>
        <v>0</v>
      </c>
      <c r="P82" s="165"/>
      <c r="Q82" s="165">
        <f>SUM(Q83:Q85)</f>
        <v>0</v>
      </c>
      <c r="R82" s="165"/>
      <c r="S82" s="165"/>
      <c r="T82" s="166"/>
      <c r="U82" s="165">
        <f>SUM(U83:U85)</f>
        <v>0</v>
      </c>
      <c r="AE82" t="s">
        <v>95</v>
      </c>
    </row>
    <row r="83" spans="1:60" outlineLevel="1" x14ac:dyDescent="0.2">
      <c r="A83" s="154">
        <v>33</v>
      </c>
      <c r="B83" s="161" t="s">
        <v>52</v>
      </c>
      <c r="C83" s="190" t="s">
        <v>202</v>
      </c>
      <c r="D83" s="163" t="s">
        <v>203</v>
      </c>
      <c r="E83" s="167">
        <v>1</v>
      </c>
      <c r="F83" s="169"/>
      <c r="G83" s="170">
        <f>ROUND(E83*F83,2)</f>
        <v>0</v>
      </c>
      <c r="H83" s="169"/>
      <c r="I83" s="170">
        <f>ROUND(E83*H83,2)</f>
        <v>0</v>
      </c>
      <c r="J83" s="169"/>
      <c r="K83" s="170">
        <f>ROUND(E83*J83,2)</f>
        <v>0</v>
      </c>
      <c r="L83" s="170">
        <v>21</v>
      </c>
      <c r="M83" s="170">
        <f>G83*(1+L83/100)</f>
        <v>0</v>
      </c>
      <c r="N83" s="163">
        <v>0</v>
      </c>
      <c r="O83" s="163">
        <f>ROUND(E83*N83,5)</f>
        <v>0</v>
      </c>
      <c r="P83" s="163">
        <v>0</v>
      </c>
      <c r="Q83" s="163">
        <f>ROUND(E83*P83,5)</f>
        <v>0</v>
      </c>
      <c r="R83" s="163"/>
      <c r="S83" s="163"/>
      <c r="T83" s="164">
        <v>0</v>
      </c>
      <c r="U83" s="163">
        <f>ROUND(E83*T83,2)</f>
        <v>0</v>
      </c>
      <c r="V83" s="153"/>
      <c r="W83" s="153"/>
      <c r="X83" s="153"/>
      <c r="Y83" s="153"/>
      <c r="Z83" s="153"/>
      <c r="AA83" s="153"/>
      <c r="AB83" s="153"/>
      <c r="AC83" s="153"/>
      <c r="AD83" s="153"/>
      <c r="AE83" s="153" t="s">
        <v>99</v>
      </c>
      <c r="AF83" s="153"/>
      <c r="AG83" s="153"/>
      <c r="AH83" s="153"/>
      <c r="AI83" s="153"/>
      <c r="AJ83" s="153"/>
      <c r="AK83" s="153"/>
      <c r="AL83" s="153"/>
      <c r="AM83" s="153"/>
      <c r="AN83" s="153"/>
      <c r="AO83" s="153"/>
      <c r="AP83" s="153"/>
      <c r="AQ83" s="153"/>
      <c r="AR83" s="153"/>
      <c r="AS83" s="153"/>
      <c r="AT83" s="153"/>
      <c r="AU83" s="153"/>
      <c r="AV83" s="153"/>
      <c r="AW83" s="153"/>
      <c r="AX83" s="153"/>
      <c r="AY83" s="153"/>
      <c r="AZ83" s="153"/>
      <c r="BA83" s="153"/>
      <c r="BB83" s="153"/>
      <c r="BC83" s="153"/>
      <c r="BD83" s="153"/>
      <c r="BE83" s="153"/>
      <c r="BF83" s="153"/>
      <c r="BG83" s="153"/>
      <c r="BH83" s="153"/>
    </row>
    <row r="84" spans="1:60" outlineLevel="1" x14ac:dyDescent="0.2">
      <c r="A84" s="154">
        <v>34</v>
      </c>
      <c r="B84" s="161" t="s">
        <v>204</v>
      </c>
      <c r="C84" s="190" t="s">
        <v>205</v>
      </c>
      <c r="D84" s="163" t="s">
        <v>203</v>
      </c>
      <c r="E84" s="167">
        <v>1</v>
      </c>
      <c r="F84" s="169"/>
      <c r="G84" s="170">
        <f>ROUND(E84*F84,2)</f>
        <v>0</v>
      </c>
      <c r="H84" s="169"/>
      <c r="I84" s="170">
        <f>ROUND(E84*H84,2)</f>
        <v>0</v>
      </c>
      <c r="J84" s="169"/>
      <c r="K84" s="170">
        <f>ROUND(E84*J84,2)</f>
        <v>0</v>
      </c>
      <c r="L84" s="170">
        <v>21</v>
      </c>
      <c r="M84" s="170">
        <f>G84*(1+L84/100)</f>
        <v>0</v>
      </c>
      <c r="N84" s="163">
        <v>0</v>
      </c>
      <c r="O84" s="163">
        <f>ROUND(E84*N84,5)</f>
        <v>0</v>
      </c>
      <c r="P84" s="163">
        <v>0</v>
      </c>
      <c r="Q84" s="163">
        <f>ROUND(E84*P84,5)</f>
        <v>0</v>
      </c>
      <c r="R84" s="163"/>
      <c r="S84" s="163"/>
      <c r="T84" s="164">
        <v>0</v>
      </c>
      <c r="U84" s="163">
        <f>ROUND(E84*T84,2)</f>
        <v>0</v>
      </c>
      <c r="V84" s="153"/>
      <c r="W84" s="153"/>
      <c r="X84" s="153"/>
      <c r="Y84" s="153"/>
      <c r="Z84" s="153"/>
      <c r="AA84" s="153"/>
      <c r="AB84" s="153"/>
      <c r="AC84" s="153"/>
      <c r="AD84" s="153"/>
      <c r="AE84" s="153" t="s">
        <v>99</v>
      </c>
      <c r="AF84" s="153"/>
      <c r="AG84" s="153"/>
      <c r="AH84" s="153"/>
      <c r="AI84" s="153"/>
      <c r="AJ84" s="153"/>
      <c r="AK84" s="153"/>
      <c r="AL84" s="153"/>
      <c r="AM84" s="153"/>
      <c r="AN84" s="153"/>
      <c r="AO84" s="153"/>
      <c r="AP84" s="153"/>
      <c r="AQ84" s="153"/>
      <c r="AR84" s="153"/>
      <c r="AS84" s="153"/>
      <c r="AT84" s="153"/>
      <c r="AU84" s="153"/>
      <c r="AV84" s="153"/>
      <c r="AW84" s="153"/>
      <c r="AX84" s="153"/>
      <c r="AY84" s="153"/>
      <c r="AZ84" s="153"/>
      <c r="BA84" s="153"/>
      <c r="BB84" s="153"/>
      <c r="BC84" s="153"/>
      <c r="BD84" s="153"/>
      <c r="BE84" s="153"/>
      <c r="BF84" s="153"/>
      <c r="BG84" s="153"/>
      <c r="BH84" s="153"/>
    </row>
    <row r="85" spans="1:60" outlineLevel="1" x14ac:dyDescent="0.2">
      <c r="A85" s="179">
        <v>35</v>
      </c>
      <c r="B85" s="180" t="s">
        <v>206</v>
      </c>
      <c r="C85" s="192" t="s">
        <v>207</v>
      </c>
      <c r="D85" s="181" t="s">
        <v>203</v>
      </c>
      <c r="E85" s="182">
        <v>1</v>
      </c>
      <c r="F85" s="183"/>
      <c r="G85" s="184">
        <f>ROUND(E85*F85,2)</f>
        <v>0</v>
      </c>
      <c r="H85" s="183"/>
      <c r="I85" s="184">
        <f>ROUND(E85*H85,2)</f>
        <v>0</v>
      </c>
      <c r="J85" s="183"/>
      <c r="K85" s="184">
        <f>ROUND(E85*J85,2)</f>
        <v>0</v>
      </c>
      <c r="L85" s="184">
        <v>21</v>
      </c>
      <c r="M85" s="184">
        <f>G85*(1+L85/100)</f>
        <v>0</v>
      </c>
      <c r="N85" s="181">
        <v>0</v>
      </c>
      <c r="O85" s="181">
        <f>ROUND(E85*N85,5)</f>
        <v>0</v>
      </c>
      <c r="P85" s="181">
        <v>0</v>
      </c>
      <c r="Q85" s="181">
        <f>ROUND(E85*P85,5)</f>
        <v>0</v>
      </c>
      <c r="R85" s="181"/>
      <c r="S85" s="181"/>
      <c r="T85" s="185">
        <v>0</v>
      </c>
      <c r="U85" s="181">
        <f>ROUND(E85*T85,2)</f>
        <v>0</v>
      </c>
      <c r="V85" s="153"/>
      <c r="W85" s="153"/>
      <c r="X85" s="153"/>
      <c r="Y85" s="153"/>
      <c r="Z85" s="153"/>
      <c r="AA85" s="153"/>
      <c r="AB85" s="153"/>
      <c r="AC85" s="153"/>
      <c r="AD85" s="153"/>
      <c r="AE85" s="153" t="s">
        <v>99</v>
      </c>
      <c r="AF85" s="153"/>
      <c r="AG85" s="153"/>
      <c r="AH85" s="153"/>
      <c r="AI85" s="153"/>
      <c r="AJ85" s="153"/>
      <c r="AK85" s="153"/>
      <c r="AL85" s="153"/>
      <c r="AM85" s="153"/>
      <c r="AN85" s="153"/>
      <c r="AO85" s="153"/>
      <c r="AP85" s="153"/>
      <c r="AQ85" s="153"/>
      <c r="AR85" s="153"/>
      <c r="AS85" s="153"/>
      <c r="AT85" s="153"/>
      <c r="AU85" s="153"/>
      <c r="AV85" s="153"/>
      <c r="AW85" s="153"/>
      <c r="AX85" s="153"/>
      <c r="AY85" s="153"/>
      <c r="AZ85" s="153"/>
      <c r="BA85" s="153"/>
      <c r="BB85" s="153"/>
      <c r="BC85" s="153"/>
      <c r="BD85" s="153"/>
      <c r="BE85" s="153"/>
      <c r="BF85" s="153"/>
      <c r="BG85" s="153"/>
      <c r="BH85" s="153"/>
    </row>
    <row r="86" spans="1:60" x14ac:dyDescent="0.2">
      <c r="A86" s="6"/>
      <c r="B86" s="7" t="s">
        <v>209</v>
      </c>
      <c r="C86" s="193" t="s">
        <v>209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AC86">
        <v>15</v>
      </c>
      <c r="AD86">
        <v>21</v>
      </c>
    </row>
    <row r="87" spans="1:60" x14ac:dyDescent="0.2">
      <c r="A87" s="186"/>
      <c r="B87" s="187">
        <v>26</v>
      </c>
      <c r="C87" s="194" t="s">
        <v>209</v>
      </c>
      <c r="D87" s="188"/>
      <c r="E87" s="188"/>
      <c r="F87" s="188"/>
      <c r="G87" s="189">
        <f>G8+G47+G54+G69+G73+G75+G77+G82</f>
        <v>0</v>
      </c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AC87">
        <f>SUMIF(L7:L85,AC86,G7:G85)</f>
        <v>0</v>
      </c>
      <c r="AD87">
        <f>SUMIF(L7:L85,AD86,G7:G85)</f>
        <v>0</v>
      </c>
      <c r="AE87" t="s">
        <v>210</v>
      </c>
    </row>
    <row r="88" spans="1:60" x14ac:dyDescent="0.2">
      <c r="A88" s="6"/>
      <c r="B88" s="7" t="s">
        <v>209</v>
      </c>
      <c r="C88" s="193" t="s">
        <v>209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</row>
    <row r="89" spans="1:60" x14ac:dyDescent="0.2">
      <c r="A89" s="6"/>
      <c r="B89" s="7" t="s">
        <v>209</v>
      </c>
      <c r="C89" s="193" t="s">
        <v>209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</row>
    <row r="90" spans="1:60" x14ac:dyDescent="0.2">
      <c r="A90" s="260">
        <v>33</v>
      </c>
      <c r="B90" s="260"/>
      <c r="C90" s="261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</row>
    <row r="91" spans="1:60" x14ac:dyDescent="0.2">
      <c r="A91" s="262"/>
      <c r="B91" s="263"/>
      <c r="C91" s="264"/>
      <c r="D91" s="263"/>
      <c r="E91" s="263"/>
      <c r="F91" s="263"/>
      <c r="G91" s="265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AE91" t="s">
        <v>211</v>
      </c>
    </row>
    <row r="92" spans="1:60" x14ac:dyDescent="0.2">
      <c r="A92" s="266"/>
      <c r="B92" s="267"/>
      <c r="C92" s="268"/>
      <c r="D92" s="267"/>
      <c r="E92" s="267"/>
      <c r="F92" s="267"/>
      <c r="G92" s="269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</row>
    <row r="93" spans="1:60" x14ac:dyDescent="0.2">
      <c r="A93" s="266"/>
      <c r="B93" s="267"/>
      <c r="C93" s="268"/>
      <c r="D93" s="267"/>
      <c r="E93" s="267"/>
      <c r="F93" s="267"/>
      <c r="G93" s="269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</row>
    <row r="94" spans="1:60" x14ac:dyDescent="0.2">
      <c r="A94" s="266"/>
      <c r="B94" s="267"/>
      <c r="C94" s="268"/>
      <c r="D94" s="267"/>
      <c r="E94" s="267"/>
      <c r="F94" s="267"/>
      <c r="G94" s="269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</row>
    <row r="95" spans="1:60" x14ac:dyDescent="0.2">
      <c r="A95" s="270"/>
      <c r="B95" s="271"/>
      <c r="C95" s="272"/>
      <c r="D95" s="271"/>
      <c r="E95" s="271"/>
      <c r="F95" s="271"/>
      <c r="G95" s="273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</row>
    <row r="96" spans="1:60" x14ac:dyDescent="0.2">
      <c r="A96" s="6"/>
      <c r="B96" s="7" t="s">
        <v>209</v>
      </c>
      <c r="C96" s="193" t="s">
        <v>209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</row>
    <row r="97" spans="3:31" x14ac:dyDescent="0.2">
      <c r="C97" s="195"/>
      <c r="AE97" t="s">
        <v>212</v>
      </c>
    </row>
  </sheetData>
  <mergeCells count="41">
    <mergeCell ref="C71:G71"/>
    <mergeCell ref="C79:G79"/>
    <mergeCell ref="C80:G80"/>
    <mergeCell ref="A90:C90"/>
    <mergeCell ref="A91:G95"/>
    <mergeCell ref="C68:G68"/>
    <mergeCell ref="C45:G45"/>
    <mergeCell ref="C46:G46"/>
    <mergeCell ref="C49:G49"/>
    <mergeCell ref="C51:G51"/>
    <mergeCell ref="C53:G53"/>
    <mergeCell ref="C56:G56"/>
    <mergeCell ref="C58:G58"/>
    <mergeCell ref="C60:G60"/>
    <mergeCell ref="C62:G62"/>
    <mergeCell ref="C64:G64"/>
    <mergeCell ref="C66:G66"/>
    <mergeCell ref="C44:G44"/>
    <mergeCell ref="C24:G24"/>
    <mergeCell ref="C26:G26"/>
    <mergeCell ref="C28:G28"/>
    <mergeCell ref="C30:G30"/>
    <mergeCell ref="C32:G32"/>
    <mergeCell ref="C35:G35"/>
    <mergeCell ref="C38:G38"/>
    <mergeCell ref="C39:G39"/>
    <mergeCell ref="C40:G40"/>
    <mergeCell ref="C41:G41"/>
    <mergeCell ref="C43:G43"/>
    <mergeCell ref="C22:G22"/>
    <mergeCell ref="A1:G1"/>
    <mergeCell ref="C2:G2"/>
    <mergeCell ref="C3:G3"/>
    <mergeCell ref="C4:G4"/>
    <mergeCell ref="C10:G10"/>
    <mergeCell ref="C13:G13"/>
    <mergeCell ref="C15:G15"/>
    <mergeCell ref="C16:G16"/>
    <mergeCell ref="C17:G17"/>
    <mergeCell ref="C18:G18"/>
    <mergeCell ref="C20:G20"/>
  </mergeCells>
  <pageMargins left="0.59055118110236204" right="0.39370078740157499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Zbyšek Čelikovský</cp:lastModifiedBy>
  <cp:lastPrinted>2014-02-28T09:52:57Z</cp:lastPrinted>
  <dcterms:created xsi:type="dcterms:W3CDTF">2009-04-08T07:15:50Z</dcterms:created>
  <dcterms:modified xsi:type="dcterms:W3CDTF">2019-01-04T09:45:01Z</dcterms:modified>
</cp:coreProperties>
</file>