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mc:AlternateContent xmlns:mc="http://schemas.openxmlformats.org/markup-compatibility/2006">
    <mc:Choice Requires="x15">
      <x15ac:absPath xmlns:x15ac="http://schemas.microsoft.com/office/spreadsheetml/2010/11/ac" url="C:\Záloha ASUS\Milan\Rozpočty\MURUS\Zelená Hora\"/>
    </mc:Choice>
  </mc:AlternateContent>
  <bookViews>
    <workbookView xWindow="0" yWindow="0" windowWidth="28080" windowHeight="13545" xr2:uid="{00000000-000D-0000-FFFF-FFFF00000000}"/>
  </bookViews>
  <sheets>
    <sheet name="Rekapitulace stavby" sheetId="1" r:id="rId1"/>
    <sheet name="170201 - Poutní kostel sv..." sheetId="2" r:id="rId2"/>
    <sheet name="Pokyny pro vyplnění" sheetId="3" r:id="rId3"/>
  </sheets>
  <definedNames>
    <definedName name="_xlnm._FilterDatabase" localSheetId="1" hidden="1">'170201 - Poutní kostel sv...'!$C$90:$K$381</definedName>
    <definedName name="_xlnm.Print_Titles" localSheetId="1">'170201 - Poutní kostel sv...'!$90:$90</definedName>
    <definedName name="_xlnm.Print_Titles" localSheetId="0">'Rekapitulace stavby'!$49:$49</definedName>
    <definedName name="_xlnm.Print_Area" localSheetId="1">'170201 - Poutní kostel sv...'!$C$4:$J$34,'170201 - Poutní kostel sv...'!$C$40:$J$74,'170201 - Poutní kostel sv...'!$C$80:$K$381</definedName>
    <definedName name="_xlnm.Print_Area" localSheetId="2">'Pokyny pro vyplnění'!$B$2:$K$69,'Pokyny pro vyplnění'!$B$72:$K$116,'Pokyny pro vyplnění'!$B$119:$K$188,'Pokyny pro vyplnění'!$B$196:$K$216</definedName>
    <definedName name="_xlnm.Print_Area" localSheetId="0">'Rekapitulace stavby'!$D$4:$AO$33,'Rekapitulace stavby'!$C$39:$AQ$53</definedName>
  </definedNames>
  <calcPr calcId="171027"/>
</workbook>
</file>

<file path=xl/calcChain.xml><?xml version="1.0" encoding="utf-8"?>
<calcChain xmlns="http://schemas.openxmlformats.org/spreadsheetml/2006/main">
  <c r="R380" i="2" l="1"/>
  <c r="P380" i="2"/>
  <c r="J380" i="2"/>
  <c r="J73" i="2" s="1"/>
  <c r="R378" i="2"/>
  <c r="R377" i="2" s="1"/>
  <c r="P378" i="2"/>
  <c r="R362" i="2"/>
  <c r="P352" i="2"/>
  <c r="BK345" i="2"/>
  <c r="J345" i="2" s="1"/>
  <c r="J67" i="2" s="1"/>
  <c r="T334" i="2"/>
  <c r="P274" i="2"/>
  <c r="BK272" i="2"/>
  <c r="J272" i="2" s="1"/>
  <c r="BK265" i="2"/>
  <c r="P261" i="2"/>
  <c r="T123" i="2"/>
  <c r="T93" i="2"/>
  <c r="P93" i="2"/>
  <c r="AY52" i="1"/>
  <c r="AX52" i="1"/>
  <c r="BI381" i="2"/>
  <c r="BH381" i="2"/>
  <c r="BG381" i="2"/>
  <c r="BF381" i="2"/>
  <c r="T381" i="2"/>
  <c r="T380" i="2" s="1"/>
  <c r="T377" i="2" s="1"/>
  <c r="R381" i="2"/>
  <c r="P381" i="2"/>
  <c r="BK381" i="2"/>
  <c r="BK380" i="2" s="1"/>
  <c r="J381" i="2"/>
  <c r="BE381" i="2" s="1"/>
  <c r="BI379" i="2"/>
  <c r="BH379" i="2"/>
  <c r="BG379" i="2"/>
  <c r="BF379" i="2"/>
  <c r="BE379" i="2"/>
  <c r="T379" i="2"/>
  <c r="T378" i="2" s="1"/>
  <c r="R379" i="2"/>
  <c r="P379" i="2"/>
  <c r="BK379" i="2"/>
  <c r="BK378" i="2" s="1"/>
  <c r="J378" i="2" s="1"/>
  <c r="J72" i="2" s="1"/>
  <c r="J379" i="2"/>
  <c r="BI375" i="2"/>
  <c r="BH375" i="2"/>
  <c r="BG375" i="2"/>
  <c r="BF375" i="2"/>
  <c r="T375" i="2"/>
  <c r="R375" i="2"/>
  <c r="P375" i="2"/>
  <c r="BK375" i="2"/>
  <c r="J375" i="2"/>
  <c r="BE375" i="2" s="1"/>
  <c r="BI373" i="2"/>
  <c r="BH373" i="2"/>
  <c r="BG373" i="2"/>
  <c r="BF373" i="2"/>
  <c r="BE373" i="2"/>
  <c r="T373" i="2"/>
  <c r="R373" i="2"/>
  <c r="P373" i="2"/>
  <c r="BK373" i="2"/>
  <c r="J373" i="2"/>
  <c r="BI371" i="2"/>
  <c r="BH371" i="2"/>
  <c r="BG371" i="2"/>
  <c r="BF371" i="2"/>
  <c r="T371" i="2"/>
  <c r="R371" i="2"/>
  <c r="P371" i="2"/>
  <c r="BK371" i="2"/>
  <c r="J371" i="2"/>
  <c r="BE371" i="2" s="1"/>
  <c r="BI369" i="2"/>
  <c r="BH369" i="2"/>
  <c r="BG369" i="2"/>
  <c r="BF369" i="2"/>
  <c r="BE369" i="2"/>
  <c r="T369" i="2"/>
  <c r="R369" i="2"/>
  <c r="P369" i="2"/>
  <c r="BK369" i="2"/>
  <c r="J369" i="2"/>
  <c r="BI367" i="2"/>
  <c r="BH367" i="2"/>
  <c r="BG367" i="2"/>
  <c r="BF367" i="2"/>
  <c r="T367" i="2"/>
  <c r="T364" i="2" s="1"/>
  <c r="R367" i="2"/>
  <c r="P367" i="2"/>
  <c r="BK367" i="2"/>
  <c r="BK364" i="2" s="1"/>
  <c r="J364" i="2" s="1"/>
  <c r="J70" i="2" s="1"/>
  <c r="J367" i="2"/>
  <c r="BE367" i="2" s="1"/>
  <c r="BI365" i="2"/>
  <c r="BH365" i="2"/>
  <c r="BG365" i="2"/>
  <c r="BF365" i="2"/>
  <c r="BE365" i="2"/>
  <c r="T365" i="2"/>
  <c r="R365" i="2"/>
  <c r="R364" i="2" s="1"/>
  <c r="P365" i="2"/>
  <c r="P364" i="2" s="1"/>
  <c r="BK365" i="2"/>
  <c r="J365" i="2"/>
  <c r="BI363" i="2"/>
  <c r="BH363" i="2"/>
  <c r="BG363" i="2"/>
  <c r="BF363" i="2"/>
  <c r="BE363" i="2"/>
  <c r="T363" i="2"/>
  <c r="T362" i="2" s="1"/>
  <c r="R363" i="2"/>
  <c r="P363" i="2"/>
  <c r="P362" i="2" s="1"/>
  <c r="BK363" i="2"/>
  <c r="BK362" i="2" s="1"/>
  <c r="J362" i="2" s="1"/>
  <c r="J69" i="2" s="1"/>
  <c r="J363" i="2"/>
  <c r="BI360" i="2"/>
  <c r="BH360" i="2"/>
  <c r="BG360" i="2"/>
  <c r="BF360" i="2"/>
  <c r="T360" i="2"/>
  <c r="R360" i="2"/>
  <c r="P360" i="2"/>
  <c r="BK360" i="2"/>
  <c r="J360" i="2"/>
  <c r="BE360" i="2" s="1"/>
  <c r="BI358" i="2"/>
  <c r="BH358" i="2"/>
  <c r="BG358" i="2"/>
  <c r="BF358" i="2"/>
  <c r="BE358" i="2"/>
  <c r="T358" i="2"/>
  <c r="R358" i="2"/>
  <c r="P358" i="2"/>
  <c r="BK358" i="2"/>
  <c r="J358" i="2"/>
  <c r="BI356" i="2"/>
  <c r="BH356" i="2"/>
  <c r="BG356" i="2"/>
  <c r="BF356" i="2"/>
  <c r="T356" i="2"/>
  <c r="R356" i="2"/>
  <c r="P356" i="2"/>
  <c r="BK356" i="2"/>
  <c r="J356" i="2"/>
  <c r="BE356" i="2" s="1"/>
  <c r="BI355" i="2"/>
  <c r="BH355" i="2"/>
  <c r="BG355" i="2"/>
  <c r="BF355" i="2"/>
  <c r="BE355" i="2"/>
  <c r="T355" i="2"/>
  <c r="R355" i="2"/>
  <c r="P355" i="2"/>
  <c r="BK355" i="2"/>
  <c r="J355" i="2"/>
  <c r="BI353" i="2"/>
  <c r="BH353" i="2"/>
  <c r="BG353" i="2"/>
  <c r="BF353" i="2"/>
  <c r="T353" i="2"/>
  <c r="T352" i="2" s="1"/>
  <c r="R353" i="2"/>
  <c r="R352" i="2" s="1"/>
  <c r="P353" i="2"/>
  <c r="BK353" i="2"/>
  <c r="J353" i="2"/>
  <c r="BE353" i="2" s="1"/>
  <c r="BI349" i="2"/>
  <c r="BH349" i="2"/>
  <c r="BG349" i="2"/>
  <c r="BF349" i="2"/>
  <c r="T349" i="2"/>
  <c r="R349" i="2"/>
  <c r="R345" i="2" s="1"/>
  <c r="P349" i="2"/>
  <c r="BK349" i="2"/>
  <c r="J349" i="2"/>
  <c r="BE349" i="2" s="1"/>
  <c r="BI347" i="2"/>
  <c r="BH347" i="2"/>
  <c r="BG347" i="2"/>
  <c r="BF347" i="2"/>
  <c r="T347" i="2"/>
  <c r="R347" i="2"/>
  <c r="P347" i="2"/>
  <c r="BK347" i="2"/>
  <c r="J347" i="2"/>
  <c r="BE347" i="2" s="1"/>
  <c r="BI346" i="2"/>
  <c r="BH346" i="2"/>
  <c r="BG346" i="2"/>
  <c r="BF346" i="2"/>
  <c r="T346" i="2"/>
  <c r="T345" i="2" s="1"/>
  <c r="R346" i="2"/>
  <c r="P346" i="2"/>
  <c r="BK346" i="2"/>
  <c r="J346" i="2"/>
  <c r="BE346" i="2" s="1"/>
  <c r="BI343" i="2"/>
  <c r="BH343" i="2"/>
  <c r="BG343" i="2"/>
  <c r="BF343" i="2"/>
  <c r="BE343" i="2"/>
  <c r="T343" i="2"/>
  <c r="R343" i="2"/>
  <c r="P343" i="2"/>
  <c r="BK343" i="2"/>
  <c r="J343" i="2"/>
  <c r="BI341" i="2"/>
  <c r="BH341" i="2"/>
  <c r="BG341" i="2"/>
  <c r="BF341" i="2"/>
  <c r="BE341" i="2"/>
  <c r="T341" i="2"/>
  <c r="R341" i="2"/>
  <c r="P341" i="2"/>
  <c r="BK341" i="2"/>
  <c r="J341" i="2"/>
  <c r="BI339" i="2"/>
  <c r="BH339" i="2"/>
  <c r="BG339" i="2"/>
  <c r="BF339" i="2"/>
  <c r="BE339" i="2"/>
  <c r="T339" i="2"/>
  <c r="R339" i="2"/>
  <c r="P339" i="2"/>
  <c r="BK339" i="2"/>
  <c r="J339" i="2"/>
  <c r="BI337" i="2"/>
  <c r="BH337" i="2"/>
  <c r="BG337" i="2"/>
  <c r="BF337" i="2"/>
  <c r="BE337" i="2"/>
  <c r="T337" i="2"/>
  <c r="R337" i="2"/>
  <c r="P337" i="2"/>
  <c r="BK337" i="2"/>
  <c r="J337" i="2"/>
  <c r="BI335" i="2"/>
  <c r="BH335" i="2"/>
  <c r="BG335" i="2"/>
  <c r="BF335" i="2"/>
  <c r="BE335" i="2"/>
  <c r="T335" i="2"/>
  <c r="R335" i="2"/>
  <c r="R334" i="2" s="1"/>
  <c r="P335" i="2"/>
  <c r="P334" i="2" s="1"/>
  <c r="BK335" i="2"/>
  <c r="BK334" i="2" s="1"/>
  <c r="J334" i="2" s="1"/>
  <c r="J66" i="2" s="1"/>
  <c r="J335" i="2"/>
  <c r="BI332" i="2"/>
  <c r="BH332" i="2"/>
  <c r="BG332" i="2"/>
  <c r="BF332" i="2"/>
  <c r="T332" i="2"/>
  <c r="R332" i="2"/>
  <c r="P332" i="2"/>
  <c r="BK332" i="2"/>
  <c r="J332" i="2"/>
  <c r="BE332" i="2" s="1"/>
  <c r="BI330" i="2"/>
  <c r="BH330" i="2"/>
  <c r="BG330" i="2"/>
  <c r="BF330" i="2"/>
  <c r="T330" i="2"/>
  <c r="R330" i="2"/>
  <c r="P330" i="2"/>
  <c r="BK330" i="2"/>
  <c r="J330" i="2"/>
  <c r="BE330" i="2" s="1"/>
  <c r="BI328" i="2"/>
  <c r="BH328" i="2"/>
  <c r="BG328" i="2"/>
  <c r="BF328" i="2"/>
  <c r="BE328" i="2"/>
  <c r="T328" i="2"/>
  <c r="R328" i="2"/>
  <c r="P328" i="2"/>
  <c r="BK328" i="2"/>
  <c r="J328" i="2"/>
  <c r="BI327" i="2"/>
  <c r="BH327" i="2"/>
  <c r="BG327" i="2"/>
  <c r="BF327" i="2"/>
  <c r="T327" i="2"/>
  <c r="R327" i="2"/>
  <c r="P327" i="2"/>
  <c r="BK327" i="2"/>
  <c r="J327" i="2"/>
  <c r="BE327" i="2" s="1"/>
  <c r="BI325" i="2"/>
  <c r="BH325" i="2"/>
  <c r="BG325" i="2"/>
  <c r="BF325" i="2"/>
  <c r="T325" i="2"/>
  <c r="R325" i="2"/>
  <c r="P325" i="2"/>
  <c r="BK325" i="2"/>
  <c r="J325" i="2"/>
  <c r="BE325" i="2" s="1"/>
  <c r="BI323" i="2"/>
  <c r="BH323" i="2"/>
  <c r="BG323" i="2"/>
  <c r="BF323" i="2"/>
  <c r="T323" i="2"/>
  <c r="R323" i="2"/>
  <c r="P323" i="2"/>
  <c r="BK323" i="2"/>
  <c r="J323" i="2"/>
  <c r="BE323" i="2" s="1"/>
  <c r="BI321" i="2"/>
  <c r="BH321" i="2"/>
  <c r="BG321" i="2"/>
  <c r="BF321" i="2"/>
  <c r="T321" i="2"/>
  <c r="R321" i="2"/>
  <c r="P321" i="2"/>
  <c r="BK321" i="2"/>
  <c r="J321" i="2"/>
  <c r="BE321" i="2" s="1"/>
  <c r="BI319" i="2"/>
  <c r="BH319" i="2"/>
  <c r="BG319" i="2"/>
  <c r="BF319" i="2"/>
  <c r="T319" i="2"/>
  <c r="R319" i="2"/>
  <c r="P319" i="2"/>
  <c r="BK319" i="2"/>
  <c r="J319" i="2"/>
  <c r="BE319" i="2" s="1"/>
  <c r="BI317" i="2"/>
  <c r="BH317" i="2"/>
  <c r="BG317" i="2"/>
  <c r="BF317" i="2"/>
  <c r="T317" i="2"/>
  <c r="R317" i="2"/>
  <c r="P317" i="2"/>
  <c r="BK317" i="2"/>
  <c r="J317" i="2"/>
  <c r="BE317" i="2" s="1"/>
  <c r="BI315" i="2"/>
  <c r="BH315" i="2"/>
  <c r="BG315" i="2"/>
  <c r="BF315" i="2"/>
  <c r="T315" i="2"/>
  <c r="R315" i="2"/>
  <c r="P315" i="2"/>
  <c r="BK315" i="2"/>
  <c r="J315" i="2"/>
  <c r="BE315" i="2" s="1"/>
  <c r="BI313" i="2"/>
  <c r="BH313" i="2"/>
  <c r="BG313" i="2"/>
  <c r="BF313" i="2"/>
  <c r="BE313" i="2"/>
  <c r="T313" i="2"/>
  <c r="R313" i="2"/>
  <c r="P313" i="2"/>
  <c r="BK313" i="2"/>
  <c r="J313" i="2"/>
  <c r="BI311" i="2"/>
  <c r="BH311" i="2"/>
  <c r="BG311" i="2"/>
  <c r="BF311" i="2"/>
  <c r="T311" i="2"/>
  <c r="R311" i="2"/>
  <c r="P311" i="2"/>
  <c r="BK311" i="2"/>
  <c r="J311" i="2"/>
  <c r="BE311" i="2" s="1"/>
  <c r="BI309" i="2"/>
  <c r="BH309" i="2"/>
  <c r="BG309" i="2"/>
  <c r="BF309" i="2"/>
  <c r="T309" i="2"/>
  <c r="R309" i="2"/>
  <c r="P309" i="2"/>
  <c r="BK309" i="2"/>
  <c r="J309" i="2"/>
  <c r="BE309" i="2" s="1"/>
  <c r="BI307" i="2"/>
  <c r="BH307" i="2"/>
  <c r="BG307" i="2"/>
  <c r="BF307" i="2"/>
  <c r="T307" i="2"/>
  <c r="R307" i="2"/>
  <c r="P307" i="2"/>
  <c r="P304" i="2" s="1"/>
  <c r="BK307" i="2"/>
  <c r="J307" i="2"/>
  <c r="BE307" i="2" s="1"/>
  <c r="BI305" i="2"/>
  <c r="BH305" i="2"/>
  <c r="BG305" i="2"/>
  <c r="BF305" i="2"/>
  <c r="T305" i="2"/>
  <c r="R305" i="2"/>
  <c r="P305" i="2"/>
  <c r="BK305" i="2"/>
  <c r="J305" i="2"/>
  <c r="BE305" i="2" s="1"/>
  <c r="BI301" i="2"/>
  <c r="BH301" i="2"/>
  <c r="BG301" i="2"/>
  <c r="BF301" i="2"/>
  <c r="BE301" i="2"/>
  <c r="T301" i="2"/>
  <c r="R301" i="2"/>
  <c r="P301" i="2"/>
  <c r="BK301" i="2"/>
  <c r="J301" i="2"/>
  <c r="BI300" i="2"/>
  <c r="BH300" i="2"/>
  <c r="BG300" i="2"/>
  <c r="BF300" i="2"/>
  <c r="BE300" i="2"/>
  <c r="T300" i="2"/>
  <c r="R300" i="2"/>
  <c r="P300" i="2"/>
  <c r="BK300" i="2"/>
  <c r="J300" i="2"/>
  <c r="BI299" i="2"/>
  <c r="BH299" i="2"/>
  <c r="BG299" i="2"/>
  <c r="BF299" i="2"/>
  <c r="BE299" i="2"/>
  <c r="T299" i="2"/>
  <c r="R299" i="2"/>
  <c r="P299" i="2"/>
  <c r="BK299" i="2"/>
  <c r="J299" i="2"/>
  <c r="BI298" i="2"/>
  <c r="BH298" i="2"/>
  <c r="BG298" i="2"/>
  <c r="BF298" i="2"/>
  <c r="BE298" i="2"/>
  <c r="T298" i="2"/>
  <c r="R298" i="2"/>
  <c r="P298" i="2"/>
  <c r="BK298" i="2"/>
  <c r="J298" i="2"/>
  <c r="BI297" i="2"/>
  <c r="BH297" i="2"/>
  <c r="BG297" i="2"/>
  <c r="BF297" i="2"/>
  <c r="BE297" i="2"/>
  <c r="T297" i="2"/>
  <c r="R297" i="2"/>
  <c r="P297" i="2"/>
  <c r="BK297" i="2"/>
  <c r="J297" i="2"/>
  <c r="BI296" i="2"/>
  <c r="BH296" i="2"/>
  <c r="BG296" i="2"/>
  <c r="BF296" i="2"/>
  <c r="BE296" i="2"/>
  <c r="T296" i="2"/>
  <c r="R296" i="2"/>
  <c r="P296" i="2"/>
  <c r="BK296" i="2"/>
  <c r="J296" i="2"/>
  <c r="BI295" i="2"/>
  <c r="BH295" i="2"/>
  <c r="BG295" i="2"/>
  <c r="BF295" i="2"/>
  <c r="BE295" i="2"/>
  <c r="T295" i="2"/>
  <c r="R295" i="2"/>
  <c r="P295" i="2"/>
  <c r="BK295" i="2"/>
  <c r="J295" i="2"/>
  <c r="BI294" i="2"/>
  <c r="BH294" i="2"/>
  <c r="BG294" i="2"/>
  <c r="BF294" i="2"/>
  <c r="BE294" i="2"/>
  <c r="T294" i="2"/>
  <c r="R294" i="2"/>
  <c r="P294" i="2"/>
  <c r="BK294" i="2"/>
  <c r="J294" i="2"/>
  <c r="BI293" i="2"/>
  <c r="BH293" i="2"/>
  <c r="BG293" i="2"/>
  <c r="BF293" i="2"/>
  <c r="BE293" i="2"/>
  <c r="T293" i="2"/>
  <c r="R293" i="2"/>
  <c r="P293" i="2"/>
  <c r="BK293" i="2"/>
  <c r="J293" i="2"/>
  <c r="BI291" i="2"/>
  <c r="BH291" i="2"/>
  <c r="BG291" i="2"/>
  <c r="BF291" i="2"/>
  <c r="BE291" i="2"/>
  <c r="T291" i="2"/>
  <c r="R291" i="2"/>
  <c r="P291" i="2"/>
  <c r="BK291" i="2"/>
  <c r="J291" i="2"/>
  <c r="BI289" i="2"/>
  <c r="BH289" i="2"/>
  <c r="BG289" i="2"/>
  <c r="BF289" i="2"/>
  <c r="BE289" i="2"/>
  <c r="T289" i="2"/>
  <c r="R289" i="2"/>
  <c r="P289" i="2"/>
  <c r="BK289" i="2"/>
  <c r="J289" i="2"/>
  <c r="BI288" i="2"/>
  <c r="BH288" i="2"/>
  <c r="BG288" i="2"/>
  <c r="BF288" i="2"/>
  <c r="BE288" i="2"/>
  <c r="T288" i="2"/>
  <c r="R288" i="2"/>
  <c r="P288" i="2"/>
  <c r="BK288" i="2"/>
  <c r="J288" i="2"/>
  <c r="BI287" i="2"/>
  <c r="BH287" i="2"/>
  <c r="BG287" i="2"/>
  <c r="BF287" i="2"/>
  <c r="BE287" i="2"/>
  <c r="T287" i="2"/>
  <c r="R287" i="2"/>
  <c r="P287" i="2"/>
  <c r="BK287" i="2"/>
  <c r="J287" i="2"/>
  <c r="BI286" i="2"/>
  <c r="BH286" i="2"/>
  <c r="BG286" i="2"/>
  <c r="BF286" i="2"/>
  <c r="BE286" i="2"/>
  <c r="T286" i="2"/>
  <c r="R286" i="2"/>
  <c r="P286" i="2"/>
  <c r="BK286" i="2"/>
  <c r="J286" i="2"/>
  <c r="BI283" i="2"/>
  <c r="BH283" i="2"/>
  <c r="BG283" i="2"/>
  <c r="BF283" i="2"/>
  <c r="BE283" i="2"/>
  <c r="T283" i="2"/>
  <c r="R283" i="2"/>
  <c r="P283" i="2"/>
  <c r="BK283" i="2"/>
  <c r="J283" i="2"/>
  <c r="BI280" i="2"/>
  <c r="BH280" i="2"/>
  <c r="BG280" i="2"/>
  <c r="BF280" i="2"/>
  <c r="BE280" i="2"/>
  <c r="T280" i="2"/>
  <c r="R280" i="2"/>
  <c r="P280" i="2"/>
  <c r="BK280" i="2"/>
  <c r="J280" i="2"/>
  <c r="BI275" i="2"/>
  <c r="BH275" i="2"/>
  <c r="BG275" i="2"/>
  <c r="BF275" i="2"/>
  <c r="BE275" i="2"/>
  <c r="T275" i="2"/>
  <c r="T274" i="2" s="1"/>
  <c r="R275" i="2"/>
  <c r="R274" i="2" s="1"/>
  <c r="P275" i="2"/>
  <c r="BK275" i="2"/>
  <c r="BK274" i="2" s="1"/>
  <c r="J274" i="2" s="1"/>
  <c r="J64" i="2" s="1"/>
  <c r="J275" i="2"/>
  <c r="BI273" i="2"/>
  <c r="BH273" i="2"/>
  <c r="BG273" i="2"/>
  <c r="BF273" i="2"/>
  <c r="T273" i="2"/>
  <c r="T272" i="2" s="1"/>
  <c r="R273" i="2"/>
  <c r="R272" i="2" s="1"/>
  <c r="P273" i="2"/>
  <c r="P272" i="2" s="1"/>
  <c r="BK273" i="2"/>
  <c r="J273" i="2"/>
  <c r="BE273" i="2" s="1"/>
  <c r="J63" i="2"/>
  <c r="BI269" i="2"/>
  <c r="BH269" i="2"/>
  <c r="BG269" i="2"/>
  <c r="BF269" i="2"/>
  <c r="BE269" i="2"/>
  <c r="T269" i="2"/>
  <c r="R269" i="2"/>
  <c r="P269" i="2"/>
  <c r="P265" i="2" s="1"/>
  <c r="BK269" i="2"/>
  <c r="J269" i="2"/>
  <c r="BI266" i="2"/>
  <c r="BH266" i="2"/>
  <c r="BG266" i="2"/>
  <c r="BF266" i="2"/>
  <c r="T266" i="2"/>
  <c r="T265" i="2" s="1"/>
  <c r="R266" i="2"/>
  <c r="P266" i="2"/>
  <c r="BK266" i="2"/>
  <c r="J266" i="2"/>
  <c r="BE266" i="2" s="1"/>
  <c r="BI262" i="2"/>
  <c r="BH262" i="2"/>
  <c r="BG262" i="2"/>
  <c r="BF262" i="2"/>
  <c r="T262" i="2"/>
  <c r="T261" i="2" s="1"/>
  <c r="R262" i="2"/>
  <c r="R261" i="2" s="1"/>
  <c r="P262" i="2"/>
  <c r="BK262" i="2"/>
  <c r="BK261" i="2" s="1"/>
  <c r="J261" i="2" s="1"/>
  <c r="J262" i="2"/>
  <c r="BE262" i="2" s="1"/>
  <c r="J60" i="2"/>
  <c r="BI259" i="2"/>
  <c r="BH259" i="2"/>
  <c r="BG259" i="2"/>
  <c r="BF259" i="2"/>
  <c r="T259" i="2"/>
  <c r="R259" i="2"/>
  <c r="P259" i="2"/>
  <c r="BK259" i="2"/>
  <c r="J259" i="2"/>
  <c r="BE259" i="2" s="1"/>
  <c r="BI257" i="2"/>
  <c r="BH257" i="2"/>
  <c r="BG257" i="2"/>
  <c r="BF257" i="2"/>
  <c r="T257" i="2"/>
  <c r="R257" i="2"/>
  <c r="P257" i="2"/>
  <c r="BK257" i="2"/>
  <c r="J257" i="2"/>
  <c r="BE257" i="2" s="1"/>
  <c r="BI255" i="2"/>
  <c r="BH255" i="2"/>
  <c r="BG255" i="2"/>
  <c r="BF255" i="2"/>
  <c r="T255" i="2"/>
  <c r="R255" i="2"/>
  <c r="P255" i="2"/>
  <c r="BK255" i="2"/>
  <c r="J255" i="2"/>
  <c r="BE255" i="2" s="1"/>
  <c r="BI252" i="2"/>
  <c r="BH252" i="2"/>
  <c r="BG252" i="2"/>
  <c r="BF252" i="2"/>
  <c r="T252" i="2"/>
  <c r="R252" i="2"/>
  <c r="P252" i="2"/>
  <c r="BK252" i="2"/>
  <c r="J252" i="2"/>
  <c r="BE252" i="2" s="1"/>
  <c r="BI248" i="2"/>
  <c r="BH248" i="2"/>
  <c r="BG248" i="2"/>
  <c r="BF248" i="2"/>
  <c r="T248" i="2"/>
  <c r="R248" i="2"/>
  <c r="P248" i="2"/>
  <c r="BK248" i="2"/>
  <c r="J248" i="2"/>
  <c r="BE248" i="2" s="1"/>
  <c r="BI246" i="2"/>
  <c r="BH246" i="2"/>
  <c r="BG246" i="2"/>
  <c r="BF246" i="2"/>
  <c r="BE246" i="2"/>
  <c r="T246" i="2"/>
  <c r="R246" i="2"/>
  <c r="P246" i="2"/>
  <c r="BK246" i="2"/>
  <c r="J246" i="2"/>
  <c r="BI243" i="2"/>
  <c r="BH243" i="2"/>
  <c r="BG243" i="2"/>
  <c r="BF243" i="2"/>
  <c r="T243" i="2"/>
  <c r="R243" i="2"/>
  <c r="R240" i="2" s="1"/>
  <c r="P243" i="2"/>
  <c r="BK243" i="2"/>
  <c r="J243" i="2"/>
  <c r="BE243" i="2" s="1"/>
  <c r="BI241" i="2"/>
  <c r="BH241" i="2"/>
  <c r="BG241" i="2"/>
  <c r="BF241" i="2"/>
  <c r="T241" i="2"/>
  <c r="T240" i="2" s="1"/>
  <c r="T222" i="2" s="1"/>
  <c r="R241" i="2"/>
  <c r="P241" i="2"/>
  <c r="BK241" i="2"/>
  <c r="BK240" i="2" s="1"/>
  <c r="J240" i="2" s="1"/>
  <c r="J59" i="2" s="1"/>
  <c r="J241" i="2"/>
  <c r="BE241" i="2" s="1"/>
  <c r="BI238" i="2"/>
  <c r="BH238" i="2"/>
  <c r="BG238" i="2"/>
  <c r="BF238" i="2"/>
  <c r="T238" i="2"/>
  <c r="R238" i="2"/>
  <c r="P238" i="2"/>
  <c r="BK238" i="2"/>
  <c r="J238" i="2"/>
  <c r="BE238" i="2" s="1"/>
  <c r="BI235" i="2"/>
  <c r="BH235" i="2"/>
  <c r="BG235" i="2"/>
  <c r="BF235" i="2"/>
  <c r="BE235" i="2"/>
  <c r="T235" i="2"/>
  <c r="R235" i="2"/>
  <c r="P235" i="2"/>
  <c r="BK235" i="2"/>
  <c r="J235" i="2"/>
  <c r="BI233" i="2"/>
  <c r="BH233" i="2"/>
  <c r="BG233" i="2"/>
  <c r="BF233" i="2"/>
  <c r="T233" i="2"/>
  <c r="R233" i="2"/>
  <c r="P233" i="2"/>
  <c r="BK233" i="2"/>
  <c r="J233" i="2"/>
  <c r="BE233" i="2" s="1"/>
  <c r="BI231" i="2"/>
  <c r="BH231" i="2"/>
  <c r="BG231" i="2"/>
  <c r="BF231" i="2"/>
  <c r="BE231" i="2"/>
  <c r="T231" i="2"/>
  <c r="R231" i="2"/>
  <c r="P231" i="2"/>
  <c r="BK231" i="2"/>
  <c r="J231" i="2"/>
  <c r="BI228" i="2"/>
  <c r="BH228" i="2"/>
  <c r="BG228" i="2"/>
  <c r="BF228" i="2"/>
  <c r="T228" i="2"/>
  <c r="R228" i="2"/>
  <c r="P228" i="2"/>
  <c r="BK228" i="2"/>
  <c r="J228" i="2"/>
  <c r="BE228" i="2" s="1"/>
  <c r="BI223" i="2"/>
  <c r="BH223" i="2"/>
  <c r="BG223" i="2"/>
  <c r="BF223" i="2"/>
  <c r="BE223" i="2"/>
  <c r="T223" i="2"/>
  <c r="R223" i="2"/>
  <c r="P223" i="2"/>
  <c r="BK223" i="2"/>
  <c r="BK222" i="2" s="1"/>
  <c r="J222" i="2" s="1"/>
  <c r="J58" i="2" s="1"/>
  <c r="J223" i="2"/>
  <c r="BI215" i="2"/>
  <c r="BH215" i="2"/>
  <c r="BG215" i="2"/>
  <c r="BF215" i="2"/>
  <c r="T215" i="2"/>
  <c r="R215" i="2"/>
  <c r="P215" i="2"/>
  <c r="BK215" i="2"/>
  <c r="J215" i="2"/>
  <c r="BE215" i="2" s="1"/>
  <c r="BI214" i="2"/>
  <c r="BH214" i="2"/>
  <c r="BG214" i="2"/>
  <c r="BF214" i="2"/>
  <c r="T214" i="2"/>
  <c r="R214" i="2"/>
  <c r="P214" i="2"/>
  <c r="BK214" i="2"/>
  <c r="J214" i="2"/>
  <c r="BE214" i="2" s="1"/>
  <c r="BI213" i="2"/>
  <c r="BH213" i="2"/>
  <c r="BG213" i="2"/>
  <c r="BF213" i="2"/>
  <c r="T213" i="2"/>
  <c r="R213" i="2"/>
  <c r="P213" i="2"/>
  <c r="BK213" i="2"/>
  <c r="J213" i="2"/>
  <c r="BE213" i="2" s="1"/>
  <c r="BI210" i="2"/>
  <c r="BH210" i="2"/>
  <c r="BG210" i="2"/>
  <c r="BF210" i="2"/>
  <c r="T210" i="2"/>
  <c r="R210" i="2"/>
  <c r="R171" i="2" s="1"/>
  <c r="P210" i="2"/>
  <c r="BK210" i="2"/>
  <c r="J210" i="2"/>
  <c r="BE210" i="2" s="1"/>
  <c r="BI209" i="2"/>
  <c r="BH209" i="2"/>
  <c r="BG209" i="2"/>
  <c r="BF209" i="2"/>
  <c r="BE209" i="2"/>
  <c r="T209" i="2"/>
  <c r="R209" i="2"/>
  <c r="P209" i="2"/>
  <c r="BK209" i="2"/>
  <c r="J209" i="2"/>
  <c r="BI208" i="2"/>
  <c r="BH208" i="2"/>
  <c r="BG208" i="2"/>
  <c r="BF208" i="2"/>
  <c r="T208" i="2"/>
  <c r="R208" i="2"/>
  <c r="P208" i="2"/>
  <c r="BK208" i="2"/>
  <c r="J208" i="2"/>
  <c r="BE208" i="2" s="1"/>
  <c r="BI204" i="2"/>
  <c r="BH204" i="2"/>
  <c r="BG204" i="2"/>
  <c r="BF204" i="2"/>
  <c r="T204" i="2"/>
  <c r="R204" i="2"/>
  <c r="P204" i="2"/>
  <c r="BK204" i="2"/>
  <c r="J204" i="2"/>
  <c r="BE204" i="2" s="1"/>
  <c r="BI192" i="2"/>
  <c r="BH192" i="2"/>
  <c r="BG192" i="2"/>
  <c r="BF192" i="2"/>
  <c r="T192" i="2"/>
  <c r="R192" i="2"/>
  <c r="P192" i="2"/>
  <c r="BK192" i="2"/>
  <c r="J192" i="2"/>
  <c r="BE192" i="2" s="1"/>
  <c r="BI174" i="2"/>
  <c r="BH174" i="2"/>
  <c r="BG174" i="2"/>
  <c r="BF174" i="2"/>
  <c r="T174" i="2"/>
  <c r="R174" i="2"/>
  <c r="P174" i="2"/>
  <c r="BK174" i="2"/>
  <c r="J174" i="2"/>
  <c r="BE174" i="2" s="1"/>
  <c r="BI172" i="2"/>
  <c r="BH172" i="2"/>
  <c r="BG172" i="2"/>
  <c r="BF172" i="2"/>
  <c r="T172" i="2"/>
  <c r="T171" i="2" s="1"/>
  <c r="R172" i="2"/>
  <c r="P172" i="2"/>
  <c r="P171" i="2" s="1"/>
  <c r="BK172" i="2"/>
  <c r="J172" i="2"/>
  <c r="BE172" i="2" s="1"/>
  <c r="BI170" i="2"/>
  <c r="BH170" i="2"/>
  <c r="BG170" i="2"/>
  <c r="BF170" i="2"/>
  <c r="BE170" i="2"/>
  <c r="T170" i="2"/>
  <c r="R170" i="2"/>
  <c r="P170" i="2"/>
  <c r="BK170" i="2"/>
  <c r="J170" i="2"/>
  <c r="BI168" i="2"/>
  <c r="BH168" i="2"/>
  <c r="BG168" i="2"/>
  <c r="BF168" i="2"/>
  <c r="BE168" i="2"/>
  <c r="T168" i="2"/>
  <c r="R168" i="2"/>
  <c r="P168" i="2"/>
  <c r="BK168" i="2"/>
  <c r="J168" i="2"/>
  <c r="BI166" i="2"/>
  <c r="BH166" i="2"/>
  <c r="BG166" i="2"/>
  <c r="BF166" i="2"/>
  <c r="BE166" i="2"/>
  <c r="T166" i="2"/>
  <c r="R166" i="2"/>
  <c r="P166" i="2"/>
  <c r="BK166" i="2"/>
  <c r="J166" i="2"/>
  <c r="BI164" i="2"/>
  <c r="BH164" i="2"/>
  <c r="BG164" i="2"/>
  <c r="BF164" i="2"/>
  <c r="BE164" i="2"/>
  <c r="T164" i="2"/>
  <c r="R164" i="2"/>
  <c r="P164" i="2"/>
  <c r="BK164" i="2"/>
  <c r="J164" i="2"/>
  <c r="BI163" i="2"/>
  <c r="BH163" i="2"/>
  <c r="BG163" i="2"/>
  <c r="BF163" i="2"/>
  <c r="BE163" i="2"/>
  <c r="T163" i="2"/>
  <c r="R163" i="2"/>
  <c r="P163" i="2"/>
  <c r="BK163" i="2"/>
  <c r="J163" i="2"/>
  <c r="BI161" i="2"/>
  <c r="BH161" i="2"/>
  <c r="BG161" i="2"/>
  <c r="BF161" i="2"/>
  <c r="BE161" i="2"/>
  <c r="T161" i="2"/>
  <c r="R161" i="2"/>
  <c r="P161" i="2"/>
  <c r="BK161" i="2"/>
  <c r="J161" i="2"/>
  <c r="BI159" i="2"/>
  <c r="BH159" i="2"/>
  <c r="BG159" i="2"/>
  <c r="BF159" i="2"/>
  <c r="BE159" i="2"/>
  <c r="T159" i="2"/>
  <c r="R159" i="2"/>
  <c r="P159" i="2"/>
  <c r="BK159" i="2"/>
  <c r="J159" i="2"/>
  <c r="BI158" i="2"/>
  <c r="BH158" i="2"/>
  <c r="BG158" i="2"/>
  <c r="BF158" i="2"/>
  <c r="BE158" i="2"/>
  <c r="T158" i="2"/>
  <c r="R158" i="2"/>
  <c r="P158" i="2"/>
  <c r="BK158" i="2"/>
  <c r="J158" i="2"/>
  <c r="BI156" i="2"/>
  <c r="BH156" i="2"/>
  <c r="BG156" i="2"/>
  <c r="BF156" i="2"/>
  <c r="BE156" i="2"/>
  <c r="T156" i="2"/>
  <c r="R156" i="2"/>
  <c r="P156" i="2"/>
  <c r="BK156" i="2"/>
  <c r="J156" i="2"/>
  <c r="BI140" i="2"/>
  <c r="BH140" i="2"/>
  <c r="BG140" i="2"/>
  <c r="BF140" i="2"/>
  <c r="BE140" i="2"/>
  <c r="T140" i="2"/>
  <c r="R140" i="2"/>
  <c r="P140" i="2"/>
  <c r="BK140" i="2"/>
  <c r="J140" i="2"/>
  <c r="BI124" i="2"/>
  <c r="BH124" i="2"/>
  <c r="BG124" i="2"/>
  <c r="BF124" i="2"/>
  <c r="BE124" i="2"/>
  <c r="T124" i="2"/>
  <c r="R124" i="2"/>
  <c r="R123" i="2" s="1"/>
  <c r="P124" i="2"/>
  <c r="P123" i="2" s="1"/>
  <c r="BK124" i="2"/>
  <c r="BK123" i="2" s="1"/>
  <c r="J123" i="2" s="1"/>
  <c r="J56" i="2" s="1"/>
  <c r="J124" i="2"/>
  <c r="BI121" i="2"/>
  <c r="BH121" i="2"/>
  <c r="BG121" i="2"/>
  <c r="BF121" i="2"/>
  <c r="F29" i="2" s="1"/>
  <c r="BA52" i="1" s="1"/>
  <c r="BA51" i="1" s="1"/>
  <c r="T121" i="2"/>
  <c r="R121" i="2"/>
  <c r="P121" i="2"/>
  <c r="BK121" i="2"/>
  <c r="J121" i="2"/>
  <c r="BE121" i="2" s="1"/>
  <c r="BI117" i="2"/>
  <c r="BH117" i="2"/>
  <c r="BG117" i="2"/>
  <c r="BF117" i="2"/>
  <c r="T117" i="2"/>
  <c r="R117" i="2"/>
  <c r="R110" i="2" s="1"/>
  <c r="P117" i="2"/>
  <c r="BK117" i="2"/>
  <c r="J117" i="2"/>
  <c r="BE117" i="2" s="1"/>
  <c r="BI115" i="2"/>
  <c r="BH115" i="2"/>
  <c r="BG115" i="2"/>
  <c r="BF115" i="2"/>
  <c r="J29" i="2" s="1"/>
  <c r="AW52" i="1" s="1"/>
  <c r="BE115" i="2"/>
  <c r="T115" i="2"/>
  <c r="R115" i="2"/>
  <c r="P115" i="2"/>
  <c r="BK115" i="2"/>
  <c r="J115" i="2"/>
  <c r="BI113" i="2"/>
  <c r="BH113" i="2"/>
  <c r="BG113" i="2"/>
  <c r="BF113" i="2"/>
  <c r="T113" i="2"/>
  <c r="R113" i="2"/>
  <c r="P113" i="2"/>
  <c r="BK113" i="2"/>
  <c r="J113" i="2"/>
  <c r="BE113" i="2" s="1"/>
  <c r="BI111" i="2"/>
  <c r="BH111" i="2"/>
  <c r="BG111" i="2"/>
  <c r="BF111" i="2"/>
  <c r="T111" i="2"/>
  <c r="T110" i="2" s="1"/>
  <c r="R111" i="2"/>
  <c r="P111" i="2"/>
  <c r="BK111" i="2"/>
  <c r="BK110" i="2" s="1"/>
  <c r="J110" i="2" s="1"/>
  <c r="J55" i="2" s="1"/>
  <c r="J111" i="2"/>
  <c r="BE111" i="2" s="1"/>
  <c r="BI107" i="2"/>
  <c r="BH107" i="2"/>
  <c r="BG107" i="2"/>
  <c r="BF107" i="2"/>
  <c r="T107" i="2"/>
  <c r="R107" i="2"/>
  <c r="P107" i="2"/>
  <c r="BK107" i="2"/>
  <c r="J107" i="2"/>
  <c r="BE107" i="2" s="1"/>
  <c r="BI105" i="2"/>
  <c r="BH105" i="2"/>
  <c r="BG105" i="2"/>
  <c r="BF105" i="2"/>
  <c r="BE105" i="2"/>
  <c r="T105" i="2"/>
  <c r="R105" i="2"/>
  <c r="P105" i="2"/>
  <c r="BK105" i="2"/>
  <c r="J105" i="2"/>
  <c r="BI102" i="2"/>
  <c r="BH102" i="2"/>
  <c r="BG102" i="2"/>
  <c r="BF102" i="2"/>
  <c r="T102" i="2"/>
  <c r="R102" i="2"/>
  <c r="P102" i="2"/>
  <c r="BK102" i="2"/>
  <c r="J102" i="2"/>
  <c r="BE102" i="2" s="1"/>
  <c r="BI100" i="2"/>
  <c r="BH100" i="2"/>
  <c r="BG100" i="2"/>
  <c r="BF100" i="2"/>
  <c r="BE100" i="2"/>
  <c r="T100" i="2"/>
  <c r="R100" i="2"/>
  <c r="P100" i="2"/>
  <c r="BK100" i="2"/>
  <c r="J100" i="2"/>
  <c r="BI98" i="2"/>
  <c r="BH98" i="2"/>
  <c r="BG98" i="2"/>
  <c r="F30" i="2" s="1"/>
  <c r="BB52" i="1" s="1"/>
  <c r="BB51" i="1" s="1"/>
  <c r="BF98" i="2"/>
  <c r="T98" i="2"/>
  <c r="R98" i="2"/>
  <c r="P98" i="2"/>
  <c r="BK98" i="2"/>
  <c r="J98" i="2"/>
  <c r="BE98" i="2" s="1"/>
  <c r="BI94" i="2"/>
  <c r="F32" i="2" s="1"/>
  <c r="BD52" i="1" s="1"/>
  <c r="BD51" i="1" s="1"/>
  <c r="W30" i="1" s="1"/>
  <c r="BH94" i="2"/>
  <c r="F31" i="2" s="1"/>
  <c r="BC52" i="1" s="1"/>
  <c r="BC51" i="1" s="1"/>
  <c r="BG94" i="2"/>
  <c r="BF94" i="2"/>
  <c r="BE94" i="2"/>
  <c r="T94" i="2"/>
  <c r="R94" i="2"/>
  <c r="P94" i="2"/>
  <c r="BK94" i="2"/>
  <c r="BK93" i="2" s="1"/>
  <c r="J94" i="2"/>
  <c r="F88" i="2"/>
  <c r="F87" i="2"/>
  <c r="F85" i="2"/>
  <c r="E83" i="2"/>
  <c r="F48" i="2"/>
  <c r="F47" i="2"/>
  <c r="F45" i="2"/>
  <c r="E43" i="2"/>
  <c r="J19" i="2"/>
  <c r="E19" i="2"/>
  <c r="J87" i="2" s="1"/>
  <c r="J18" i="2"/>
  <c r="J16" i="2"/>
  <c r="E16" i="2"/>
  <c r="J15" i="2"/>
  <c r="J10" i="2"/>
  <c r="J45" i="2" s="1"/>
  <c r="AS51" i="1"/>
  <c r="L47" i="1"/>
  <c r="AM46" i="1"/>
  <c r="L46" i="1"/>
  <c r="AM44" i="1"/>
  <c r="L44" i="1"/>
  <c r="L42" i="1"/>
  <c r="L41" i="1"/>
  <c r="J93" i="2" l="1"/>
  <c r="J54" i="2" s="1"/>
  <c r="W29" i="1"/>
  <c r="AY51" i="1"/>
  <c r="W28" i="1"/>
  <c r="AX51" i="1"/>
  <c r="W27" i="1"/>
  <c r="AW51" i="1"/>
  <c r="AK27" i="1" s="1"/>
  <c r="P264" i="2"/>
  <c r="BK377" i="2"/>
  <c r="J377" i="2" s="1"/>
  <c r="J71" i="2" s="1"/>
  <c r="J28" i="2"/>
  <c r="AV52" i="1" s="1"/>
  <c r="AT52" i="1" s="1"/>
  <c r="T304" i="2"/>
  <c r="T264" i="2" s="1"/>
  <c r="T92" i="2"/>
  <c r="P110" i="2"/>
  <c r="P240" i="2"/>
  <c r="P222" i="2" s="1"/>
  <c r="BK304" i="2"/>
  <c r="J304" i="2" s="1"/>
  <c r="J65" i="2" s="1"/>
  <c r="P345" i="2"/>
  <c r="BK352" i="2"/>
  <c r="J352" i="2" s="1"/>
  <c r="J68" i="2" s="1"/>
  <c r="BK171" i="2"/>
  <c r="J171" i="2" s="1"/>
  <c r="J57" i="2" s="1"/>
  <c r="J265" i="2"/>
  <c r="J62" i="2" s="1"/>
  <c r="R304" i="2"/>
  <c r="J47" i="2"/>
  <c r="J85" i="2"/>
  <c r="R93" i="2"/>
  <c r="R92" i="2" s="1"/>
  <c r="R91" i="2" s="1"/>
  <c r="R222" i="2"/>
  <c r="R265" i="2"/>
  <c r="R264" i="2" s="1"/>
  <c r="F28" i="2"/>
  <c r="AZ52" i="1" s="1"/>
  <c r="AZ51" i="1" s="1"/>
  <c r="P377" i="2"/>
  <c r="P92" i="2" l="1"/>
  <c r="P91" i="2" s="1"/>
  <c r="AU52" i="1" s="1"/>
  <c r="AU51" i="1" s="1"/>
  <c r="W26" i="1"/>
  <c r="AV51" i="1"/>
  <c r="BK92" i="2"/>
  <c r="T91" i="2"/>
  <c r="BK264" i="2"/>
  <c r="J264" i="2" s="1"/>
  <c r="J61" i="2" s="1"/>
  <c r="J92" i="2" l="1"/>
  <c r="J53" i="2" s="1"/>
  <c r="BK91" i="2"/>
  <c r="J91" i="2" s="1"/>
  <c r="AK26" i="1"/>
  <c r="AT51" i="1"/>
  <c r="J52" i="2" l="1"/>
  <c r="J25" i="2"/>
  <c r="AG52" i="1" l="1"/>
  <c r="J34" i="2"/>
  <c r="AN52" i="1" l="1"/>
  <c r="AG51" i="1"/>
  <c r="AK23" i="1" l="1"/>
  <c r="AK32" i="1" s="1"/>
  <c r="AN51" i="1"/>
</calcChain>
</file>

<file path=xl/sharedStrings.xml><?xml version="1.0" encoding="utf-8"?>
<sst xmlns="http://schemas.openxmlformats.org/spreadsheetml/2006/main" count="3568" uniqueCount="899">
  <si>
    <t>Export VZ</t>
  </si>
  <si>
    <t>List obsahuje:</t>
  </si>
  <si>
    <t>1) Rekapitulace stavby</t>
  </si>
  <si>
    <t>2) Rekapitulace objektů stavby a soupisů prací</t>
  </si>
  <si>
    <t>3.0</t>
  </si>
  <si>
    <t>ZAMOK</t>
  </si>
  <si>
    <t>False</t>
  </si>
  <si>
    <t>{d832e578-5afc-4d4b-9c5a-d80198ddc360}</t>
  </si>
  <si>
    <t>0,01</t>
  </si>
  <si>
    <t>21</t>
  </si>
  <si>
    <t>15</t>
  </si>
  <si>
    <t>REKAPITULACE STAVBY</t>
  </si>
  <si>
    <t>v ---  níže se nacházejí doplnkové a pomocné údaje k sestavám  --- v</t>
  </si>
  <si>
    <t>Návod na vyplnění</t>
  </si>
  <si>
    <t>0,001</t>
  </si>
  <si>
    <t>Kód:</t>
  </si>
  <si>
    <t>170201</t>
  </si>
  <si>
    <t>Měnit lze pouze buňky se žlutým podbarvením!_x000D_
_x000D_
1) v Rekapitulaci stavby vyplňte údaje o Uchazeči (přenesou se do ostatních sestav i v jiných listech)_x000D_
_x000D_
2) na vybraných listech vyplňte v sestavě Soupis prací ceny u položek_x000D_
_x000D_
Podrobnosti k vyplnění naleznete na poslední záložce s Pokyny pro vyplnění</t>
  </si>
  <si>
    <t>Stavba:</t>
  </si>
  <si>
    <t>Poutní kostel sv. Jana Nepomuckého na Zelené Hoře</t>
  </si>
  <si>
    <t>KSO:</t>
  </si>
  <si>
    <t/>
  </si>
  <si>
    <t>CC-CZ:</t>
  </si>
  <si>
    <t>Místo:</t>
  </si>
  <si>
    <t>Žďár nad Sázavou</t>
  </si>
  <si>
    <t>Datum:</t>
  </si>
  <si>
    <t>2.2.2017</t>
  </si>
  <si>
    <t>Zadavatel:</t>
  </si>
  <si>
    <t>IČ:</t>
  </si>
  <si>
    <t>Římskokatolická farnost, Žďár nad Sázavou – II</t>
  </si>
  <si>
    <t>DIČ:</t>
  </si>
  <si>
    <t>Uchazeč:</t>
  </si>
  <si>
    <t>Vyplň údaj</t>
  </si>
  <si>
    <t>Projektant:</t>
  </si>
  <si>
    <t xml:space="preserve"> </t>
  </si>
  <si>
    <t>True</t>
  </si>
  <si>
    <t>Poznámka:</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</si>
  <si>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</si>
  <si>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</si>
  <si>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</si>
  <si>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</si>
  <si>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</si>
  <si>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</si>
  <si>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</si>
  <si>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</si>
  <si>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</si>
  <si>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</si>
  <si>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</si>
  <si>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</si>
  <si>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</si>
  <si>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</si>
  <si>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</si>
  <si>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</si>
  <si>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</si>
  <si>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</si>
  <si>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</si>
  <si>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</si>
  <si>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</si>
  <si>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</si>
  <si>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</si>
  <si>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</si>
  <si>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</si>
  <si>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</si>
  <si>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</si>
  <si>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</si>
  <si>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</si>
  <si>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</si>
  <si>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</si>
  <si>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</si>
  <si>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</si>
  <si>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</si>
  <si>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</si>
  <si>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IMPORT</t>
  </si>
  <si>
    <t>{00000000-0000-0000-0000-000000000000}</t>
  </si>
  <si>
    <t>/</t>
  </si>
  <si>
    <t>STA</t>
  </si>
  <si>
    <t>1</t>
  </si>
  <si>
    <t>###NOINSERT###</t>
  </si>
  <si>
    <t>1) Krycí list soupisu</t>
  </si>
  <si>
    <t>2) Rekapitulace</t>
  </si>
  <si>
    <t>3) Soupis prací</t>
  </si>
  <si>
    <t>Zpět na list:</t>
  </si>
  <si>
    <t>Rekapitulace stavby</t>
  </si>
  <si>
    <t>2</t>
  </si>
  <si>
    <t>KRYCÍ LIST SOUPISU</t>
  </si>
  <si>
    <t>REKAPITULACE ČLENĚNÍ SOUPISU PRACÍ</t>
  </si>
  <si>
    <t>Kód dílu - Popis</t>
  </si>
  <si>
    <t>Cena celkem [CZK]</t>
  </si>
  <si>
    <t>Náklady soupisu celkem</t>
  </si>
  <si>
    <t>-1</t>
  </si>
  <si>
    <t>HSV - Práce a dodávky HSV</t>
  </si>
  <si>
    <t xml:space="preserve">    1 - Zemní práce</t>
  </si>
  <si>
    <t xml:space="preserve">    5.1 - Komunikace pozemní - okapový chodník</t>
  </si>
  <si>
    <t xml:space="preserve">    61 - Úprava povrchů vnitřních</t>
  </si>
  <si>
    <t xml:space="preserve">    62 - Úprava povrchů vnějších</t>
  </si>
  <si>
    <t xml:space="preserve">    9 - Ostatní konstrukce a práce, bourání</t>
  </si>
  <si>
    <t xml:space="preserve">      94 - Lešení a stavební výtahy</t>
  </si>
  <si>
    <t xml:space="preserve">    998 - Přesun hmot</t>
  </si>
  <si>
    <t>PSV - Práce a dodávky PSV</t>
  </si>
  <si>
    <t xml:space="preserve">    721 - Zdravotechnika - vnitřní kanalizace</t>
  </si>
  <si>
    <t xml:space="preserve">    742 - Elektromontáže</t>
  </si>
  <si>
    <t xml:space="preserve">    764 - Konstrukce klempířské</t>
  </si>
  <si>
    <t xml:space="preserve">    7661 - Restaurátorské práce - okna</t>
  </si>
  <si>
    <t xml:space="preserve">    7662 - Restaurátorské práce - dveře</t>
  </si>
  <si>
    <t xml:space="preserve">    767 - Konstrukce zámečnické - restaurátorské práce</t>
  </si>
  <si>
    <t xml:space="preserve">    782.5 - Práce na kamenných prvcích - restaurátorské práce</t>
  </si>
  <si>
    <t xml:space="preserve">    783 - Dokončovací práce - nátěry</t>
  </si>
  <si>
    <t>OST - Ostatní</t>
  </si>
  <si>
    <t>VRN - Vedlejší rozpočtové náklady</t>
  </si>
  <si>
    <t xml:space="preserve">    VRN3 - Zařízení staveniště</t>
  </si>
  <si>
    <t xml:space="preserve">    VRN4 - Inženýrská činnost</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</si>
  <si>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</si>
  <si>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</si>
  <si>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</si>
  <si>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</si>
  <si>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</si>
  <si>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</si>
  <si>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</si>
  <si>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</si>
  <si>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</si>
  <si>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</si>
  <si>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</si>
  <si>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</si>
  <si>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</si>
  <si>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</si>
  <si>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</si>
  <si>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</si>
  <si>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</si>
  <si>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</si>
  <si>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</si>
  <si>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132212101</t>
  </si>
  <si>
    <t>Hloubení zapažených i nezapažených rýh šířky do 600 mm ručním nebo pneumatickým nářadím s urovnáním dna do předepsaného profilu a spádu v horninách tř. 3 soudržných</t>
  </si>
  <si>
    <t>m3</t>
  </si>
  <si>
    <t>CS ÚRS 2017 01</t>
  </si>
  <si>
    <t>4</t>
  </si>
  <si>
    <t>-2144705203</t>
  </si>
  <si>
    <t>PSC</t>
  </si>
  <si>
    <t xml:space="preserve">Poznámka k souboru cen:_x000D_
1. V cenách jsou započteny i náklady na přehození výkopku na přilehlém terénu na vzdálenost do 3 m od podélné osy rýhy nebo naložení výkopku na dopravní prostředek. 2. V cenách 12-2101 až 41-2102 jsou započteny i náklady na i svislý přesun horniny po házečkách do 2 metrů. </t>
  </si>
  <si>
    <t>VV</t>
  </si>
  <si>
    <t>0,60*0,30*96,40</t>
  </si>
  <si>
    <t>Součet</t>
  </si>
  <si>
    <t>132212109</t>
  </si>
  <si>
    <t>Hloubení zapažených i nezapažených rýh šířky do 600 mm ručním nebo pneumatickým nářadím s urovnáním dna do předepsaného profilu a spádu v horninách tř. 3 Příplatek k cenám za lepivost horniny tř. 3</t>
  </si>
  <si>
    <t>1255912884</t>
  </si>
  <si>
    <t>3</t>
  </si>
  <si>
    <t>162701105</t>
  </si>
  <si>
    <t>Vodorovné přemístění výkopku nebo sypaniny po suchu na obvyklém dopravním prostředku, bez naložení výkopku, avšak se složením bez rozhrnutí z horniny tř. 1 až 4 na vzdálenost přes 9 000 do 10 000 m</t>
  </si>
  <si>
    <t>664327051</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</si>
  <si>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</si>
  <si>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</si>
  <si>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</si>
  <si>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-71777184</t>
  </si>
  <si>
    <t>17,352*10 'Přepočtené koeficientem množství</t>
  </si>
  <si>
    <t>5</t>
  </si>
  <si>
    <t>171201201</t>
  </si>
  <si>
    <t>Uložení sypaniny na skládky</t>
  </si>
  <si>
    <t>1635787214</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</si>
  <si>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</si>
  <si>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6</t>
  </si>
  <si>
    <t>171201211</t>
  </si>
  <si>
    <t>Uložení sypaniny poplatek za uložení sypaniny na skládce (skládkovné)</t>
  </si>
  <si>
    <t>t</t>
  </si>
  <si>
    <t>238299845</t>
  </si>
  <si>
    <t>17,352*2 'Přepočtené koeficientem množství</t>
  </si>
  <si>
    <t>5.1</t>
  </si>
  <si>
    <t>Komunikace pozemní - okapový chodník</t>
  </si>
  <si>
    <t>7</t>
  </si>
  <si>
    <t>213141111</t>
  </si>
  <si>
    <t>Zřízení vrstvy z geotextilie filtrační, separační, odvodňovací, ochranné, výztužné nebo protierozní v rovině nebo ve sklonu do 1:5, šířky do 3 m</t>
  </si>
  <si>
    <t>m2</t>
  </si>
  <si>
    <t>-1671410326</t>
  </si>
  <si>
    <t xml:space="preserve">Poznámka k souboru cen:_x000D_
1. Ceny jsou určeny pro zřízení vrstev na upraveném povrchu. 2. V cenách jsou započteny i náklady na položení a spojení geotextilií včetně přesahů. 3. V cenách nejsou započteny náklady na dodávku geotextilií, která se oceňuje ve specifikaci. Ztratné včetně přesahů lze stanovit ve výši 15 až 20 %. 4. Ceny -1131 až -1133 lze použít i pro vyvedení geotextilie na svislou konstrukci. </t>
  </si>
  <si>
    <t>8</t>
  </si>
  <si>
    <t>M</t>
  </si>
  <si>
    <t>693110150</t>
  </si>
  <si>
    <t>geotextilie tkaná polyesterová 890 g/m2</t>
  </si>
  <si>
    <t>-1010816383</t>
  </si>
  <si>
    <t>57,84*1,15 'Přepočtené koeficientem množství</t>
  </si>
  <si>
    <t>9</t>
  </si>
  <si>
    <t>451577777</t>
  </si>
  <si>
    <t>Podklad nebo lože pod dlažbu (přídlažbu) v ploše vodorovné nebo ve sklonu do 1:5, tloušťky od 30 do 100 mm z kameniva těženého</t>
  </si>
  <si>
    <t>16678028</t>
  </si>
  <si>
    <t xml:space="preserve">Poznámka k souboru cen:_x000D_
1. Ceny lze použít i pro podklad nebo lože pod dlažby silničních příkopů a kuželů. 2. Ceny nelze použít pro: a) lože rigolů dlážděných, které je započteno v cenách souborů cen 597 . 6- . 1 Rigol dlážděný, 597 17- . 1 Rigol krajnicový s kamennou obrubou a 597 16-1111 Rigol dlážděný z lomového kamene, b) podklad nebo lože pod dlažby (přídlažby) související s vodotečí, které se oceňují cenami části A 01 katalogu 832-1 Hráze a úpravy na tocích - úpravy toků a kanálů. 3. V cenách -7777 Podklad z prohozené zeminy, -9777 Příplatek za dalších 10 mm tloušťky z prohozené zeminy, -9779 Příplatek za sklon přes 1:5 z prohozené zeminy jsou započteny i náklady na prohození zeminy. 4. V cenách nejsou započteny náklady na: a) opatření zeminy a její přemístění k místu zabudování, které se oceňují podle ustanovení čl. 3111 Všeobecných podmínek části A 01 tohoto katalogu, b) úpravu pláně, která se oceňuje u silnic cenami části A 01, u dálnic cenami části A 02 katalogu 800-1 Zemní práce, c) odklizení odpadu po prohození zeminy, které se oceňuje cenami části A 01 katalogu 800-1 Zemní práce, d) svahování, které se oceňuje cenami části A 01 katalogu 800-1 Zemní práce. </t>
  </si>
  <si>
    <t>10</t>
  </si>
  <si>
    <t>594611111</t>
  </si>
  <si>
    <t>Dlažba nebo přídlažba z lomového kamene lomařsky upraveného rigolového v ploše vodorovné nebo ve sklonu tl. do 250 mm, bez vyplnění spár, s provedením lože tl. 50 mm ze štěrkopísku</t>
  </si>
  <si>
    <t>-716467734</t>
  </si>
  <si>
    <t xml:space="preserve">Poznámka k souboru cen:_x000D_
1. Ceny jsou určeny: a) pro jakýkoliv sklon plochy, b) i pro dlažby (přídlažby) silničních příkopů a kuželů. 2. Ceny nelze použít pro: a) rigoly dlážděné, které se oceňují cenami souborů cen 597 . 6- . 1 Rigol dlážděný, 597 17- . 1 Rigol krajnicový s kamennou obrubou a 597 17- . 1 Rigol dlážděný z lomového kamene, b) dlažbu nebo přídlažbu svahů nebo kuželů souvisejících s vodotečí, která se oceňuje cenami části A 01 katalogu 832-1 Hráze a úpravy na tocích-úpravy toků a kanály. 3. Část lože přesahující tl. 50 mm se oceňuje cenami souboru cen 451 31-97 Příplatek za každých dalších 10 mm tloušťky podkladu nebo lože. 4. V ceně -1111 jsou započteny i náklady na prohození zeminy. 5. V cenách nejsou započteny náklady na: a) provedení podkladu pod lože, které se oceňuje cenami souboru cen 451 . . - . . Podklad nebo lože pod dlažbu, b) vyplnění spár, které se oceňuje cenami souboru cen 599 . . -2 . Vyplnění spár dlažby, c) opatření zeminy a její přemístění k místu zabudování, které se oceňují podle ustanovení čl. 3111 Všeobecných podmínek části A 01 tohoto katalogu, d) odklizení odpadu po prohození zeminy, které se oceňuje cenami části A 01 katalogu 800-1 Zemní práce. 6. Množství měrných jednotek se určuje v m2 rozvinuté dlážděné plochy. </t>
  </si>
  <si>
    <t>0,60*96,40</t>
  </si>
  <si>
    <t>11</t>
  </si>
  <si>
    <t>599632111</t>
  </si>
  <si>
    <t>Vyplnění spár dlažby (přídlažby) z lomového kamene v jakémkoliv sklonu plochy a jakékoliv tloušťky cementovou maltou se zatřením</t>
  </si>
  <si>
    <t>-165654402</t>
  </si>
  <si>
    <t xml:space="preserve">Poznámka k souboru cen:_x000D_
1. Ceny lze použít i pro vyplnění spár dlažby (přídlažby) silničních příkopů a kuželů. </t>
  </si>
  <si>
    <t>61</t>
  </si>
  <si>
    <t>Úprava povrchů vnitřních</t>
  </si>
  <si>
    <t>12</t>
  </si>
  <si>
    <t>612325302</t>
  </si>
  <si>
    <t>Vápenocementová štuková omítka ostění nebo nadpraží - restarátorsky</t>
  </si>
  <si>
    <t>-1873153504</t>
  </si>
  <si>
    <t xml:space="preserve">Poznámka k souboru cen:_x000D_
1. Ceny lze použít jen pro ocenění samostatně upravovaného ostění a nadpraží ( např. při dodatečné výměně oken nebo zárubní ) v šířce do 300 mm okolo upravovaného otvoru. </t>
  </si>
  <si>
    <t>"O/01"     (1,173*2+1,162*2)*2*(1,012+0,127)</t>
  </si>
  <si>
    <t>"O/02"     (1,817*2+0,933*2)*6*0,908</t>
  </si>
  <si>
    <t>"O/03"     (1,817*2+0,933*2)*2*0,908</t>
  </si>
  <si>
    <t>"O/04"     (1,10*2+1,09*2)*2*0,175</t>
  </si>
  <si>
    <t>"O/05"    3,55*4*0,132</t>
  </si>
  <si>
    <t>"O/06"     3,832*3*0,369</t>
  </si>
  <si>
    <t>"O/07"     8,505*5*0,709</t>
  </si>
  <si>
    <t>"O/08"     4,47*(0,863+1,007)</t>
  </si>
  <si>
    <t>"O/09"     4,47*7*(0,863+1,007)</t>
  </si>
  <si>
    <t>"O/10"     13,448*10*0,802</t>
  </si>
  <si>
    <t>"D/01"     10,65*5*0,977</t>
  </si>
  <si>
    <t>"D/02"     (0,85+1,90*2)*2*0,208</t>
  </si>
  <si>
    <t>"D/03"     0</t>
  </si>
  <si>
    <t>13</t>
  </si>
  <si>
    <t>619995001</t>
  </si>
  <si>
    <t>Začištění omítek (s dodáním hmot) kolem oken, dveří, podlah, obkladů apod. - restarátorsky</t>
  </si>
  <si>
    <t>m</t>
  </si>
  <si>
    <t>-553667429</t>
  </si>
  <si>
    <t xml:space="preserve">Poznámka k souboru cen:_x000D_
1. Cenu -5001 lze použít pouze v případě provádění opravy nebo osazování nových oken, dveří, obkladů, podlah apod.; nelze ji použít v případech provádění opravy omítek nebo nové omítky v celé ploše. </t>
  </si>
  <si>
    <t>"O/01"     (1,608*2+1,593*2)*2</t>
  </si>
  <si>
    <t>"O/02"     (3,136*2+1,61*2)*6</t>
  </si>
  <si>
    <t>"O/03"     (3,136*2+1,61*2)*2</t>
  </si>
  <si>
    <t>"O/04"     (1,174*2+1,163*2)*2</t>
  </si>
  <si>
    <t>"O/05"    3,55*4</t>
  </si>
  <si>
    <t>"O/06"     3,832*3</t>
  </si>
  <si>
    <t>"O/07"     12,707*5</t>
  </si>
  <si>
    <t>"O/08"     6,36</t>
  </si>
  <si>
    <t>"O/09"     6,36*7</t>
  </si>
  <si>
    <t>"O/10"     18,827*10</t>
  </si>
  <si>
    <t>"D/01"     13,106*5</t>
  </si>
  <si>
    <t>"D/02"     (0,85*2+1,90*2)*2</t>
  </si>
  <si>
    <t>"D/03"     (1,246*2+2,63*2)*2</t>
  </si>
  <si>
    <t>14</t>
  </si>
  <si>
    <t>619991001</t>
  </si>
  <si>
    <t>Zakrytí vnitřních ploch před znečištěním včetně pozdějšího odkrytí podlah fólií přilepenou lepící páskou</t>
  </si>
  <si>
    <t>1037728554</t>
  </si>
  <si>
    <t xml:space="preserve">Poznámka k souboru cen:_x000D_
1. U ceny -1011 se množství měrných jednotek určuje v m2 rozvinuté plochy jednotlivých konstrukcí a prvků. 2. Zakrytí výplní otvorů se oceňuje příslušnými cenami souboru cen 629 99-10.. Zakrytí vnějších ploch před znečištěním. </t>
  </si>
  <si>
    <t>619991020</t>
  </si>
  <si>
    <t>Zakrývání vnitřní výplní otvorů</t>
  </si>
  <si>
    <t>2124565285</t>
  </si>
  <si>
    <t>16</t>
  </si>
  <si>
    <t>283187460</t>
  </si>
  <si>
    <t>deska polykarbonátová plná bez UV ochrany 4 mm čirá</t>
  </si>
  <si>
    <t>1928163679</t>
  </si>
  <si>
    <t>169,16*1,1 'Přepočtené koeficientem množství</t>
  </si>
  <si>
    <t>17</t>
  </si>
  <si>
    <t>619991010</t>
  </si>
  <si>
    <t>Zakrytí vnitřních ploch před znečištěním včetně pozdějšího odkrytí konstrukcí a prvků obalením fólií a přelepením páskou</t>
  </si>
  <si>
    <t>1273205507</t>
  </si>
  <si>
    <t>18</t>
  </si>
  <si>
    <t>762591141</t>
  </si>
  <si>
    <t>Montáž dočasného zakrytí prostupů, otvorů z měkkého nebo tvrdého dřeva, volně kladenými deskami</t>
  </si>
  <si>
    <t>-1916052410</t>
  </si>
  <si>
    <t>19</t>
  </si>
  <si>
    <t>607262360</t>
  </si>
  <si>
    <t>deska dřevoštěpková OSB ostrá hrana nebroušená 2500x1250x10 mm</t>
  </si>
  <si>
    <t>-1385461560</t>
  </si>
  <si>
    <t>50*1,08 'Přepočtené koeficientem množství</t>
  </si>
  <si>
    <t>20</t>
  </si>
  <si>
    <t>919726121</t>
  </si>
  <si>
    <t>Geotextilie netkaná pro ochranu, separaci nebo filtraci měrná hmotnost do 200 g/m2</t>
  </si>
  <si>
    <t>711886959</t>
  </si>
  <si>
    <t xml:space="preserve">Poznámka k souboru cen:_x000D_
1. V cenách jsou započteny i náklady na položení a dodání geotextilie včetně přesahů. </t>
  </si>
  <si>
    <t>952901500</t>
  </si>
  <si>
    <t>Odstěhování a zakrytí historicky cenného mobiliáře (např. varhany a hlavní oltář – nelze zcela demontovat, ale musí se restaurátorsky chránit)</t>
  </si>
  <si>
    <t>h</t>
  </si>
  <si>
    <t>-1585132850</t>
  </si>
  <si>
    <t>P</t>
  </si>
  <si>
    <t>Poznámka k položce:
Pod restaurátorským dohledem</t>
  </si>
  <si>
    <t>22</t>
  </si>
  <si>
    <t>784321038</t>
  </si>
  <si>
    <t>Malby silikátové dvojnásobné, bílé v místnostech výšky přes 5,00 m</t>
  </si>
  <si>
    <t>2033398928</t>
  </si>
  <si>
    <t>62</t>
  </si>
  <si>
    <t>Úprava povrchů vnějších</t>
  </si>
  <si>
    <t>23</t>
  </si>
  <si>
    <t>622612248</t>
  </si>
  <si>
    <t xml:space="preserve">Zpevnění stávajících omítek vápennou vodou </t>
  </si>
  <si>
    <t>1228177180</t>
  </si>
  <si>
    <t>1810,84*0,3 'Přepočtené koeficientem množství</t>
  </si>
  <si>
    <t>24</t>
  </si>
  <si>
    <t>629991011</t>
  </si>
  <si>
    <t>Zakrytí vnějších ploch před znečištěním včetně pozdějšího odkrytí výplní otvorů a svislých ploch fólií přilepenou lepící páskou</t>
  </si>
  <si>
    <t>1772825362</t>
  </si>
  <si>
    <t xml:space="preserve">Poznámka k souboru cen:_x000D_
1. V ceně -1012 nejsou započteny náklady na dodávku a montáž začišťovací lišty; tyto se oceňují cenou 622 14-3004 této části katalogu a materiálem ve specifikaci. </t>
  </si>
  <si>
    <t>"O/01"     1,23*2</t>
  </si>
  <si>
    <t>"O/02"     1,43*6</t>
  </si>
  <si>
    <t>"O/03"     1,43*2</t>
  </si>
  <si>
    <t>"O/04"     0,91*2</t>
  </si>
  <si>
    <t>"O/05"    0,83*4</t>
  </si>
  <si>
    <t>"O/06"     0,95*3</t>
  </si>
  <si>
    <t>"O/07"     3,71*5</t>
  </si>
  <si>
    <t>"O/08"     1,43</t>
  </si>
  <si>
    <t>"O/09"     1,43*7</t>
  </si>
  <si>
    <t>"O/10"     7,36*10</t>
  </si>
  <si>
    <t>Mezisoučet</t>
  </si>
  <si>
    <t>"D/01"     6,92*5</t>
  </si>
  <si>
    <t>"D/02"     2,36*2</t>
  </si>
  <si>
    <t>"D/03"     2,18*2</t>
  </si>
  <si>
    <t>25</t>
  </si>
  <si>
    <t>985111111.1</t>
  </si>
  <si>
    <t>Otlučení nebo odsekání vrstev omítek stěn - restarátorsky</t>
  </si>
  <si>
    <t>-443085501</t>
  </si>
  <si>
    <t>sokl</t>
  </si>
  <si>
    <t>0,85*(9,053+3,513+12,202+3,281+9,13)</t>
  </si>
  <si>
    <t>1,00*(23,141-1,50+4,534+4,619+13,48+9,288)</t>
  </si>
  <si>
    <t>(7,605+1,904+2,499+5,794+3,704+3,207)*1,25</t>
  </si>
  <si>
    <t>(2,946+3,203+5,979+0,668)*1,25</t>
  </si>
  <si>
    <t>(3,395+3,334+4,491+7,713+12,737+7,683+2,924+2,32+8,184)*1,25</t>
  </si>
  <si>
    <t>(58,543+11,533+10,46+4,235)*1,25</t>
  </si>
  <si>
    <t>26</t>
  </si>
  <si>
    <t>622325602</t>
  </si>
  <si>
    <t>Oprava vápenné omítky vnějších ploch stupně členitosti 5 štukové, v rozsahu opravované plochy přes 10 do 20% - restarátorsky</t>
  </si>
  <si>
    <t>237678212</t>
  </si>
  <si>
    <t>"plocha fasády"     1980,00</t>
  </si>
  <si>
    <t>-"odpočet oken"     169,16</t>
  </si>
  <si>
    <t>27</t>
  </si>
  <si>
    <t>622612195</t>
  </si>
  <si>
    <t>Fasádní vápenný dvojnásobný nátěr</t>
  </si>
  <si>
    <t>1493444126</t>
  </si>
  <si>
    <t>28</t>
  </si>
  <si>
    <t>622-01</t>
  </si>
  <si>
    <t>Odsolovací omítky tl. cca 50mm provedení dvou cyklů</t>
  </si>
  <si>
    <t>1706030367</t>
  </si>
  <si>
    <t>29</t>
  </si>
  <si>
    <t>622-02</t>
  </si>
  <si>
    <t>Proříznutí omítky v soklové části</t>
  </si>
  <si>
    <t>-2073829982</t>
  </si>
  <si>
    <t>96,367-1,50*5-0,85*2-0,90*2</t>
  </si>
  <si>
    <t>30</t>
  </si>
  <si>
    <t>622-03</t>
  </si>
  <si>
    <t>Hzs - práce výškových specialistů</t>
  </si>
  <si>
    <t>hod</t>
  </si>
  <si>
    <t>1300307017</t>
  </si>
  <si>
    <t>31</t>
  </si>
  <si>
    <t>629995101</t>
  </si>
  <si>
    <t>Očištění vnějších ploch tlakovou vodou omytím</t>
  </si>
  <si>
    <t>-457263327</t>
  </si>
  <si>
    <t>32</t>
  </si>
  <si>
    <t>985111111.2</t>
  </si>
  <si>
    <t>Odstranění štukové vrstvy z omítek - restarátorsky</t>
  </si>
  <si>
    <t>1938001751</t>
  </si>
  <si>
    <t>(2,536+14,433+2,677+3,724+1,868+1,047+7,528+5,439+1,597)*1,25</t>
  </si>
  <si>
    <t>(2,903+0,681+1,862+2,247+1,515+7,121+11,756+1,689)*1,25</t>
  </si>
  <si>
    <t>(3,085+12,99+3,021+0,967+4,016+2,544+4,935+11,752+0,841+2,098+3,714)*1,25</t>
  </si>
  <si>
    <t>(1,602+8,849+4,622+8,484+2,178+2,735+2,208+10,964+16,027+1,335+1,982)*1,25</t>
  </si>
  <si>
    <t>(23,212+0,522+2,185+2,987+11,144+12,518+3,828+3,17+0,67+0,984+19,127+3,029)*1,25</t>
  </si>
  <si>
    <t>Ostatní konstrukce a práce, bourání</t>
  </si>
  <si>
    <t>33</t>
  </si>
  <si>
    <t>962022391.1</t>
  </si>
  <si>
    <t>Bourání zdiva nadzákladového kamenného na MV nebo MVC přes 1 m3 - restarátorsky</t>
  </si>
  <si>
    <t>549070604</t>
  </si>
  <si>
    <t xml:space="preserve">Poznámka k souboru cen:_x000D_
1. Bourání pilířů o průřezu přes 0,36 m2 se oceňuje cenami -2390 a - 2391, popř. -2490 a - 2491 jako bourání zdiva kamenného nadzákladového. </t>
  </si>
  <si>
    <t>Poznámka k položce:
pečlivé ruční rozebírání zdiva pomocí dláta a štetce</t>
  </si>
  <si>
    <t>1,30*1,537*1,30*10</t>
  </si>
  <si>
    <t>34</t>
  </si>
  <si>
    <t>967021112.1</t>
  </si>
  <si>
    <t>Přisekání a vyprofilování ostění ve zdivu kamenném - restarátorsky</t>
  </si>
  <si>
    <t>-687033587</t>
  </si>
  <si>
    <t>(2*1,537*1,30+1,30*1,537)*10</t>
  </si>
  <si>
    <t>35</t>
  </si>
  <si>
    <t>997013113</t>
  </si>
  <si>
    <t>Vnitrostaveništní doprava suti a vybouraných hmot vodorovně do 50 m svisle s použitím mechanizace pro budovy a haly výšky přes 9 do 12 m</t>
  </si>
  <si>
    <t>-354419153</t>
  </si>
  <si>
    <t xml:space="preserve">Poznámka k souboru cen:_x000D_
1. V cenách -3111 až -3217 jsou započteny i náklady na: a) vodorovnou dopravu na uvedenou vzdálenost, b) svislou dopravu pro uvedenou výšku budovy, c) naložení na vodorovný dopravní prostředek pro odvoz na skládku nebo meziskládku, d) náklady na rozhrnutí a urovnání suti na dopravním prostředku. 2. Jestliže se pro svislý přesun použije shoz nebo zařízení investora (např. výtah v budově), užije se pro ocenění dopravy suti cena -3111 (pro nejmenší výšku, tj. 6 m). 3. Montáž, demontáž a pronájem shozu se ocení cenami souboru cen 997 01-33 Shoz suti. 4. Ceny -3151 až -3162 lze použít v případě, kdy dochází ke ztížení dopravy suti např. tím, že není možné instalovat jeřáb. </t>
  </si>
  <si>
    <t>36</t>
  </si>
  <si>
    <t>997013501</t>
  </si>
  <si>
    <t>Odvoz suti a vybouraných hmot na skládku nebo meziskládku se složením, na vzdálenost do 1 km</t>
  </si>
  <si>
    <t>-56512087</t>
  </si>
  <si>
    <t xml:space="preserve">Poznámka k souboru cen:_x000D_
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t>
  </si>
  <si>
    <t>37</t>
  </si>
  <si>
    <t>997013509</t>
  </si>
  <si>
    <t>Odvoz suti a vybouraných hmot na skládku nebo meziskládku se složením, na vzdálenost Příplatek k ceně za každý další i započatý 1 km přes 1 km</t>
  </si>
  <si>
    <t>-1745292247</t>
  </si>
  <si>
    <t>96,468*19 'Přepočtené koeficientem množství</t>
  </si>
  <si>
    <t>38</t>
  </si>
  <si>
    <t>997013831</t>
  </si>
  <si>
    <t>Poplatek za uložení stavebního odpadu na skládce (skládkovné) směsného</t>
  </si>
  <si>
    <t>1710392663</t>
  </si>
  <si>
    <t xml:space="preserve">Poznámka k souboru cen:_x000D_
1. Ceny uvedené v souboru lze po dohodě upravit podle místních podmínek. 2. Uložení odpadů neuvedených v souboru cen se oceňuje individuálně. 3. V cenách je započítán poplatek za ukládaní odpadu dle zákona 185/2001 Sb. 4. Případné drcení stavebního odpadu lze ocenit souborem cen 997 00-60 Drcení stavebního odpadu z katalogu 800-6 Demolice objektů. </t>
  </si>
  <si>
    <t>94</t>
  </si>
  <si>
    <t>Lešení a stavební výtahy</t>
  </si>
  <si>
    <t>39</t>
  </si>
  <si>
    <t>941121113</t>
  </si>
  <si>
    <t>Montáž lešení řadového trubkového těžkého pracovního s podlahami z fošen nebo dílců min. tl. 38 mm, s provozním zatížením tř. 4 do 300 kg/m2 šířky tř. W15 přes 1,5 do 1,8 m, výšky přes 20 do 30 m</t>
  </si>
  <si>
    <t>1718625387</t>
  </si>
  <si>
    <t xml:space="preserve">Poznámka k souboru cen:_x000D_
1. V ceně jsou započteny i náklady na kotvení lešení. 2. Montáž lešení řadového trubkového těžkého výšky přes 30 m se oceňuje individuálně. 3. Šířkou se rozumí půdorysná vzdálenost, měřená od vnitřního líce sloupků zábradlí k protilehlému volnému okraji podlahy nebo mezi vnitřními líci. </t>
  </si>
  <si>
    <t>40</t>
  </si>
  <si>
    <t>941121213</t>
  </si>
  <si>
    <t>Montáž lešení řadového trubkového těžkého pracovního s podlahami Příplatek za první a každý další den použití lešení k ceně -1113</t>
  </si>
  <si>
    <t>2014347706</t>
  </si>
  <si>
    <t>1980*760 'Přepočtené koeficientem množství</t>
  </si>
  <si>
    <t>41</t>
  </si>
  <si>
    <t>941121813</t>
  </si>
  <si>
    <t>Demontáž lešení řadového trubkového těžkého pracovního s podlahami z fošen nebo dílců min. tl. 38 mm, s provozním zatížením tř. 4 do 300 kg/m2 šířky tř. W15 přes 1,5 do 1,8 m, výšky přes 20 do 30 m</t>
  </si>
  <si>
    <t>-1317956100</t>
  </si>
  <si>
    <t xml:space="preserve">Poznámka k souboru cen:_x000D_
1. Demontáž lešení řadového trubkového těžkého výšky přes 30 m se oceňuje individuálně. </t>
  </si>
  <si>
    <t>42</t>
  </si>
  <si>
    <t>944711114</t>
  </si>
  <si>
    <t>Montáž záchytné stříšky zřizované současně s lehkým nebo těžkým lešením, šířky přes 2,5 m</t>
  </si>
  <si>
    <t>-979080674</t>
  </si>
  <si>
    <t xml:space="preserve">Poznámka k souboru cen:_x000D_
1. Ceny nelze použít pro samostatnou záchytnou stříšku či jiné ochranné konstrukce, které mají za účel chránit chodce před padající omítkou či zchátralými římsami apod. 2. Množství měrných jednotek se určuje v m délky lešení, ke kterému se záchytná stříška zřizuje. </t>
  </si>
  <si>
    <t>"2x vchod po 3,00m"     3,00*2</t>
  </si>
  <si>
    <t>43</t>
  </si>
  <si>
    <t>944711214</t>
  </si>
  <si>
    <t>Montáž záchytné stříšky Příplatek za první a každý další den použití záchytné stříšky k ceně -1114</t>
  </si>
  <si>
    <t>1531976041</t>
  </si>
  <si>
    <t>790*6 'Přepočtené koeficientem množství</t>
  </si>
  <si>
    <t>44</t>
  </si>
  <si>
    <t>944711814</t>
  </si>
  <si>
    <t>Demontáž záchytné stříšky zřizované současně s lehkým nebo těžkým lešením, šířky přes 2,5 m</t>
  </si>
  <si>
    <t>1107011983</t>
  </si>
  <si>
    <t xml:space="preserve">Poznámka k souboru cen:_x000D_
1. Ceny nelze použít pro samostatnou záchytnou stříšku či jiné ochranné konstrukce, které mají za účel chránit chodce před padající omítkou či zchátralými římsami apod. </t>
  </si>
  <si>
    <t>45</t>
  </si>
  <si>
    <t>946-01</t>
  </si>
  <si>
    <t>Nájemné pojízdných Alu věží, 2,5 x 1,45 m, pracovní výška 12,3 m</t>
  </si>
  <si>
    <t>den</t>
  </si>
  <si>
    <t>1342984193</t>
  </si>
  <si>
    <t>550*2 'Přepočtené koeficientem množství</t>
  </si>
  <si>
    <t>46</t>
  </si>
  <si>
    <t>946-02</t>
  </si>
  <si>
    <t>Úplet rašlový na lešení  1:1; 2,5x20 m 70 g/m2</t>
  </si>
  <si>
    <t>-764569</t>
  </si>
  <si>
    <t>1980*2 'Přepočtené koeficientem množství</t>
  </si>
  <si>
    <t>998</t>
  </si>
  <si>
    <t>Přesun hmot</t>
  </si>
  <si>
    <t>47</t>
  </si>
  <si>
    <t>998011006</t>
  </si>
  <si>
    <t>Přesun hmot pro budovy občanské výstavby, bydlení, výrobu a služby s nosnou svislou konstrukcí zděnou z cihel, tvárnic nebo kamene vodorovná dopravní vzdálenost do 100 m pro budovy výšky přes 45 do 52 m</t>
  </si>
  <si>
    <t>-1914027456</t>
  </si>
  <si>
    <t xml:space="preserve">Poznámka k souboru cen:_x000D_
1. Ceny -7001 až -7006 lze použít v případě, kdy dochází ke ztížení přesunu např. tím, že není možné instalovat jeřáb. 2. K cenám -7001 až -7006 lze použít příplatky za zvětšený přesun -1014 až -1019, -2034 až -2039 nebo -2114 až 2119. 3. Jestliže pro svislý přesun používá zařízení investora (např. výtah v budově), užijí se pro ocenění přesunu hmot ceny stanovené pro nejmenší výšku, tj. 6 m. </t>
  </si>
  <si>
    <t>PSV</t>
  </si>
  <si>
    <t>Práce a dodávky PSV</t>
  </si>
  <si>
    <t>721</t>
  </si>
  <si>
    <t>Zdravotechnika - vnitřní kanalizace</t>
  </si>
  <si>
    <t>48</t>
  </si>
  <si>
    <t>721242115</t>
  </si>
  <si>
    <t>Lapače střešních splavenin z polypropylenu (PP) DN 110 [HL 600]</t>
  </si>
  <si>
    <t>kus</t>
  </si>
  <si>
    <t>-221623453</t>
  </si>
  <si>
    <t>1+6+6+3</t>
  </si>
  <si>
    <t>49</t>
  </si>
  <si>
    <t>721300995</t>
  </si>
  <si>
    <t>Pročištění lapačů střešních splavenin</t>
  </si>
  <si>
    <t>622513974</t>
  </si>
  <si>
    <t>2+2+3+3</t>
  </si>
  <si>
    <t>742</t>
  </si>
  <si>
    <t>Elektromontáže</t>
  </si>
  <si>
    <t>50</t>
  </si>
  <si>
    <t>742001000</t>
  </si>
  <si>
    <t>Hromosvod - revize stávajícího hromosvodu a vydání revizní zprávy</t>
  </si>
  <si>
    <t>soubor</t>
  </si>
  <si>
    <t>1541485624</t>
  </si>
  <si>
    <t>764</t>
  </si>
  <si>
    <t>Konstrukce klempířské</t>
  </si>
  <si>
    <t>51</t>
  </si>
  <si>
    <t>764001821</t>
  </si>
  <si>
    <t>Demontáž klempířských konstrukcí krytiny ze svitků nebo tabulí do suti</t>
  </si>
  <si>
    <t>838289272</t>
  </si>
  <si>
    <t>(0,997+7,842+1,069+2,196)*1,20</t>
  </si>
  <si>
    <t>(2,115+10,889+4,452+2,349)*1,20</t>
  </si>
  <si>
    <t>(1,124+8,05+1,009+2,254)*1,20</t>
  </si>
  <si>
    <t>52</t>
  </si>
  <si>
    <t>764004822</t>
  </si>
  <si>
    <t>Demontáž klempířských konstrukcí žlabu nástřešního do suti</t>
  </si>
  <si>
    <t>-1656691710</t>
  </si>
  <si>
    <t>1,80+2,00+1,90+3,60+3,80*3+2,00</t>
  </si>
  <si>
    <t>53</t>
  </si>
  <si>
    <t>764004863</t>
  </si>
  <si>
    <t>Demontáž klempířských konstrukcí svodu k dalšímu použití</t>
  </si>
  <si>
    <t>1108071919</t>
  </si>
  <si>
    <t>6,20+6,00+5,60+5,60+2,20+5,10+5,70</t>
  </si>
  <si>
    <t>54</t>
  </si>
  <si>
    <t>764-01</t>
  </si>
  <si>
    <t>Montáž a dodávka chrliče Cu</t>
  </si>
  <si>
    <t>-1428014547</t>
  </si>
  <si>
    <t>55</t>
  </si>
  <si>
    <t>764-02</t>
  </si>
  <si>
    <t>Oplechování vodorovných částí fasády, olověný plech tl. 2mm, vč nátěru v barvě fasády</t>
  </si>
  <si>
    <t>60896642</t>
  </si>
  <si>
    <t>56</t>
  </si>
  <si>
    <t>764131401.1</t>
  </si>
  <si>
    <t>Krytina střechy rovné drážkováním ze svitků z Cu plechu pod restaurátorským dozorem</t>
  </si>
  <si>
    <t>1640921866</t>
  </si>
  <si>
    <t>57</t>
  </si>
  <si>
    <t>764503104.1</t>
  </si>
  <si>
    <t>Montáž žlabu nadokapního (nástřešního) oblého tvaru žlabu</t>
  </si>
  <si>
    <t>-727621086</t>
  </si>
  <si>
    <t>Poznámka k položce:
pod dohledem restaurátora</t>
  </si>
  <si>
    <t>58</t>
  </si>
  <si>
    <t>764508131.1</t>
  </si>
  <si>
    <t>Montáž svodu kruhového, průměru svodu</t>
  </si>
  <si>
    <t>-1461034836</t>
  </si>
  <si>
    <t>Poznámka k položce:
Pod dohledem restaurátora</t>
  </si>
  <si>
    <t>59</t>
  </si>
  <si>
    <t>764531400</t>
  </si>
  <si>
    <t>Kotlík oválný (trychtýřový) pro podokapní žlaby z Cu plechu 330/100 mm</t>
  </si>
  <si>
    <t>-1366206430</t>
  </si>
  <si>
    <t>60</t>
  </si>
  <si>
    <t>764-KL/01</t>
  </si>
  <si>
    <t>Svod z měděného plechu včetně objímek, kolen a odskoků kruhový, průměru 100 mm</t>
  </si>
  <si>
    <t>139598283</t>
  </si>
  <si>
    <t>764-KL/02</t>
  </si>
  <si>
    <t>Napojení chrliče na okapový svod</t>
  </si>
  <si>
    <t>1831190466</t>
  </si>
  <si>
    <t>764-KL/03</t>
  </si>
  <si>
    <t>Žlab nadokapní (nástřešní) z měděného plechu oblého tvaru, včetně háků, čel a hrdel rš 670 mm</t>
  </si>
  <si>
    <t>-1335935299</t>
  </si>
  <si>
    <t>63</t>
  </si>
  <si>
    <t>764-KL/05</t>
  </si>
  <si>
    <t>-12190197</t>
  </si>
  <si>
    <t>64</t>
  </si>
  <si>
    <t>764-KL/06</t>
  </si>
  <si>
    <t>Přechod svodu přes římsu ozn. KL/06</t>
  </si>
  <si>
    <t>1225041672</t>
  </si>
  <si>
    <t>65</t>
  </si>
  <si>
    <t>764-KL/07</t>
  </si>
  <si>
    <t>Svod z měděného plechu včetně objímek, kolen a odskoků kruhový, průměru 80 mm</t>
  </si>
  <si>
    <t>-2074627450</t>
  </si>
  <si>
    <t>66</t>
  </si>
  <si>
    <t>765192001.1</t>
  </si>
  <si>
    <t>Zakrývání provizorní plachtou 15x20m, vč odstranění</t>
  </si>
  <si>
    <t>1631262653</t>
  </si>
  <si>
    <t>67</t>
  </si>
  <si>
    <t>998764206</t>
  </si>
  <si>
    <t>Přesun hmot pro konstrukce klempířské stanovený procentní sazbou (%) z ceny vodorovná dopravní vzdálenost do 50 m v objektech výšky přes 48 do 60 m</t>
  </si>
  <si>
    <t>%</t>
  </si>
  <si>
    <t>-672480468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</si>
  <si>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</si>
  <si>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Poznámka k položce:
Nutno vyplnit i sloupec množství dle názoru a ocenění zhotovitele stavby!</t>
  </si>
  <si>
    <t>7661</t>
  </si>
  <si>
    <t>Restaurátorské práce - okna</t>
  </si>
  <si>
    <t>68</t>
  </si>
  <si>
    <t>7661-O/01</t>
  </si>
  <si>
    <t>OKNO PŘEDSÍNĚ, dřevěné 1120/1100, ozn. O/01_x000D_
- odstranění a rekonstrukce původního stavu_x000D_
- pásová výztuž okna (výztuž pro zasklení do olověné osnovy), kované železo 40/13 - restaurování a dílčí oprava  - detail D.1.1.b.10_x000D_
- mříž okna - kované železo  ve tvaru vlnovek 20/20 - restaurování, dílčí oprava_x000D_
- výroba skleněných vitráží - ruční sklo šestiúhelníkového tvaru do olověné osnovy - 		detail D.1.1.b.10</t>
  </si>
  <si>
    <t>1066324897</t>
  </si>
  <si>
    <t>Poznámka k položce:
práce bude provádět držitel příslušného povolení MK ČR nebo osoba oprávněná k restaurování dle § 14b zákona č. 20/1987 Sb., o státní památkové péči
provedení a úprava dle tabulky oken</t>
  </si>
  <si>
    <t>69</t>
  </si>
  <si>
    <t>7661-O/02</t>
  </si>
  <si>
    <t>OKNO PŘEDSÍNĚ, dřevěné 1100/1500, ozn. O/02_x000D_
- odstranění a rekonstrukce původního stavu_x000D_
- pásová výztuž okna (výztuž pro zasklení do olověné osnovy), kované železo 40/13 - restaurování a dílčí oprava  - detail D.1.1.b.10_x000D_
- výroba skleněných vitráží - ruční sklo šestiúhelníkového tvaru do olověné osnovy - 		detail D.1.1.b.10</t>
  </si>
  <si>
    <t>-749320175</t>
  </si>
  <si>
    <t>70</t>
  </si>
  <si>
    <t>7661-O/03</t>
  </si>
  <si>
    <t xml:space="preserve">OKNO PŘEDSÍNĚ, dřevěné 1100/1500, ozn. O/03_x000D_
- zachovat na původním místě - restaurování_x000D_
odstranění lokální koroze odrezolem Q2 nátěr poškozených míst suříkem, základní nátěr, obnova vrchního nátěru - černý matný na syntetické bázi KH14, s práškovým grafitem, rozleštěný_x000D_
oprava skel v nadsvětlíku vitrážnickou metodou _x000D_
</t>
  </si>
  <si>
    <t>-1883703953</t>
  </si>
  <si>
    <t>71</t>
  </si>
  <si>
    <t>7661-O/04</t>
  </si>
  <si>
    <t>OKNO PŘEDSÍNĚ, dřevěné 1100/1500, ozn. O/04_x000D_
- zachovat na původním místě - řemeslná oprava_x000D_
- provlékaná mříž - ZACHOVAT - řemeslná oprava</t>
  </si>
  <si>
    <t>-1873325859</t>
  </si>
  <si>
    <t>72</t>
  </si>
  <si>
    <t>7661-O/05</t>
  </si>
  <si>
    <t>OKNO SCHODIŠTĚ, dřevěné 1000/1200, ozn. O/05_x000D_
- odstranění a rekonstrukce původního stavu_x000D_
- výroba pásové výztuže okna (výztuž pro zasklení do olověné osnovy), kované železo 40/13 - detail D.1.1.b.10_x000D_
- výroba skleněných vitráží - ruční sklo šestiúhelníkového tvaru do olověné osnovy - 		detail D.1.1.b.10</t>
  </si>
  <si>
    <t>1330558359</t>
  </si>
  <si>
    <t>73</t>
  </si>
  <si>
    <t>7661-O/06</t>
  </si>
  <si>
    <t>OKNO SCHODIŠTĚ, dřevěné 1200/1200, ozn. O/06_x000D_
- odstranění a rekonstrukce původního stavu_x000D_
- výroba pásové výztuže okna (výztuž pro zasklení do olověné osnovy), kované železo 40/13 - detail D.1.1.b.10_x000D_
- výroba skleněných vitráží - ruční sklo šestiúhelníkového tvaru do olověné osnovy - 		detail D.1.1.b.10</t>
  </si>
  <si>
    <t>1591978979</t>
  </si>
  <si>
    <t>74</t>
  </si>
  <si>
    <t>7661-O/07</t>
  </si>
  <si>
    <t>OKNO 1.OCHOZU, dřevěné 1270/3600, ozn. O/07_x000D_
- zachovat na původním místě - řemeslná oprava (jednoduché, 2x6 tabulek skla v olověné osnově_x000D_
)</t>
  </si>
  <si>
    <t>-811360131</t>
  </si>
  <si>
    <t>75</t>
  </si>
  <si>
    <t>7661-O/08</t>
  </si>
  <si>
    <t>OKNO 1.OCHOZU, dřevěné 1300/1500, ozn. O/08_x000D_
- odstranit - rekonstrukce původního stavu_x000D_
- pásová výztuž - výroba, pásová ocel 40/13_x000D_
- výroba skleněných vitráží - ruční sklo šestiúhelníkového tvaru do olověné osnovy - 		detail D.1.1.b.10</t>
  </si>
  <si>
    <t>1955930642</t>
  </si>
  <si>
    <t>76</t>
  </si>
  <si>
    <t>7661-O/09</t>
  </si>
  <si>
    <t>OKNO 1.OCHOZU, dřevěné 1300/1500, ozn. O/08_x000D_
- odstranit - rekonstrukce původního stavu_x000D_
- výroba skleněných vitráží - ruční sklo šestiúhelníkového tvaru do olověné osnovy - 		detail D.1.1.b.10</t>
  </si>
  <si>
    <t>-1333232354</t>
  </si>
  <si>
    <t>77</t>
  </si>
  <si>
    <t>7661-O/10</t>
  </si>
  <si>
    <t>OKNO 2.OCHOZU, dřevěné 1300/5860, ozn. O/10_x000D_
- demontáž a uložení - rekonstrukce původního stavu_x000D_
- pásová výztuž okna - výroba, kovaná pásová ocel 40/13_x000D_
- výroba skleněných vitráží - ruční sklo šestiúhelníkového tvaru do olověné osnovy - 		detail D.1.1.b.10</t>
  </si>
  <si>
    <t>-1305316845</t>
  </si>
  <si>
    <t>78</t>
  </si>
  <si>
    <t>7661-01</t>
  </si>
  <si>
    <t>Skleněné zábradlí - bezpečnostní sklo 2x10mm opatřené fóliemi</t>
  </si>
  <si>
    <t>-105059674</t>
  </si>
  <si>
    <t>Poznámka k položce:
vč kovaného kotvení, kompletní provedení</t>
  </si>
  <si>
    <t>79</t>
  </si>
  <si>
    <t>7661-TP</t>
  </si>
  <si>
    <t>Technologický průzkum - stanovení technologie rekonstrukce oken</t>
  </si>
  <si>
    <t>-2128054040</t>
  </si>
  <si>
    <t>80</t>
  </si>
  <si>
    <t>7661-PPP</t>
  </si>
  <si>
    <t>Hzs-průzk.práce na památkách - průzkum ostění, nadpraží a parapetů oken (zjištění původních konstrukcí a jejich otisků v ostění, nadpraží a parapetech)</t>
  </si>
  <si>
    <t>-114301696</t>
  </si>
  <si>
    <t>Poznámka k položce:
Restaurátorské práce ve spolupráci s NPÚ</t>
  </si>
  <si>
    <t>81</t>
  </si>
  <si>
    <t>7661-DPN</t>
  </si>
  <si>
    <t xml:space="preserve">Dopravní a přepravní náklady </t>
  </si>
  <si>
    <t>-189067560</t>
  </si>
  <si>
    <t>Poznámka k položce:
Veškěré demontované prvky určené k restaurování i k výrobě nových se musí ochránit proti dalšímu poškození při přepravě do dílny .</t>
  </si>
  <si>
    <t>82</t>
  </si>
  <si>
    <t>998766206.1</t>
  </si>
  <si>
    <t xml:space="preserve">Přesun hmot pro restaurátorsky opravené okna stanovený procentní sazbou (%) z ceny vodorovná dopravní vzdálenost do 50 m v objektech výšky přes 48 do 60 m_x000D_
_x000D_
</t>
  </si>
  <si>
    <t>1456601548</t>
  </si>
  <si>
    <t xml:space="preserve">Poznámka k položce:
Nutno vyplnit i sloupec množství dle názoru a ocenění zhotovitele stavby!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t>
  </si>
  <si>
    <t>7662</t>
  </si>
  <si>
    <t>Restaurátorské práce - dveře</t>
  </si>
  <si>
    <t>83</t>
  </si>
  <si>
    <t>7662-D/01</t>
  </si>
  <si>
    <t>DVEŘE  D / 01 dvoukřídlé 1500/4300, restaurování a dílčí obnova</t>
  </si>
  <si>
    <t>-1017374652</t>
  </si>
  <si>
    <t>Poznámka k položce:
odstranění lokální koroze odrezolem Q2, nátěr poškozených míst suříkem, základní nátěr, obnova vrchního nátěru, přecínování hvězd, prověření a případná oprava funkce zámků, oprava skel v nadsvětlíku vitrážnickou metodou
práce bude provádět držitel příslušného povolení MK ČR nebo osoba oprávněná k restaurování dle § 14b zákona č. 20/1987 Sb., o státní památkové péči
provedení a úprava dle tabulky oken</t>
  </si>
  <si>
    <t>84</t>
  </si>
  <si>
    <t>7662-D/02</t>
  </si>
  <si>
    <t>DVEŘE  D / 02 850/1900, restaurování a dílčí obnova</t>
  </si>
  <si>
    <t>-1219928051</t>
  </si>
  <si>
    <t>Poznámka k položce:
odstranění lokální koroze odrezolem Q2, nátěr poškozených míst suříkem, základní nátěr, obnova vrchního nátěru, prověření a případná oprava funkce zámků
práce bude provádět držitel příslušného povolení MK ČR nebo osoba oprávněná k restaurování dle § 14b zákona č. 20/1987 Sb., o státní památkové péči
provedení a úprava dle tabulky oken</t>
  </si>
  <si>
    <t>85</t>
  </si>
  <si>
    <t>7662-D/03</t>
  </si>
  <si>
    <t>DVEŘE  D / 03 900/1900, restaurování a dílčí obnova</t>
  </si>
  <si>
    <t>-2026195807</t>
  </si>
  <si>
    <t>Poznámka k položce:
odstranění lokální koroze odrezolem Q2, nátěr poškozených míst suříkem, základní nátěr, obnova vrchního nátěr, prověření a případná oprava funkce zámků
práce bude provádět držitel příslušného povolení MK ČR nebo osoba oprávněná k restaurování dle § 14b zákona č. 20/1987 Sb., o státní památkové péči
provedení a úprava dle tabulky oken</t>
  </si>
  <si>
    <t>86</t>
  </si>
  <si>
    <t>7662-T/01</t>
  </si>
  <si>
    <t>DŘEVĚNÉ OSTĚNÍ DVEŘÍ D / 02 850/1900, restaurování, obnova</t>
  </si>
  <si>
    <t>1070916503</t>
  </si>
  <si>
    <t>Poznámka k položce:
práce bude provádět držitel příslušného povolení MK ČR nebo osoba oprávněná k restaurování dle § 14b zákona č. 20/1987 Sb., o státní památkové péči</t>
  </si>
  <si>
    <t>87</t>
  </si>
  <si>
    <t>998766206.2</t>
  </si>
  <si>
    <t xml:space="preserve">Přesun hmot pro restaurátorsky opravené dveře stanovený procentní sazbou (%) z ceny vodorovná dopravní vzdálenost do 50 m v objektech výšky přes 48 do 60 m_x000D_
_x000D_
</t>
  </si>
  <si>
    <t>-1087144292</t>
  </si>
  <si>
    <t>767</t>
  </si>
  <si>
    <t>Konstrukce zámečnické - restaurátorské práce</t>
  </si>
  <si>
    <t>88</t>
  </si>
  <si>
    <t>767-01</t>
  </si>
  <si>
    <t>Restaurování mříží v přízemí</t>
  </si>
  <si>
    <t>702538208</t>
  </si>
  <si>
    <t>89</t>
  </si>
  <si>
    <t>767-02</t>
  </si>
  <si>
    <t>Zlacení hvězd nad vstupy do objektu</t>
  </si>
  <si>
    <t>kpl</t>
  </si>
  <si>
    <t>1658394211</t>
  </si>
  <si>
    <t>Poznámka k položce:
Přesný postup bude určen po provedení restaurátorského průzkumu</t>
  </si>
  <si>
    <t>90</t>
  </si>
  <si>
    <t>998767206</t>
  </si>
  <si>
    <t>Přesun hmot pro zámečnické konstrukce stanovený procentní sazbou (%) z ceny vodorovná dopravní vzdálenost do 50 m v objektech výšky přes 48 do 60 m</t>
  </si>
  <si>
    <t>-216193313</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</si>
  <si>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</si>
  <si>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782.5</t>
  </si>
  <si>
    <t>Práce na kamenných prvcích - restaurátorské práce</t>
  </si>
  <si>
    <t>91</t>
  </si>
  <si>
    <t>782.5-01</t>
  </si>
  <si>
    <t>Oprava profilací a říms</t>
  </si>
  <si>
    <t>1470400358</t>
  </si>
  <si>
    <t>Poznámka k položce:
Technologický postup určí restaurátor a pracovník NPÚ</t>
  </si>
  <si>
    <t>92</t>
  </si>
  <si>
    <t>782.5-02</t>
  </si>
  <si>
    <t>Oprava ostění po restaurátorských prací dveří, včetně dodávky a montáže kotev</t>
  </si>
  <si>
    <t>1899517336</t>
  </si>
  <si>
    <t>93</t>
  </si>
  <si>
    <t>782.5-K/01</t>
  </si>
  <si>
    <t xml:space="preserve">KAMENNÉ OSTĚNÍ DVEŘÍ D / 03 1300/2300, žula ozn. K/01_x000D_
-RESTAUROVÁNÍ,CELKOVÁ OBNOVA - odstranění novodobých nátěrů a nevhodných a nesoudržných oprav oprava umělým kamenem vyklínování a oprava spár vápenný nátěr </t>
  </si>
  <si>
    <t>-516738860</t>
  </si>
  <si>
    <t>782.5-K/02</t>
  </si>
  <si>
    <t xml:space="preserve">KAMENNÉ OSTĚNÍ DVEŘÍ D / 01 2050/4770, žula, krystalický vápenec, štuk ozn. K/02_x000D_
-RESTAUROVÁNÍ,CELKOVÁ OBNOVA - odstranění novodobých nátěrů a nevhodných a nesoudržných oprav oprava umělým kamenem vyklínování a oprava spár vápenný nátěr </t>
  </si>
  <si>
    <t>-1445706871</t>
  </si>
  <si>
    <t>95</t>
  </si>
  <si>
    <t>998782203.1</t>
  </si>
  <si>
    <t>Přesun hmot pro  kamenné prvky stanovený procentní sazbou (%) z ceny vodorovná dopravní vzdálenost do 50 m v objektech výšky do 6 m</t>
  </si>
  <si>
    <t>-1268928782</t>
  </si>
  <si>
    <t>783</t>
  </si>
  <si>
    <t>Dokončovací práce - nátěry</t>
  </si>
  <si>
    <t>96</t>
  </si>
  <si>
    <t>783-01</t>
  </si>
  <si>
    <t>Hzs-práce výškových specialistů - kontrola střešní konstrukce</t>
  </si>
  <si>
    <t>-575807557</t>
  </si>
  <si>
    <t>OST</t>
  </si>
  <si>
    <t>Ostatní</t>
  </si>
  <si>
    <t>97</t>
  </si>
  <si>
    <t>ON-01</t>
  </si>
  <si>
    <t>Přípravné a průzkumné služby či práce</t>
  </si>
  <si>
    <t>512</t>
  </si>
  <si>
    <t>-1275499076</t>
  </si>
  <si>
    <t>Poznámka k položce:
Náklady dodavatele vyplývající z povinností dodavatele stanovených obchodními podmínkami před zahájením stavebních prací. Tato skupina zahrnuje zejména náklady na přípravné činnosti.</t>
  </si>
  <si>
    <t>98</t>
  </si>
  <si>
    <t>ON-02</t>
  </si>
  <si>
    <t xml:space="preserve">Průzkumné práce </t>
  </si>
  <si>
    <t>1332673646</t>
  </si>
  <si>
    <t>Poznámka k položce:
Náklady na provedení průzkumů nebo doplnění stávajících průzkumů, pokud je obchodní podmínky vyžadují a tyto průzkumy nejsou v dostatečném rozsahu součástí projektové dokumentace. stavební průzkum – umělecko historický / stavebně statický</t>
  </si>
  <si>
    <t>99</t>
  </si>
  <si>
    <t>ON-03</t>
  </si>
  <si>
    <t>Předání a převzetí staveniště</t>
  </si>
  <si>
    <t>-209568111</t>
  </si>
  <si>
    <t>Poznámka k položce:
Náklady spojené s účastí zhotovitele na předání a převzetí staveniště.</t>
  </si>
  <si>
    <t>100</t>
  </si>
  <si>
    <t>ON-04</t>
  </si>
  <si>
    <t xml:space="preserve">Bezpečnostní a hygienická opatření na staveništi </t>
  </si>
  <si>
    <t>377934546</t>
  </si>
  <si>
    <t>Poznámka k položce:
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</si>
  <si>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101</t>
  </si>
  <si>
    <t>ON-05</t>
  </si>
  <si>
    <t>Předání a převzetí díla</t>
  </si>
  <si>
    <t>348164066</t>
  </si>
  <si>
    <t>Poznámka k položce:
Náklady zhotovitele, které vzniknou v souvislosti s povinnostmi zhotovitele při předání a převzetí díla.</t>
  </si>
  <si>
    <t>102</t>
  </si>
  <si>
    <t>ON-06</t>
  </si>
  <si>
    <t xml:space="preserve">Dokumentace skutečného provedení </t>
  </si>
  <si>
    <t>1791160178</t>
  </si>
  <si>
    <t>Poznámka k položce:
Náklady na vyhotovení dokumentace skutečného provedení stavby a její předání objednateli v požadované formě a požadovaném počtu.</t>
  </si>
  <si>
    <t>VRN</t>
  </si>
  <si>
    <t>Vedlejší rozpočtové náklady</t>
  </si>
  <si>
    <t>VRN3</t>
  </si>
  <si>
    <t>Zařízení staveniště</t>
  </si>
  <si>
    <t>103</t>
  </si>
  <si>
    <t>030001000</t>
  </si>
  <si>
    <t>Základní rozdělení průvodních činností a nákladů zařízení staveniště</t>
  </si>
  <si>
    <t>…</t>
  </si>
  <si>
    <t>1024</t>
  </si>
  <si>
    <t>597037426</t>
  </si>
  <si>
    <t>VRN4</t>
  </si>
  <si>
    <t>Inženýrská činnost</t>
  </si>
  <si>
    <t>104</t>
  </si>
  <si>
    <t>045303000</t>
  </si>
  <si>
    <t>Inženýrská činnost kompletační a koordinační činnost koordinační činnost</t>
  </si>
  <si>
    <t>-207571316</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</si>
  <si>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</si>
  <si>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</si>
  <si>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</si>
  <si>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</si>
  <si>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</si>
  <si>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rPr>
        <sz val="8"/>
        <rFont val="Trebuchet MS"/>
        <charset val="238"/>
      </rP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</si>
  <si>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</si>
  <si>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r>
      <rPr>
        <sz val="8"/>
        <rFont val="Trebuchet MS"/>
        <charset val="238"/>
      </rP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</si>
  <si>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</si>
  <si>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</si>
  <si>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</si>
  <si>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</si>
  <si>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</si>
  <si>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</si>
  <si>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</si>
  <si>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</si>
  <si>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</si>
  <si>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Soupis</t>
  </si>
  <si>
    <t>Soupis prací pro daný typ objektu</t>
  </si>
  <si>
    <r>
      <rPr>
        <i/>
        <sz val="9"/>
        <rFont val="Trebuchet MS"/>
        <charset val="238"/>
      </rPr>
      <t xml:space="preserve">Soupis prací </t>
    </r>
    <r>
      <rPr>
        <sz val="9"/>
        <rFont val="Trebuchet MS"/>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</si>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</sst>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0">
    <font>
      <sz val="8"/>
      <name val="Trebuchet MS"/>
      <family val="2"/>
    </font>
    <font>
      <sz val="8"/>
      <color rgb="FF969696"/>
      <name val="Trebuchet MS"/>
    </font>
    <font>
      <sz val="9"/>
      <name val="Trebuchet MS"/>
    </font>
    <font>
      <b/>
      <sz val="12"/>
      <name val="Trebuchet MS"/>
    </font>
    <font>
      <sz val="11"/>
      <name val="Trebuchet MS"/>
    </font>
    <font>
      <sz val="12"/>
      <color rgb="FF003366"/>
      <name val="Trebuchet MS"/>
    </font>
    <font>
      <sz val="10"/>
      <color rgb="FF003366"/>
      <name val="Trebuchet MS"/>
    </font>
    <font>
      <sz val="8"/>
      <color rgb="FF003366"/>
      <name val="Trebuchet MS"/>
    </font>
    <font>
      <sz val="8"/>
      <color rgb="FF505050"/>
      <name val="Trebuchet MS"/>
    </font>
    <font>
      <sz val="8"/>
      <color rgb="FFFF0000"/>
      <name val="Trebuchet MS"/>
    </font>
    <font>
      <sz val="8"/>
      <color rgb="FF0000A8"/>
      <name val="Trebuchet MS"/>
    </font>
    <font>
      <sz val="8"/>
      <color rgb="FF800080"/>
      <name val="Trebuchet MS"/>
    </font>
    <font>
      <sz val="8"/>
      <name val="Trebuchet MS"/>
      <charset val="238"/>
    </font>
    <font>
      <sz val="8"/>
      <color rgb="FFFAE682"/>
      <name val="Trebuchet MS"/>
    </font>
    <font>
      <sz val="10"/>
      <name val="Trebuchet MS"/>
    </font>
    <font>
      <sz val="10"/>
      <color rgb="FF960000"/>
      <name val="Trebuchet MS"/>
    </font>
    <font>
      <u/>
      <sz val="10"/>
      <color theme="10"/>
      <name val="Trebuchet MS"/>
    </font>
    <font>
      <b/>
      <sz val="16"/>
      <name val="Trebuchet MS"/>
    </font>
    <font>
      <sz val="8"/>
      <color rgb="FF3366FF"/>
      <name val="Trebuchet MS"/>
    </font>
    <font>
      <b/>
      <sz val="12"/>
      <color rgb="FF969696"/>
      <name val="Trebuchet MS"/>
    </font>
    <font>
      <sz val="9"/>
      <color rgb="FF969696"/>
      <name val="Trebuchet MS"/>
    </font>
    <font>
      <b/>
      <sz val="8"/>
      <color rgb="FF969696"/>
      <name val="Trebuchet MS"/>
    </font>
    <font>
      <b/>
      <sz val="10"/>
      <name val="Trebuchet MS"/>
    </font>
    <font>
      <b/>
      <sz val="9"/>
      <name val="Trebuchet MS"/>
    </font>
    <font>
      <sz val="12"/>
      <color rgb="FF969696"/>
      <name val="Trebuchet MS"/>
    </font>
    <font>
      <b/>
      <sz val="12"/>
      <color rgb="FF960000"/>
      <name val="Trebuchet MS"/>
    </font>
    <font>
      <sz val="18"/>
      <color theme="10"/>
      <name val="Wingdings 2"/>
    </font>
    <font>
      <b/>
      <sz val="11"/>
      <color rgb="FF003366"/>
      <name val="Trebuchet MS"/>
    </font>
    <font>
      <sz val="11"/>
      <color rgb="FF003366"/>
      <name val="Trebuchet MS"/>
    </font>
    <font>
      <b/>
      <sz val="11"/>
      <name val="Trebuchet MS"/>
    </font>
    <font>
      <sz val="11"/>
      <color rgb="FF969696"/>
      <name val="Trebuchet MS"/>
    </font>
    <font>
      <sz val="10"/>
      <color theme="10"/>
      <name val="Trebuchet MS"/>
    </font>
    <font>
      <b/>
      <sz val="12"/>
      <color rgb="FF800000"/>
      <name val="Trebuchet MS"/>
    </font>
    <font>
      <sz val="9"/>
      <color rgb="FF000000"/>
      <name val="Trebuchet MS"/>
    </font>
    <font>
      <sz val="8"/>
      <color rgb="FF960000"/>
      <name val="Trebuchet MS"/>
    </font>
    <font>
      <b/>
      <sz val="8"/>
      <name val="Trebuchet MS"/>
    </font>
    <font>
      <sz val="7"/>
      <color rgb="FF969696"/>
      <name val="Trebuchet MS"/>
    </font>
    <font>
      <i/>
      <sz val="7"/>
      <color rgb="FF969696"/>
      <name val="Trebuchet MS"/>
    </font>
    <font>
      <sz val="8"/>
      <color rgb="FFFF0000"/>
      <name val="Trebuchet MS"/>
    </font>
    <font>
      <i/>
      <sz val="8"/>
      <color rgb="FF0000FF"/>
      <name val="Trebuchet MS"/>
    </font>
    <font>
      <sz val="8"/>
      <color rgb="FF800080"/>
      <name val="Trebuchet MS"/>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7">
    <fill>
      <patternFill patternType="none"/>
    </fill>
    <fill>
      <patternFill patternType="gray125"/>
    </fill>
    <fill>
      <patternFill patternType="none"/>
    </fill>
    <fill>
      <patternFill patternType="solid">
        <fgColor rgb="FFFAE682"/>
      </patternFill>
    </fill>
    <fill>
      <patternFill patternType="solid">
        <fgColor rgb="FFFFFFCC"/>
      </patternFill>
    </fill>
    <fill>
      <patternFill patternType="solid">
        <fgColor rgb="FFBEBEBE"/>
      </patternFill>
    </fill>
    <fill>
      <patternFill patternType="solid">
        <fgColor rgb="FFD2D2D2"/>
      </patternFill>
    </fill>
  </fills>
  <borders count="37">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8" fillId="0" borderId="0" applyNumberFormat="0" applyFill="0" applyBorder="0" applyAlignment="0" applyProtection="0"/>
  </cellStyleXfs>
  <cellXfs count="399">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xf>
    <xf numFmtId="0" fontId="0" fillId="0" borderId="0" xfId="0" applyFont="1"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pplyProtection="1">
      <alignment horizontal="center" vertical="center"/>
      <protection locked="0"/>
    </xf>
    <xf numFmtId="0" fontId="13" fillId="3" borderId="0" xfId="0" applyFont="1" applyFill="1" applyAlignment="1" applyProtection="1">
      <alignment horizontal="left" vertical="center"/>
    </xf>
    <xf numFmtId="0" fontId="14" fillId="3" borderId="0" xfId="0" applyFont="1" applyFill="1" applyAlignment="1" applyProtection="1">
      <alignment vertical="center"/>
    </xf>
    <xf numFmtId="0" fontId="15" fillId="3" borderId="0" xfId="0" applyFont="1" applyFill="1" applyAlignment="1" applyProtection="1">
      <alignment horizontal="left" vertical="center"/>
    </xf>
    <xf numFmtId="0" fontId="16" fillId="3" borderId="0" xfId="1" applyFont="1" applyFill="1" applyAlignment="1" applyProtection="1">
      <alignment vertical="center"/>
    </xf>
    <xf numFmtId="0" fontId="48" fillId="3" borderId="0" xfId="1" applyFill="1"/>
    <xf numFmtId="0" fontId="0" fillId="3" borderId="0" xfId="0" applyFill="1"/>
    <xf numFmtId="0" fontId="13" fillId="3" borderId="0" xfId="0" applyFont="1" applyFill="1" applyAlignment="1">
      <alignment horizontal="lef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Border="1" applyAlignment="1" applyProtection="1">
      <alignment horizontal="left" vertical="top"/>
    </xf>
    <xf numFmtId="0" fontId="2"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20" fillId="0" borderId="0" xfId="0" applyFont="1" applyBorder="1" applyAlignment="1" applyProtection="1">
      <alignment horizontal="left" vertical="center"/>
    </xf>
    <xf numFmtId="0" fontId="2" fillId="4" borderId="0" xfId="0" applyFont="1" applyFill="1" applyBorder="1" applyAlignment="1" applyProtection="1">
      <alignment horizontal="left" vertical="center"/>
      <protection locked="0"/>
    </xf>
    <xf numFmtId="49" fontId="2" fillId="4" borderId="0" xfId="0" applyNumberFormat="1" applyFont="1" applyFill="1" applyBorder="1" applyAlignment="1" applyProtection="1">
      <alignment horizontal="left" vertical="center"/>
      <protection locked="0"/>
    </xf>
    <xf numFmtId="0" fontId="0" fillId="0" borderId="7" xfId="0" applyBorder="1" applyProtection="1"/>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22" fillId="0" borderId="8" xfId="0" applyFont="1" applyBorder="1" applyAlignment="1" applyProtection="1">
      <alignment horizontal="left" vertical="center"/>
    </xf>
    <xf numFmtId="0" fontId="0" fillId="0" borderId="8" xfId="0" applyFont="1" applyBorder="1" applyAlignment="1" applyProtection="1">
      <alignment vertical="center"/>
    </xf>
    <xf numFmtId="0" fontId="0" fillId="0" borderId="6" xfId="0" applyFont="1" applyBorder="1" applyAlignment="1" applyProtection="1">
      <alignment vertical="center"/>
    </xf>
    <xf numFmtId="0" fontId="1" fillId="0" borderId="0" xfId="0" applyFont="1" applyBorder="1" applyAlignment="1" applyProtection="1">
      <alignment horizontal="right" vertical="center"/>
    </xf>
    <xf numFmtId="0" fontId="1" fillId="0" borderId="5" xfId="0" applyFont="1"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horizontal="left" vertical="center"/>
    </xf>
    <xf numFmtId="0" fontId="1" fillId="0" borderId="6" xfId="0" applyFont="1" applyBorder="1" applyAlignment="1" applyProtection="1">
      <alignment vertical="center"/>
    </xf>
    <xf numFmtId="0" fontId="0" fillId="5" borderId="0" xfId="0" applyFont="1" applyFill="1" applyBorder="1" applyAlignment="1" applyProtection="1">
      <alignment vertical="center"/>
    </xf>
    <xf numFmtId="0" fontId="3" fillId="5" borderId="9" xfId="0" applyFont="1" applyFill="1" applyBorder="1" applyAlignment="1" applyProtection="1">
      <alignment horizontal="left" vertical="center"/>
    </xf>
    <xf numFmtId="0" fontId="0" fillId="5" borderId="10" xfId="0" applyFont="1" applyFill="1" applyBorder="1" applyAlignment="1" applyProtection="1">
      <alignment vertical="center"/>
    </xf>
    <xf numFmtId="0" fontId="3" fillId="5" borderId="10" xfId="0" applyFont="1" applyFill="1" applyBorder="1" applyAlignment="1" applyProtection="1">
      <alignment horizontal="center" vertical="center"/>
    </xf>
    <xf numFmtId="0" fontId="0" fillId="5" borderId="6"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5" xfId="0" applyFont="1" applyBorder="1" applyAlignment="1">
      <alignment vertical="center"/>
    </xf>
    <xf numFmtId="0" fontId="17" fillId="0" borderId="0" xfId="0" applyFont="1" applyAlignment="1" applyProtection="1">
      <alignment horizontal="left" vertical="center"/>
    </xf>
    <xf numFmtId="0" fontId="0" fillId="0" borderId="0" xfId="0" applyFont="1" applyAlignment="1" applyProtection="1">
      <alignment vertical="center"/>
    </xf>
    <xf numFmtId="0" fontId="2" fillId="0" borderId="5" xfId="0" applyFont="1" applyBorder="1" applyAlignment="1" applyProtection="1">
      <alignment vertical="center"/>
    </xf>
    <xf numFmtId="0" fontId="20" fillId="0" borderId="0" xfId="0" applyFont="1" applyAlignment="1" applyProtection="1">
      <alignment horizontal="left" vertical="center"/>
    </xf>
    <xf numFmtId="0" fontId="2" fillId="0" borderId="0" xfId="0" applyFont="1" applyAlignment="1" applyProtection="1">
      <alignment vertical="center"/>
    </xf>
    <xf numFmtId="0" fontId="2" fillId="0" borderId="5" xfId="0" applyFont="1" applyBorder="1" applyAlignment="1">
      <alignment vertical="center"/>
    </xf>
    <xf numFmtId="0" fontId="3" fillId="0" borderId="5"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5" xfId="0" applyFont="1" applyBorder="1" applyAlignment="1">
      <alignment vertical="center"/>
    </xf>
    <xf numFmtId="0" fontId="23"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0" xfId="0" applyFont="1" applyBorder="1" applyAlignment="1">
      <alignment vertical="center"/>
    </xf>
    <xf numFmtId="0" fontId="0" fillId="0" borderId="19" xfId="0" applyFont="1" applyBorder="1" applyAlignment="1">
      <alignment vertical="center"/>
    </xf>
    <xf numFmtId="0" fontId="0" fillId="0" borderId="19" xfId="0" applyFont="1" applyBorder="1" applyAlignment="1" applyProtection="1">
      <alignment vertical="center"/>
    </xf>
    <xf numFmtId="0" fontId="0" fillId="6" borderId="10" xfId="0" applyFont="1" applyFill="1" applyBorder="1" applyAlignment="1" applyProtection="1">
      <alignment vertical="center"/>
    </xf>
    <xf numFmtId="0" fontId="2" fillId="6" borderId="11" xfId="0" applyFont="1" applyFill="1" applyBorder="1" applyAlignment="1" applyProtection="1">
      <alignment horizontal="center" vertical="center"/>
    </xf>
    <xf numFmtId="0" fontId="20" fillId="0" borderId="20" xfId="0" applyFont="1" applyBorder="1" applyAlignment="1" applyProtection="1">
      <alignment horizontal="center" vertical="center" wrapText="1"/>
    </xf>
    <xf numFmtId="0" fontId="20" fillId="0" borderId="21" xfId="0" applyFont="1" applyBorder="1" applyAlignment="1" applyProtection="1">
      <alignment horizontal="center" vertical="center" wrapText="1"/>
    </xf>
    <xf numFmtId="0" fontId="20" fillId="0" borderId="22" xfId="0" applyFont="1" applyBorder="1" applyAlignment="1" applyProtection="1">
      <alignment horizontal="center" vertical="center" wrapText="1"/>
    </xf>
    <xf numFmtId="0" fontId="0" fillId="0" borderId="15" xfId="0" applyFont="1" applyBorder="1" applyAlignment="1" applyProtection="1">
      <alignment vertical="center"/>
    </xf>
    <xf numFmtId="0" fontId="0" fillId="0" borderId="16" xfId="0" applyFont="1" applyBorder="1" applyAlignment="1" applyProtection="1">
      <alignment vertical="center"/>
    </xf>
    <xf numFmtId="0" fontId="0" fillId="0" borderId="17"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0" fontId="3" fillId="0" borderId="0" xfId="0" applyFont="1" applyAlignment="1" applyProtection="1">
      <alignment horizontal="center" vertical="center"/>
    </xf>
    <xf numFmtId="4" fontId="24" fillId="0" borderId="18" xfId="0" applyNumberFormat="1" applyFont="1" applyBorder="1" applyAlignment="1" applyProtection="1">
      <alignment vertical="center"/>
    </xf>
    <xf numFmtId="4" fontId="24" fillId="0" borderId="0" xfId="0" applyNumberFormat="1" applyFont="1" applyBorder="1" applyAlignment="1" applyProtection="1">
      <alignment vertical="center"/>
    </xf>
    <xf numFmtId="166" fontId="24" fillId="0" borderId="0" xfId="0" applyNumberFormat="1" applyFont="1" applyBorder="1" applyAlignment="1" applyProtection="1">
      <alignment vertical="center"/>
    </xf>
    <xf numFmtId="4" fontId="24" fillId="0" borderId="19" xfId="0" applyNumberFormat="1" applyFont="1" applyBorder="1" applyAlignment="1" applyProtection="1">
      <alignment vertical="center"/>
    </xf>
    <xf numFmtId="0" fontId="3" fillId="0" borderId="0" xfId="0" applyFont="1" applyAlignment="1">
      <alignment horizontal="left" vertical="center"/>
    </xf>
    <xf numFmtId="0" fontId="26" fillId="0" borderId="0" xfId="1" applyFont="1" applyAlignment="1">
      <alignment horizontal="center" vertical="center"/>
    </xf>
    <xf numFmtId="0" fontId="4" fillId="0" borderId="5"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29" fillId="0" borderId="0" xfId="0" applyFont="1" applyAlignment="1" applyProtection="1">
      <alignment horizontal="center" vertical="center"/>
    </xf>
    <xf numFmtId="0" fontId="4" fillId="0" borderId="5" xfId="0" applyFont="1" applyBorder="1" applyAlignment="1">
      <alignment vertical="center"/>
    </xf>
    <xf numFmtId="4" fontId="30" fillId="0" borderId="23" xfId="0" applyNumberFormat="1" applyFont="1" applyBorder="1" applyAlignment="1" applyProtection="1">
      <alignment vertical="center"/>
    </xf>
    <xf numFmtId="4" fontId="30" fillId="0" borderId="24" xfId="0" applyNumberFormat="1" applyFont="1" applyBorder="1" applyAlignment="1" applyProtection="1">
      <alignment vertical="center"/>
    </xf>
    <xf numFmtId="166" fontId="30" fillId="0" borderId="24" xfId="0" applyNumberFormat="1" applyFont="1" applyBorder="1" applyAlignment="1" applyProtection="1">
      <alignment vertical="center"/>
    </xf>
    <xf numFmtId="4" fontId="30" fillId="0" borderId="25" xfId="0" applyNumberFormat="1" applyFont="1" applyBorder="1" applyAlignment="1" applyProtection="1">
      <alignment vertical="center"/>
    </xf>
    <xf numFmtId="0" fontId="4" fillId="0" borderId="0" xfId="0" applyFont="1" applyAlignment="1">
      <alignment horizontal="left" vertical="center"/>
    </xf>
    <xf numFmtId="0" fontId="0" fillId="0" borderId="0" xfId="0" applyProtection="1">
      <protection locked="0"/>
    </xf>
    <xf numFmtId="0" fontId="14" fillId="3" borderId="0" xfId="0" applyFont="1" applyFill="1" applyAlignment="1">
      <alignment vertical="center"/>
    </xf>
    <xf numFmtId="0" fontId="15" fillId="3" borderId="0" xfId="0" applyFont="1" applyFill="1" applyAlignment="1">
      <alignment horizontal="left" vertical="center"/>
    </xf>
    <xf numFmtId="0" fontId="31" fillId="3" borderId="0" xfId="1" applyFont="1" applyFill="1" applyAlignment="1">
      <alignment vertical="center"/>
    </xf>
    <xf numFmtId="0" fontId="14" fillId="3" borderId="0" xfId="0" applyFont="1" applyFill="1" applyAlignment="1" applyProtection="1">
      <alignment vertical="center"/>
      <protection locked="0"/>
    </xf>
    <xf numFmtId="0" fontId="0" fillId="0" borderId="3" xfId="0" applyBorder="1" applyProtection="1">
      <protection locked="0"/>
    </xf>
    <xf numFmtId="0" fontId="0" fillId="0" borderId="0" xfId="0" applyBorder="1" applyProtection="1">
      <protection locked="0"/>
    </xf>
    <xf numFmtId="0" fontId="0" fillId="0" borderId="0" xfId="0" applyFont="1" applyBorder="1" applyAlignment="1" applyProtection="1">
      <alignment vertical="center"/>
      <protection locked="0"/>
    </xf>
    <xf numFmtId="0" fontId="20" fillId="0" borderId="0" xfId="0" applyFont="1" applyBorder="1" applyAlignment="1" applyProtection="1">
      <alignment horizontal="left" vertical="center"/>
      <protection locked="0"/>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Border="1" applyAlignment="1" applyProtection="1">
      <alignment vertical="center" wrapText="1"/>
      <protection locked="0"/>
    </xf>
    <xf numFmtId="0" fontId="0" fillId="0" borderId="6" xfId="0" applyFont="1" applyBorder="1" applyAlignment="1" applyProtection="1">
      <alignment vertical="center" wrapText="1"/>
    </xf>
    <xf numFmtId="0" fontId="0" fillId="0" borderId="16" xfId="0" applyFont="1" applyBorder="1" applyAlignment="1" applyProtection="1">
      <alignment vertical="center"/>
      <protection locked="0"/>
    </xf>
    <xf numFmtId="0" fontId="0" fillId="0" borderId="26" xfId="0" applyFont="1" applyBorder="1" applyAlignment="1" applyProtection="1">
      <alignment vertical="center"/>
    </xf>
    <xf numFmtId="0" fontId="22" fillId="0" borderId="0" xfId="0" applyFont="1" applyBorder="1" applyAlignment="1" applyProtection="1">
      <alignment horizontal="left" vertical="center"/>
    </xf>
    <xf numFmtId="4" fontId="25" fillId="0" borderId="0" xfId="0" applyNumberFormat="1" applyFont="1" applyBorder="1" applyAlignment="1" applyProtection="1">
      <alignment vertical="center"/>
    </xf>
    <xf numFmtId="0" fontId="1" fillId="0" borderId="0" xfId="0" applyFont="1" applyBorder="1" applyAlignment="1" applyProtection="1">
      <alignment horizontal="right" vertical="center"/>
      <protection locked="0"/>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protection locked="0"/>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0" fontId="0" fillId="6" borderId="10" xfId="0" applyFont="1" applyFill="1" applyBorder="1" applyAlignment="1" applyProtection="1">
      <alignment vertical="center"/>
      <protection locked="0"/>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3"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0" fillId="0" borderId="4" xfId="0" applyFont="1" applyBorder="1" applyAlignment="1">
      <alignment vertical="center"/>
    </xf>
    <xf numFmtId="0" fontId="2" fillId="6" borderId="0" xfId="0" applyFont="1" applyFill="1" applyBorder="1" applyAlignment="1" applyProtection="1">
      <alignment horizontal="left" vertical="center"/>
    </xf>
    <xf numFmtId="0" fontId="0" fillId="6" borderId="0" xfId="0" applyFont="1" applyFill="1" applyBorder="1" applyAlignment="1" applyProtection="1">
      <alignment vertical="center"/>
      <protection locked="0"/>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2"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0" fontId="5" fillId="0" borderId="24" xfId="0" applyFont="1" applyBorder="1" applyAlignment="1" applyProtection="1">
      <alignment vertical="center"/>
      <protection locked="0"/>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0" fontId="6" fillId="0" borderId="24" xfId="0" applyFont="1" applyBorder="1" applyAlignment="1" applyProtection="1">
      <alignment vertical="center"/>
      <protection locked="0"/>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0" fillId="0" borderId="0" xfId="0" applyFont="1" applyAlignment="1" applyProtection="1">
      <alignment vertical="center"/>
      <protection locked="0"/>
    </xf>
    <xf numFmtId="0" fontId="2" fillId="0" borderId="0" xfId="0" applyFont="1" applyAlignment="1" applyProtection="1">
      <alignment horizontal="left" vertical="center"/>
    </xf>
    <xf numFmtId="0" fontId="20" fillId="0" borderId="0" xfId="0" applyFont="1" applyAlignment="1" applyProtection="1">
      <alignment horizontal="left" vertical="center"/>
      <protection locked="0"/>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33" fillId="6" borderId="21" xfId="0" applyFont="1" applyFill="1" applyBorder="1" applyAlignment="1" applyProtection="1">
      <alignment horizontal="center" vertical="center" wrapText="1"/>
      <protection locked="0"/>
    </xf>
    <xf numFmtId="0" fontId="2" fillId="6" borderId="22" xfId="0" applyFont="1" applyFill="1" applyBorder="1" applyAlignment="1" applyProtection="1">
      <alignment horizontal="center" vertical="center" wrapText="1"/>
    </xf>
    <xf numFmtId="0" fontId="0" fillId="0" borderId="5" xfId="0" applyFont="1" applyBorder="1" applyAlignment="1">
      <alignment horizontal="center" vertical="center" wrapText="1"/>
    </xf>
    <xf numFmtId="4" fontId="25" fillId="0" borderId="0" xfId="0" applyNumberFormat="1" applyFont="1" applyAlignment="1" applyProtection="1"/>
    <xf numFmtId="166" fontId="34" fillId="0" borderId="16" xfId="0" applyNumberFormat="1" applyFont="1" applyBorder="1" applyAlignment="1" applyProtection="1"/>
    <xf numFmtId="166" fontId="34" fillId="0" borderId="17" xfId="0" applyNumberFormat="1" applyFont="1" applyBorder="1" applyAlignment="1" applyProtection="1"/>
    <xf numFmtId="4" fontId="35" fillId="0" borderId="0" xfId="0" applyNumberFormat="1" applyFont="1" applyAlignment="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0" fontId="7" fillId="0" borderId="0" xfId="0" applyFont="1" applyAlignment="1" applyProtection="1">
      <protection locked="0"/>
    </xf>
    <xf numFmtId="4" fontId="5" fillId="0" borderId="0" xfId="0" applyNumberFormat="1" applyFont="1" applyAlignment="1" applyProtection="1"/>
    <xf numFmtId="0" fontId="7" fillId="0" borderId="5" xfId="0" applyFont="1" applyBorder="1" applyAlignment="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7" fillId="0" borderId="0" xfId="0" applyFont="1" applyBorder="1" applyAlignment="1" applyProtection="1">
      <alignment horizontal="left"/>
    </xf>
    <xf numFmtId="0" fontId="6" fillId="0" borderId="0" xfId="0" applyFont="1" applyBorder="1" applyAlignment="1" applyProtection="1">
      <alignment horizontal="left"/>
    </xf>
    <xf numFmtId="4" fontId="6" fillId="0" borderId="0" xfId="0" applyNumberFormat="1" applyFont="1" applyBorder="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4" borderId="28" xfId="0" applyNumberFormat="1" applyFont="1" applyFill="1" applyBorder="1" applyAlignment="1" applyProtection="1">
      <alignment vertical="center"/>
      <protection locked="0"/>
    </xf>
    <xf numFmtId="4" fontId="0" fillId="0" borderId="28" xfId="0" applyNumberFormat="1" applyFont="1" applyBorder="1" applyAlignment="1" applyProtection="1">
      <alignment vertical="center"/>
    </xf>
    <xf numFmtId="0" fontId="1" fillId="4" borderId="28" xfId="0" applyFont="1" applyFill="1" applyBorder="1" applyAlignment="1" applyProtection="1">
      <alignment horizontal="left" vertical="center"/>
      <protection locked="0"/>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vertical="center" wrapText="1"/>
    </xf>
    <xf numFmtId="0" fontId="0" fillId="0" borderId="18"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0" xfId="0" applyFont="1" applyAlignment="1" applyProtection="1">
      <alignment vertical="center"/>
      <protection locked="0"/>
    </xf>
    <xf numFmtId="0" fontId="8" fillId="0" borderId="5" xfId="0" applyFont="1" applyBorder="1" applyAlignment="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8" fillId="0" borderId="0" xfId="0" applyFont="1" applyAlignment="1">
      <alignment horizontal="lef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36" fillId="0" borderId="0" xfId="0" applyFont="1" applyBorder="1" applyAlignment="1" applyProtection="1">
      <alignment horizontal="left" vertical="center"/>
    </xf>
    <xf numFmtId="0" fontId="38" fillId="0" borderId="0" xfId="0" applyFont="1" applyBorder="1" applyAlignment="1" applyProtection="1">
      <alignment horizontal="left" vertical="center"/>
    </xf>
    <xf numFmtId="0" fontId="38" fillId="0" borderId="0" xfId="0" applyFont="1" applyBorder="1" applyAlignment="1" applyProtection="1">
      <alignment horizontal="left" vertical="center" wrapText="1"/>
    </xf>
    <xf numFmtId="167" fontId="9" fillId="0" borderId="0" xfId="0" applyNumberFormat="1" applyFont="1" applyBorder="1" applyAlignment="1" applyProtection="1">
      <alignment vertical="center"/>
    </xf>
    <xf numFmtId="0" fontId="9" fillId="0" borderId="0" xfId="0" applyFont="1" applyAlignment="1" applyProtection="1">
      <alignment vertical="center"/>
      <protection locked="0"/>
    </xf>
    <xf numFmtId="0" fontId="9" fillId="0" borderId="5" xfId="0" applyFont="1" applyBorder="1" applyAlignment="1">
      <alignment vertical="center"/>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9" fillId="0" borderId="0" xfId="0" applyFont="1" applyAlignment="1">
      <alignment horizontal="left" vertical="center"/>
    </xf>
    <xf numFmtId="0" fontId="37" fillId="0" borderId="0" xfId="0" applyFont="1" applyBorder="1" applyAlignment="1" applyProtection="1">
      <alignment vertical="center" wrapText="1"/>
    </xf>
    <xf numFmtId="0" fontId="8" fillId="0" borderId="0" xfId="0" applyFont="1" applyBorder="1" applyAlignment="1" applyProtection="1">
      <alignment horizontal="left" vertical="center" wrapText="1"/>
    </xf>
    <xf numFmtId="167" fontId="8" fillId="0" borderId="0" xfId="0" applyNumberFormat="1" applyFont="1" applyBorder="1" applyAlignment="1" applyProtection="1">
      <alignment vertical="center"/>
    </xf>
    <xf numFmtId="0" fontId="39" fillId="0" borderId="28" xfId="0" applyFont="1" applyBorder="1" applyAlignment="1" applyProtection="1">
      <alignment horizontal="center" vertical="center"/>
    </xf>
    <xf numFmtId="49" fontId="39" fillId="0" borderId="28" xfId="0" applyNumberFormat="1" applyFont="1" applyBorder="1" applyAlignment="1" applyProtection="1">
      <alignment horizontal="left" vertical="center" wrapText="1"/>
    </xf>
    <xf numFmtId="0" fontId="39" fillId="0" borderId="28" xfId="0" applyFont="1" applyBorder="1" applyAlignment="1" applyProtection="1">
      <alignment horizontal="left" vertical="center" wrapText="1"/>
    </xf>
    <xf numFmtId="0" fontId="39" fillId="0" borderId="28" xfId="0" applyFont="1" applyBorder="1" applyAlignment="1" applyProtection="1">
      <alignment horizontal="center" vertical="center" wrapText="1"/>
    </xf>
    <xf numFmtId="167" fontId="39" fillId="0" borderId="28" xfId="0" applyNumberFormat="1" applyFont="1" applyBorder="1" applyAlignment="1" applyProtection="1">
      <alignment vertical="center"/>
    </xf>
    <xf numFmtId="4" fontId="39" fillId="4" borderId="28" xfId="0" applyNumberFormat="1" applyFont="1" applyFill="1" applyBorder="1" applyAlignment="1" applyProtection="1">
      <alignment vertical="center"/>
      <protection locked="0"/>
    </xf>
    <xf numFmtId="4" fontId="39" fillId="0" borderId="28" xfId="0" applyNumberFormat="1" applyFont="1" applyBorder="1" applyAlignment="1" applyProtection="1">
      <alignment vertical="center"/>
    </xf>
    <xf numFmtId="0" fontId="39" fillId="0" borderId="5" xfId="0" applyFont="1" applyBorder="1" applyAlignment="1">
      <alignment vertical="center"/>
    </xf>
    <xf numFmtId="0" fontId="39" fillId="4" borderId="28"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5" xfId="0" applyFont="1" applyBorder="1" applyAlignment="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10" fillId="0" borderId="0" xfId="0" applyFont="1" applyAlignment="1">
      <alignment horizontal="left"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40" fillId="0" borderId="0" xfId="0" applyFont="1" applyAlignment="1" applyProtection="1">
      <alignment horizontal="left" vertical="center"/>
    </xf>
    <xf numFmtId="0" fontId="40" fillId="0" borderId="0" xfId="0" applyFont="1" applyAlignment="1" applyProtection="1">
      <alignment horizontal="left" vertical="center" wrapText="1"/>
    </xf>
    <xf numFmtId="0" fontId="11" fillId="0" borderId="0" xfId="0" applyFont="1" applyAlignment="1" applyProtection="1">
      <alignment horizontal="left" vertical="center"/>
    </xf>
    <xf numFmtId="0" fontId="11" fillId="0" borderId="0" xfId="0" applyFont="1" applyAlignment="1" applyProtection="1">
      <alignment vertical="center"/>
      <protection locked="0"/>
    </xf>
    <xf numFmtId="0" fontId="11" fillId="0" borderId="5" xfId="0" applyFont="1" applyBorder="1" applyAlignment="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1" fillId="0" borderId="0" xfId="0" applyFont="1" applyAlignment="1">
      <alignment horizontal="left" vertical="center"/>
    </xf>
    <xf numFmtId="0" fontId="38" fillId="0" borderId="0" xfId="0" applyFont="1" applyAlignment="1" applyProtection="1">
      <alignment horizontal="left" vertical="center"/>
    </xf>
    <xf numFmtId="0" fontId="38" fillId="0" borderId="0" xfId="0" applyFont="1" applyAlignment="1" applyProtection="1">
      <alignment horizontal="left" vertical="center" wrapText="1"/>
    </xf>
    <xf numFmtId="167" fontId="9" fillId="0" borderId="0" xfId="0" applyNumberFormat="1" applyFont="1" applyAlignment="1" applyProtection="1">
      <alignment vertical="center"/>
    </xf>
    <xf numFmtId="167" fontId="0" fillId="4" borderId="28" xfId="0" applyNumberFormat="1" applyFont="1" applyFill="1" applyBorder="1" applyAlignment="1" applyProtection="1">
      <alignment vertical="center"/>
      <protection locked="0"/>
    </xf>
    <xf numFmtId="0" fontId="5" fillId="0" borderId="0" xfId="0" applyFont="1" applyBorder="1" applyAlignment="1" applyProtection="1">
      <alignment horizontal="left"/>
    </xf>
    <xf numFmtId="4" fontId="5" fillId="0" borderId="0" xfId="0" applyNumberFormat="1" applyFont="1" applyBorder="1" applyAlignment="1" applyProtection="1"/>
    <xf numFmtId="0" fontId="1" fillId="0" borderId="24" xfId="0" applyFont="1" applyBorder="1" applyAlignment="1" applyProtection="1">
      <alignment horizontal="center" vertical="center"/>
    </xf>
    <xf numFmtId="0" fontId="0" fillId="0" borderId="24" xfId="0" applyFont="1" applyBorder="1" applyAlignment="1" applyProtection="1">
      <alignment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0" xfId="0" applyAlignment="1" applyProtection="1">
      <alignment vertical="top"/>
      <protection locked="0"/>
    </xf>
    <xf numFmtId="0" fontId="41" fillId="0" borderId="29" xfId="0" applyFont="1" applyBorder="1" applyAlignment="1" applyProtection="1">
      <alignment vertical="center" wrapText="1"/>
      <protection locked="0"/>
    </xf>
    <xf numFmtId="0" fontId="41" fillId="0" borderId="30" xfId="0" applyFont="1" applyBorder="1" applyAlignment="1" applyProtection="1">
      <alignment vertical="center" wrapText="1"/>
      <protection locked="0"/>
    </xf>
    <xf numFmtId="0" fontId="41" fillId="0" borderId="31" xfId="0" applyFont="1" applyBorder="1" applyAlignment="1" applyProtection="1">
      <alignment vertical="center" wrapText="1"/>
      <protection locked="0"/>
    </xf>
    <xf numFmtId="0" fontId="41" fillId="0" borderId="32" xfId="0" applyFont="1" applyBorder="1" applyAlignment="1" applyProtection="1">
      <alignment horizontal="center" vertical="center" wrapText="1"/>
      <protection locked="0"/>
    </xf>
    <xf numFmtId="0" fontId="41" fillId="0" borderId="33" xfId="0" applyFont="1" applyBorder="1" applyAlignment="1" applyProtection="1">
      <alignment horizontal="center" vertical="center" wrapText="1"/>
      <protection locked="0"/>
    </xf>
    <xf numFmtId="0" fontId="41" fillId="0" borderId="32" xfId="0" applyFont="1" applyBorder="1" applyAlignment="1" applyProtection="1">
      <alignment vertical="center" wrapText="1"/>
      <protection locked="0"/>
    </xf>
    <xf numFmtId="0" fontId="41" fillId="0" borderId="33" xfId="0" applyFont="1" applyBorder="1" applyAlignment="1" applyProtection="1">
      <alignment vertical="center" wrapText="1"/>
      <protection locked="0"/>
    </xf>
    <xf numFmtId="0" fontId="43" fillId="0" borderId="1" xfId="0" applyFont="1" applyBorder="1" applyAlignment="1" applyProtection="1">
      <alignment horizontal="left" vertical="center" wrapText="1"/>
      <protection locked="0"/>
    </xf>
    <xf numFmtId="0" fontId="44" fillId="0" borderId="1" xfId="0" applyFont="1" applyBorder="1" applyAlignment="1" applyProtection="1">
      <alignment horizontal="left" vertical="center" wrapText="1"/>
      <protection locked="0"/>
    </xf>
    <xf numFmtId="0" fontId="44" fillId="0" borderId="32" xfId="0" applyFont="1" applyBorder="1" applyAlignment="1" applyProtection="1">
      <alignment vertical="center" wrapText="1"/>
      <protection locked="0"/>
    </xf>
    <xf numFmtId="0" fontId="44" fillId="0" borderId="1" xfId="0" applyFont="1" applyBorder="1" applyAlignment="1" applyProtection="1">
      <alignment vertical="center" wrapText="1"/>
      <protection locked="0"/>
    </xf>
    <xf numFmtId="0" fontId="44" fillId="0" borderId="1" xfId="0" applyFont="1" applyBorder="1" applyAlignment="1" applyProtection="1">
      <alignment vertical="center"/>
      <protection locked="0"/>
    </xf>
    <xf numFmtId="0" fontId="44" fillId="0" borderId="1" xfId="0" applyFont="1" applyBorder="1" applyAlignment="1" applyProtection="1">
      <alignment horizontal="left" vertical="center"/>
      <protection locked="0"/>
    </xf>
    <xf numFmtId="49" fontId="44" fillId="0" borderId="1" xfId="0" applyNumberFormat="1" applyFont="1" applyBorder="1" applyAlignment="1" applyProtection="1">
      <alignment vertical="center" wrapText="1"/>
      <protection locked="0"/>
    </xf>
    <xf numFmtId="0" fontId="41" fillId="0" borderId="35" xfId="0" applyFont="1" applyBorder="1" applyAlignment="1" applyProtection="1">
      <alignment vertical="center" wrapText="1"/>
      <protection locked="0"/>
    </xf>
    <xf numFmtId="0" fontId="45" fillId="0" borderId="34" xfId="0" applyFont="1" applyBorder="1" applyAlignment="1" applyProtection="1">
      <alignment vertical="center" wrapText="1"/>
      <protection locked="0"/>
    </xf>
    <xf numFmtId="0" fontId="41" fillId="0" borderId="36" xfId="0" applyFont="1" applyBorder="1" applyAlignment="1" applyProtection="1">
      <alignment vertical="center" wrapText="1"/>
      <protection locked="0"/>
    </xf>
    <xf numFmtId="0" fontId="41" fillId="0" borderId="1" xfId="0" applyFont="1" applyBorder="1" applyAlignment="1" applyProtection="1">
      <alignment vertical="top"/>
      <protection locked="0"/>
    </xf>
    <xf numFmtId="0" fontId="41" fillId="0" borderId="0" xfId="0" applyFont="1" applyAlignment="1" applyProtection="1">
      <alignment vertical="top"/>
      <protection locked="0"/>
    </xf>
    <xf numFmtId="0" fontId="41" fillId="0" borderId="29" xfId="0" applyFont="1" applyBorder="1" applyAlignment="1" applyProtection="1">
      <alignment horizontal="left" vertical="center"/>
      <protection locked="0"/>
    </xf>
    <xf numFmtId="0" fontId="41" fillId="0" borderId="30" xfId="0" applyFont="1" applyBorder="1" applyAlignment="1" applyProtection="1">
      <alignment horizontal="left" vertical="center"/>
      <protection locked="0"/>
    </xf>
    <xf numFmtId="0" fontId="41" fillId="0" borderId="31" xfId="0" applyFont="1" applyBorder="1" applyAlignment="1" applyProtection="1">
      <alignment horizontal="left" vertical="center"/>
      <protection locked="0"/>
    </xf>
    <xf numFmtId="0" fontId="41" fillId="0" borderId="32" xfId="0" applyFont="1" applyBorder="1" applyAlignment="1" applyProtection="1">
      <alignment horizontal="left" vertical="center"/>
      <protection locked="0"/>
    </xf>
    <xf numFmtId="0" fontId="41" fillId="0" borderId="33" xfId="0" applyFont="1" applyBorder="1" applyAlignment="1" applyProtection="1">
      <alignment horizontal="left" vertical="center"/>
      <protection locked="0"/>
    </xf>
    <xf numFmtId="0" fontId="43" fillId="0" borderId="1" xfId="0" applyFont="1" applyBorder="1" applyAlignment="1" applyProtection="1">
      <alignment horizontal="left" vertical="center"/>
      <protection locked="0"/>
    </xf>
    <xf numFmtId="0" fontId="46" fillId="0" borderId="0" xfId="0" applyFont="1" applyAlignment="1" applyProtection="1">
      <alignment horizontal="left" vertical="center"/>
      <protection locked="0"/>
    </xf>
    <xf numFmtId="0" fontId="43" fillId="0" borderId="34" xfId="0" applyFont="1" applyBorder="1" applyAlignment="1" applyProtection="1">
      <alignment horizontal="left" vertical="center"/>
      <protection locked="0"/>
    </xf>
    <xf numFmtId="0" fontId="43" fillId="0" borderId="34" xfId="0" applyFont="1" applyBorder="1" applyAlignment="1" applyProtection="1">
      <alignment horizontal="center" vertical="center"/>
      <protection locked="0"/>
    </xf>
    <xf numFmtId="0" fontId="46" fillId="0" borderId="34" xfId="0" applyFont="1" applyBorder="1" applyAlignment="1" applyProtection="1">
      <alignment horizontal="left" vertical="center"/>
      <protection locked="0"/>
    </xf>
    <xf numFmtId="0" fontId="47" fillId="0" borderId="1" xfId="0" applyFont="1" applyBorder="1" applyAlignment="1" applyProtection="1">
      <alignment horizontal="left" vertical="center"/>
      <protection locked="0"/>
    </xf>
    <xf numFmtId="0" fontId="44" fillId="0" borderId="0" xfId="0" applyFont="1" applyAlignment="1" applyProtection="1">
      <alignment horizontal="left" vertical="center"/>
      <protection locked="0"/>
    </xf>
    <xf numFmtId="0" fontId="44" fillId="0" borderId="1" xfId="0" applyFont="1" applyBorder="1" applyAlignment="1" applyProtection="1">
      <alignment horizontal="center" vertical="center"/>
      <protection locked="0"/>
    </xf>
    <xf numFmtId="0" fontId="44" fillId="0" borderId="32" xfId="0" applyFont="1" applyBorder="1" applyAlignment="1" applyProtection="1">
      <alignment horizontal="left" vertical="center"/>
      <protection locked="0"/>
    </xf>
    <xf numFmtId="0" fontId="44" fillId="2" borderId="1" xfId="0" applyFont="1" applyFill="1" applyBorder="1" applyAlignment="1" applyProtection="1">
      <alignment horizontal="left" vertical="center"/>
      <protection locked="0"/>
    </xf>
    <xf numFmtId="0" fontId="44" fillId="2" borderId="1" xfId="0" applyFont="1" applyFill="1" applyBorder="1" applyAlignment="1" applyProtection="1">
      <alignment horizontal="center" vertical="center"/>
      <protection locked="0"/>
    </xf>
    <xf numFmtId="0" fontId="41" fillId="0" borderId="35" xfId="0" applyFont="1" applyBorder="1" applyAlignment="1" applyProtection="1">
      <alignment horizontal="left" vertical="center"/>
      <protection locked="0"/>
    </xf>
    <xf numFmtId="0" fontId="45" fillId="0" borderId="34" xfId="0" applyFont="1" applyBorder="1" applyAlignment="1" applyProtection="1">
      <alignment horizontal="left" vertical="center"/>
      <protection locked="0"/>
    </xf>
    <xf numFmtId="0" fontId="41" fillId="0" borderId="36" xfId="0" applyFont="1" applyBorder="1" applyAlignment="1" applyProtection="1">
      <alignment horizontal="left" vertical="center"/>
      <protection locked="0"/>
    </xf>
    <xf numFmtId="0" fontId="41" fillId="0" borderId="1" xfId="0" applyFont="1" applyBorder="1" applyAlignment="1" applyProtection="1">
      <alignment horizontal="left" vertical="center"/>
      <protection locked="0"/>
    </xf>
    <xf numFmtId="0" fontId="45" fillId="0" borderId="1" xfId="0" applyFont="1" applyBorder="1" applyAlignment="1" applyProtection="1">
      <alignment horizontal="left" vertical="center"/>
      <protection locked="0"/>
    </xf>
    <xf numFmtId="0" fontId="46" fillId="0" borderId="1" xfId="0" applyFont="1" applyBorder="1" applyAlignment="1" applyProtection="1">
      <alignment horizontal="left" vertical="center"/>
      <protection locked="0"/>
    </xf>
    <xf numFmtId="0" fontId="44" fillId="0" borderId="34" xfId="0" applyFont="1" applyBorder="1" applyAlignment="1" applyProtection="1">
      <alignment horizontal="left" vertical="center"/>
      <protection locked="0"/>
    </xf>
    <xf numFmtId="0" fontId="41" fillId="0" borderId="1" xfId="0" applyFont="1" applyBorder="1" applyAlignment="1" applyProtection="1">
      <alignment horizontal="left" vertical="center" wrapText="1"/>
      <protection locked="0"/>
    </xf>
    <xf numFmtId="0" fontId="44" fillId="0" borderId="1" xfId="0" applyFont="1" applyBorder="1" applyAlignment="1" applyProtection="1">
      <alignment horizontal="center" vertical="center" wrapText="1"/>
      <protection locked="0"/>
    </xf>
    <xf numFmtId="0" fontId="41" fillId="0" borderId="29" xfId="0" applyFont="1" applyBorder="1" applyAlignment="1" applyProtection="1">
      <alignment horizontal="left" vertical="center" wrapText="1"/>
      <protection locked="0"/>
    </xf>
    <xf numFmtId="0" fontId="41" fillId="0" borderId="30" xfId="0" applyFont="1" applyBorder="1" applyAlignment="1" applyProtection="1">
      <alignment horizontal="left" vertical="center" wrapText="1"/>
      <protection locked="0"/>
    </xf>
    <xf numFmtId="0" fontId="41" fillId="0" borderId="31" xfId="0" applyFont="1" applyBorder="1" applyAlignment="1" applyProtection="1">
      <alignment horizontal="left" vertical="center" wrapText="1"/>
      <protection locked="0"/>
    </xf>
    <xf numFmtId="0" fontId="41" fillId="0" borderId="32" xfId="0" applyFont="1" applyBorder="1" applyAlignment="1" applyProtection="1">
      <alignment horizontal="left" vertical="center" wrapText="1"/>
      <protection locked="0"/>
    </xf>
    <xf numFmtId="0" fontId="41" fillId="0" borderId="33" xfId="0" applyFont="1" applyBorder="1" applyAlignment="1" applyProtection="1">
      <alignment horizontal="left" vertical="center" wrapText="1"/>
      <protection locked="0"/>
    </xf>
    <xf numFmtId="0" fontId="46" fillId="0" borderId="32" xfId="0" applyFont="1" applyBorder="1" applyAlignment="1" applyProtection="1">
      <alignment horizontal="left" vertical="center" wrapText="1"/>
      <protection locked="0"/>
    </xf>
    <xf numFmtId="0" fontId="46" fillId="0" borderId="33" xfId="0" applyFont="1" applyBorder="1" applyAlignment="1" applyProtection="1">
      <alignment horizontal="left" vertical="center" wrapText="1"/>
      <protection locked="0"/>
    </xf>
    <xf numFmtId="0" fontId="44" fillId="0" borderId="32" xfId="0" applyFont="1" applyBorder="1" applyAlignment="1" applyProtection="1">
      <alignment horizontal="left" vertical="center" wrapText="1"/>
      <protection locked="0"/>
    </xf>
    <xf numFmtId="0" fontId="44" fillId="0" borderId="33" xfId="0" applyFont="1" applyBorder="1" applyAlignment="1" applyProtection="1">
      <alignment horizontal="left" vertical="center" wrapText="1"/>
      <protection locked="0"/>
    </xf>
    <xf numFmtId="0" fontId="44" fillId="0" borderId="33" xfId="0" applyFont="1" applyBorder="1" applyAlignment="1" applyProtection="1">
      <alignment horizontal="left" vertical="center"/>
      <protection locked="0"/>
    </xf>
    <xf numFmtId="0" fontId="44" fillId="0" borderId="35" xfId="0" applyFont="1" applyBorder="1" applyAlignment="1" applyProtection="1">
      <alignment horizontal="left" vertical="center" wrapText="1"/>
      <protection locked="0"/>
    </xf>
    <xf numFmtId="0" fontId="44" fillId="0" borderId="34" xfId="0" applyFont="1" applyBorder="1" applyAlignment="1" applyProtection="1">
      <alignment horizontal="left" vertical="center" wrapText="1"/>
      <protection locked="0"/>
    </xf>
    <xf numFmtId="0" fontId="44" fillId="0" borderId="36" xfId="0" applyFont="1" applyBorder="1" applyAlignment="1" applyProtection="1">
      <alignment horizontal="left" vertical="center" wrapText="1"/>
      <protection locked="0"/>
    </xf>
    <xf numFmtId="0" fontId="44" fillId="0" borderId="1" xfId="0" applyFont="1" applyBorder="1" applyAlignment="1" applyProtection="1">
      <alignment horizontal="left" vertical="top"/>
      <protection locked="0"/>
    </xf>
    <xf numFmtId="0" fontId="44" fillId="0" borderId="1" xfId="0" applyFont="1" applyBorder="1" applyAlignment="1" applyProtection="1">
      <alignment horizontal="center" vertical="top"/>
      <protection locked="0"/>
    </xf>
    <xf numFmtId="0" fontId="44" fillId="0" borderId="35" xfId="0" applyFont="1" applyBorder="1" applyAlignment="1" applyProtection="1">
      <alignment horizontal="left" vertical="center"/>
      <protection locked="0"/>
    </xf>
    <xf numFmtId="0" fontId="44" fillId="0" borderId="36" xfId="0" applyFont="1" applyBorder="1" applyAlignment="1" applyProtection="1">
      <alignment horizontal="left" vertical="center"/>
      <protection locked="0"/>
    </xf>
    <xf numFmtId="0" fontId="46" fillId="0" borderId="0" xfId="0" applyFont="1" applyAlignment="1" applyProtection="1">
      <alignment vertical="center"/>
      <protection locked="0"/>
    </xf>
    <xf numFmtId="0" fontId="43" fillId="0" borderId="1" xfId="0" applyFont="1" applyBorder="1" applyAlignment="1" applyProtection="1">
      <alignment vertical="center"/>
      <protection locked="0"/>
    </xf>
    <xf numFmtId="0" fontId="46" fillId="0" borderId="34" xfId="0" applyFont="1" applyBorder="1" applyAlignment="1" applyProtection="1">
      <alignment vertical="center"/>
      <protection locked="0"/>
    </xf>
    <xf numFmtId="0" fontId="43" fillId="0" borderId="34" xfId="0" applyFont="1" applyBorder="1" applyAlignment="1" applyProtection="1">
      <alignment vertical="center"/>
      <protection locked="0"/>
    </xf>
    <xf numFmtId="0" fontId="0" fillId="0" borderId="1" xfId="0" applyBorder="1" applyAlignment="1" applyProtection="1">
      <alignment vertical="top"/>
      <protection locked="0"/>
    </xf>
    <xf numFmtId="49" fontId="44" fillId="0" borderId="1" xfId="0" applyNumberFormat="1" applyFont="1" applyBorder="1" applyAlignment="1" applyProtection="1">
      <alignment horizontal="left" vertical="center"/>
      <protection locked="0"/>
    </xf>
    <xf numFmtId="0" fontId="0" fillId="0" borderId="34" xfId="0" applyBorder="1" applyAlignment="1" applyProtection="1">
      <alignment vertical="top"/>
      <protection locked="0"/>
    </xf>
    <xf numFmtId="0" fontId="43" fillId="0" borderId="34" xfId="0" applyFont="1" applyBorder="1" applyAlignment="1" applyProtection="1">
      <alignment horizontal="left"/>
      <protection locked="0"/>
    </xf>
    <xf numFmtId="0" fontId="46" fillId="0" borderId="34" xfId="0" applyFont="1" applyBorder="1" applyAlignment="1" applyProtection="1">
      <protection locked="0"/>
    </xf>
    <xf numFmtId="0" fontId="41" fillId="0" borderId="32" xfId="0" applyFont="1" applyBorder="1" applyAlignment="1" applyProtection="1">
      <alignment vertical="top"/>
      <protection locked="0"/>
    </xf>
    <xf numFmtId="0" fontId="41" fillId="0" borderId="33" xfId="0" applyFont="1" applyBorder="1" applyAlignment="1" applyProtection="1">
      <alignment vertical="top"/>
      <protection locked="0"/>
    </xf>
    <xf numFmtId="0" fontId="41" fillId="0" borderId="1" xfId="0" applyFont="1" applyBorder="1" applyAlignment="1" applyProtection="1">
      <alignment horizontal="center" vertical="center"/>
      <protection locked="0"/>
    </xf>
    <xf numFmtId="0" fontId="41" fillId="0" borderId="1" xfId="0" applyFont="1" applyBorder="1" applyAlignment="1" applyProtection="1">
      <alignment horizontal="left" vertical="top"/>
      <protection locked="0"/>
    </xf>
    <xf numFmtId="0" fontId="41" fillId="0" borderId="35" xfId="0" applyFont="1" applyBorder="1" applyAlignment="1" applyProtection="1">
      <alignment vertical="top"/>
      <protection locked="0"/>
    </xf>
    <xf numFmtId="0" fontId="41" fillId="0" borderId="34" xfId="0" applyFont="1" applyBorder="1" applyAlignment="1" applyProtection="1">
      <alignment vertical="top"/>
      <protection locked="0"/>
    </xf>
    <xf numFmtId="0" fontId="41" fillId="0" borderId="36" xfId="0" applyFont="1" applyBorder="1" applyAlignment="1" applyProtection="1">
      <alignment vertical="top"/>
      <protection locked="0"/>
    </xf>
    <xf numFmtId="0" fontId="21" fillId="0" borderId="0" xfId="0" applyFont="1" applyAlignment="1">
      <alignment horizontal="left" vertical="top" wrapText="1"/>
    </xf>
    <xf numFmtId="0" fontId="21" fillId="0" borderId="0" xfId="0" applyFont="1" applyAlignment="1">
      <alignment horizontal="left" vertical="center"/>
    </xf>
    <xf numFmtId="0" fontId="2" fillId="0" borderId="0" xfId="0" applyFont="1" applyBorder="1" applyAlignment="1" applyProtection="1">
      <alignment horizontal="left" vertical="center"/>
    </xf>
    <xf numFmtId="0" fontId="0" fillId="0" borderId="0" xfId="0" applyBorder="1" applyProtection="1"/>
    <xf numFmtId="0" fontId="3" fillId="0" borderId="0" xfId="0" applyFont="1" applyBorder="1" applyAlignment="1" applyProtection="1">
      <alignment horizontal="left" vertical="top" wrapText="1"/>
    </xf>
    <xf numFmtId="49" fontId="2" fillId="4" borderId="0" xfId="0" applyNumberFormat="1" applyFont="1" applyFill="1" applyBorder="1" applyAlignment="1" applyProtection="1">
      <alignment horizontal="left" vertical="center"/>
      <protection locked="0"/>
    </xf>
    <xf numFmtId="49" fontId="2" fillId="0" borderId="0" xfId="0" applyNumberFormat="1" applyFont="1" applyBorder="1" applyAlignment="1" applyProtection="1">
      <alignment horizontal="left" vertical="center"/>
    </xf>
    <xf numFmtId="0" fontId="2" fillId="0" borderId="0" xfId="0" applyFont="1" applyBorder="1" applyAlignment="1" applyProtection="1">
      <alignment horizontal="left" vertical="center" wrapText="1"/>
    </xf>
    <xf numFmtId="4" fontId="22" fillId="0" borderId="8" xfId="0" applyNumberFormat="1" applyFont="1" applyBorder="1" applyAlignment="1" applyProtection="1">
      <alignment vertical="center"/>
    </xf>
    <xf numFmtId="0" fontId="0" fillId="0" borderId="8" xfId="0" applyFont="1" applyBorder="1" applyAlignment="1" applyProtection="1">
      <alignment vertical="center"/>
    </xf>
    <xf numFmtId="0" fontId="1" fillId="0" borderId="0" xfId="0" applyFont="1" applyBorder="1" applyAlignment="1" applyProtection="1">
      <alignment horizontal="right" vertical="center"/>
    </xf>
    <xf numFmtId="164" fontId="1" fillId="0" borderId="0" xfId="0" applyNumberFormat="1" applyFont="1" applyBorder="1" applyAlignment="1" applyProtection="1">
      <alignment horizontal="center" vertical="center"/>
    </xf>
    <xf numFmtId="0" fontId="1" fillId="0" borderId="0" xfId="0" applyFont="1" applyBorder="1" applyAlignment="1" applyProtection="1">
      <alignment vertical="center"/>
    </xf>
    <xf numFmtId="4" fontId="21" fillId="0" borderId="0" xfId="0" applyNumberFormat="1" applyFont="1" applyBorder="1" applyAlignment="1" applyProtection="1">
      <alignment vertical="center"/>
    </xf>
    <xf numFmtId="0" fontId="3" fillId="5" borderId="10" xfId="0" applyFont="1" applyFill="1" applyBorder="1" applyAlignment="1" applyProtection="1">
      <alignment horizontal="left" vertical="center"/>
    </xf>
    <xf numFmtId="0" fontId="0" fillId="5" borderId="10" xfId="0" applyFont="1" applyFill="1" applyBorder="1" applyAlignment="1" applyProtection="1">
      <alignment vertical="center"/>
    </xf>
    <xf numFmtId="4" fontId="3" fillId="5" borderId="10" xfId="0" applyNumberFormat="1" applyFont="1" applyFill="1" applyBorder="1" applyAlignment="1" applyProtection="1">
      <alignment vertical="center"/>
    </xf>
    <xf numFmtId="0" fontId="0" fillId="5" borderId="11" xfId="0" applyFont="1" applyFill="1" applyBorder="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xf>
    <xf numFmtId="0" fontId="24" fillId="0" borderId="15" xfId="0" applyFont="1" applyBorder="1" applyAlignment="1">
      <alignment horizontal="center" vertical="center"/>
    </xf>
    <xf numFmtId="0" fontId="24"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1" fillId="0" borderId="18" xfId="0" applyFont="1" applyBorder="1" applyAlignment="1" applyProtection="1">
      <alignment horizontal="left" vertical="center"/>
    </xf>
    <xf numFmtId="0" fontId="1" fillId="0" borderId="0" xfId="0" applyFont="1" applyBorder="1" applyAlignment="1" applyProtection="1">
      <alignment horizontal="left" vertical="center"/>
    </xf>
    <xf numFmtId="0" fontId="2" fillId="6" borderId="9" xfId="0" applyFont="1" applyFill="1" applyBorder="1" applyAlignment="1" applyProtection="1">
      <alignment horizontal="center" vertical="center"/>
    </xf>
    <xf numFmtId="0" fontId="2" fillId="6" borderId="10" xfId="0" applyFont="1" applyFill="1" applyBorder="1" applyAlignment="1" applyProtection="1">
      <alignment horizontal="left" vertical="center"/>
    </xf>
    <xf numFmtId="0" fontId="2" fillId="6" borderId="10" xfId="0" applyFont="1" applyFill="1" applyBorder="1" applyAlignment="1" applyProtection="1">
      <alignment horizontal="center" vertical="center"/>
    </xf>
    <xf numFmtId="0" fontId="2" fillId="6" borderId="10" xfId="0" applyFont="1" applyFill="1" applyBorder="1" applyAlignment="1" applyProtection="1">
      <alignment horizontal="right" vertical="center"/>
    </xf>
    <xf numFmtId="4" fontId="28" fillId="0" borderId="0" xfId="0" applyNumberFormat="1" applyFont="1" applyAlignment="1" applyProtection="1">
      <alignment vertical="center"/>
    </xf>
    <xf numFmtId="0" fontId="28" fillId="0" borderId="0" xfId="0" applyFont="1" applyAlignment="1" applyProtection="1">
      <alignment vertical="center"/>
    </xf>
    <xf numFmtId="0" fontId="27" fillId="0" borderId="0" xfId="0" applyFont="1" applyAlignment="1" applyProtection="1">
      <alignment horizontal="left" vertical="center" wrapText="1"/>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0" fillId="0" borderId="0" xfId="0"/>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0" fillId="0" borderId="0" xfId="0" applyFont="1" applyAlignment="1" applyProtection="1">
      <alignment vertical="center"/>
    </xf>
    <xf numFmtId="0" fontId="31" fillId="3" borderId="0" xfId="1" applyFont="1" applyFill="1" applyAlignment="1">
      <alignment vertical="center"/>
    </xf>
    <xf numFmtId="0" fontId="44" fillId="0" borderId="1" xfId="0" applyFont="1" applyBorder="1" applyAlignment="1" applyProtection="1">
      <alignment horizontal="left" vertical="center"/>
      <protection locked="0"/>
    </xf>
    <xf numFmtId="0" fontId="44" fillId="0" borderId="1" xfId="0" applyFont="1" applyBorder="1" applyAlignment="1" applyProtection="1">
      <alignment horizontal="left" vertical="top"/>
      <protection locked="0"/>
    </xf>
    <xf numFmtId="0" fontId="43" fillId="0" borderId="34" xfId="0" applyFont="1" applyBorder="1" applyAlignment="1" applyProtection="1">
      <alignment horizontal="left"/>
      <protection locked="0"/>
    </xf>
    <xf numFmtId="0" fontId="42" fillId="0" borderId="1" xfId="0" applyFont="1" applyBorder="1" applyAlignment="1" applyProtection="1">
      <alignment horizontal="center" vertical="center" wrapText="1"/>
      <protection locked="0"/>
    </xf>
    <xf numFmtId="0" fontId="42" fillId="0" borderId="1" xfId="0" applyFont="1" applyBorder="1" applyAlignment="1" applyProtection="1">
      <alignment horizontal="center" vertical="center"/>
      <protection locked="0"/>
    </xf>
    <xf numFmtId="49" fontId="44" fillId="0" borderId="1" xfId="0" applyNumberFormat="1" applyFont="1" applyBorder="1" applyAlignment="1" applyProtection="1">
      <alignment horizontal="left" vertical="center" wrapText="1"/>
      <protection locked="0"/>
    </xf>
    <xf numFmtId="0" fontId="44" fillId="0" borderId="1" xfId="0" applyFont="1" applyBorder="1" applyAlignment="1" applyProtection="1">
      <alignment horizontal="left" vertical="center" wrapText="1"/>
      <protection locked="0"/>
    </xf>
    <xf numFmtId="0" fontId="43" fillId="0" borderId="34" xfId="0" applyFont="1" applyBorder="1" applyAlignment="1" applyProtection="1">
      <alignment horizontal="left" wrapText="1"/>
      <protection locked="0"/>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4"/>
  <sheetViews>
    <sheetView showGridLines="0" tabSelected="1"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52" width="21.6640625" hidden="1" customWidth="1"/>
    <col min="53" max="53" width="19.1640625" hidden="1" customWidth="1"/>
    <col min="54" max="54" width="25" hidden="1" customWidth="1"/>
    <col min="55" max="56" width="19.1640625" hidden="1" customWidth="1"/>
    <col min="57" max="57" width="66.5" customWidth="1"/>
    <col min="71" max="91" width="9.33203125" hidden="1"/>
  </cols>
  <sheetData>
    <row r="1" spans="1:74" ht="21.4" customHeight="1">
      <c r="A1" s="16" t="s">
        <v>0</v>
      </c>
      <c r="B1" s="17"/>
      <c r="C1" s="17"/>
      <c r="D1" s="18" t="s">
        <v>1</v>
      </c>
      <c r="E1" s="17"/>
      <c r="F1" s="17"/>
      <c r="G1" s="17"/>
      <c r="H1" s="17"/>
      <c r="I1" s="17"/>
      <c r="J1" s="17"/>
      <c r="K1" s="19" t="s">
        <v>2</v>
      </c>
      <c r="L1" s="19"/>
      <c r="M1" s="19"/>
      <c r="N1" s="19"/>
      <c r="O1" s="19"/>
      <c r="P1" s="19"/>
      <c r="Q1" s="19"/>
      <c r="R1" s="19"/>
      <c r="S1" s="19"/>
      <c r="T1" s="17"/>
      <c r="U1" s="17"/>
      <c r="V1" s="17"/>
      <c r="W1" s="19" t="s">
        <v>3</v>
      </c>
      <c r="X1" s="19"/>
      <c r="Y1" s="19"/>
      <c r="Z1" s="19"/>
      <c r="AA1" s="19"/>
      <c r="AB1" s="19"/>
      <c r="AC1" s="19"/>
      <c r="AD1" s="19"/>
      <c r="AE1" s="19"/>
      <c r="AF1" s="19"/>
      <c r="AG1" s="19"/>
      <c r="AH1" s="19"/>
      <c r="AI1" s="20"/>
      <c r="AJ1" s="21"/>
      <c r="AK1" s="21"/>
      <c r="AL1" s="21"/>
      <c r="AM1" s="21"/>
      <c r="AN1" s="21"/>
      <c r="AO1" s="21"/>
      <c r="AP1" s="21"/>
      <c r="AQ1" s="21"/>
      <c r="AR1" s="21"/>
      <c r="AS1" s="21"/>
      <c r="AT1" s="21"/>
      <c r="AU1" s="21"/>
      <c r="AV1" s="21"/>
      <c r="AW1" s="21"/>
      <c r="AX1" s="21"/>
      <c r="AY1" s="21"/>
      <c r="AZ1" s="21"/>
      <c r="BA1" s="22" t="s">
        <v>4</v>
      </c>
      <c r="BB1" s="22" t="s">
        <v>5</v>
      </c>
      <c r="BC1" s="21"/>
      <c r="BD1" s="21"/>
      <c r="BE1" s="21"/>
      <c r="BF1" s="21"/>
      <c r="BG1" s="21"/>
      <c r="BH1" s="21"/>
      <c r="BI1" s="21"/>
      <c r="BJ1" s="21"/>
      <c r="BK1" s="21"/>
      <c r="BL1" s="21"/>
      <c r="BM1" s="21"/>
      <c r="BN1" s="21"/>
      <c r="BO1" s="21"/>
      <c r="BP1" s="21"/>
      <c r="BQ1" s="21"/>
      <c r="BR1" s="21"/>
      <c r="BT1" s="23" t="s">
        <v>6</v>
      </c>
      <c r="BU1" s="23" t="s">
        <v>6</v>
      </c>
      <c r="BV1" s="23" t="s">
        <v>7</v>
      </c>
    </row>
    <row r="2" spans="1:74" ht="36.950000000000003" customHeight="1">
      <c r="AR2" s="386"/>
      <c r="AS2" s="386"/>
      <c r="AT2" s="386"/>
      <c r="AU2" s="386"/>
      <c r="AV2" s="386"/>
      <c r="AW2" s="386"/>
      <c r="AX2" s="386"/>
      <c r="AY2" s="386"/>
      <c r="AZ2" s="386"/>
      <c r="BA2" s="386"/>
      <c r="BB2" s="386"/>
      <c r="BC2" s="386"/>
      <c r="BD2" s="386"/>
      <c r="BE2" s="386"/>
      <c r="BS2" s="24" t="s">
        <v>8</v>
      </c>
      <c r="BT2" s="24" t="s">
        <v>9</v>
      </c>
    </row>
    <row r="3" spans="1:74" ht="6.95" customHeight="1">
      <c r="B3" s="25"/>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7"/>
      <c r="BS3" s="24" t="s">
        <v>8</v>
      </c>
      <c r="BT3" s="24" t="s">
        <v>10</v>
      </c>
    </row>
    <row r="4" spans="1:74" ht="36.950000000000003" customHeight="1">
      <c r="B4" s="28"/>
      <c r="C4" s="29"/>
      <c r="D4" s="30" t="s">
        <v>11</v>
      </c>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31"/>
      <c r="AS4" s="32" t="s">
        <v>12</v>
      </c>
      <c r="BE4" s="33" t="s">
        <v>13</v>
      </c>
      <c r="BS4" s="24" t="s">
        <v>14</v>
      </c>
    </row>
    <row r="5" spans="1:74" ht="14.45" customHeight="1">
      <c r="B5" s="28"/>
      <c r="C5" s="29"/>
      <c r="D5" s="34" t="s">
        <v>15</v>
      </c>
      <c r="E5" s="29"/>
      <c r="F5" s="29"/>
      <c r="G5" s="29"/>
      <c r="H5" s="29"/>
      <c r="I5" s="29"/>
      <c r="J5" s="29"/>
      <c r="K5" s="351" t="s">
        <v>16</v>
      </c>
      <c r="L5" s="352"/>
      <c r="M5" s="352"/>
      <c r="N5" s="352"/>
      <c r="O5" s="352"/>
      <c r="P5" s="352"/>
      <c r="Q5" s="352"/>
      <c r="R5" s="352"/>
      <c r="S5" s="352"/>
      <c r="T5" s="352"/>
      <c r="U5" s="352"/>
      <c r="V5" s="352"/>
      <c r="W5" s="352"/>
      <c r="X5" s="352"/>
      <c r="Y5" s="352"/>
      <c r="Z5" s="352"/>
      <c r="AA5" s="352"/>
      <c r="AB5" s="352"/>
      <c r="AC5" s="352"/>
      <c r="AD5" s="352"/>
      <c r="AE5" s="352"/>
      <c r="AF5" s="352"/>
      <c r="AG5" s="352"/>
      <c r="AH5" s="352"/>
      <c r="AI5" s="352"/>
      <c r="AJ5" s="352"/>
      <c r="AK5" s="352"/>
      <c r="AL5" s="352"/>
      <c r="AM5" s="352"/>
      <c r="AN5" s="352"/>
      <c r="AO5" s="352"/>
      <c r="AP5" s="29"/>
      <c r="AQ5" s="31"/>
      <c r="BE5" s="349" t="s">
        <v>17</v>
      </c>
      <c r="BS5" s="24" t="s">
        <v>8</v>
      </c>
    </row>
    <row r="6" spans="1:74" ht="36.950000000000003" customHeight="1">
      <c r="B6" s="28"/>
      <c r="C6" s="29"/>
      <c r="D6" s="36" t="s">
        <v>18</v>
      </c>
      <c r="E6" s="29"/>
      <c r="F6" s="29"/>
      <c r="G6" s="29"/>
      <c r="H6" s="29"/>
      <c r="I6" s="29"/>
      <c r="J6" s="29"/>
      <c r="K6" s="353" t="s">
        <v>19</v>
      </c>
      <c r="L6" s="352"/>
      <c r="M6" s="352"/>
      <c r="N6" s="352"/>
      <c r="O6" s="352"/>
      <c r="P6" s="352"/>
      <c r="Q6" s="352"/>
      <c r="R6" s="352"/>
      <c r="S6" s="352"/>
      <c r="T6" s="352"/>
      <c r="U6" s="352"/>
      <c r="V6" s="352"/>
      <c r="W6" s="352"/>
      <c r="X6" s="352"/>
      <c r="Y6" s="352"/>
      <c r="Z6" s="352"/>
      <c r="AA6" s="352"/>
      <c r="AB6" s="352"/>
      <c r="AC6" s="352"/>
      <c r="AD6" s="352"/>
      <c r="AE6" s="352"/>
      <c r="AF6" s="352"/>
      <c r="AG6" s="352"/>
      <c r="AH6" s="352"/>
      <c r="AI6" s="352"/>
      <c r="AJ6" s="352"/>
      <c r="AK6" s="352"/>
      <c r="AL6" s="352"/>
      <c r="AM6" s="352"/>
      <c r="AN6" s="352"/>
      <c r="AO6" s="352"/>
      <c r="AP6" s="29"/>
      <c r="AQ6" s="31"/>
      <c r="BE6" s="350"/>
      <c r="BS6" s="24" t="s">
        <v>8</v>
      </c>
    </row>
    <row r="7" spans="1:74" ht="14.45" customHeight="1">
      <c r="B7" s="28"/>
      <c r="C7" s="29"/>
      <c r="D7" s="37" t="s">
        <v>20</v>
      </c>
      <c r="E7" s="29"/>
      <c r="F7" s="29"/>
      <c r="G7" s="29"/>
      <c r="H7" s="29"/>
      <c r="I7" s="29"/>
      <c r="J7" s="29"/>
      <c r="K7" s="35" t="s">
        <v>21</v>
      </c>
      <c r="L7" s="29"/>
      <c r="M7" s="29"/>
      <c r="N7" s="29"/>
      <c r="O7" s="29"/>
      <c r="P7" s="29"/>
      <c r="Q7" s="29"/>
      <c r="R7" s="29"/>
      <c r="S7" s="29"/>
      <c r="T7" s="29"/>
      <c r="U7" s="29"/>
      <c r="V7" s="29"/>
      <c r="W7" s="29"/>
      <c r="X7" s="29"/>
      <c r="Y7" s="29"/>
      <c r="Z7" s="29"/>
      <c r="AA7" s="29"/>
      <c r="AB7" s="29"/>
      <c r="AC7" s="29"/>
      <c r="AD7" s="29"/>
      <c r="AE7" s="29"/>
      <c r="AF7" s="29"/>
      <c r="AG7" s="29"/>
      <c r="AH7" s="29"/>
      <c r="AI7" s="29"/>
      <c r="AJ7" s="29"/>
      <c r="AK7" s="37" t="s">
        <v>22</v>
      </c>
      <c r="AL7" s="29"/>
      <c r="AM7" s="29"/>
      <c r="AN7" s="35" t="s">
        <v>21</v>
      </c>
      <c r="AO7" s="29"/>
      <c r="AP7" s="29"/>
      <c r="AQ7" s="31"/>
      <c r="BE7" s="350"/>
      <c r="BS7" s="24" t="s">
        <v>8</v>
      </c>
    </row>
    <row r="8" spans="1:74" ht="14.45" customHeight="1">
      <c r="B8" s="28"/>
      <c r="C8" s="29"/>
      <c r="D8" s="37" t="s">
        <v>23</v>
      </c>
      <c r="E8" s="29"/>
      <c r="F8" s="29"/>
      <c r="G8" s="29"/>
      <c r="H8" s="29"/>
      <c r="I8" s="29"/>
      <c r="J8" s="29"/>
      <c r="K8" s="35" t="s">
        <v>24</v>
      </c>
      <c r="L8" s="29"/>
      <c r="M8" s="29"/>
      <c r="N8" s="29"/>
      <c r="O8" s="29"/>
      <c r="P8" s="29"/>
      <c r="Q8" s="29"/>
      <c r="R8" s="29"/>
      <c r="S8" s="29"/>
      <c r="T8" s="29"/>
      <c r="U8" s="29"/>
      <c r="V8" s="29"/>
      <c r="W8" s="29"/>
      <c r="X8" s="29"/>
      <c r="Y8" s="29"/>
      <c r="Z8" s="29"/>
      <c r="AA8" s="29"/>
      <c r="AB8" s="29"/>
      <c r="AC8" s="29"/>
      <c r="AD8" s="29"/>
      <c r="AE8" s="29"/>
      <c r="AF8" s="29"/>
      <c r="AG8" s="29"/>
      <c r="AH8" s="29"/>
      <c r="AI8" s="29"/>
      <c r="AJ8" s="29"/>
      <c r="AK8" s="37" t="s">
        <v>25</v>
      </c>
      <c r="AL8" s="29"/>
      <c r="AM8" s="29"/>
      <c r="AN8" s="38" t="s">
        <v>26</v>
      </c>
      <c r="AO8" s="29"/>
      <c r="AP8" s="29"/>
      <c r="AQ8" s="31"/>
      <c r="BE8" s="350"/>
      <c r="BS8" s="24" t="s">
        <v>8</v>
      </c>
    </row>
    <row r="9" spans="1:74" ht="14.45" customHeight="1">
      <c r="B9" s="28"/>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29"/>
      <c r="AO9" s="29"/>
      <c r="AP9" s="29"/>
      <c r="AQ9" s="31"/>
      <c r="BE9" s="350"/>
      <c r="BS9" s="24" t="s">
        <v>8</v>
      </c>
    </row>
    <row r="10" spans="1:74" ht="14.45" customHeight="1">
      <c r="B10" s="28"/>
      <c r="C10" s="29"/>
      <c r="D10" s="37" t="s">
        <v>27</v>
      </c>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37" t="s">
        <v>28</v>
      </c>
      <c r="AL10" s="29"/>
      <c r="AM10" s="29"/>
      <c r="AN10" s="35" t="s">
        <v>21</v>
      </c>
      <c r="AO10" s="29"/>
      <c r="AP10" s="29"/>
      <c r="AQ10" s="31"/>
      <c r="BE10" s="350"/>
      <c r="BS10" s="24" t="s">
        <v>8</v>
      </c>
    </row>
    <row r="11" spans="1:74" ht="18.399999999999999" customHeight="1">
      <c r="B11" s="28"/>
      <c r="C11" s="29"/>
      <c r="D11" s="29"/>
      <c r="E11" s="35" t="s">
        <v>29</v>
      </c>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37" t="s">
        <v>30</v>
      </c>
      <c r="AL11" s="29"/>
      <c r="AM11" s="29"/>
      <c r="AN11" s="35" t="s">
        <v>21</v>
      </c>
      <c r="AO11" s="29"/>
      <c r="AP11" s="29"/>
      <c r="AQ11" s="31"/>
      <c r="BE11" s="350"/>
      <c r="BS11" s="24" t="s">
        <v>8</v>
      </c>
    </row>
    <row r="12" spans="1:74" ht="6.95" customHeight="1">
      <c r="B12" s="28"/>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31"/>
      <c r="BE12" s="350"/>
      <c r="BS12" s="24" t="s">
        <v>8</v>
      </c>
    </row>
    <row r="13" spans="1:74" ht="14.45" customHeight="1">
      <c r="B13" s="28"/>
      <c r="C13" s="29"/>
      <c r="D13" s="37" t="s">
        <v>31</v>
      </c>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37" t="s">
        <v>28</v>
      </c>
      <c r="AL13" s="29"/>
      <c r="AM13" s="29"/>
      <c r="AN13" s="39" t="s">
        <v>32</v>
      </c>
      <c r="AO13" s="29"/>
      <c r="AP13" s="29"/>
      <c r="AQ13" s="31"/>
      <c r="BE13" s="350"/>
      <c r="BS13" s="24" t="s">
        <v>8</v>
      </c>
    </row>
    <row r="14" spans="1:74">
      <c r="B14" s="28"/>
      <c r="C14" s="29"/>
      <c r="D14" s="29"/>
      <c r="E14" s="354" t="s">
        <v>32</v>
      </c>
      <c r="F14" s="355"/>
      <c r="G14" s="355"/>
      <c r="H14" s="355"/>
      <c r="I14" s="355"/>
      <c r="J14" s="355"/>
      <c r="K14" s="355"/>
      <c r="L14" s="355"/>
      <c r="M14" s="355"/>
      <c r="N14" s="355"/>
      <c r="O14" s="355"/>
      <c r="P14" s="355"/>
      <c r="Q14" s="355"/>
      <c r="R14" s="355"/>
      <c r="S14" s="355"/>
      <c r="T14" s="355"/>
      <c r="U14" s="355"/>
      <c r="V14" s="355"/>
      <c r="W14" s="355"/>
      <c r="X14" s="355"/>
      <c r="Y14" s="355"/>
      <c r="Z14" s="355"/>
      <c r="AA14" s="355"/>
      <c r="AB14" s="355"/>
      <c r="AC14" s="355"/>
      <c r="AD14" s="355"/>
      <c r="AE14" s="355"/>
      <c r="AF14" s="355"/>
      <c r="AG14" s="355"/>
      <c r="AH14" s="355"/>
      <c r="AI14" s="355"/>
      <c r="AJ14" s="355"/>
      <c r="AK14" s="37" t="s">
        <v>30</v>
      </c>
      <c r="AL14" s="29"/>
      <c r="AM14" s="29"/>
      <c r="AN14" s="39" t="s">
        <v>32</v>
      </c>
      <c r="AO14" s="29"/>
      <c r="AP14" s="29"/>
      <c r="AQ14" s="31"/>
      <c r="BE14" s="350"/>
      <c r="BS14" s="24" t="s">
        <v>8</v>
      </c>
    </row>
    <row r="15" spans="1:74" ht="6.95" customHeight="1">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31"/>
      <c r="BE15" s="350"/>
      <c r="BS15" s="24" t="s">
        <v>6</v>
      </c>
    </row>
    <row r="16" spans="1:74" ht="14.45" customHeight="1">
      <c r="B16" s="28"/>
      <c r="C16" s="29"/>
      <c r="D16" s="37" t="s">
        <v>33</v>
      </c>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37" t="s">
        <v>28</v>
      </c>
      <c r="AL16" s="29"/>
      <c r="AM16" s="29"/>
      <c r="AN16" s="35" t="s">
        <v>21</v>
      </c>
      <c r="AO16" s="29"/>
      <c r="AP16" s="29"/>
      <c r="AQ16" s="31"/>
      <c r="BE16" s="350"/>
      <c r="BS16" s="24" t="s">
        <v>6</v>
      </c>
    </row>
    <row r="17" spans="2:71" ht="18.399999999999999" customHeight="1">
      <c r="B17" s="28"/>
      <c r="C17" s="29"/>
      <c r="D17" s="29"/>
      <c r="E17" s="35" t="s">
        <v>34</v>
      </c>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37" t="s">
        <v>30</v>
      </c>
      <c r="AL17" s="29"/>
      <c r="AM17" s="29"/>
      <c r="AN17" s="35" t="s">
        <v>21</v>
      </c>
      <c r="AO17" s="29"/>
      <c r="AP17" s="29"/>
      <c r="AQ17" s="31"/>
      <c r="BE17" s="350"/>
      <c r="BS17" s="24" t="s">
        <v>35</v>
      </c>
    </row>
    <row r="18" spans="2:71" ht="6.95" customHeight="1">
      <c r="B18" s="28"/>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31"/>
      <c r="BE18" s="350"/>
      <c r="BS18" s="24" t="s">
        <v>8</v>
      </c>
    </row>
    <row r="19" spans="2:71" ht="14.45" customHeight="1">
      <c r="B19" s="28"/>
      <c r="C19" s="29"/>
      <c r="D19" s="37" t="s">
        <v>36</v>
      </c>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31"/>
      <c r="BE19" s="350"/>
      <c r="BS19" s="24" t="s">
        <v>8</v>
      </c>
    </row>
    <row r="20" spans="2:71" ht="22.5" customHeight="1">
      <c r="B20" s="28"/>
      <c r="C20" s="29"/>
      <c r="D20" s="29"/>
      <c r="E20" s="356" t="s">
        <v>21</v>
      </c>
      <c r="F20" s="356"/>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c r="AJ20" s="356"/>
      <c r="AK20" s="356"/>
      <c r="AL20" s="356"/>
      <c r="AM20" s="356"/>
      <c r="AN20" s="356"/>
      <c r="AO20" s="29"/>
      <c r="AP20" s="29"/>
      <c r="AQ20" s="31"/>
      <c r="BE20" s="350"/>
      <c r="BS20" s="24" t="s">
        <v>6</v>
      </c>
    </row>
    <row r="21" spans="2:71" ht="6.95" customHeight="1">
      <c r="B21" s="28"/>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31"/>
      <c r="BE21" s="350"/>
    </row>
    <row r="22" spans="2:71" ht="6.95" customHeight="1">
      <c r="B22" s="28"/>
      <c r="C22" s="29"/>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29"/>
      <c r="AQ22" s="31"/>
      <c r="BE22" s="350"/>
    </row>
    <row r="23" spans="2:71" s="1" customFormat="1" ht="25.9" customHeight="1">
      <c r="B23" s="41"/>
      <c r="C23" s="42"/>
      <c r="D23" s="43" t="s">
        <v>37</v>
      </c>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357">
        <f>ROUND(AG51,2)</f>
        <v>0</v>
      </c>
      <c r="AL23" s="358"/>
      <c r="AM23" s="358"/>
      <c r="AN23" s="358"/>
      <c r="AO23" s="358"/>
      <c r="AP23" s="42"/>
      <c r="AQ23" s="45"/>
      <c r="BE23" s="350"/>
    </row>
    <row r="24" spans="2:71" s="1" customFormat="1" ht="6.95" customHeight="1">
      <c r="B24" s="41"/>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5"/>
      <c r="BE24" s="350"/>
    </row>
    <row r="25" spans="2:71" s="1" customFormat="1" ht="13.5">
      <c r="B25" s="41"/>
      <c r="C25" s="42"/>
      <c r="D25" s="42"/>
      <c r="E25" s="42"/>
      <c r="F25" s="42"/>
      <c r="G25" s="42"/>
      <c r="H25" s="42"/>
      <c r="I25" s="42"/>
      <c r="J25" s="42"/>
      <c r="K25" s="42"/>
      <c r="L25" s="359" t="s">
        <v>38</v>
      </c>
      <c r="M25" s="359"/>
      <c r="N25" s="359"/>
      <c r="O25" s="359"/>
      <c r="P25" s="42"/>
      <c r="Q25" s="42"/>
      <c r="R25" s="42"/>
      <c r="S25" s="42"/>
      <c r="T25" s="42"/>
      <c r="U25" s="42"/>
      <c r="V25" s="42"/>
      <c r="W25" s="359" t="s">
        <v>39</v>
      </c>
      <c r="X25" s="359"/>
      <c r="Y25" s="359"/>
      <c r="Z25" s="359"/>
      <c r="AA25" s="359"/>
      <c r="AB25" s="359"/>
      <c r="AC25" s="359"/>
      <c r="AD25" s="359"/>
      <c r="AE25" s="359"/>
      <c r="AF25" s="42"/>
      <c r="AG25" s="42"/>
      <c r="AH25" s="42"/>
      <c r="AI25" s="42"/>
      <c r="AJ25" s="42"/>
      <c r="AK25" s="359" t="s">
        <v>40</v>
      </c>
      <c r="AL25" s="359"/>
      <c r="AM25" s="359"/>
      <c r="AN25" s="359"/>
      <c r="AO25" s="359"/>
      <c r="AP25" s="42"/>
      <c r="AQ25" s="45"/>
      <c r="BE25" s="350"/>
    </row>
    <row r="26" spans="2:71" s="2" customFormat="1" ht="14.45" customHeight="1">
      <c r="B26" s="47"/>
      <c r="C26" s="48"/>
      <c r="D26" s="49" t="s">
        <v>41</v>
      </c>
      <c r="E26" s="48"/>
      <c r="F26" s="49" t="s">
        <v>42</v>
      </c>
      <c r="G26" s="48"/>
      <c r="H26" s="48"/>
      <c r="I26" s="48"/>
      <c r="J26" s="48"/>
      <c r="K26" s="48"/>
      <c r="L26" s="360">
        <v>0.21</v>
      </c>
      <c r="M26" s="361"/>
      <c r="N26" s="361"/>
      <c r="O26" s="361"/>
      <c r="P26" s="48"/>
      <c r="Q26" s="48"/>
      <c r="R26" s="48"/>
      <c r="S26" s="48"/>
      <c r="T26" s="48"/>
      <c r="U26" s="48"/>
      <c r="V26" s="48"/>
      <c r="W26" s="362">
        <f>ROUND(AZ51,2)</f>
        <v>0</v>
      </c>
      <c r="X26" s="361"/>
      <c r="Y26" s="361"/>
      <c r="Z26" s="361"/>
      <c r="AA26" s="361"/>
      <c r="AB26" s="361"/>
      <c r="AC26" s="361"/>
      <c r="AD26" s="361"/>
      <c r="AE26" s="361"/>
      <c r="AF26" s="48"/>
      <c r="AG26" s="48"/>
      <c r="AH26" s="48"/>
      <c r="AI26" s="48"/>
      <c r="AJ26" s="48"/>
      <c r="AK26" s="362">
        <f>ROUND(AV51,2)</f>
        <v>0</v>
      </c>
      <c r="AL26" s="361"/>
      <c r="AM26" s="361"/>
      <c r="AN26" s="361"/>
      <c r="AO26" s="361"/>
      <c r="AP26" s="48"/>
      <c r="AQ26" s="50"/>
      <c r="BE26" s="350"/>
    </row>
    <row r="27" spans="2:71" s="2" customFormat="1" ht="14.45" customHeight="1">
      <c r="B27" s="47"/>
      <c r="C27" s="48"/>
      <c r="D27" s="48"/>
      <c r="E27" s="48"/>
      <c r="F27" s="49" t="s">
        <v>43</v>
      </c>
      <c r="G27" s="48"/>
      <c r="H27" s="48"/>
      <c r="I27" s="48"/>
      <c r="J27" s="48"/>
      <c r="K27" s="48"/>
      <c r="L27" s="360">
        <v>0.15</v>
      </c>
      <c r="M27" s="361"/>
      <c r="N27" s="361"/>
      <c r="O27" s="361"/>
      <c r="P27" s="48"/>
      <c r="Q27" s="48"/>
      <c r="R27" s="48"/>
      <c r="S27" s="48"/>
      <c r="T27" s="48"/>
      <c r="U27" s="48"/>
      <c r="V27" s="48"/>
      <c r="W27" s="362">
        <f>ROUND(BA51,2)</f>
        <v>0</v>
      </c>
      <c r="X27" s="361"/>
      <c r="Y27" s="361"/>
      <c r="Z27" s="361"/>
      <c r="AA27" s="361"/>
      <c r="AB27" s="361"/>
      <c r="AC27" s="361"/>
      <c r="AD27" s="361"/>
      <c r="AE27" s="361"/>
      <c r="AF27" s="48"/>
      <c r="AG27" s="48"/>
      <c r="AH27" s="48"/>
      <c r="AI27" s="48"/>
      <c r="AJ27" s="48"/>
      <c r="AK27" s="362">
        <f>ROUND(AW51,2)</f>
        <v>0</v>
      </c>
      <c r="AL27" s="361"/>
      <c r="AM27" s="361"/>
      <c r="AN27" s="361"/>
      <c r="AO27" s="361"/>
      <c r="AP27" s="48"/>
      <c r="AQ27" s="50"/>
      <c r="BE27" s="350"/>
    </row>
    <row r="28" spans="2:71" s="2" customFormat="1" ht="14.45" hidden="1" customHeight="1">
      <c r="B28" s="47"/>
      <c r="C28" s="48"/>
      <c r="D28" s="48"/>
      <c r="E28" s="48"/>
      <c r="F28" s="49" t="s">
        <v>44</v>
      </c>
      <c r="G28" s="48"/>
      <c r="H28" s="48"/>
      <c r="I28" s="48"/>
      <c r="J28" s="48"/>
      <c r="K28" s="48"/>
      <c r="L28" s="360">
        <v>0.21</v>
      </c>
      <c r="M28" s="361"/>
      <c r="N28" s="361"/>
      <c r="O28" s="361"/>
      <c r="P28" s="48"/>
      <c r="Q28" s="48"/>
      <c r="R28" s="48"/>
      <c r="S28" s="48"/>
      <c r="T28" s="48"/>
      <c r="U28" s="48"/>
      <c r="V28" s="48"/>
      <c r="W28" s="362">
        <f>ROUND(BB51,2)</f>
        <v>0</v>
      </c>
      <c r="X28" s="361"/>
      <c r="Y28" s="361"/>
      <c r="Z28" s="361"/>
      <c r="AA28" s="361"/>
      <c r="AB28" s="361"/>
      <c r="AC28" s="361"/>
      <c r="AD28" s="361"/>
      <c r="AE28" s="361"/>
      <c r="AF28" s="48"/>
      <c r="AG28" s="48"/>
      <c r="AH28" s="48"/>
      <c r="AI28" s="48"/>
      <c r="AJ28" s="48"/>
      <c r="AK28" s="362">
        <v>0</v>
      </c>
      <c r="AL28" s="361"/>
      <c r="AM28" s="361"/>
      <c r="AN28" s="361"/>
      <c r="AO28" s="361"/>
      <c r="AP28" s="48"/>
      <c r="AQ28" s="50"/>
      <c r="BE28" s="350"/>
    </row>
    <row r="29" spans="2:71" s="2" customFormat="1" ht="14.45" hidden="1" customHeight="1">
      <c r="B29" s="47"/>
      <c r="C29" s="48"/>
      <c r="D29" s="48"/>
      <c r="E29" s="48"/>
      <c r="F29" s="49" t="s">
        <v>45</v>
      </c>
      <c r="G29" s="48"/>
      <c r="H29" s="48"/>
      <c r="I29" s="48"/>
      <c r="J29" s="48"/>
      <c r="K29" s="48"/>
      <c r="L29" s="360">
        <v>0.15</v>
      </c>
      <c r="M29" s="361"/>
      <c r="N29" s="361"/>
      <c r="O29" s="361"/>
      <c r="P29" s="48"/>
      <c r="Q29" s="48"/>
      <c r="R29" s="48"/>
      <c r="S29" s="48"/>
      <c r="T29" s="48"/>
      <c r="U29" s="48"/>
      <c r="V29" s="48"/>
      <c r="W29" s="362">
        <f>ROUND(BC51,2)</f>
        <v>0</v>
      </c>
      <c r="X29" s="361"/>
      <c r="Y29" s="361"/>
      <c r="Z29" s="361"/>
      <c r="AA29" s="361"/>
      <c r="AB29" s="361"/>
      <c r="AC29" s="361"/>
      <c r="AD29" s="361"/>
      <c r="AE29" s="361"/>
      <c r="AF29" s="48"/>
      <c r="AG29" s="48"/>
      <c r="AH29" s="48"/>
      <c r="AI29" s="48"/>
      <c r="AJ29" s="48"/>
      <c r="AK29" s="362">
        <v>0</v>
      </c>
      <c r="AL29" s="361"/>
      <c r="AM29" s="361"/>
      <c r="AN29" s="361"/>
      <c r="AO29" s="361"/>
      <c r="AP29" s="48"/>
      <c r="AQ29" s="50"/>
      <c r="BE29" s="350"/>
    </row>
    <row r="30" spans="2:71" s="2" customFormat="1" ht="14.45" hidden="1" customHeight="1">
      <c r="B30" s="47"/>
      <c r="C30" s="48"/>
      <c r="D30" s="48"/>
      <c r="E30" s="48"/>
      <c r="F30" s="49" t="s">
        <v>46</v>
      </c>
      <c r="G30" s="48"/>
      <c r="H30" s="48"/>
      <c r="I30" s="48"/>
      <c r="J30" s="48"/>
      <c r="K30" s="48"/>
      <c r="L30" s="360">
        <v>0</v>
      </c>
      <c r="M30" s="361"/>
      <c r="N30" s="361"/>
      <c r="O30" s="361"/>
      <c r="P30" s="48"/>
      <c r="Q30" s="48"/>
      <c r="R30" s="48"/>
      <c r="S30" s="48"/>
      <c r="T30" s="48"/>
      <c r="U30" s="48"/>
      <c r="V30" s="48"/>
      <c r="W30" s="362">
        <f>ROUND(BD51,2)</f>
        <v>0</v>
      </c>
      <c r="X30" s="361"/>
      <c r="Y30" s="361"/>
      <c r="Z30" s="361"/>
      <c r="AA30" s="361"/>
      <c r="AB30" s="361"/>
      <c r="AC30" s="361"/>
      <c r="AD30" s="361"/>
      <c r="AE30" s="361"/>
      <c r="AF30" s="48"/>
      <c r="AG30" s="48"/>
      <c r="AH30" s="48"/>
      <c r="AI30" s="48"/>
      <c r="AJ30" s="48"/>
      <c r="AK30" s="362">
        <v>0</v>
      </c>
      <c r="AL30" s="361"/>
      <c r="AM30" s="361"/>
      <c r="AN30" s="361"/>
      <c r="AO30" s="361"/>
      <c r="AP30" s="48"/>
      <c r="AQ30" s="50"/>
      <c r="BE30" s="350"/>
    </row>
    <row r="31" spans="2:71" s="1" customFormat="1" ht="6.95" customHeight="1">
      <c r="B31" s="41"/>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5"/>
      <c r="BE31" s="350"/>
    </row>
    <row r="32" spans="2:71" s="1" customFormat="1" ht="25.9" customHeight="1">
      <c r="B32" s="41"/>
      <c r="C32" s="51"/>
      <c r="D32" s="52" t="s">
        <v>47</v>
      </c>
      <c r="E32" s="53"/>
      <c r="F32" s="53"/>
      <c r="G32" s="53"/>
      <c r="H32" s="53"/>
      <c r="I32" s="53"/>
      <c r="J32" s="53"/>
      <c r="K32" s="53"/>
      <c r="L32" s="53"/>
      <c r="M32" s="53"/>
      <c r="N32" s="53"/>
      <c r="O32" s="53"/>
      <c r="P32" s="53"/>
      <c r="Q32" s="53"/>
      <c r="R32" s="53"/>
      <c r="S32" s="53"/>
      <c r="T32" s="54" t="s">
        <v>48</v>
      </c>
      <c r="U32" s="53"/>
      <c r="V32" s="53"/>
      <c r="W32" s="53"/>
      <c r="X32" s="363" t="s">
        <v>49</v>
      </c>
      <c r="Y32" s="364"/>
      <c r="Z32" s="364"/>
      <c r="AA32" s="364"/>
      <c r="AB32" s="364"/>
      <c r="AC32" s="53"/>
      <c r="AD32" s="53"/>
      <c r="AE32" s="53"/>
      <c r="AF32" s="53"/>
      <c r="AG32" s="53"/>
      <c r="AH32" s="53"/>
      <c r="AI32" s="53"/>
      <c r="AJ32" s="53"/>
      <c r="AK32" s="365">
        <f>SUM(AK23:AK30)</f>
        <v>0</v>
      </c>
      <c r="AL32" s="364"/>
      <c r="AM32" s="364"/>
      <c r="AN32" s="364"/>
      <c r="AO32" s="366"/>
      <c r="AP32" s="51"/>
      <c r="AQ32" s="55"/>
      <c r="BE32" s="350"/>
    </row>
    <row r="33" spans="2:56" s="1" customFormat="1" ht="6.95" customHeight="1">
      <c r="B33" s="4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5"/>
    </row>
    <row r="34" spans="2:56" s="1" customFormat="1" ht="6.95" customHeight="1">
      <c r="B34" s="56"/>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8"/>
    </row>
    <row r="38" spans="2:56" s="1" customFormat="1" ht="6.95" customHeight="1">
      <c r="B38" s="59"/>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1"/>
    </row>
    <row r="39" spans="2:56" s="1" customFormat="1" ht="36.950000000000003" customHeight="1">
      <c r="B39" s="41"/>
      <c r="C39" s="62" t="s">
        <v>50</v>
      </c>
      <c r="D39" s="63"/>
      <c r="E39" s="63"/>
      <c r="F39" s="63"/>
      <c r="G39" s="63"/>
      <c r="H39" s="63"/>
      <c r="I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1"/>
    </row>
    <row r="40" spans="2:56" s="1" customFormat="1" ht="6.95" customHeight="1">
      <c r="B40" s="41"/>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1"/>
    </row>
    <row r="41" spans="2:56" s="3" customFormat="1" ht="14.45" customHeight="1">
      <c r="B41" s="64"/>
      <c r="C41" s="65" t="s">
        <v>15</v>
      </c>
      <c r="D41" s="66"/>
      <c r="E41" s="66"/>
      <c r="F41" s="66"/>
      <c r="G41" s="66"/>
      <c r="H41" s="66"/>
      <c r="I41" s="66"/>
      <c r="J41" s="66"/>
      <c r="K41" s="66"/>
      <c r="L41" s="66" t="str">
        <f>K5</f>
        <v>170201</v>
      </c>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7"/>
    </row>
    <row r="42" spans="2:56" s="4" customFormat="1" ht="36.950000000000003" customHeight="1">
      <c r="B42" s="68"/>
      <c r="C42" s="69" t="s">
        <v>18</v>
      </c>
      <c r="D42" s="70"/>
      <c r="E42" s="70"/>
      <c r="F42" s="70"/>
      <c r="G42" s="70"/>
      <c r="H42" s="70"/>
      <c r="I42" s="70"/>
      <c r="J42" s="70"/>
      <c r="K42" s="70"/>
      <c r="L42" s="367" t="str">
        <f>K6</f>
        <v>Poutní kostel sv. Jana Nepomuckého na Zelené Hoře</v>
      </c>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368"/>
      <c r="AP42" s="70"/>
      <c r="AQ42" s="70"/>
      <c r="AR42" s="71"/>
    </row>
    <row r="43" spans="2:56" s="1" customFormat="1" ht="6.95" customHeight="1">
      <c r="B43" s="41"/>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1"/>
    </row>
    <row r="44" spans="2:56" s="1" customFormat="1">
      <c r="B44" s="41"/>
      <c r="C44" s="65" t="s">
        <v>23</v>
      </c>
      <c r="D44" s="63"/>
      <c r="E44" s="63"/>
      <c r="F44" s="63"/>
      <c r="G44" s="63"/>
      <c r="H44" s="63"/>
      <c r="I44" s="63"/>
      <c r="J44" s="63"/>
      <c r="K44" s="63"/>
      <c r="L44" s="72" t="str">
        <f>IF(K8="","",K8)</f>
        <v>Žďár nad Sázavou</v>
      </c>
      <c r="M44" s="63"/>
      <c r="N44" s="63"/>
      <c r="O44" s="63"/>
      <c r="P44" s="63"/>
      <c r="Q44" s="63"/>
      <c r="R44" s="63"/>
      <c r="S44" s="63"/>
      <c r="T44" s="63"/>
      <c r="U44" s="63"/>
      <c r="V44" s="63"/>
      <c r="W44" s="63"/>
      <c r="X44" s="63"/>
      <c r="Y44" s="63"/>
      <c r="Z44" s="63"/>
      <c r="AA44" s="63"/>
      <c r="AB44" s="63"/>
      <c r="AC44" s="63"/>
      <c r="AD44" s="63"/>
      <c r="AE44" s="63"/>
      <c r="AF44" s="63"/>
      <c r="AG44" s="63"/>
      <c r="AH44" s="63"/>
      <c r="AI44" s="65" t="s">
        <v>25</v>
      </c>
      <c r="AJ44" s="63"/>
      <c r="AK44" s="63"/>
      <c r="AL44" s="63"/>
      <c r="AM44" s="369" t="str">
        <f>IF(AN8= "","",AN8)</f>
        <v>2.2.2017</v>
      </c>
      <c r="AN44" s="369"/>
      <c r="AO44" s="63"/>
      <c r="AP44" s="63"/>
      <c r="AQ44" s="63"/>
      <c r="AR44" s="61"/>
    </row>
    <row r="45" spans="2:56" s="1" customFormat="1" ht="6.95" customHeight="1">
      <c r="B45" s="41"/>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3"/>
      <c r="AO45" s="63"/>
      <c r="AP45" s="63"/>
      <c r="AQ45" s="63"/>
      <c r="AR45" s="61"/>
    </row>
    <row r="46" spans="2:56" s="1" customFormat="1">
      <c r="B46" s="41"/>
      <c r="C46" s="65" t="s">
        <v>27</v>
      </c>
      <c r="D46" s="63"/>
      <c r="E46" s="63"/>
      <c r="F46" s="63"/>
      <c r="G46" s="63"/>
      <c r="H46" s="63"/>
      <c r="I46" s="63"/>
      <c r="J46" s="63"/>
      <c r="K46" s="63"/>
      <c r="L46" s="66" t="str">
        <f>IF(E11= "","",E11)</f>
        <v>Římskokatolická farnost, Žďár nad Sázavou – II</v>
      </c>
      <c r="M46" s="63"/>
      <c r="N46" s="63"/>
      <c r="O46" s="63"/>
      <c r="P46" s="63"/>
      <c r="Q46" s="63"/>
      <c r="R46" s="63"/>
      <c r="S46" s="63"/>
      <c r="T46" s="63"/>
      <c r="U46" s="63"/>
      <c r="V46" s="63"/>
      <c r="W46" s="63"/>
      <c r="X46" s="63"/>
      <c r="Y46" s="63"/>
      <c r="Z46" s="63"/>
      <c r="AA46" s="63"/>
      <c r="AB46" s="63"/>
      <c r="AC46" s="63"/>
      <c r="AD46" s="63"/>
      <c r="AE46" s="63"/>
      <c r="AF46" s="63"/>
      <c r="AG46" s="63"/>
      <c r="AH46" s="63"/>
      <c r="AI46" s="65" t="s">
        <v>33</v>
      </c>
      <c r="AJ46" s="63"/>
      <c r="AK46" s="63"/>
      <c r="AL46" s="63"/>
      <c r="AM46" s="370" t="str">
        <f>IF(E17="","",E17)</f>
        <v xml:space="preserve"> </v>
      </c>
      <c r="AN46" s="370"/>
      <c r="AO46" s="370"/>
      <c r="AP46" s="370"/>
      <c r="AQ46" s="63"/>
      <c r="AR46" s="61"/>
      <c r="AS46" s="371" t="s">
        <v>51</v>
      </c>
      <c r="AT46" s="372"/>
      <c r="AU46" s="74"/>
      <c r="AV46" s="74"/>
      <c r="AW46" s="74"/>
      <c r="AX46" s="74"/>
      <c r="AY46" s="74"/>
      <c r="AZ46" s="74"/>
      <c r="BA46" s="74"/>
      <c r="BB46" s="74"/>
      <c r="BC46" s="74"/>
      <c r="BD46" s="75"/>
    </row>
    <row r="47" spans="2:56" s="1" customFormat="1">
      <c r="B47" s="41"/>
      <c r="C47" s="65" t="s">
        <v>31</v>
      </c>
      <c r="D47" s="63"/>
      <c r="E47" s="63"/>
      <c r="F47" s="63"/>
      <c r="G47" s="63"/>
      <c r="H47" s="63"/>
      <c r="I47" s="63"/>
      <c r="J47" s="63"/>
      <c r="K47" s="63"/>
      <c r="L47" s="66" t="str">
        <f>IF(E14= "Vyplň údaj","",E14)</f>
        <v/>
      </c>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1"/>
      <c r="AS47" s="373"/>
      <c r="AT47" s="374"/>
      <c r="AU47" s="76"/>
      <c r="AV47" s="76"/>
      <c r="AW47" s="76"/>
      <c r="AX47" s="76"/>
      <c r="AY47" s="76"/>
      <c r="AZ47" s="76"/>
      <c r="BA47" s="76"/>
      <c r="BB47" s="76"/>
      <c r="BC47" s="76"/>
      <c r="BD47" s="77"/>
    </row>
    <row r="48" spans="2:56" s="1" customFormat="1" ht="10.9" customHeight="1">
      <c r="B48" s="41"/>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1"/>
      <c r="AS48" s="375"/>
      <c r="AT48" s="376"/>
      <c r="AU48" s="42"/>
      <c r="AV48" s="42"/>
      <c r="AW48" s="42"/>
      <c r="AX48" s="42"/>
      <c r="AY48" s="42"/>
      <c r="AZ48" s="42"/>
      <c r="BA48" s="42"/>
      <c r="BB48" s="42"/>
      <c r="BC48" s="42"/>
      <c r="BD48" s="78"/>
    </row>
    <row r="49" spans="1:90" s="1" customFormat="1" ht="29.25" customHeight="1">
      <c r="B49" s="41"/>
      <c r="C49" s="377" t="s">
        <v>52</v>
      </c>
      <c r="D49" s="378"/>
      <c r="E49" s="378"/>
      <c r="F49" s="378"/>
      <c r="G49" s="378"/>
      <c r="H49" s="79"/>
      <c r="I49" s="379" t="s">
        <v>53</v>
      </c>
      <c r="J49" s="378"/>
      <c r="K49" s="378"/>
      <c r="L49" s="378"/>
      <c r="M49" s="378"/>
      <c r="N49" s="378"/>
      <c r="O49" s="378"/>
      <c r="P49" s="378"/>
      <c r="Q49" s="378"/>
      <c r="R49" s="378"/>
      <c r="S49" s="378"/>
      <c r="T49" s="378"/>
      <c r="U49" s="378"/>
      <c r="V49" s="378"/>
      <c r="W49" s="378"/>
      <c r="X49" s="378"/>
      <c r="Y49" s="378"/>
      <c r="Z49" s="378"/>
      <c r="AA49" s="378"/>
      <c r="AB49" s="378"/>
      <c r="AC49" s="378"/>
      <c r="AD49" s="378"/>
      <c r="AE49" s="378"/>
      <c r="AF49" s="378"/>
      <c r="AG49" s="380" t="s">
        <v>54</v>
      </c>
      <c r="AH49" s="378"/>
      <c r="AI49" s="378"/>
      <c r="AJ49" s="378"/>
      <c r="AK49" s="378"/>
      <c r="AL49" s="378"/>
      <c r="AM49" s="378"/>
      <c r="AN49" s="379" t="s">
        <v>55</v>
      </c>
      <c r="AO49" s="378"/>
      <c r="AP49" s="378"/>
      <c r="AQ49" s="80" t="s">
        <v>56</v>
      </c>
      <c r="AR49" s="61"/>
      <c r="AS49" s="81" t="s">
        <v>57</v>
      </c>
      <c r="AT49" s="82" t="s">
        <v>58</v>
      </c>
      <c r="AU49" s="82" t="s">
        <v>59</v>
      </c>
      <c r="AV49" s="82" t="s">
        <v>60</v>
      </c>
      <c r="AW49" s="82" t="s">
        <v>61</v>
      </c>
      <c r="AX49" s="82" t="s">
        <v>62</v>
      </c>
      <c r="AY49" s="82" t="s">
        <v>63</v>
      </c>
      <c r="AZ49" s="82" t="s">
        <v>64</v>
      </c>
      <c r="BA49" s="82" t="s">
        <v>65</v>
      </c>
      <c r="BB49" s="82" t="s">
        <v>66</v>
      </c>
      <c r="BC49" s="82" t="s">
        <v>67</v>
      </c>
      <c r="BD49" s="83" t="s">
        <v>68</v>
      </c>
    </row>
    <row r="50" spans="1:90" s="1" customFormat="1" ht="10.9" customHeight="1">
      <c r="B50" s="41"/>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1"/>
      <c r="AS50" s="84"/>
      <c r="AT50" s="85"/>
      <c r="AU50" s="85"/>
      <c r="AV50" s="85"/>
      <c r="AW50" s="85"/>
      <c r="AX50" s="85"/>
      <c r="AY50" s="85"/>
      <c r="AZ50" s="85"/>
      <c r="BA50" s="85"/>
      <c r="BB50" s="85"/>
      <c r="BC50" s="85"/>
      <c r="BD50" s="86"/>
    </row>
    <row r="51" spans="1:90" s="4" customFormat="1" ht="32.450000000000003" customHeight="1">
      <c r="B51" s="68"/>
      <c r="C51" s="87" t="s">
        <v>69</v>
      </c>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384">
        <f>ROUND(AG52,2)</f>
        <v>0</v>
      </c>
      <c r="AH51" s="384"/>
      <c r="AI51" s="384"/>
      <c r="AJ51" s="384"/>
      <c r="AK51" s="384"/>
      <c r="AL51" s="384"/>
      <c r="AM51" s="384"/>
      <c r="AN51" s="385">
        <f>SUM(AG51,AT51)</f>
        <v>0</v>
      </c>
      <c r="AO51" s="385"/>
      <c r="AP51" s="385"/>
      <c r="AQ51" s="89" t="s">
        <v>21</v>
      </c>
      <c r="AR51" s="71"/>
      <c r="AS51" s="90">
        <f>ROUND(AS52,2)</f>
        <v>0</v>
      </c>
      <c r="AT51" s="91">
        <f>ROUND(SUM(AV51:AW51),2)</f>
        <v>0</v>
      </c>
      <c r="AU51" s="92">
        <f>ROUND(AU52,5)</f>
        <v>0</v>
      </c>
      <c r="AV51" s="91">
        <f>ROUND(AZ51*L26,2)</f>
        <v>0</v>
      </c>
      <c r="AW51" s="91">
        <f>ROUND(BA51*L27,2)</f>
        <v>0</v>
      </c>
      <c r="AX51" s="91">
        <f>ROUND(BB51*L26,2)</f>
        <v>0</v>
      </c>
      <c r="AY51" s="91">
        <f>ROUND(BC51*L27,2)</f>
        <v>0</v>
      </c>
      <c r="AZ51" s="91">
        <f>ROUND(AZ52,2)</f>
        <v>0</v>
      </c>
      <c r="BA51" s="91">
        <f>ROUND(BA52,2)</f>
        <v>0</v>
      </c>
      <c r="BB51" s="91">
        <f>ROUND(BB52,2)</f>
        <v>0</v>
      </c>
      <c r="BC51" s="91">
        <f>ROUND(BC52,2)</f>
        <v>0</v>
      </c>
      <c r="BD51" s="93">
        <f>ROUND(BD52,2)</f>
        <v>0</v>
      </c>
      <c r="BS51" s="94" t="s">
        <v>70</v>
      </c>
      <c r="BT51" s="94" t="s">
        <v>71</v>
      </c>
      <c r="BV51" s="94" t="s">
        <v>72</v>
      </c>
      <c r="BW51" s="94" t="s">
        <v>7</v>
      </c>
      <c r="BX51" s="94" t="s">
        <v>73</v>
      </c>
      <c r="CL51" s="94" t="s">
        <v>21</v>
      </c>
    </row>
    <row r="52" spans="1:90" s="5" customFormat="1" ht="37.5" customHeight="1">
      <c r="A52" s="95" t="s">
        <v>74</v>
      </c>
      <c r="B52" s="96"/>
      <c r="C52" s="97"/>
      <c r="D52" s="383" t="s">
        <v>16</v>
      </c>
      <c r="E52" s="383"/>
      <c r="F52" s="383"/>
      <c r="G52" s="383"/>
      <c r="H52" s="383"/>
      <c r="I52" s="98"/>
      <c r="J52" s="383" t="s">
        <v>19</v>
      </c>
      <c r="K52" s="383"/>
      <c r="L52" s="383"/>
      <c r="M52" s="383"/>
      <c r="N52" s="383"/>
      <c r="O52" s="383"/>
      <c r="P52" s="383"/>
      <c r="Q52" s="383"/>
      <c r="R52" s="383"/>
      <c r="S52" s="383"/>
      <c r="T52" s="383"/>
      <c r="U52" s="383"/>
      <c r="V52" s="383"/>
      <c r="W52" s="383"/>
      <c r="X52" s="383"/>
      <c r="Y52" s="383"/>
      <c r="Z52" s="383"/>
      <c r="AA52" s="383"/>
      <c r="AB52" s="383"/>
      <c r="AC52" s="383"/>
      <c r="AD52" s="383"/>
      <c r="AE52" s="383"/>
      <c r="AF52" s="383"/>
      <c r="AG52" s="381">
        <f>'170201 - Poutní kostel sv...'!J25</f>
        <v>0</v>
      </c>
      <c r="AH52" s="382"/>
      <c r="AI52" s="382"/>
      <c r="AJ52" s="382"/>
      <c r="AK52" s="382"/>
      <c r="AL52" s="382"/>
      <c r="AM52" s="382"/>
      <c r="AN52" s="381">
        <f>SUM(AG52,AT52)</f>
        <v>0</v>
      </c>
      <c r="AO52" s="382"/>
      <c r="AP52" s="382"/>
      <c r="AQ52" s="99" t="s">
        <v>75</v>
      </c>
      <c r="AR52" s="100"/>
      <c r="AS52" s="101">
        <v>0</v>
      </c>
      <c r="AT52" s="102">
        <f>ROUND(SUM(AV52:AW52),2)</f>
        <v>0</v>
      </c>
      <c r="AU52" s="103">
        <f>'170201 - Poutní kostel sv...'!P91</f>
        <v>0</v>
      </c>
      <c r="AV52" s="102">
        <f>'170201 - Poutní kostel sv...'!J28</f>
        <v>0</v>
      </c>
      <c r="AW52" s="102">
        <f>'170201 - Poutní kostel sv...'!J29</f>
        <v>0</v>
      </c>
      <c r="AX52" s="102">
        <f>'170201 - Poutní kostel sv...'!J30</f>
        <v>0</v>
      </c>
      <c r="AY52" s="102">
        <f>'170201 - Poutní kostel sv...'!J31</f>
        <v>0</v>
      </c>
      <c r="AZ52" s="102">
        <f>'170201 - Poutní kostel sv...'!F28</f>
        <v>0</v>
      </c>
      <c r="BA52" s="102">
        <f>'170201 - Poutní kostel sv...'!F29</f>
        <v>0</v>
      </c>
      <c r="BB52" s="102">
        <f>'170201 - Poutní kostel sv...'!F30</f>
        <v>0</v>
      </c>
      <c r="BC52" s="102">
        <f>'170201 - Poutní kostel sv...'!F31</f>
        <v>0</v>
      </c>
      <c r="BD52" s="104">
        <f>'170201 - Poutní kostel sv...'!F32</f>
        <v>0</v>
      </c>
      <c r="BT52" s="105" t="s">
        <v>76</v>
      </c>
      <c r="BU52" s="105" t="s">
        <v>77</v>
      </c>
      <c r="BV52" s="105" t="s">
        <v>72</v>
      </c>
      <c r="BW52" s="105" t="s">
        <v>7</v>
      </c>
      <c r="BX52" s="105" t="s">
        <v>73</v>
      </c>
      <c r="CL52" s="105" t="s">
        <v>21</v>
      </c>
    </row>
    <row r="53" spans="1:90" s="1" customFormat="1" ht="30" customHeight="1">
      <c r="B53" s="41"/>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P53" s="63"/>
      <c r="AQ53" s="63"/>
      <c r="AR53" s="61"/>
    </row>
    <row r="54" spans="1:90" s="1" customFormat="1" ht="6.95" customHeight="1">
      <c r="B54" s="56"/>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61"/>
    </row>
  </sheetData>
  <sheetProtection algorithmName="SHA-512" hashValue="kik6nnDR3aszKrKvpT3cD6GV/8OU2OdXzttPV+6IXb2AJJ5FhVaG+fznurb0deufcsBRcnoJoSDfNQklFEs+Ng==" saltValue="i6WepnqlbeD1n6IDUOVxGA==" spinCount="100000" sheet="1" objects="1" scenarios="1" formatCells="0" formatColumns="0" formatRows="0" sort="0" autoFilter="0"/>
  <mergeCells count="41">
    <mergeCell ref="AR2:BE2"/>
    <mergeCell ref="AN52:AP52"/>
    <mergeCell ref="AG52:AM52"/>
    <mergeCell ref="D52:H52"/>
    <mergeCell ref="J52:AF52"/>
    <mergeCell ref="AG51:AM51"/>
    <mergeCell ref="AN51:AP51"/>
    <mergeCell ref="L42:AO42"/>
    <mergeCell ref="AM44:AN44"/>
    <mergeCell ref="AM46:AP46"/>
    <mergeCell ref="AS46:AT48"/>
    <mergeCell ref="C49:G49"/>
    <mergeCell ref="I49:AF49"/>
    <mergeCell ref="AG49:AM49"/>
    <mergeCell ref="AN49:AP49"/>
    <mergeCell ref="L30:O30"/>
    <mergeCell ref="W30:AE30"/>
    <mergeCell ref="AK30:AO30"/>
    <mergeCell ref="X32:AB32"/>
    <mergeCell ref="AK32:AO32"/>
    <mergeCell ref="W28:AE28"/>
    <mergeCell ref="AK28:AO28"/>
    <mergeCell ref="L29:O29"/>
    <mergeCell ref="W29:AE29"/>
    <mergeCell ref="AK29:AO29"/>
    <mergeCell ref="BE5:BE32"/>
    <mergeCell ref="K5:AO5"/>
    <mergeCell ref="K6:AO6"/>
    <mergeCell ref="E14:AJ14"/>
    <mergeCell ref="E20:AN20"/>
    <mergeCell ref="AK23:AO23"/>
    <mergeCell ref="L25:O25"/>
    <mergeCell ref="W25:AE25"/>
    <mergeCell ref="AK25:AO25"/>
    <mergeCell ref="L26:O26"/>
    <mergeCell ref="W26:AE26"/>
    <mergeCell ref="AK26:AO26"/>
    <mergeCell ref="L27:O27"/>
    <mergeCell ref="W27:AE27"/>
    <mergeCell ref="AK27:AO27"/>
    <mergeCell ref="L28:O28"/>
  </mergeCells>
  <hyperlinks>
    <hyperlink ref="K1:S1" location="C2" display="1) Rekapitulace stavby" xr:uid="{00000000-0004-0000-0000-000000000000}"/>
    <hyperlink ref="W1:AI1" location="C51" display="2) Rekapitulace objektů stavby a soupisů prací" xr:uid="{00000000-0004-0000-0000-000001000000}"/>
    <hyperlink ref="A52" location="'170201 - Poutní kostel sv...'!C2" display="/" xr:uid="{00000000-0004-0000-0000-000002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382"/>
  <sheetViews>
    <sheetView showGridLines="0" workbookViewId="0">
      <pane ySplit="1" topLeftCell="A2" activePane="bottomLeft" state="frozen"/>
      <selection pane="bottomLeft"/>
    </sheetView>
  </sheetViews>
  <sheetFormatPr defaultRowHeight="15"/>
  <cols>
    <col min="1" max="1" width="8.33203125" customWidth="1"/>
    <col min="2" max="2" width="1.6640625" customWidth="1"/>
    <col min="3" max="3" width="4.1640625" customWidth="1"/>
    <col min="4" max="4" width="4.33203125" customWidth="1"/>
    <col min="5" max="5" width="17.1640625" customWidth="1"/>
    <col min="6" max="6" width="75" customWidth="1"/>
    <col min="7" max="7" width="8.6640625" customWidth="1"/>
    <col min="8" max="8" width="11.1640625" customWidth="1"/>
    <col min="9" max="9" width="12.6640625" style="106" customWidth="1"/>
    <col min="10" max="10" width="23.5" customWidth="1"/>
    <col min="11" max="11" width="15.5" customWidth="1"/>
    <col min="13" max="18" width="9.33203125" hidden="1"/>
    <col min="19" max="19" width="8.1640625" hidden="1" customWidth="1"/>
    <col min="20" max="20" width="29.6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1" spans="1:70" ht="21.75" customHeight="1">
      <c r="A1" s="21"/>
      <c r="B1" s="107"/>
      <c r="C1" s="107"/>
      <c r="D1" s="108" t="s">
        <v>1</v>
      </c>
      <c r="E1" s="107"/>
      <c r="F1" s="109" t="s">
        <v>78</v>
      </c>
      <c r="G1" s="390" t="s">
        <v>79</v>
      </c>
      <c r="H1" s="390"/>
      <c r="I1" s="110"/>
      <c r="J1" s="109" t="s">
        <v>80</v>
      </c>
      <c r="K1" s="108" t="s">
        <v>81</v>
      </c>
      <c r="L1" s="109" t="s">
        <v>82</v>
      </c>
      <c r="M1" s="109"/>
      <c r="N1" s="109"/>
      <c r="O1" s="109"/>
      <c r="P1" s="109"/>
      <c r="Q1" s="109"/>
      <c r="R1" s="109"/>
      <c r="S1" s="109"/>
      <c r="T1" s="109"/>
      <c r="U1" s="20"/>
      <c r="V1" s="20"/>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row>
    <row r="2" spans="1:70" ht="36.950000000000003" customHeight="1">
      <c r="L2" s="386"/>
      <c r="M2" s="386"/>
      <c r="N2" s="386"/>
      <c r="O2" s="386"/>
      <c r="P2" s="386"/>
      <c r="Q2" s="386"/>
      <c r="R2" s="386"/>
      <c r="S2" s="386"/>
      <c r="T2" s="386"/>
      <c r="U2" s="386"/>
      <c r="V2" s="386"/>
      <c r="AT2" s="24" t="s">
        <v>7</v>
      </c>
    </row>
    <row r="3" spans="1:70" ht="6.95" customHeight="1">
      <c r="B3" s="25"/>
      <c r="C3" s="26"/>
      <c r="D3" s="26"/>
      <c r="E3" s="26"/>
      <c r="F3" s="26"/>
      <c r="G3" s="26"/>
      <c r="H3" s="26"/>
      <c r="I3" s="111"/>
      <c r="J3" s="26"/>
      <c r="K3" s="27"/>
      <c r="AT3" s="24" t="s">
        <v>83</v>
      </c>
    </row>
    <row r="4" spans="1:70" ht="36.950000000000003" customHeight="1">
      <c r="B4" s="28"/>
      <c r="C4" s="29"/>
      <c r="D4" s="30" t="s">
        <v>84</v>
      </c>
      <c r="E4" s="29"/>
      <c r="F4" s="29"/>
      <c r="G4" s="29"/>
      <c r="H4" s="29"/>
      <c r="I4" s="112"/>
      <c r="J4" s="29"/>
      <c r="K4" s="31"/>
      <c r="M4" s="32" t="s">
        <v>12</v>
      </c>
      <c r="AT4" s="24" t="s">
        <v>6</v>
      </c>
    </row>
    <row r="5" spans="1:70" ht="6.95" customHeight="1">
      <c r="B5" s="28"/>
      <c r="C5" s="29"/>
      <c r="D5" s="29"/>
      <c r="E5" s="29"/>
      <c r="F5" s="29"/>
      <c r="G5" s="29"/>
      <c r="H5" s="29"/>
      <c r="I5" s="112"/>
      <c r="J5" s="29"/>
      <c r="K5" s="31"/>
    </row>
    <row r="6" spans="1:70" s="1" customFormat="1">
      <c r="B6" s="41"/>
      <c r="C6" s="42"/>
      <c r="D6" s="37" t="s">
        <v>18</v>
      </c>
      <c r="E6" s="42"/>
      <c r="F6" s="42"/>
      <c r="G6" s="42"/>
      <c r="H6" s="42"/>
      <c r="I6" s="113"/>
      <c r="J6" s="42"/>
      <c r="K6" s="45"/>
    </row>
    <row r="7" spans="1:70" s="1" customFormat="1" ht="36.950000000000003" customHeight="1">
      <c r="B7" s="41"/>
      <c r="C7" s="42"/>
      <c r="D7" s="42"/>
      <c r="E7" s="387" t="s">
        <v>19</v>
      </c>
      <c r="F7" s="388"/>
      <c r="G7" s="388"/>
      <c r="H7" s="388"/>
      <c r="I7" s="113"/>
      <c r="J7" s="42"/>
      <c r="K7" s="45"/>
    </row>
    <row r="8" spans="1:70" s="1" customFormat="1" ht="13.5">
      <c r="B8" s="41"/>
      <c r="C8" s="42"/>
      <c r="D8" s="42"/>
      <c r="E8" s="42"/>
      <c r="F8" s="42"/>
      <c r="G8" s="42"/>
      <c r="H8" s="42"/>
      <c r="I8" s="113"/>
      <c r="J8" s="42"/>
      <c r="K8" s="45"/>
    </row>
    <row r="9" spans="1:70" s="1" customFormat="1" ht="14.45" customHeight="1">
      <c r="B9" s="41"/>
      <c r="C9" s="42"/>
      <c r="D9" s="37" t="s">
        <v>20</v>
      </c>
      <c r="E9" s="42"/>
      <c r="F9" s="35" t="s">
        <v>21</v>
      </c>
      <c r="G9" s="42"/>
      <c r="H9" s="42"/>
      <c r="I9" s="114" t="s">
        <v>22</v>
      </c>
      <c r="J9" s="35" t="s">
        <v>21</v>
      </c>
      <c r="K9" s="45"/>
    </row>
    <row r="10" spans="1:70" s="1" customFormat="1" ht="14.45" customHeight="1">
      <c r="B10" s="41"/>
      <c r="C10" s="42"/>
      <c r="D10" s="37" t="s">
        <v>23</v>
      </c>
      <c r="E10" s="42"/>
      <c r="F10" s="35" t="s">
        <v>24</v>
      </c>
      <c r="G10" s="42"/>
      <c r="H10" s="42"/>
      <c r="I10" s="114" t="s">
        <v>25</v>
      </c>
      <c r="J10" s="115" t="str">
        <f>'Rekapitulace stavby'!AN8</f>
        <v>2.2.2017</v>
      </c>
      <c r="K10" s="45"/>
    </row>
    <row r="11" spans="1:70" s="1" customFormat="1" ht="10.9" customHeight="1">
      <c r="B11" s="41"/>
      <c r="C11" s="42"/>
      <c r="D11" s="42"/>
      <c r="E11" s="42"/>
      <c r="F11" s="42"/>
      <c r="G11" s="42"/>
      <c r="H11" s="42"/>
      <c r="I11" s="113"/>
      <c r="J11" s="42"/>
      <c r="K11" s="45"/>
    </row>
    <row r="12" spans="1:70" s="1" customFormat="1" ht="14.45" customHeight="1">
      <c r="B12" s="41"/>
      <c r="C12" s="42"/>
      <c r="D12" s="37" t="s">
        <v>27</v>
      </c>
      <c r="E12" s="42"/>
      <c r="F12" s="42"/>
      <c r="G12" s="42"/>
      <c r="H12" s="42"/>
      <c r="I12" s="114" t="s">
        <v>28</v>
      </c>
      <c r="J12" s="35" t="s">
        <v>21</v>
      </c>
      <c r="K12" s="45"/>
    </row>
    <row r="13" spans="1:70" s="1" customFormat="1" ht="18" customHeight="1">
      <c r="B13" s="41"/>
      <c r="C13" s="42"/>
      <c r="D13" s="42"/>
      <c r="E13" s="35" t="s">
        <v>29</v>
      </c>
      <c r="F13" s="42"/>
      <c r="G13" s="42"/>
      <c r="H13" s="42"/>
      <c r="I13" s="114" t="s">
        <v>30</v>
      </c>
      <c r="J13" s="35" t="s">
        <v>21</v>
      </c>
      <c r="K13" s="45"/>
    </row>
    <row r="14" spans="1:70" s="1" customFormat="1" ht="6.95" customHeight="1">
      <c r="B14" s="41"/>
      <c r="C14" s="42"/>
      <c r="D14" s="42"/>
      <c r="E14" s="42"/>
      <c r="F14" s="42"/>
      <c r="G14" s="42"/>
      <c r="H14" s="42"/>
      <c r="I14" s="113"/>
      <c r="J14" s="42"/>
      <c r="K14" s="45"/>
    </row>
    <row r="15" spans="1:70" s="1" customFormat="1" ht="14.45" customHeight="1">
      <c r="B15" s="41"/>
      <c r="C15" s="42"/>
      <c r="D15" s="37" t="s">
        <v>31</v>
      </c>
      <c r="E15" s="42"/>
      <c r="F15" s="42"/>
      <c r="G15" s="42"/>
      <c r="H15" s="42"/>
      <c r="I15" s="114" t="s">
        <v>28</v>
      </c>
      <c r="J15" s="35" t="str">
        <f>IF('Rekapitulace stavby'!AN13="Vyplň údaj","",IF('Rekapitulace stavby'!AN13="","",'Rekapitulace stavby'!AN13))</f>
        <v/>
      </c>
      <c r="K15" s="45"/>
    </row>
    <row r="16" spans="1:70" s="1" customFormat="1" ht="18" customHeight="1">
      <c r="B16" s="41"/>
      <c r="C16" s="42"/>
      <c r="D16" s="42"/>
      <c r="E16" s="35" t="str">
        <f>IF('Rekapitulace stavby'!E14="Vyplň údaj","",IF('Rekapitulace stavby'!E14="","",'Rekapitulace stavby'!E14))</f>
        <v/>
      </c>
      <c r="F16" s="42"/>
      <c r="G16" s="42"/>
      <c r="H16" s="42"/>
      <c r="I16" s="114" t="s">
        <v>30</v>
      </c>
      <c r="J16" s="35" t="str">
        <f>IF('Rekapitulace stavby'!AN14="Vyplň údaj","",IF('Rekapitulace stavby'!AN14="","",'Rekapitulace stavby'!AN14))</f>
        <v/>
      </c>
      <c r="K16" s="45"/>
    </row>
    <row r="17" spans="2:11" s="1" customFormat="1" ht="6.95" customHeight="1">
      <c r="B17" s="41"/>
      <c r="C17" s="42"/>
      <c r="D17" s="42"/>
      <c r="E17" s="42"/>
      <c r="F17" s="42"/>
      <c r="G17" s="42"/>
      <c r="H17" s="42"/>
      <c r="I17" s="113"/>
      <c r="J17" s="42"/>
      <c r="K17" s="45"/>
    </row>
    <row r="18" spans="2:11" s="1" customFormat="1" ht="14.45" customHeight="1">
      <c r="B18" s="41"/>
      <c r="C18" s="42"/>
      <c r="D18" s="37" t="s">
        <v>33</v>
      </c>
      <c r="E18" s="42"/>
      <c r="F18" s="42"/>
      <c r="G18" s="42"/>
      <c r="H18" s="42"/>
      <c r="I18" s="114" t="s">
        <v>28</v>
      </c>
      <c r="J18" s="35" t="str">
        <f>IF('Rekapitulace stavby'!AN16="","",'Rekapitulace stavby'!AN16)</f>
        <v/>
      </c>
      <c r="K18" s="45"/>
    </row>
    <row r="19" spans="2:11" s="1" customFormat="1" ht="18" customHeight="1">
      <c r="B19" s="41"/>
      <c r="C19" s="42"/>
      <c r="D19" s="42"/>
      <c r="E19" s="35" t="str">
        <f>IF('Rekapitulace stavby'!E17="","",'Rekapitulace stavby'!E17)</f>
        <v xml:space="preserve"> </v>
      </c>
      <c r="F19" s="42"/>
      <c r="G19" s="42"/>
      <c r="H19" s="42"/>
      <c r="I19" s="114" t="s">
        <v>30</v>
      </c>
      <c r="J19" s="35" t="str">
        <f>IF('Rekapitulace stavby'!AN17="","",'Rekapitulace stavby'!AN17)</f>
        <v/>
      </c>
      <c r="K19" s="45"/>
    </row>
    <row r="20" spans="2:11" s="1" customFormat="1" ht="6.95" customHeight="1">
      <c r="B20" s="41"/>
      <c r="C20" s="42"/>
      <c r="D20" s="42"/>
      <c r="E20" s="42"/>
      <c r="F20" s="42"/>
      <c r="G20" s="42"/>
      <c r="H20" s="42"/>
      <c r="I20" s="113"/>
      <c r="J20" s="42"/>
      <c r="K20" s="45"/>
    </row>
    <row r="21" spans="2:11" s="1" customFormat="1" ht="14.45" customHeight="1">
      <c r="B21" s="41"/>
      <c r="C21" s="42"/>
      <c r="D21" s="37" t="s">
        <v>36</v>
      </c>
      <c r="E21" s="42"/>
      <c r="F21" s="42"/>
      <c r="G21" s="42"/>
      <c r="H21" s="42"/>
      <c r="I21" s="113"/>
      <c r="J21" s="42"/>
      <c r="K21" s="45"/>
    </row>
    <row r="22" spans="2:11" s="6" customFormat="1" ht="22.5" customHeight="1">
      <c r="B22" s="116"/>
      <c r="C22" s="117"/>
      <c r="D22" s="117"/>
      <c r="E22" s="356" t="s">
        <v>21</v>
      </c>
      <c r="F22" s="356"/>
      <c r="G22" s="356"/>
      <c r="H22" s="356"/>
      <c r="I22" s="118"/>
      <c r="J22" s="117"/>
      <c r="K22" s="119"/>
    </row>
    <row r="23" spans="2:11" s="1" customFormat="1" ht="6.95" customHeight="1">
      <c r="B23" s="41"/>
      <c r="C23" s="42"/>
      <c r="D23" s="42"/>
      <c r="E23" s="42"/>
      <c r="F23" s="42"/>
      <c r="G23" s="42"/>
      <c r="H23" s="42"/>
      <c r="I23" s="113"/>
      <c r="J23" s="42"/>
      <c r="K23" s="45"/>
    </row>
    <row r="24" spans="2:11" s="1" customFormat="1" ht="6.95" customHeight="1">
      <c r="B24" s="41"/>
      <c r="C24" s="42"/>
      <c r="D24" s="85"/>
      <c r="E24" s="85"/>
      <c r="F24" s="85"/>
      <c r="G24" s="85"/>
      <c r="H24" s="85"/>
      <c r="I24" s="120"/>
      <c r="J24" s="85"/>
      <c r="K24" s="121"/>
    </row>
    <row r="25" spans="2:11" s="1" customFormat="1" ht="25.35" customHeight="1">
      <c r="B25" s="41"/>
      <c r="C25" s="42"/>
      <c r="D25" s="122" t="s">
        <v>37</v>
      </c>
      <c r="E25" s="42"/>
      <c r="F25" s="42"/>
      <c r="G25" s="42"/>
      <c r="H25" s="42"/>
      <c r="I25" s="113"/>
      <c r="J25" s="123">
        <f>ROUND(J91,2)</f>
        <v>0</v>
      </c>
      <c r="K25" s="45"/>
    </row>
    <row r="26" spans="2:11" s="1" customFormat="1" ht="6.95" customHeight="1">
      <c r="B26" s="41"/>
      <c r="C26" s="42"/>
      <c r="D26" s="85"/>
      <c r="E26" s="85"/>
      <c r="F26" s="85"/>
      <c r="G26" s="85"/>
      <c r="H26" s="85"/>
      <c r="I26" s="120"/>
      <c r="J26" s="85"/>
      <c r="K26" s="121"/>
    </row>
    <row r="27" spans="2:11" s="1" customFormat="1" ht="14.45" customHeight="1">
      <c r="B27" s="41"/>
      <c r="C27" s="42"/>
      <c r="D27" s="42"/>
      <c r="E27" s="42"/>
      <c r="F27" s="46" t="s">
        <v>39</v>
      </c>
      <c r="G27" s="42"/>
      <c r="H27" s="42"/>
      <c r="I27" s="124" t="s">
        <v>38</v>
      </c>
      <c r="J27" s="46" t="s">
        <v>40</v>
      </c>
      <c r="K27" s="45"/>
    </row>
    <row r="28" spans="2:11" s="1" customFormat="1" ht="14.45" customHeight="1">
      <c r="B28" s="41"/>
      <c r="C28" s="42"/>
      <c r="D28" s="49" t="s">
        <v>41</v>
      </c>
      <c r="E28" s="49" t="s">
        <v>42</v>
      </c>
      <c r="F28" s="125">
        <f>ROUND(SUM(BE91:BE381), 2)</f>
        <v>0</v>
      </c>
      <c r="G28" s="42"/>
      <c r="H28" s="42"/>
      <c r="I28" s="126">
        <v>0.21</v>
      </c>
      <c r="J28" s="125">
        <f>ROUND(ROUND((SUM(BE91:BE381)), 2)*I28, 2)</f>
        <v>0</v>
      </c>
      <c r="K28" s="45"/>
    </row>
    <row r="29" spans="2:11" s="1" customFormat="1" ht="14.45" customHeight="1">
      <c r="B29" s="41"/>
      <c r="C29" s="42"/>
      <c r="D29" s="42"/>
      <c r="E29" s="49" t="s">
        <v>43</v>
      </c>
      <c r="F29" s="125">
        <f>ROUND(SUM(BF91:BF381), 2)</f>
        <v>0</v>
      </c>
      <c r="G29" s="42"/>
      <c r="H29" s="42"/>
      <c r="I29" s="126">
        <v>0.15</v>
      </c>
      <c r="J29" s="125">
        <f>ROUND(ROUND((SUM(BF91:BF381)), 2)*I29, 2)</f>
        <v>0</v>
      </c>
      <c r="K29" s="45"/>
    </row>
    <row r="30" spans="2:11" s="1" customFormat="1" ht="14.45" hidden="1" customHeight="1">
      <c r="B30" s="41"/>
      <c r="C30" s="42"/>
      <c r="D30" s="42"/>
      <c r="E30" s="49" t="s">
        <v>44</v>
      </c>
      <c r="F30" s="125">
        <f>ROUND(SUM(BG91:BG381), 2)</f>
        <v>0</v>
      </c>
      <c r="G30" s="42"/>
      <c r="H30" s="42"/>
      <c r="I30" s="126">
        <v>0.21</v>
      </c>
      <c r="J30" s="125">
        <v>0</v>
      </c>
      <c r="K30" s="45"/>
    </row>
    <row r="31" spans="2:11" s="1" customFormat="1" ht="14.45" hidden="1" customHeight="1">
      <c r="B31" s="41"/>
      <c r="C31" s="42"/>
      <c r="D31" s="42"/>
      <c r="E31" s="49" t="s">
        <v>45</v>
      </c>
      <c r="F31" s="125">
        <f>ROUND(SUM(BH91:BH381), 2)</f>
        <v>0</v>
      </c>
      <c r="G31" s="42"/>
      <c r="H31" s="42"/>
      <c r="I31" s="126">
        <v>0.15</v>
      </c>
      <c r="J31" s="125">
        <v>0</v>
      </c>
      <c r="K31" s="45"/>
    </row>
    <row r="32" spans="2:11" s="1" customFormat="1" ht="14.45" hidden="1" customHeight="1">
      <c r="B32" s="41"/>
      <c r="C32" s="42"/>
      <c r="D32" s="42"/>
      <c r="E32" s="49" t="s">
        <v>46</v>
      </c>
      <c r="F32" s="125">
        <f>ROUND(SUM(BI91:BI381), 2)</f>
        <v>0</v>
      </c>
      <c r="G32" s="42"/>
      <c r="H32" s="42"/>
      <c r="I32" s="126">
        <v>0</v>
      </c>
      <c r="J32" s="125">
        <v>0</v>
      </c>
      <c r="K32" s="45"/>
    </row>
    <row r="33" spans="2:11" s="1" customFormat="1" ht="6.95" customHeight="1">
      <c r="B33" s="41"/>
      <c r="C33" s="42"/>
      <c r="D33" s="42"/>
      <c r="E33" s="42"/>
      <c r="F33" s="42"/>
      <c r="G33" s="42"/>
      <c r="H33" s="42"/>
      <c r="I33" s="113"/>
      <c r="J33" s="42"/>
      <c r="K33" s="45"/>
    </row>
    <row r="34" spans="2:11" s="1" customFormat="1" ht="25.35" customHeight="1">
      <c r="B34" s="41"/>
      <c r="C34" s="127"/>
      <c r="D34" s="128" t="s">
        <v>47</v>
      </c>
      <c r="E34" s="79"/>
      <c r="F34" s="79"/>
      <c r="G34" s="129" t="s">
        <v>48</v>
      </c>
      <c r="H34" s="130" t="s">
        <v>49</v>
      </c>
      <c r="I34" s="131"/>
      <c r="J34" s="132">
        <f>SUM(J25:J32)</f>
        <v>0</v>
      </c>
      <c r="K34" s="133"/>
    </row>
    <row r="35" spans="2:11" s="1" customFormat="1" ht="14.45" customHeight="1">
      <c r="B35" s="56"/>
      <c r="C35" s="57"/>
      <c r="D35" s="57"/>
      <c r="E35" s="57"/>
      <c r="F35" s="57"/>
      <c r="G35" s="57"/>
      <c r="H35" s="57"/>
      <c r="I35" s="134"/>
      <c r="J35" s="57"/>
      <c r="K35" s="58"/>
    </row>
    <row r="39" spans="2:11" s="1" customFormat="1" ht="6.95" customHeight="1">
      <c r="B39" s="135"/>
      <c r="C39" s="136"/>
      <c r="D39" s="136"/>
      <c r="E39" s="136"/>
      <c r="F39" s="136"/>
      <c r="G39" s="136"/>
      <c r="H39" s="136"/>
      <c r="I39" s="137"/>
      <c r="J39" s="136"/>
      <c r="K39" s="138"/>
    </row>
    <row r="40" spans="2:11" s="1" customFormat="1" ht="36.950000000000003" customHeight="1">
      <c r="B40" s="41"/>
      <c r="C40" s="30" t="s">
        <v>85</v>
      </c>
      <c r="D40" s="42"/>
      <c r="E40" s="42"/>
      <c r="F40" s="42"/>
      <c r="G40" s="42"/>
      <c r="H40" s="42"/>
      <c r="I40" s="113"/>
      <c r="J40" s="42"/>
      <c r="K40" s="45"/>
    </row>
    <row r="41" spans="2:11" s="1" customFormat="1" ht="6.95" customHeight="1">
      <c r="B41" s="41"/>
      <c r="C41" s="42"/>
      <c r="D41" s="42"/>
      <c r="E41" s="42"/>
      <c r="F41" s="42"/>
      <c r="G41" s="42"/>
      <c r="H41" s="42"/>
      <c r="I41" s="113"/>
      <c r="J41" s="42"/>
      <c r="K41" s="45"/>
    </row>
    <row r="42" spans="2:11" s="1" customFormat="1" ht="14.45" customHeight="1">
      <c r="B42" s="41"/>
      <c r="C42" s="37" t="s">
        <v>18</v>
      </c>
      <c r="D42" s="42"/>
      <c r="E42" s="42"/>
      <c r="F42" s="42"/>
      <c r="G42" s="42"/>
      <c r="H42" s="42"/>
      <c r="I42" s="113"/>
      <c r="J42" s="42"/>
      <c r="K42" s="45"/>
    </row>
    <row r="43" spans="2:11" s="1" customFormat="1" ht="23.25" customHeight="1">
      <c r="B43" s="41"/>
      <c r="C43" s="42"/>
      <c r="D43" s="42"/>
      <c r="E43" s="387" t="str">
        <f>E7</f>
        <v>Poutní kostel sv. Jana Nepomuckého na Zelené Hoře</v>
      </c>
      <c r="F43" s="388"/>
      <c r="G43" s="388"/>
      <c r="H43" s="388"/>
      <c r="I43" s="113"/>
      <c r="J43" s="42"/>
      <c r="K43" s="45"/>
    </row>
    <row r="44" spans="2:11" s="1" customFormat="1" ht="6.95" customHeight="1">
      <c r="B44" s="41"/>
      <c r="C44" s="42"/>
      <c r="D44" s="42"/>
      <c r="E44" s="42"/>
      <c r="F44" s="42"/>
      <c r="G44" s="42"/>
      <c r="H44" s="42"/>
      <c r="I44" s="113"/>
      <c r="J44" s="42"/>
      <c r="K44" s="45"/>
    </row>
    <row r="45" spans="2:11" s="1" customFormat="1" ht="18" customHeight="1">
      <c r="B45" s="41"/>
      <c r="C45" s="37" t="s">
        <v>23</v>
      </c>
      <c r="D45" s="42"/>
      <c r="E45" s="42"/>
      <c r="F45" s="35" t="str">
        <f>F10</f>
        <v>Žďár nad Sázavou</v>
      </c>
      <c r="G45" s="42"/>
      <c r="H45" s="42"/>
      <c r="I45" s="114" t="s">
        <v>25</v>
      </c>
      <c r="J45" s="115" t="str">
        <f>IF(J10="","",J10)</f>
        <v>2.2.2017</v>
      </c>
      <c r="K45" s="45"/>
    </row>
    <row r="46" spans="2:11" s="1" customFormat="1" ht="6.95" customHeight="1">
      <c r="B46" s="41"/>
      <c r="C46" s="42"/>
      <c r="D46" s="42"/>
      <c r="E46" s="42"/>
      <c r="F46" s="42"/>
      <c r="G46" s="42"/>
      <c r="H46" s="42"/>
      <c r="I46" s="113"/>
      <c r="J46" s="42"/>
      <c r="K46" s="45"/>
    </row>
    <row r="47" spans="2:11" s="1" customFormat="1">
      <c r="B47" s="41"/>
      <c r="C47" s="37" t="s">
        <v>27</v>
      </c>
      <c r="D47" s="42"/>
      <c r="E47" s="42"/>
      <c r="F47" s="35" t="str">
        <f>E13</f>
        <v>Římskokatolická farnost, Žďár nad Sázavou – II</v>
      </c>
      <c r="G47" s="42"/>
      <c r="H47" s="42"/>
      <c r="I47" s="114" t="s">
        <v>33</v>
      </c>
      <c r="J47" s="35" t="str">
        <f>E19</f>
        <v xml:space="preserve"> </v>
      </c>
      <c r="K47" s="45"/>
    </row>
    <row r="48" spans="2:11" s="1" customFormat="1" ht="14.45" customHeight="1">
      <c r="B48" s="41"/>
      <c r="C48" s="37" t="s">
        <v>31</v>
      </c>
      <c r="D48" s="42"/>
      <c r="E48" s="42"/>
      <c r="F48" s="35" t="str">
        <f>IF(E16="","",E16)</f>
        <v/>
      </c>
      <c r="G48" s="42"/>
      <c r="H48" s="42"/>
      <c r="I48" s="113"/>
      <c r="J48" s="42"/>
      <c r="K48" s="45"/>
    </row>
    <row r="49" spans="2:47" s="1" customFormat="1" ht="10.35" customHeight="1">
      <c r="B49" s="41"/>
      <c r="C49" s="42"/>
      <c r="D49" s="42"/>
      <c r="E49" s="42"/>
      <c r="F49" s="42"/>
      <c r="G49" s="42"/>
      <c r="H49" s="42"/>
      <c r="I49" s="113"/>
      <c r="J49" s="42"/>
      <c r="K49" s="45"/>
    </row>
    <row r="50" spans="2:47" s="1" customFormat="1" ht="29.25" customHeight="1">
      <c r="B50" s="41"/>
      <c r="C50" s="139" t="s">
        <v>86</v>
      </c>
      <c r="D50" s="127"/>
      <c r="E50" s="127"/>
      <c r="F50" s="127"/>
      <c r="G50" s="127"/>
      <c r="H50" s="127"/>
      <c r="I50" s="140"/>
      <c r="J50" s="141" t="s">
        <v>87</v>
      </c>
      <c r="K50" s="142"/>
    </row>
    <row r="51" spans="2:47" s="1" customFormat="1" ht="10.35" customHeight="1">
      <c r="B51" s="41"/>
      <c r="C51" s="42"/>
      <c r="D51" s="42"/>
      <c r="E51" s="42"/>
      <c r="F51" s="42"/>
      <c r="G51" s="42"/>
      <c r="H51" s="42"/>
      <c r="I51" s="113"/>
      <c r="J51" s="42"/>
      <c r="K51" s="45"/>
    </row>
    <row r="52" spans="2:47" s="1" customFormat="1" ht="29.25" customHeight="1">
      <c r="B52" s="41"/>
      <c r="C52" s="143" t="s">
        <v>88</v>
      </c>
      <c r="D52" s="42"/>
      <c r="E52" s="42"/>
      <c r="F52" s="42"/>
      <c r="G52" s="42"/>
      <c r="H52" s="42"/>
      <c r="I52" s="113"/>
      <c r="J52" s="123">
        <f>J91</f>
        <v>0</v>
      </c>
      <c r="K52" s="45"/>
      <c r="AU52" s="24" t="s">
        <v>89</v>
      </c>
    </row>
    <row r="53" spans="2:47" s="7" customFormat="1" ht="24.95" customHeight="1">
      <c r="B53" s="144"/>
      <c r="C53" s="145"/>
      <c r="D53" s="146" t="s">
        <v>90</v>
      </c>
      <c r="E53" s="147"/>
      <c r="F53" s="147"/>
      <c r="G53" s="147"/>
      <c r="H53" s="147"/>
      <c r="I53" s="148"/>
      <c r="J53" s="149">
        <f>J92</f>
        <v>0</v>
      </c>
      <c r="K53" s="150"/>
    </row>
    <row r="54" spans="2:47" s="8" customFormat="1" ht="19.899999999999999" customHeight="1">
      <c r="B54" s="151"/>
      <c r="C54" s="152"/>
      <c r="D54" s="153" t="s">
        <v>91</v>
      </c>
      <c r="E54" s="154"/>
      <c r="F54" s="154"/>
      <c r="G54" s="154"/>
      <c r="H54" s="154"/>
      <c r="I54" s="155"/>
      <c r="J54" s="156">
        <f>J93</f>
        <v>0</v>
      </c>
      <c r="K54" s="157"/>
    </row>
    <row r="55" spans="2:47" s="8" customFormat="1" ht="19.899999999999999" customHeight="1">
      <c r="B55" s="151"/>
      <c r="C55" s="152"/>
      <c r="D55" s="153" t="s">
        <v>92</v>
      </c>
      <c r="E55" s="154"/>
      <c r="F55" s="154"/>
      <c r="G55" s="154"/>
      <c r="H55" s="154"/>
      <c r="I55" s="155"/>
      <c r="J55" s="156">
        <f>J110</f>
        <v>0</v>
      </c>
      <c r="K55" s="157"/>
    </row>
    <row r="56" spans="2:47" s="8" customFormat="1" ht="19.899999999999999" customHeight="1">
      <c r="B56" s="151"/>
      <c r="C56" s="152"/>
      <c r="D56" s="153" t="s">
        <v>93</v>
      </c>
      <c r="E56" s="154"/>
      <c r="F56" s="154"/>
      <c r="G56" s="154"/>
      <c r="H56" s="154"/>
      <c r="I56" s="155"/>
      <c r="J56" s="156">
        <f>J123</f>
        <v>0</v>
      </c>
      <c r="K56" s="157"/>
    </row>
    <row r="57" spans="2:47" s="8" customFormat="1" ht="19.899999999999999" customHeight="1">
      <c r="B57" s="151"/>
      <c r="C57" s="152"/>
      <c r="D57" s="153" t="s">
        <v>94</v>
      </c>
      <c r="E57" s="154"/>
      <c r="F57" s="154"/>
      <c r="G57" s="154"/>
      <c r="H57" s="154"/>
      <c r="I57" s="155"/>
      <c r="J57" s="156">
        <f>J171</f>
        <v>0</v>
      </c>
      <c r="K57" s="157"/>
    </row>
    <row r="58" spans="2:47" s="8" customFormat="1" ht="19.899999999999999" customHeight="1">
      <c r="B58" s="151"/>
      <c r="C58" s="152"/>
      <c r="D58" s="153" t="s">
        <v>95</v>
      </c>
      <c r="E58" s="154"/>
      <c r="F58" s="154"/>
      <c r="G58" s="154"/>
      <c r="H58" s="154"/>
      <c r="I58" s="155"/>
      <c r="J58" s="156">
        <f>J222</f>
        <v>0</v>
      </c>
      <c r="K58" s="157"/>
    </row>
    <row r="59" spans="2:47" s="8" customFormat="1" ht="14.85" customHeight="1">
      <c r="B59" s="151"/>
      <c r="C59" s="152"/>
      <c r="D59" s="153" t="s">
        <v>96</v>
      </c>
      <c r="E59" s="154"/>
      <c r="F59" s="154"/>
      <c r="G59" s="154"/>
      <c r="H59" s="154"/>
      <c r="I59" s="155"/>
      <c r="J59" s="156">
        <f>J240</f>
        <v>0</v>
      </c>
      <c r="K59" s="157"/>
    </row>
    <row r="60" spans="2:47" s="8" customFormat="1" ht="19.899999999999999" customHeight="1">
      <c r="B60" s="151"/>
      <c r="C60" s="152"/>
      <c r="D60" s="153" t="s">
        <v>97</v>
      </c>
      <c r="E60" s="154"/>
      <c r="F60" s="154"/>
      <c r="G60" s="154"/>
      <c r="H60" s="154"/>
      <c r="I60" s="155"/>
      <c r="J60" s="156">
        <f>J261</f>
        <v>0</v>
      </c>
      <c r="K60" s="157"/>
    </row>
    <row r="61" spans="2:47" s="7" customFormat="1" ht="24.95" customHeight="1">
      <c r="B61" s="144"/>
      <c r="C61" s="145"/>
      <c r="D61" s="146" t="s">
        <v>98</v>
      </c>
      <c r="E61" s="147"/>
      <c r="F61" s="147"/>
      <c r="G61" s="147"/>
      <c r="H61" s="147"/>
      <c r="I61" s="148"/>
      <c r="J61" s="149">
        <f>J264</f>
        <v>0</v>
      </c>
      <c r="K61" s="150"/>
    </row>
    <row r="62" spans="2:47" s="8" customFormat="1" ht="19.899999999999999" customHeight="1">
      <c r="B62" s="151"/>
      <c r="C62" s="152"/>
      <c r="D62" s="153" t="s">
        <v>99</v>
      </c>
      <c r="E62" s="154"/>
      <c r="F62" s="154"/>
      <c r="G62" s="154"/>
      <c r="H62" s="154"/>
      <c r="I62" s="155"/>
      <c r="J62" s="156">
        <f>J265</f>
        <v>0</v>
      </c>
      <c r="K62" s="157"/>
    </row>
    <row r="63" spans="2:47" s="8" customFormat="1" ht="19.899999999999999" customHeight="1">
      <c r="B63" s="151"/>
      <c r="C63" s="152"/>
      <c r="D63" s="153" t="s">
        <v>100</v>
      </c>
      <c r="E63" s="154"/>
      <c r="F63" s="154"/>
      <c r="G63" s="154"/>
      <c r="H63" s="154"/>
      <c r="I63" s="155"/>
      <c r="J63" s="156">
        <f>J272</f>
        <v>0</v>
      </c>
      <c r="K63" s="157"/>
    </row>
    <row r="64" spans="2:47" s="8" customFormat="1" ht="19.899999999999999" customHeight="1">
      <c r="B64" s="151"/>
      <c r="C64" s="152"/>
      <c r="D64" s="153" t="s">
        <v>101</v>
      </c>
      <c r="E64" s="154"/>
      <c r="F64" s="154"/>
      <c r="G64" s="154"/>
      <c r="H64" s="154"/>
      <c r="I64" s="155"/>
      <c r="J64" s="156">
        <f>J274</f>
        <v>0</v>
      </c>
      <c r="K64" s="157"/>
    </row>
    <row r="65" spans="2:12" s="8" customFormat="1" ht="19.899999999999999" customHeight="1">
      <c r="B65" s="151"/>
      <c r="C65" s="152"/>
      <c r="D65" s="153" t="s">
        <v>102</v>
      </c>
      <c r="E65" s="154"/>
      <c r="F65" s="154"/>
      <c r="G65" s="154"/>
      <c r="H65" s="154"/>
      <c r="I65" s="155"/>
      <c r="J65" s="156">
        <f>J304</f>
        <v>0</v>
      </c>
      <c r="K65" s="157"/>
    </row>
    <row r="66" spans="2:12" s="8" customFormat="1" ht="19.899999999999999" customHeight="1">
      <c r="B66" s="151"/>
      <c r="C66" s="152"/>
      <c r="D66" s="153" t="s">
        <v>103</v>
      </c>
      <c r="E66" s="154"/>
      <c r="F66" s="154"/>
      <c r="G66" s="154"/>
      <c r="H66" s="154"/>
      <c r="I66" s="155"/>
      <c r="J66" s="156">
        <f>J334</f>
        <v>0</v>
      </c>
      <c r="K66" s="157"/>
    </row>
    <row r="67" spans="2:12" s="8" customFormat="1" ht="19.899999999999999" customHeight="1">
      <c r="B67" s="151"/>
      <c r="C67" s="152"/>
      <c r="D67" s="153" t="s">
        <v>104</v>
      </c>
      <c r="E67" s="154"/>
      <c r="F67" s="154"/>
      <c r="G67" s="154"/>
      <c r="H67" s="154"/>
      <c r="I67" s="155"/>
      <c r="J67" s="156">
        <f>J345</f>
        <v>0</v>
      </c>
      <c r="K67" s="157"/>
    </row>
    <row r="68" spans="2:12" s="8" customFormat="1" ht="19.899999999999999" customHeight="1">
      <c r="B68" s="151"/>
      <c r="C68" s="152"/>
      <c r="D68" s="153" t="s">
        <v>105</v>
      </c>
      <c r="E68" s="154"/>
      <c r="F68" s="154"/>
      <c r="G68" s="154"/>
      <c r="H68" s="154"/>
      <c r="I68" s="155"/>
      <c r="J68" s="156">
        <f>J352</f>
        <v>0</v>
      </c>
      <c r="K68" s="157"/>
    </row>
    <row r="69" spans="2:12" s="8" customFormat="1" ht="19.899999999999999" customHeight="1">
      <c r="B69" s="151"/>
      <c r="C69" s="152"/>
      <c r="D69" s="153" t="s">
        <v>106</v>
      </c>
      <c r="E69" s="154"/>
      <c r="F69" s="154"/>
      <c r="G69" s="154"/>
      <c r="H69" s="154"/>
      <c r="I69" s="155"/>
      <c r="J69" s="156">
        <f>J362</f>
        <v>0</v>
      </c>
      <c r="K69" s="157"/>
    </row>
    <row r="70" spans="2:12" s="7" customFormat="1" ht="24.95" customHeight="1">
      <c r="B70" s="144"/>
      <c r="C70" s="145"/>
      <c r="D70" s="146" t="s">
        <v>107</v>
      </c>
      <c r="E70" s="147"/>
      <c r="F70" s="147"/>
      <c r="G70" s="147"/>
      <c r="H70" s="147"/>
      <c r="I70" s="148"/>
      <c r="J70" s="149">
        <f>J364</f>
        <v>0</v>
      </c>
      <c r="K70" s="150"/>
    </row>
    <row r="71" spans="2:12" s="7" customFormat="1" ht="24.95" customHeight="1">
      <c r="B71" s="144"/>
      <c r="C71" s="145"/>
      <c r="D71" s="146" t="s">
        <v>108</v>
      </c>
      <c r="E71" s="147"/>
      <c r="F71" s="147"/>
      <c r="G71" s="147"/>
      <c r="H71" s="147"/>
      <c r="I71" s="148"/>
      <c r="J71" s="149">
        <f>J377</f>
        <v>0</v>
      </c>
      <c r="K71" s="150"/>
    </row>
    <row r="72" spans="2:12" s="8" customFormat="1" ht="19.899999999999999" customHeight="1">
      <c r="B72" s="151"/>
      <c r="C72" s="152"/>
      <c r="D72" s="153" t="s">
        <v>109</v>
      </c>
      <c r="E72" s="154"/>
      <c r="F72" s="154"/>
      <c r="G72" s="154"/>
      <c r="H72" s="154"/>
      <c r="I72" s="155"/>
      <c r="J72" s="156">
        <f>J378</f>
        <v>0</v>
      </c>
      <c r="K72" s="157"/>
    </row>
    <row r="73" spans="2:12" s="8" customFormat="1" ht="19.899999999999999" customHeight="1">
      <c r="B73" s="151"/>
      <c r="C73" s="152"/>
      <c r="D73" s="153" t="s">
        <v>110</v>
      </c>
      <c r="E73" s="154"/>
      <c r="F73" s="154"/>
      <c r="G73" s="154"/>
      <c r="H73" s="154"/>
      <c r="I73" s="155"/>
      <c r="J73" s="156">
        <f>J380</f>
        <v>0</v>
      </c>
      <c r="K73" s="157"/>
    </row>
    <row r="74" spans="2:12" s="1" customFormat="1" ht="21.75" customHeight="1">
      <c r="B74" s="41"/>
      <c r="C74" s="42"/>
      <c r="D74" s="42"/>
      <c r="E74" s="42"/>
      <c r="F74" s="42"/>
      <c r="G74" s="42"/>
      <c r="H74" s="42"/>
      <c r="I74" s="113"/>
      <c r="J74" s="42"/>
      <c r="K74" s="45"/>
    </row>
    <row r="75" spans="2:12" s="1" customFormat="1" ht="6.95" customHeight="1">
      <c r="B75" s="56"/>
      <c r="C75" s="57"/>
      <c r="D75" s="57"/>
      <c r="E75" s="57"/>
      <c r="F75" s="57"/>
      <c r="G75" s="57"/>
      <c r="H75" s="57"/>
      <c r="I75" s="134"/>
      <c r="J75" s="57"/>
      <c r="K75" s="58"/>
    </row>
    <row r="79" spans="2:12" s="1" customFormat="1" ht="6.95" customHeight="1">
      <c r="B79" s="59"/>
      <c r="C79" s="60"/>
      <c r="D79" s="60"/>
      <c r="E79" s="60"/>
      <c r="F79" s="60"/>
      <c r="G79" s="60"/>
      <c r="H79" s="60"/>
      <c r="I79" s="137"/>
      <c r="J79" s="60"/>
      <c r="K79" s="60"/>
      <c r="L79" s="61"/>
    </row>
    <row r="80" spans="2:12" s="1" customFormat="1" ht="36.950000000000003" customHeight="1">
      <c r="B80" s="41"/>
      <c r="C80" s="62" t="s">
        <v>111</v>
      </c>
      <c r="D80" s="63"/>
      <c r="E80" s="63"/>
      <c r="F80" s="63"/>
      <c r="G80" s="63"/>
      <c r="H80" s="63"/>
      <c r="I80" s="158"/>
      <c r="J80" s="63"/>
      <c r="K80" s="63"/>
      <c r="L80" s="61"/>
    </row>
    <row r="81" spans="2:65" s="1" customFormat="1" ht="6.95" customHeight="1">
      <c r="B81" s="41"/>
      <c r="C81" s="63"/>
      <c r="D81" s="63"/>
      <c r="E81" s="63"/>
      <c r="F81" s="63"/>
      <c r="G81" s="63"/>
      <c r="H81" s="63"/>
      <c r="I81" s="158"/>
      <c r="J81" s="63"/>
      <c r="K81" s="63"/>
      <c r="L81" s="61"/>
    </row>
    <row r="82" spans="2:65" s="1" customFormat="1" ht="14.45" customHeight="1">
      <c r="B82" s="41"/>
      <c r="C82" s="65" t="s">
        <v>18</v>
      </c>
      <c r="D82" s="63"/>
      <c r="E82" s="63"/>
      <c r="F82" s="63"/>
      <c r="G82" s="63"/>
      <c r="H82" s="63"/>
      <c r="I82" s="158"/>
      <c r="J82" s="63"/>
      <c r="K82" s="63"/>
      <c r="L82" s="61"/>
    </row>
    <row r="83" spans="2:65" s="1" customFormat="1" ht="23.25" customHeight="1">
      <c r="B83" s="41"/>
      <c r="C83" s="63"/>
      <c r="D83" s="63"/>
      <c r="E83" s="367" t="str">
        <f>E7</f>
        <v>Poutní kostel sv. Jana Nepomuckého na Zelené Hoře</v>
      </c>
      <c r="F83" s="389"/>
      <c r="G83" s="389"/>
      <c r="H83" s="389"/>
      <c r="I83" s="158"/>
      <c r="J83" s="63"/>
      <c r="K83" s="63"/>
      <c r="L83" s="61"/>
    </row>
    <row r="84" spans="2:65" s="1" customFormat="1" ht="6.95" customHeight="1">
      <c r="B84" s="41"/>
      <c r="C84" s="63"/>
      <c r="D84" s="63"/>
      <c r="E84" s="63"/>
      <c r="F84" s="63"/>
      <c r="G84" s="63"/>
      <c r="H84" s="63"/>
      <c r="I84" s="158"/>
      <c r="J84" s="63"/>
      <c r="K84" s="63"/>
      <c r="L84" s="61"/>
    </row>
    <row r="85" spans="2:65" s="1" customFormat="1" ht="18" customHeight="1">
      <c r="B85" s="41"/>
      <c r="C85" s="65" t="s">
        <v>23</v>
      </c>
      <c r="D85" s="63"/>
      <c r="E85" s="63"/>
      <c r="F85" s="159" t="str">
        <f>F10</f>
        <v>Žďár nad Sázavou</v>
      </c>
      <c r="G85" s="63"/>
      <c r="H85" s="63"/>
      <c r="I85" s="160" t="s">
        <v>25</v>
      </c>
      <c r="J85" s="73" t="str">
        <f>IF(J10="","",J10)</f>
        <v>2.2.2017</v>
      </c>
      <c r="K85" s="63"/>
      <c r="L85" s="61"/>
    </row>
    <row r="86" spans="2:65" s="1" customFormat="1" ht="6.95" customHeight="1">
      <c r="B86" s="41"/>
      <c r="C86" s="63"/>
      <c r="D86" s="63"/>
      <c r="E86" s="63"/>
      <c r="F86" s="63"/>
      <c r="G86" s="63"/>
      <c r="H86" s="63"/>
      <c r="I86" s="158"/>
      <c r="J86" s="63"/>
      <c r="K86" s="63"/>
      <c r="L86" s="61"/>
    </row>
    <row r="87" spans="2:65" s="1" customFormat="1">
      <c r="B87" s="41"/>
      <c r="C87" s="65" t="s">
        <v>27</v>
      </c>
      <c r="D87" s="63"/>
      <c r="E87" s="63"/>
      <c r="F87" s="159" t="str">
        <f>E13</f>
        <v>Římskokatolická farnost, Žďár nad Sázavou – II</v>
      </c>
      <c r="G87" s="63"/>
      <c r="H87" s="63"/>
      <c r="I87" s="160" t="s">
        <v>33</v>
      </c>
      <c r="J87" s="159" t="str">
        <f>E19</f>
        <v xml:space="preserve"> </v>
      </c>
      <c r="K87" s="63"/>
      <c r="L87" s="61"/>
    </row>
    <row r="88" spans="2:65" s="1" customFormat="1" ht="14.45" customHeight="1">
      <c r="B88" s="41"/>
      <c r="C88" s="65" t="s">
        <v>31</v>
      </c>
      <c r="D88" s="63"/>
      <c r="E88" s="63"/>
      <c r="F88" s="159" t="str">
        <f>IF(E16="","",E16)</f>
        <v/>
      </c>
      <c r="G88" s="63"/>
      <c r="H88" s="63"/>
      <c r="I88" s="158"/>
      <c r="J88" s="63"/>
      <c r="K88" s="63"/>
      <c r="L88" s="61"/>
    </row>
    <row r="89" spans="2:65" s="1" customFormat="1" ht="10.35" customHeight="1">
      <c r="B89" s="41"/>
      <c r="C89" s="63"/>
      <c r="D89" s="63"/>
      <c r="E89" s="63"/>
      <c r="F89" s="63"/>
      <c r="G89" s="63"/>
      <c r="H89" s="63"/>
      <c r="I89" s="158"/>
      <c r="J89" s="63"/>
      <c r="K89" s="63"/>
      <c r="L89" s="61"/>
    </row>
    <row r="90" spans="2:65" s="9" customFormat="1" ht="29.25" customHeight="1">
      <c r="B90" s="161"/>
      <c r="C90" s="162" t="s">
        <v>112</v>
      </c>
      <c r="D90" s="163" t="s">
        <v>56</v>
      </c>
      <c r="E90" s="163" t="s">
        <v>52</v>
      </c>
      <c r="F90" s="163" t="s">
        <v>113</v>
      </c>
      <c r="G90" s="163" t="s">
        <v>114</v>
      </c>
      <c r="H90" s="163" t="s">
        <v>115</v>
      </c>
      <c r="I90" s="164" t="s">
        <v>116</v>
      </c>
      <c r="J90" s="163" t="s">
        <v>87</v>
      </c>
      <c r="K90" s="165" t="s">
        <v>117</v>
      </c>
      <c r="L90" s="166"/>
      <c r="M90" s="81" t="s">
        <v>118</v>
      </c>
      <c r="N90" s="82" t="s">
        <v>41</v>
      </c>
      <c r="O90" s="82" t="s">
        <v>119</v>
      </c>
      <c r="P90" s="82" t="s">
        <v>120</v>
      </c>
      <c r="Q90" s="82" t="s">
        <v>121</v>
      </c>
      <c r="R90" s="82" t="s">
        <v>122</v>
      </c>
      <c r="S90" s="82" t="s">
        <v>123</v>
      </c>
      <c r="T90" s="83" t="s">
        <v>124</v>
      </c>
    </row>
    <row r="91" spans="2:65" s="1" customFormat="1" ht="29.25" customHeight="1">
      <c r="B91" s="41"/>
      <c r="C91" s="87" t="s">
        <v>88</v>
      </c>
      <c r="D91" s="63"/>
      <c r="E91" s="63"/>
      <c r="F91" s="63"/>
      <c r="G91" s="63"/>
      <c r="H91" s="63"/>
      <c r="I91" s="158"/>
      <c r="J91" s="167">
        <f>BK91</f>
        <v>0</v>
      </c>
      <c r="K91" s="63"/>
      <c r="L91" s="61"/>
      <c r="M91" s="84"/>
      <c r="N91" s="85"/>
      <c r="O91" s="85"/>
      <c r="P91" s="168">
        <f>P92+P264+P364+P377</f>
        <v>0</v>
      </c>
      <c r="Q91" s="85"/>
      <c r="R91" s="168">
        <f>R92+R264+R364+R377</f>
        <v>90.017170060000012</v>
      </c>
      <c r="S91" s="85"/>
      <c r="T91" s="169">
        <f>T92+T264+T364+T377</f>
        <v>96.467535099999992</v>
      </c>
      <c r="AT91" s="24" t="s">
        <v>70</v>
      </c>
      <c r="AU91" s="24" t="s">
        <v>89</v>
      </c>
      <c r="BK91" s="170">
        <f>BK92+BK264+BK364+BK377</f>
        <v>0</v>
      </c>
    </row>
    <row r="92" spans="2:65" s="10" customFormat="1" ht="37.35" customHeight="1">
      <c r="B92" s="171"/>
      <c r="C92" s="172"/>
      <c r="D92" s="173" t="s">
        <v>70</v>
      </c>
      <c r="E92" s="174" t="s">
        <v>125</v>
      </c>
      <c r="F92" s="174" t="s">
        <v>126</v>
      </c>
      <c r="G92" s="172"/>
      <c r="H92" s="172"/>
      <c r="I92" s="175"/>
      <c r="J92" s="176">
        <f>BK92</f>
        <v>0</v>
      </c>
      <c r="K92" s="172"/>
      <c r="L92" s="177"/>
      <c r="M92" s="178"/>
      <c r="N92" s="179"/>
      <c r="O92" s="179"/>
      <c r="P92" s="180">
        <f>P93+P110+P123+P171+P222+P261</f>
        <v>0</v>
      </c>
      <c r="Q92" s="179"/>
      <c r="R92" s="180">
        <f>R93+R110+R123+R171+R222+R261</f>
        <v>88.991000260000007</v>
      </c>
      <c r="S92" s="179"/>
      <c r="T92" s="181">
        <f>T93+T110+T123+T171+T222+T261</f>
        <v>95.87068699999999</v>
      </c>
      <c r="AR92" s="182" t="s">
        <v>76</v>
      </c>
      <c r="AT92" s="183" t="s">
        <v>70</v>
      </c>
      <c r="AU92" s="183" t="s">
        <v>71</v>
      </c>
      <c r="AY92" s="182" t="s">
        <v>127</v>
      </c>
      <c r="BK92" s="184">
        <f>BK93+BK110+BK123+BK171+BK222+BK261</f>
        <v>0</v>
      </c>
    </row>
    <row r="93" spans="2:65" s="10" customFormat="1" ht="19.899999999999999" customHeight="1">
      <c r="B93" s="171"/>
      <c r="C93" s="172"/>
      <c r="D93" s="185" t="s">
        <v>70</v>
      </c>
      <c r="E93" s="186" t="s">
        <v>76</v>
      </c>
      <c r="F93" s="186" t="s">
        <v>128</v>
      </c>
      <c r="G93" s="172"/>
      <c r="H93" s="172"/>
      <c r="I93" s="175"/>
      <c r="J93" s="187">
        <f>BK93</f>
        <v>0</v>
      </c>
      <c r="K93" s="172"/>
      <c r="L93" s="177"/>
      <c r="M93" s="178"/>
      <c r="N93" s="179"/>
      <c r="O93" s="179"/>
      <c r="P93" s="180">
        <f>SUM(P94:P109)</f>
        <v>0</v>
      </c>
      <c r="Q93" s="179"/>
      <c r="R93" s="180">
        <f>SUM(R94:R109)</f>
        <v>0</v>
      </c>
      <c r="S93" s="179"/>
      <c r="T93" s="181">
        <f>SUM(T94:T109)</f>
        <v>0</v>
      </c>
      <c r="AR93" s="182" t="s">
        <v>76</v>
      </c>
      <c r="AT93" s="183" t="s">
        <v>70</v>
      </c>
      <c r="AU93" s="183" t="s">
        <v>76</v>
      </c>
      <c r="AY93" s="182" t="s">
        <v>127</v>
      </c>
      <c r="BK93" s="184">
        <f>SUM(BK94:BK109)</f>
        <v>0</v>
      </c>
    </row>
    <row r="94" spans="2:65" s="1" customFormat="1" ht="31.5" customHeight="1">
      <c r="B94" s="41"/>
      <c r="C94" s="188" t="s">
        <v>76</v>
      </c>
      <c r="D94" s="188" t="s">
        <v>129</v>
      </c>
      <c r="E94" s="189" t="s">
        <v>130</v>
      </c>
      <c r="F94" s="190" t="s">
        <v>131</v>
      </c>
      <c r="G94" s="191" t="s">
        <v>132</v>
      </c>
      <c r="H94" s="192">
        <v>17.352</v>
      </c>
      <c r="I94" s="193"/>
      <c r="J94" s="194">
        <f>ROUND(I94*H94,2)</f>
        <v>0</v>
      </c>
      <c r="K94" s="190" t="s">
        <v>133</v>
      </c>
      <c r="L94" s="61"/>
      <c r="M94" s="195" t="s">
        <v>21</v>
      </c>
      <c r="N94" s="196" t="s">
        <v>42</v>
      </c>
      <c r="O94" s="42"/>
      <c r="P94" s="197">
        <f>O94*H94</f>
        <v>0</v>
      </c>
      <c r="Q94" s="197">
        <v>0</v>
      </c>
      <c r="R94" s="197">
        <f>Q94*H94</f>
        <v>0</v>
      </c>
      <c r="S94" s="197">
        <v>0</v>
      </c>
      <c r="T94" s="198">
        <f>S94*H94</f>
        <v>0</v>
      </c>
      <c r="AR94" s="24" t="s">
        <v>134</v>
      </c>
      <c r="AT94" s="24" t="s">
        <v>129</v>
      </c>
      <c r="AU94" s="24" t="s">
        <v>83</v>
      </c>
      <c r="AY94" s="24" t="s">
        <v>127</v>
      </c>
      <c r="BE94" s="199">
        <f>IF(N94="základní",J94,0)</f>
        <v>0</v>
      </c>
      <c r="BF94" s="199">
        <f>IF(N94="snížená",J94,0)</f>
        <v>0</v>
      </c>
      <c r="BG94" s="199">
        <f>IF(N94="zákl. přenesená",J94,0)</f>
        <v>0</v>
      </c>
      <c r="BH94" s="199">
        <f>IF(N94="sníž. přenesená",J94,0)</f>
        <v>0</v>
      </c>
      <c r="BI94" s="199">
        <f>IF(N94="nulová",J94,0)</f>
        <v>0</v>
      </c>
      <c r="BJ94" s="24" t="s">
        <v>76</v>
      </c>
      <c r="BK94" s="199">
        <f>ROUND(I94*H94,2)</f>
        <v>0</v>
      </c>
      <c r="BL94" s="24" t="s">
        <v>134</v>
      </c>
      <c r="BM94" s="24" t="s">
        <v>135</v>
      </c>
    </row>
    <row r="95" spans="2:65" s="1" customFormat="1" ht="54">
      <c r="B95" s="41"/>
      <c r="C95" s="63"/>
      <c r="D95" s="200" t="s">
        <v>136</v>
      </c>
      <c r="E95" s="63"/>
      <c r="F95" s="201" t="s">
        <v>137</v>
      </c>
      <c r="G95" s="63"/>
      <c r="H95" s="63"/>
      <c r="I95" s="158"/>
      <c r="J95" s="63"/>
      <c r="K95" s="63"/>
      <c r="L95" s="61"/>
      <c r="M95" s="202"/>
      <c r="N95" s="42"/>
      <c r="O95" s="42"/>
      <c r="P95" s="42"/>
      <c r="Q95" s="42"/>
      <c r="R95" s="42"/>
      <c r="S95" s="42"/>
      <c r="T95" s="78"/>
      <c r="AT95" s="24" t="s">
        <v>136</v>
      </c>
      <c r="AU95" s="24" t="s">
        <v>83</v>
      </c>
    </row>
    <row r="96" spans="2:65" s="11" customFormat="1" ht="13.5">
      <c r="B96" s="203"/>
      <c r="C96" s="204"/>
      <c r="D96" s="200" t="s">
        <v>138</v>
      </c>
      <c r="E96" s="205" t="s">
        <v>21</v>
      </c>
      <c r="F96" s="206" t="s">
        <v>139</v>
      </c>
      <c r="G96" s="204"/>
      <c r="H96" s="207">
        <v>17.352</v>
      </c>
      <c r="I96" s="208"/>
      <c r="J96" s="204"/>
      <c r="K96" s="204"/>
      <c r="L96" s="209"/>
      <c r="M96" s="210"/>
      <c r="N96" s="211"/>
      <c r="O96" s="211"/>
      <c r="P96" s="211"/>
      <c r="Q96" s="211"/>
      <c r="R96" s="211"/>
      <c r="S96" s="211"/>
      <c r="T96" s="212"/>
      <c r="AT96" s="213" t="s">
        <v>138</v>
      </c>
      <c r="AU96" s="213" t="s">
        <v>83</v>
      </c>
      <c r="AV96" s="11" t="s">
        <v>83</v>
      </c>
      <c r="AW96" s="11" t="s">
        <v>35</v>
      </c>
      <c r="AX96" s="11" t="s">
        <v>71</v>
      </c>
      <c r="AY96" s="213" t="s">
        <v>127</v>
      </c>
    </row>
    <row r="97" spans="2:65" s="12" customFormat="1" ht="13.5">
      <c r="B97" s="214"/>
      <c r="C97" s="215"/>
      <c r="D97" s="216" t="s">
        <v>138</v>
      </c>
      <c r="E97" s="217" t="s">
        <v>21</v>
      </c>
      <c r="F97" s="218" t="s">
        <v>140</v>
      </c>
      <c r="G97" s="215"/>
      <c r="H97" s="219">
        <v>17.352</v>
      </c>
      <c r="I97" s="220"/>
      <c r="J97" s="215"/>
      <c r="K97" s="215"/>
      <c r="L97" s="221"/>
      <c r="M97" s="222"/>
      <c r="N97" s="223"/>
      <c r="O97" s="223"/>
      <c r="P97" s="223"/>
      <c r="Q97" s="223"/>
      <c r="R97" s="223"/>
      <c r="S97" s="223"/>
      <c r="T97" s="224"/>
      <c r="AT97" s="225" t="s">
        <v>138</v>
      </c>
      <c r="AU97" s="225" t="s">
        <v>83</v>
      </c>
      <c r="AV97" s="12" t="s">
        <v>134</v>
      </c>
      <c r="AW97" s="12" t="s">
        <v>35</v>
      </c>
      <c r="AX97" s="12" t="s">
        <v>76</v>
      </c>
      <c r="AY97" s="225" t="s">
        <v>127</v>
      </c>
    </row>
    <row r="98" spans="2:65" s="1" customFormat="1" ht="44.25" customHeight="1">
      <c r="B98" s="41"/>
      <c r="C98" s="188" t="s">
        <v>83</v>
      </c>
      <c r="D98" s="188" t="s">
        <v>129</v>
      </c>
      <c r="E98" s="189" t="s">
        <v>141</v>
      </c>
      <c r="F98" s="190" t="s">
        <v>142</v>
      </c>
      <c r="G98" s="191" t="s">
        <v>132</v>
      </c>
      <c r="H98" s="192">
        <v>17.352</v>
      </c>
      <c r="I98" s="193"/>
      <c r="J98" s="194">
        <f>ROUND(I98*H98,2)</f>
        <v>0</v>
      </c>
      <c r="K98" s="190" t="s">
        <v>133</v>
      </c>
      <c r="L98" s="61"/>
      <c r="M98" s="195" t="s">
        <v>21</v>
      </c>
      <c r="N98" s="196" t="s">
        <v>42</v>
      </c>
      <c r="O98" s="42"/>
      <c r="P98" s="197">
        <f>O98*H98</f>
        <v>0</v>
      </c>
      <c r="Q98" s="197">
        <v>0</v>
      </c>
      <c r="R98" s="197">
        <f>Q98*H98</f>
        <v>0</v>
      </c>
      <c r="S98" s="197">
        <v>0</v>
      </c>
      <c r="T98" s="198">
        <f>S98*H98</f>
        <v>0</v>
      </c>
      <c r="AR98" s="24" t="s">
        <v>134</v>
      </c>
      <c r="AT98" s="24" t="s">
        <v>129</v>
      </c>
      <c r="AU98" s="24" t="s">
        <v>83</v>
      </c>
      <c r="AY98" s="24" t="s">
        <v>127</v>
      </c>
      <c r="BE98" s="199">
        <f>IF(N98="základní",J98,0)</f>
        <v>0</v>
      </c>
      <c r="BF98" s="199">
        <f>IF(N98="snížená",J98,0)</f>
        <v>0</v>
      </c>
      <c r="BG98" s="199">
        <f>IF(N98="zákl. přenesená",J98,0)</f>
        <v>0</v>
      </c>
      <c r="BH98" s="199">
        <f>IF(N98="sníž. přenesená",J98,0)</f>
        <v>0</v>
      </c>
      <c r="BI98" s="199">
        <f>IF(N98="nulová",J98,0)</f>
        <v>0</v>
      </c>
      <c r="BJ98" s="24" t="s">
        <v>76</v>
      </c>
      <c r="BK98" s="199">
        <f>ROUND(I98*H98,2)</f>
        <v>0</v>
      </c>
      <c r="BL98" s="24" t="s">
        <v>134</v>
      </c>
      <c r="BM98" s="24" t="s">
        <v>143</v>
      </c>
    </row>
    <row r="99" spans="2:65" s="1" customFormat="1" ht="54">
      <c r="B99" s="41"/>
      <c r="C99" s="63"/>
      <c r="D99" s="216" t="s">
        <v>136</v>
      </c>
      <c r="E99" s="63"/>
      <c r="F99" s="226" t="s">
        <v>137</v>
      </c>
      <c r="G99" s="63"/>
      <c r="H99" s="63"/>
      <c r="I99" s="158"/>
      <c r="J99" s="63"/>
      <c r="K99" s="63"/>
      <c r="L99" s="61"/>
      <c r="M99" s="202"/>
      <c r="N99" s="42"/>
      <c r="O99" s="42"/>
      <c r="P99" s="42"/>
      <c r="Q99" s="42"/>
      <c r="R99" s="42"/>
      <c r="S99" s="42"/>
      <c r="T99" s="78"/>
      <c r="AT99" s="24" t="s">
        <v>136</v>
      </c>
      <c r="AU99" s="24" t="s">
        <v>83</v>
      </c>
    </row>
    <row r="100" spans="2:65" s="1" customFormat="1" ht="44.25" customHeight="1">
      <c r="B100" s="41"/>
      <c r="C100" s="188" t="s">
        <v>144</v>
      </c>
      <c r="D100" s="188" t="s">
        <v>129</v>
      </c>
      <c r="E100" s="189" t="s">
        <v>145</v>
      </c>
      <c r="F100" s="190" t="s">
        <v>146</v>
      </c>
      <c r="G100" s="191" t="s">
        <v>132</v>
      </c>
      <c r="H100" s="192">
        <v>17.352</v>
      </c>
      <c r="I100" s="193"/>
      <c r="J100" s="194">
        <f>ROUND(I100*H100,2)</f>
        <v>0</v>
      </c>
      <c r="K100" s="190" t="s">
        <v>133</v>
      </c>
      <c r="L100" s="61"/>
      <c r="M100" s="195" t="s">
        <v>21</v>
      </c>
      <c r="N100" s="196" t="s">
        <v>42</v>
      </c>
      <c r="O100" s="42"/>
      <c r="P100" s="197">
        <f>O100*H100</f>
        <v>0</v>
      </c>
      <c r="Q100" s="197">
        <v>0</v>
      </c>
      <c r="R100" s="197">
        <f>Q100*H100</f>
        <v>0</v>
      </c>
      <c r="S100" s="197">
        <v>0</v>
      </c>
      <c r="T100" s="198">
        <f>S100*H100</f>
        <v>0</v>
      </c>
      <c r="AR100" s="24" t="s">
        <v>134</v>
      </c>
      <c r="AT100" s="24" t="s">
        <v>129</v>
      </c>
      <c r="AU100" s="24" t="s">
        <v>83</v>
      </c>
      <c r="AY100" s="24" t="s">
        <v>127</v>
      </c>
      <c r="BE100" s="199">
        <f>IF(N100="základní",J100,0)</f>
        <v>0</v>
      </c>
      <c r="BF100" s="199">
        <f>IF(N100="snížená",J100,0)</f>
        <v>0</v>
      </c>
      <c r="BG100" s="199">
        <f>IF(N100="zákl. přenesená",J100,0)</f>
        <v>0</v>
      </c>
      <c r="BH100" s="199">
        <f>IF(N100="sníž. přenesená",J100,0)</f>
        <v>0</v>
      </c>
      <c r="BI100" s="199">
        <f>IF(N100="nulová",J100,0)</f>
        <v>0</v>
      </c>
      <c r="BJ100" s="24" t="s">
        <v>76</v>
      </c>
      <c r="BK100" s="199">
        <f>ROUND(I100*H100,2)</f>
        <v>0</v>
      </c>
      <c r="BL100" s="24" t="s">
        <v>134</v>
      </c>
      <c r="BM100" s="24" t="s">
        <v>147</v>
      </c>
    </row>
    <row r="101" spans="2:65" s="1" customFormat="1" ht="189">
      <c r="B101" s="41"/>
      <c r="C101" s="63"/>
      <c r="D101" s="216" t="s">
        <v>136</v>
      </c>
      <c r="E101" s="63"/>
      <c r="F101" s="226" t="s">
        <v>148</v>
      </c>
      <c r="G101" s="63"/>
      <c r="H101" s="63"/>
      <c r="I101" s="158"/>
      <c r="J101" s="63"/>
      <c r="K101" s="63"/>
      <c r="L101" s="61"/>
      <c r="M101" s="202"/>
      <c r="N101" s="42"/>
      <c r="O101" s="42"/>
      <c r="P101" s="42"/>
      <c r="Q101" s="42"/>
      <c r="R101" s="42"/>
      <c r="S101" s="42"/>
      <c r="T101" s="78"/>
      <c r="AT101" s="24" t="s">
        <v>136</v>
      </c>
      <c r="AU101" s="24" t="s">
        <v>83</v>
      </c>
    </row>
    <row r="102" spans="2:65" s="1" customFormat="1" ht="44.25" customHeight="1">
      <c r="B102" s="41"/>
      <c r="C102" s="188" t="s">
        <v>134</v>
      </c>
      <c r="D102" s="188" t="s">
        <v>129</v>
      </c>
      <c r="E102" s="189" t="s">
        <v>149</v>
      </c>
      <c r="F102" s="190" t="s">
        <v>150</v>
      </c>
      <c r="G102" s="191" t="s">
        <v>132</v>
      </c>
      <c r="H102" s="192">
        <v>173.52</v>
      </c>
      <c r="I102" s="193"/>
      <c r="J102" s="194">
        <f>ROUND(I102*H102,2)</f>
        <v>0</v>
      </c>
      <c r="K102" s="190" t="s">
        <v>133</v>
      </c>
      <c r="L102" s="61"/>
      <c r="M102" s="195" t="s">
        <v>21</v>
      </c>
      <c r="N102" s="196" t="s">
        <v>42</v>
      </c>
      <c r="O102" s="42"/>
      <c r="P102" s="197">
        <f>O102*H102</f>
        <v>0</v>
      </c>
      <c r="Q102" s="197">
        <v>0</v>
      </c>
      <c r="R102" s="197">
        <f>Q102*H102</f>
        <v>0</v>
      </c>
      <c r="S102" s="197">
        <v>0</v>
      </c>
      <c r="T102" s="198">
        <f>S102*H102</f>
        <v>0</v>
      </c>
      <c r="AR102" s="24" t="s">
        <v>134</v>
      </c>
      <c r="AT102" s="24" t="s">
        <v>129</v>
      </c>
      <c r="AU102" s="24" t="s">
        <v>83</v>
      </c>
      <c r="AY102" s="24" t="s">
        <v>127</v>
      </c>
      <c r="BE102" s="199">
        <f>IF(N102="základní",J102,0)</f>
        <v>0</v>
      </c>
      <c r="BF102" s="199">
        <f>IF(N102="snížená",J102,0)</f>
        <v>0</v>
      </c>
      <c r="BG102" s="199">
        <f>IF(N102="zákl. přenesená",J102,0)</f>
        <v>0</v>
      </c>
      <c r="BH102" s="199">
        <f>IF(N102="sníž. přenesená",J102,0)</f>
        <v>0</v>
      </c>
      <c r="BI102" s="199">
        <f>IF(N102="nulová",J102,0)</f>
        <v>0</v>
      </c>
      <c r="BJ102" s="24" t="s">
        <v>76</v>
      </c>
      <c r="BK102" s="199">
        <f>ROUND(I102*H102,2)</f>
        <v>0</v>
      </c>
      <c r="BL102" s="24" t="s">
        <v>134</v>
      </c>
      <c r="BM102" s="24" t="s">
        <v>151</v>
      </c>
    </row>
    <row r="103" spans="2:65" s="1" customFormat="1" ht="189">
      <c r="B103" s="41"/>
      <c r="C103" s="63"/>
      <c r="D103" s="200" t="s">
        <v>136</v>
      </c>
      <c r="E103" s="63"/>
      <c r="F103" s="201" t="s">
        <v>148</v>
      </c>
      <c r="G103" s="63"/>
      <c r="H103" s="63"/>
      <c r="I103" s="158"/>
      <c r="J103" s="63"/>
      <c r="K103" s="63"/>
      <c r="L103" s="61"/>
      <c r="M103" s="202"/>
      <c r="N103" s="42"/>
      <c r="O103" s="42"/>
      <c r="P103" s="42"/>
      <c r="Q103" s="42"/>
      <c r="R103" s="42"/>
      <c r="S103" s="42"/>
      <c r="T103" s="78"/>
      <c r="AT103" s="24" t="s">
        <v>136</v>
      </c>
      <c r="AU103" s="24" t="s">
        <v>83</v>
      </c>
    </row>
    <row r="104" spans="2:65" s="11" customFormat="1" ht="13.5">
      <c r="B104" s="203"/>
      <c r="C104" s="204"/>
      <c r="D104" s="216" t="s">
        <v>138</v>
      </c>
      <c r="E104" s="204"/>
      <c r="F104" s="227" t="s">
        <v>152</v>
      </c>
      <c r="G104" s="204"/>
      <c r="H104" s="228">
        <v>173.52</v>
      </c>
      <c r="I104" s="208"/>
      <c r="J104" s="204"/>
      <c r="K104" s="204"/>
      <c r="L104" s="209"/>
      <c r="M104" s="210"/>
      <c r="N104" s="211"/>
      <c r="O104" s="211"/>
      <c r="P104" s="211"/>
      <c r="Q104" s="211"/>
      <c r="R104" s="211"/>
      <c r="S104" s="211"/>
      <c r="T104" s="212"/>
      <c r="AT104" s="213" t="s">
        <v>138</v>
      </c>
      <c r="AU104" s="213" t="s">
        <v>83</v>
      </c>
      <c r="AV104" s="11" t="s">
        <v>83</v>
      </c>
      <c r="AW104" s="11" t="s">
        <v>6</v>
      </c>
      <c r="AX104" s="11" t="s">
        <v>76</v>
      </c>
      <c r="AY104" s="213" t="s">
        <v>127</v>
      </c>
    </row>
    <row r="105" spans="2:65" s="1" customFormat="1" ht="22.5" customHeight="1">
      <c r="B105" s="41"/>
      <c r="C105" s="188" t="s">
        <v>153</v>
      </c>
      <c r="D105" s="188" t="s">
        <v>129</v>
      </c>
      <c r="E105" s="189" t="s">
        <v>154</v>
      </c>
      <c r="F105" s="190" t="s">
        <v>155</v>
      </c>
      <c r="G105" s="191" t="s">
        <v>132</v>
      </c>
      <c r="H105" s="192">
        <v>17.352</v>
      </c>
      <c r="I105" s="193"/>
      <c r="J105" s="194">
        <f>ROUND(I105*H105,2)</f>
        <v>0</v>
      </c>
      <c r="K105" s="190" t="s">
        <v>133</v>
      </c>
      <c r="L105" s="61"/>
      <c r="M105" s="195" t="s">
        <v>21</v>
      </c>
      <c r="N105" s="196" t="s">
        <v>42</v>
      </c>
      <c r="O105" s="42"/>
      <c r="P105" s="197">
        <f>O105*H105</f>
        <v>0</v>
      </c>
      <c r="Q105" s="197">
        <v>0</v>
      </c>
      <c r="R105" s="197">
        <f>Q105*H105</f>
        <v>0</v>
      </c>
      <c r="S105" s="197">
        <v>0</v>
      </c>
      <c r="T105" s="198">
        <f>S105*H105</f>
        <v>0</v>
      </c>
      <c r="AR105" s="24" t="s">
        <v>134</v>
      </c>
      <c r="AT105" s="24" t="s">
        <v>129</v>
      </c>
      <c r="AU105" s="24" t="s">
        <v>83</v>
      </c>
      <c r="AY105" s="24" t="s">
        <v>127</v>
      </c>
      <c r="BE105" s="199">
        <f>IF(N105="základní",J105,0)</f>
        <v>0</v>
      </c>
      <c r="BF105" s="199">
        <f>IF(N105="snížená",J105,0)</f>
        <v>0</v>
      </c>
      <c r="BG105" s="199">
        <f>IF(N105="zákl. přenesená",J105,0)</f>
        <v>0</v>
      </c>
      <c r="BH105" s="199">
        <f>IF(N105="sníž. přenesená",J105,0)</f>
        <v>0</v>
      </c>
      <c r="BI105" s="199">
        <f>IF(N105="nulová",J105,0)</f>
        <v>0</v>
      </c>
      <c r="BJ105" s="24" t="s">
        <v>76</v>
      </c>
      <c r="BK105" s="199">
        <f>ROUND(I105*H105,2)</f>
        <v>0</v>
      </c>
      <c r="BL105" s="24" t="s">
        <v>134</v>
      </c>
      <c r="BM105" s="24" t="s">
        <v>156</v>
      </c>
    </row>
    <row r="106" spans="2:65" s="1" customFormat="1" ht="297">
      <c r="B106" s="41"/>
      <c r="C106" s="63"/>
      <c r="D106" s="216" t="s">
        <v>136</v>
      </c>
      <c r="E106" s="63"/>
      <c r="F106" s="226" t="s">
        <v>157</v>
      </c>
      <c r="G106" s="63"/>
      <c r="H106" s="63"/>
      <c r="I106" s="158"/>
      <c r="J106" s="63"/>
      <c r="K106" s="63"/>
      <c r="L106" s="61"/>
      <c r="M106" s="202"/>
      <c r="N106" s="42"/>
      <c r="O106" s="42"/>
      <c r="P106" s="42"/>
      <c r="Q106" s="42"/>
      <c r="R106" s="42"/>
      <c r="S106" s="42"/>
      <c r="T106" s="78"/>
      <c r="AT106" s="24" t="s">
        <v>136</v>
      </c>
      <c r="AU106" s="24" t="s">
        <v>83</v>
      </c>
    </row>
    <row r="107" spans="2:65" s="1" customFormat="1" ht="22.5" customHeight="1">
      <c r="B107" s="41"/>
      <c r="C107" s="188" t="s">
        <v>158</v>
      </c>
      <c r="D107" s="188" t="s">
        <v>129</v>
      </c>
      <c r="E107" s="189" t="s">
        <v>159</v>
      </c>
      <c r="F107" s="190" t="s">
        <v>160</v>
      </c>
      <c r="G107" s="191" t="s">
        <v>161</v>
      </c>
      <c r="H107" s="192">
        <v>34.704000000000001</v>
      </c>
      <c r="I107" s="193"/>
      <c r="J107" s="194">
        <f>ROUND(I107*H107,2)</f>
        <v>0</v>
      </c>
      <c r="K107" s="190" t="s">
        <v>133</v>
      </c>
      <c r="L107" s="61"/>
      <c r="M107" s="195" t="s">
        <v>21</v>
      </c>
      <c r="N107" s="196" t="s">
        <v>42</v>
      </c>
      <c r="O107" s="42"/>
      <c r="P107" s="197">
        <f>O107*H107</f>
        <v>0</v>
      </c>
      <c r="Q107" s="197">
        <v>0</v>
      </c>
      <c r="R107" s="197">
        <f>Q107*H107</f>
        <v>0</v>
      </c>
      <c r="S107" s="197">
        <v>0</v>
      </c>
      <c r="T107" s="198">
        <f>S107*H107</f>
        <v>0</v>
      </c>
      <c r="AR107" s="24" t="s">
        <v>134</v>
      </c>
      <c r="AT107" s="24" t="s">
        <v>129</v>
      </c>
      <c r="AU107" s="24" t="s">
        <v>83</v>
      </c>
      <c r="AY107" s="24" t="s">
        <v>127</v>
      </c>
      <c r="BE107" s="199">
        <f>IF(N107="základní",J107,0)</f>
        <v>0</v>
      </c>
      <c r="BF107" s="199">
        <f>IF(N107="snížená",J107,0)</f>
        <v>0</v>
      </c>
      <c r="BG107" s="199">
        <f>IF(N107="zákl. přenesená",J107,0)</f>
        <v>0</v>
      </c>
      <c r="BH107" s="199">
        <f>IF(N107="sníž. přenesená",J107,0)</f>
        <v>0</v>
      </c>
      <c r="BI107" s="199">
        <f>IF(N107="nulová",J107,0)</f>
        <v>0</v>
      </c>
      <c r="BJ107" s="24" t="s">
        <v>76</v>
      </c>
      <c r="BK107" s="199">
        <f>ROUND(I107*H107,2)</f>
        <v>0</v>
      </c>
      <c r="BL107" s="24" t="s">
        <v>134</v>
      </c>
      <c r="BM107" s="24" t="s">
        <v>162</v>
      </c>
    </row>
    <row r="108" spans="2:65" s="1" customFormat="1" ht="297">
      <c r="B108" s="41"/>
      <c r="C108" s="63"/>
      <c r="D108" s="200" t="s">
        <v>136</v>
      </c>
      <c r="E108" s="63"/>
      <c r="F108" s="201" t="s">
        <v>157</v>
      </c>
      <c r="G108" s="63"/>
      <c r="H108" s="63"/>
      <c r="I108" s="158"/>
      <c r="J108" s="63"/>
      <c r="K108" s="63"/>
      <c r="L108" s="61"/>
      <c r="M108" s="202"/>
      <c r="N108" s="42"/>
      <c r="O108" s="42"/>
      <c r="P108" s="42"/>
      <c r="Q108" s="42"/>
      <c r="R108" s="42"/>
      <c r="S108" s="42"/>
      <c r="T108" s="78"/>
      <c r="AT108" s="24" t="s">
        <v>136</v>
      </c>
      <c r="AU108" s="24" t="s">
        <v>83</v>
      </c>
    </row>
    <row r="109" spans="2:65" s="11" customFormat="1" ht="13.5">
      <c r="B109" s="203"/>
      <c r="C109" s="204"/>
      <c r="D109" s="200" t="s">
        <v>138</v>
      </c>
      <c r="E109" s="204"/>
      <c r="F109" s="206" t="s">
        <v>163</v>
      </c>
      <c r="G109" s="204"/>
      <c r="H109" s="207">
        <v>34.704000000000001</v>
      </c>
      <c r="I109" s="208"/>
      <c r="J109" s="204"/>
      <c r="K109" s="204"/>
      <c r="L109" s="209"/>
      <c r="M109" s="210"/>
      <c r="N109" s="211"/>
      <c r="O109" s="211"/>
      <c r="P109" s="211"/>
      <c r="Q109" s="211"/>
      <c r="R109" s="211"/>
      <c r="S109" s="211"/>
      <c r="T109" s="212"/>
      <c r="AT109" s="213" t="s">
        <v>138</v>
      </c>
      <c r="AU109" s="213" t="s">
        <v>83</v>
      </c>
      <c r="AV109" s="11" t="s">
        <v>83</v>
      </c>
      <c r="AW109" s="11" t="s">
        <v>6</v>
      </c>
      <c r="AX109" s="11" t="s">
        <v>76</v>
      </c>
      <c r="AY109" s="213" t="s">
        <v>127</v>
      </c>
    </row>
    <row r="110" spans="2:65" s="10" customFormat="1" ht="29.85" customHeight="1">
      <c r="B110" s="171"/>
      <c r="C110" s="172"/>
      <c r="D110" s="185" t="s">
        <v>70</v>
      </c>
      <c r="E110" s="186" t="s">
        <v>164</v>
      </c>
      <c r="F110" s="186" t="s">
        <v>165</v>
      </c>
      <c r="G110" s="172"/>
      <c r="H110" s="172"/>
      <c r="I110" s="175"/>
      <c r="J110" s="187">
        <f>BK110</f>
        <v>0</v>
      </c>
      <c r="K110" s="172"/>
      <c r="L110" s="177"/>
      <c r="M110" s="178"/>
      <c r="N110" s="179"/>
      <c r="O110" s="179"/>
      <c r="P110" s="180">
        <f>SUM(P111:P122)</f>
        <v>0</v>
      </c>
      <c r="Q110" s="179"/>
      <c r="R110" s="180">
        <f>SUM(R111:R122)</f>
        <v>42.380727240000006</v>
      </c>
      <c r="S110" s="179"/>
      <c r="T110" s="181">
        <f>SUM(T111:T122)</f>
        <v>0</v>
      </c>
      <c r="AR110" s="182" t="s">
        <v>76</v>
      </c>
      <c r="AT110" s="183" t="s">
        <v>70</v>
      </c>
      <c r="AU110" s="183" t="s">
        <v>76</v>
      </c>
      <c r="AY110" s="182" t="s">
        <v>127</v>
      </c>
      <c r="BK110" s="184">
        <f>SUM(BK111:BK122)</f>
        <v>0</v>
      </c>
    </row>
    <row r="111" spans="2:65" s="1" customFormat="1" ht="31.5" customHeight="1">
      <c r="B111" s="41"/>
      <c r="C111" s="188" t="s">
        <v>166</v>
      </c>
      <c r="D111" s="188" t="s">
        <v>129</v>
      </c>
      <c r="E111" s="189" t="s">
        <v>167</v>
      </c>
      <c r="F111" s="190" t="s">
        <v>168</v>
      </c>
      <c r="G111" s="191" t="s">
        <v>169</v>
      </c>
      <c r="H111" s="192">
        <v>57.84</v>
      </c>
      <c r="I111" s="193"/>
      <c r="J111" s="194">
        <f>ROUND(I111*H111,2)</f>
        <v>0</v>
      </c>
      <c r="K111" s="190" t="s">
        <v>133</v>
      </c>
      <c r="L111" s="61"/>
      <c r="M111" s="195" t="s">
        <v>21</v>
      </c>
      <c r="N111" s="196" t="s">
        <v>42</v>
      </c>
      <c r="O111" s="42"/>
      <c r="P111" s="197">
        <f>O111*H111</f>
        <v>0</v>
      </c>
      <c r="Q111" s="197">
        <v>1E-4</v>
      </c>
      <c r="R111" s="197">
        <f>Q111*H111</f>
        <v>5.7840000000000009E-3</v>
      </c>
      <c r="S111" s="197">
        <v>0</v>
      </c>
      <c r="T111" s="198">
        <f>S111*H111</f>
        <v>0</v>
      </c>
      <c r="AR111" s="24" t="s">
        <v>134</v>
      </c>
      <c r="AT111" s="24" t="s">
        <v>129</v>
      </c>
      <c r="AU111" s="24" t="s">
        <v>83</v>
      </c>
      <c r="AY111" s="24" t="s">
        <v>127</v>
      </c>
      <c r="BE111" s="199">
        <f>IF(N111="základní",J111,0)</f>
        <v>0</v>
      </c>
      <c r="BF111" s="199">
        <f>IF(N111="snížená",J111,0)</f>
        <v>0</v>
      </c>
      <c r="BG111" s="199">
        <f>IF(N111="zákl. přenesená",J111,0)</f>
        <v>0</v>
      </c>
      <c r="BH111" s="199">
        <f>IF(N111="sníž. přenesená",J111,0)</f>
        <v>0</v>
      </c>
      <c r="BI111" s="199">
        <f>IF(N111="nulová",J111,0)</f>
        <v>0</v>
      </c>
      <c r="BJ111" s="24" t="s">
        <v>76</v>
      </c>
      <c r="BK111" s="199">
        <f>ROUND(I111*H111,2)</f>
        <v>0</v>
      </c>
      <c r="BL111" s="24" t="s">
        <v>134</v>
      </c>
      <c r="BM111" s="24" t="s">
        <v>170</v>
      </c>
    </row>
    <row r="112" spans="2:65" s="1" customFormat="1" ht="67.5">
      <c r="B112" s="41"/>
      <c r="C112" s="63"/>
      <c r="D112" s="216" t="s">
        <v>136</v>
      </c>
      <c r="E112" s="63"/>
      <c r="F112" s="226" t="s">
        <v>171</v>
      </c>
      <c r="G112" s="63"/>
      <c r="H112" s="63"/>
      <c r="I112" s="158"/>
      <c r="J112" s="63"/>
      <c r="K112" s="63"/>
      <c r="L112" s="61"/>
      <c r="M112" s="202"/>
      <c r="N112" s="42"/>
      <c r="O112" s="42"/>
      <c r="P112" s="42"/>
      <c r="Q112" s="42"/>
      <c r="R112" s="42"/>
      <c r="S112" s="42"/>
      <c r="T112" s="78"/>
      <c r="AT112" s="24" t="s">
        <v>136</v>
      </c>
      <c r="AU112" s="24" t="s">
        <v>83</v>
      </c>
    </row>
    <row r="113" spans="2:65" s="1" customFormat="1" ht="22.5" customHeight="1">
      <c r="B113" s="41"/>
      <c r="C113" s="229" t="s">
        <v>172</v>
      </c>
      <c r="D113" s="229" t="s">
        <v>173</v>
      </c>
      <c r="E113" s="230" t="s">
        <v>174</v>
      </c>
      <c r="F113" s="231" t="s">
        <v>175</v>
      </c>
      <c r="G113" s="232" t="s">
        <v>169</v>
      </c>
      <c r="H113" s="233">
        <v>66.516000000000005</v>
      </c>
      <c r="I113" s="234"/>
      <c r="J113" s="235">
        <f>ROUND(I113*H113,2)</f>
        <v>0</v>
      </c>
      <c r="K113" s="231" t="s">
        <v>133</v>
      </c>
      <c r="L113" s="236"/>
      <c r="M113" s="237" t="s">
        <v>21</v>
      </c>
      <c r="N113" s="238" t="s">
        <v>42</v>
      </c>
      <c r="O113" s="42"/>
      <c r="P113" s="197">
        <f>O113*H113</f>
        <v>0</v>
      </c>
      <c r="Q113" s="197">
        <v>8.8999999999999995E-4</v>
      </c>
      <c r="R113" s="197">
        <f>Q113*H113</f>
        <v>5.919924E-2</v>
      </c>
      <c r="S113" s="197">
        <v>0</v>
      </c>
      <c r="T113" s="198">
        <f>S113*H113</f>
        <v>0</v>
      </c>
      <c r="AR113" s="24" t="s">
        <v>172</v>
      </c>
      <c r="AT113" s="24" t="s">
        <v>173</v>
      </c>
      <c r="AU113" s="24" t="s">
        <v>83</v>
      </c>
      <c r="AY113" s="24" t="s">
        <v>127</v>
      </c>
      <c r="BE113" s="199">
        <f>IF(N113="základní",J113,0)</f>
        <v>0</v>
      </c>
      <c r="BF113" s="199">
        <f>IF(N113="snížená",J113,0)</f>
        <v>0</v>
      </c>
      <c r="BG113" s="199">
        <f>IF(N113="zákl. přenesená",J113,0)</f>
        <v>0</v>
      </c>
      <c r="BH113" s="199">
        <f>IF(N113="sníž. přenesená",J113,0)</f>
        <v>0</v>
      </c>
      <c r="BI113" s="199">
        <f>IF(N113="nulová",J113,0)</f>
        <v>0</v>
      </c>
      <c r="BJ113" s="24" t="s">
        <v>76</v>
      </c>
      <c r="BK113" s="199">
        <f>ROUND(I113*H113,2)</f>
        <v>0</v>
      </c>
      <c r="BL113" s="24" t="s">
        <v>134</v>
      </c>
      <c r="BM113" s="24" t="s">
        <v>176</v>
      </c>
    </row>
    <row r="114" spans="2:65" s="11" customFormat="1" ht="13.5">
      <c r="B114" s="203"/>
      <c r="C114" s="204"/>
      <c r="D114" s="216" t="s">
        <v>138</v>
      </c>
      <c r="E114" s="204"/>
      <c r="F114" s="227" t="s">
        <v>177</v>
      </c>
      <c r="G114" s="204"/>
      <c r="H114" s="228">
        <v>66.516000000000005</v>
      </c>
      <c r="I114" s="208"/>
      <c r="J114" s="204"/>
      <c r="K114" s="204"/>
      <c r="L114" s="209"/>
      <c r="M114" s="210"/>
      <c r="N114" s="211"/>
      <c r="O114" s="211"/>
      <c r="P114" s="211"/>
      <c r="Q114" s="211"/>
      <c r="R114" s="211"/>
      <c r="S114" s="211"/>
      <c r="T114" s="212"/>
      <c r="AT114" s="213" t="s">
        <v>138</v>
      </c>
      <c r="AU114" s="213" t="s">
        <v>83</v>
      </c>
      <c r="AV114" s="11" t="s">
        <v>83</v>
      </c>
      <c r="AW114" s="11" t="s">
        <v>6</v>
      </c>
      <c r="AX114" s="11" t="s">
        <v>76</v>
      </c>
      <c r="AY114" s="213" t="s">
        <v>127</v>
      </c>
    </row>
    <row r="115" spans="2:65" s="1" customFormat="1" ht="31.5" customHeight="1">
      <c r="B115" s="41"/>
      <c r="C115" s="188" t="s">
        <v>178</v>
      </c>
      <c r="D115" s="188" t="s">
        <v>129</v>
      </c>
      <c r="E115" s="189" t="s">
        <v>179</v>
      </c>
      <c r="F115" s="190" t="s">
        <v>180</v>
      </c>
      <c r="G115" s="191" t="s">
        <v>169</v>
      </c>
      <c r="H115" s="192">
        <v>57.84</v>
      </c>
      <c r="I115" s="193"/>
      <c r="J115" s="194">
        <f>ROUND(I115*H115,2)</f>
        <v>0</v>
      </c>
      <c r="K115" s="190" t="s">
        <v>133</v>
      </c>
      <c r="L115" s="61"/>
      <c r="M115" s="195" t="s">
        <v>21</v>
      </c>
      <c r="N115" s="196" t="s">
        <v>42</v>
      </c>
      <c r="O115" s="42"/>
      <c r="P115" s="197">
        <f>O115*H115</f>
        <v>0</v>
      </c>
      <c r="Q115" s="197">
        <v>0</v>
      </c>
      <c r="R115" s="197">
        <f>Q115*H115</f>
        <v>0</v>
      </c>
      <c r="S115" s="197">
        <v>0</v>
      </c>
      <c r="T115" s="198">
        <f>S115*H115</f>
        <v>0</v>
      </c>
      <c r="AR115" s="24" t="s">
        <v>134</v>
      </c>
      <c r="AT115" s="24" t="s">
        <v>129</v>
      </c>
      <c r="AU115" s="24" t="s">
        <v>83</v>
      </c>
      <c r="AY115" s="24" t="s">
        <v>127</v>
      </c>
      <c r="BE115" s="199">
        <f>IF(N115="základní",J115,0)</f>
        <v>0</v>
      </c>
      <c r="BF115" s="199">
        <f>IF(N115="snížená",J115,0)</f>
        <v>0</v>
      </c>
      <c r="BG115" s="199">
        <f>IF(N115="zákl. přenesená",J115,0)</f>
        <v>0</v>
      </c>
      <c r="BH115" s="199">
        <f>IF(N115="sníž. přenesená",J115,0)</f>
        <v>0</v>
      </c>
      <c r="BI115" s="199">
        <f>IF(N115="nulová",J115,0)</f>
        <v>0</v>
      </c>
      <c r="BJ115" s="24" t="s">
        <v>76</v>
      </c>
      <c r="BK115" s="199">
        <f>ROUND(I115*H115,2)</f>
        <v>0</v>
      </c>
      <c r="BL115" s="24" t="s">
        <v>134</v>
      </c>
      <c r="BM115" s="24" t="s">
        <v>181</v>
      </c>
    </row>
    <row r="116" spans="2:65" s="1" customFormat="1" ht="189">
      <c r="B116" s="41"/>
      <c r="C116" s="63"/>
      <c r="D116" s="216" t="s">
        <v>136</v>
      </c>
      <c r="E116" s="63"/>
      <c r="F116" s="226" t="s">
        <v>182</v>
      </c>
      <c r="G116" s="63"/>
      <c r="H116" s="63"/>
      <c r="I116" s="158"/>
      <c r="J116" s="63"/>
      <c r="K116" s="63"/>
      <c r="L116" s="61"/>
      <c r="M116" s="202"/>
      <c r="N116" s="42"/>
      <c r="O116" s="42"/>
      <c r="P116" s="42"/>
      <c r="Q116" s="42"/>
      <c r="R116" s="42"/>
      <c r="S116" s="42"/>
      <c r="T116" s="78"/>
      <c r="AT116" s="24" t="s">
        <v>136</v>
      </c>
      <c r="AU116" s="24" t="s">
        <v>83</v>
      </c>
    </row>
    <row r="117" spans="2:65" s="1" customFormat="1" ht="44.25" customHeight="1">
      <c r="B117" s="41"/>
      <c r="C117" s="188" t="s">
        <v>183</v>
      </c>
      <c r="D117" s="188" t="s">
        <v>129</v>
      </c>
      <c r="E117" s="189" t="s">
        <v>184</v>
      </c>
      <c r="F117" s="190" t="s">
        <v>185</v>
      </c>
      <c r="G117" s="191" t="s">
        <v>169</v>
      </c>
      <c r="H117" s="192">
        <v>57.84</v>
      </c>
      <c r="I117" s="193"/>
      <c r="J117" s="194">
        <f>ROUND(I117*H117,2)</f>
        <v>0</v>
      </c>
      <c r="K117" s="190" t="s">
        <v>133</v>
      </c>
      <c r="L117" s="61"/>
      <c r="M117" s="195" t="s">
        <v>21</v>
      </c>
      <c r="N117" s="196" t="s">
        <v>42</v>
      </c>
      <c r="O117" s="42"/>
      <c r="P117" s="197">
        <f>O117*H117</f>
        <v>0</v>
      </c>
      <c r="Q117" s="197">
        <v>0.58020000000000005</v>
      </c>
      <c r="R117" s="197">
        <f>Q117*H117</f>
        <v>33.558768000000008</v>
      </c>
      <c r="S117" s="197">
        <v>0</v>
      </c>
      <c r="T117" s="198">
        <f>S117*H117</f>
        <v>0</v>
      </c>
      <c r="AR117" s="24" t="s">
        <v>134</v>
      </c>
      <c r="AT117" s="24" t="s">
        <v>129</v>
      </c>
      <c r="AU117" s="24" t="s">
        <v>83</v>
      </c>
      <c r="AY117" s="24" t="s">
        <v>127</v>
      </c>
      <c r="BE117" s="199">
        <f>IF(N117="základní",J117,0)</f>
        <v>0</v>
      </c>
      <c r="BF117" s="199">
        <f>IF(N117="snížená",J117,0)</f>
        <v>0</v>
      </c>
      <c r="BG117" s="199">
        <f>IF(N117="zákl. přenesená",J117,0)</f>
        <v>0</v>
      </c>
      <c r="BH117" s="199">
        <f>IF(N117="sníž. přenesená",J117,0)</f>
        <v>0</v>
      </c>
      <c r="BI117" s="199">
        <f>IF(N117="nulová",J117,0)</f>
        <v>0</v>
      </c>
      <c r="BJ117" s="24" t="s">
        <v>76</v>
      </c>
      <c r="BK117" s="199">
        <f>ROUND(I117*H117,2)</f>
        <v>0</v>
      </c>
      <c r="BL117" s="24" t="s">
        <v>134</v>
      </c>
      <c r="BM117" s="24" t="s">
        <v>186</v>
      </c>
    </row>
    <row r="118" spans="2:65" s="1" customFormat="1" ht="189">
      <c r="B118" s="41"/>
      <c r="C118" s="63"/>
      <c r="D118" s="200" t="s">
        <v>136</v>
      </c>
      <c r="E118" s="63"/>
      <c r="F118" s="201" t="s">
        <v>187</v>
      </c>
      <c r="G118" s="63"/>
      <c r="H118" s="63"/>
      <c r="I118" s="158"/>
      <c r="J118" s="63"/>
      <c r="K118" s="63"/>
      <c r="L118" s="61"/>
      <c r="M118" s="202"/>
      <c r="N118" s="42"/>
      <c r="O118" s="42"/>
      <c r="P118" s="42"/>
      <c r="Q118" s="42"/>
      <c r="R118" s="42"/>
      <c r="S118" s="42"/>
      <c r="T118" s="78"/>
      <c r="AT118" s="24" t="s">
        <v>136</v>
      </c>
      <c r="AU118" s="24" t="s">
        <v>83</v>
      </c>
    </row>
    <row r="119" spans="2:65" s="11" customFormat="1" ht="13.5">
      <c r="B119" s="203"/>
      <c r="C119" s="204"/>
      <c r="D119" s="200" t="s">
        <v>138</v>
      </c>
      <c r="E119" s="205" t="s">
        <v>21</v>
      </c>
      <c r="F119" s="206" t="s">
        <v>188</v>
      </c>
      <c r="G119" s="204"/>
      <c r="H119" s="207">
        <v>57.84</v>
      </c>
      <c r="I119" s="208"/>
      <c r="J119" s="204"/>
      <c r="K119" s="204"/>
      <c r="L119" s="209"/>
      <c r="M119" s="210"/>
      <c r="N119" s="211"/>
      <c r="O119" s="211"/>
      <c r="P119" s="211"/>
      <c r="Q119" s="211"/>
      <c r="R119" s="211"/>
      <c r="S119" s="211"/>
      <c r="T119" s="212"/>
      <c r="AT119" s="213" t="s">
        <v>138</v>
      </c>
      <c r="AU119" s="213" t="s">
        <v>83</v>
      </c>
      <c r="AV119" s="11" t="s">
        <v>83</v>
      </c>
      <c r="AW119" s="11" t="s">
        <v>35</v>
      </c>
      <c r="AX119" s="11" t="s">
        <v>71</v>
      </c>
      <c r="AY119" s="213" t="s">
        <v>127</v>
      </c>
    </row>
    <row r="120" spans="2:65" s="12" customFormat="1" ht="13.5">
      <c r="B120" s="214"/>
      <c r="C120" s="215"/>
      <c r="D120" s="216" t="s">
        <v>138</v>
      </c>
      <c r="E120" s="217" t="s">
        <v>21</v>
      </c>
      <c r="F120" s="218" t="s">
        <v>140</v>
      </c>
      <c r="G120" s="215"/>
      <c r="H120" s="219">
        <v>57.84</v>
      </c>
      <c r="I120" s="220"/>
      <c r="J120" s="215"/>
      <c r="K120" s="215"/>
      <c r="L120" s="221"/>
      <c r="M120" s="222"/>
      <c r="N120" s="223"/>
      <c r="O120" s="223"/>
      <c r="P120" s="223"/>
      <c r="Q120" s="223"/>
      <c r="R120" s="223"/>
      <c r="S120" s="223"/>
      <c r="T120" s="224"/>
      <c r="AT120" s="225" t="s">
        <v>138</v>
      </c>
      <c r="AU120" s="225" t="s">
        <v>83</v>
      </c>
      <c r="AV120" s="12" t="s">
        <v>134</v>
      </c>
      <c r="AW120" s="12" t="s">
        <v>35</v>
      </c>
      <c r="AX120" s="12" t="s">
        <v>76</v>
      </c>
      <c r="AY120" s="225" t="s">
        <v>127</v>
      </c>
    </row>
    <row r="121" spans="2:65" s="1" customFormat="1" ht="31.5" customHeight="1">
      <c r="B121" s="41"/>
      <c r="C121" s="188" t="s">
        <v>189</v>
      </c>
      <c r="D121" s="188" t="s">
        <v>129</v>
      </c>
      <c r="E121" s="189" t="s">
        <v>190</v>
      </c>
      <c r="F121" s="190" t="s">
        <v>191</v>
      </c>
      <c r="G121" s="191" t="s">
        <v>169</v>
      </c>
      <c r="H121" s="192">
        <v>57.84</v>
      </c>
      <c r="I121" s="193"/>
      <c r="J121" s="194">
        <f>ROUND(I121*H121,2)</f>
        <v>0</v>
      </c>
      <c r="K121" s="190" t="s">
        <v>133</v>
      </c>
      <c r="L121" s="61"/>
      <c r="M121" s="195" t="s">
        <v>21</v>
      </c>
      <c r="N121" s="196" t="s">
        <v>42</v>
      </c>
      <c r="O121" s="42"/>
      <c r="P121" s="197">
        <f>O121*H121</f>
        <v>0</v>
      </c>
      <c r="Q121" s="197">
        <v>0.15140000000000001</v>
      </c>
      <c r="R121" s="197">
        <f>Q121*H121</f>
        <v>8.7569760000000016</v>
      </c>
      <c r="S121" s="197">
        <v>0</v>
      </c>
      <c r="T121" s="198">
        <f>S121*H121</f>
        <v>0</v>
      </c>
      <c r="AR121" s="24" t="s">
        <v>134</v>
      </c>
      <c r="AT121" s="24" t="s">
        <v>129</v>
      </c>
      <c r="AU121" s="24" t="s">
        <v>83</v>
      </c>
      <c r="AY121" s="24" t="s">
        <v>127</v>
      </c>
      <c r="BE121" s="199">
        <f>IF(N121="základní",J121,0)</f>
        <v>0</v>
      </c>
      <c r="BF121" s="199">
        <f>IF(N121="snížená",J121,0)</f>
        <v>0</v>
      </c>
      <c r="BG121" s="199">
        <f>IF(N121="zákl. přenesená",J121,0)</f>
        <v>0</v>
      </c>
      <c r="BH121" s="199">
        <f>IF(N121="sníž. přenesená",J121,0)</f>
        <v>0</v>
      </c>
      <c r="BI121" s="199">
        <f>IF(N121="nulová",J121,0)</f>
        <v>0</v>
      </c>
      <c r="BJ121" s="24" t="s">
        <v>76</v>
      </c>
      <c r="BK121" s="199">
        <f>ROUND(I121*H121,2)</f>
        <v>0</v>
      </c>
      <c r="BL121" s="24" t="s">
        <v>134</v>
      </c>
      <c r="BM121" s="24" t="s">
        <v>192</v>
      </c>
    </row>
    <row r="122" spans="2:65" s="1" customFormat="1" ht="27">
      <c r="B122" s="41"/>
      <c r="C122" s="63"/>
      <c r="D122" s="200" t="s">
        <v>136</v>
      </c>
      <c r="E122" s="63"/>
      <c r="F122" s="201" t="s">
        <v>193</v>
      </c>
      <c r="G122" s="63"/>
      <c r="H122" s="63"/>
      <c r="I122" s="158"/>
      <c r="J122" s="63"/>
      <c r="K122" s="63"/>
      <c r="L122" s="61"/>
      <c r="M122" s="202"/>
      <c r="N122" s="42"/>
      <c r="O122" s="42"/>
      <c r="P122" s="42"/>
      <c r="Q122" s="42"/>
      <c r="R122" s="42"/>
      <c r="S122" s="42"/>
      <c r="T122" s="78"/>
      <c r="AT122" s="24" t="s">
        <v>136</v>
      </c>
      <c r="AU122" s="24" t="s">
        <v>83</v>
      </c>
    </row>
    <row r="123" spans="2:65" s="10" customFormat="1" ht="29.85" customHeight="1">
      <c r="B123" s="171"/>
      <c r="C123" s="172"/>
      <c r="D123" s="185" t="s">
        <v>70</v>
      </c>
      <c r="E123" s="186" t="s">
        <v>194</v>
      </c>
      <c r="F123" s="186" t="s">
        <v>195</v>
      </c>
      <c r="G123" s="172"/>
      <c r="H123" s="172"/>
      <c r="I123" s="175"/>
      <c r="J123" s="187">
        <f>BK123</f>
        <v>0</v>
      </c>
      <c r="K123" s="172"/>
      <c r="L123" s="177"/>
      <c r="M123" s="178"/>
      <c r="N123" s="179"/>
      <c r="O123" s="179"/>
      <c r="P123" s="180">
        <f>SUM(P124:P170)</f>
        <v>0</v>
      </c>
      <c r="Q123" s="179"/>
      <c r="R123" s="180">
        <f>SUM(R124:R170)</f>
        <v>13.04597366</v>
      </c>
      <c r="S123" s="179"/>
      <c r="T123" s="181">
        <f>SUM(T124:T170)</f>
        <v>0</v>
      </c>
      <c r="AR123" s="182" t="s">
        <v>76</v>
      </c>
      <c r="AT123" s="183" t="s">
        <v>70</v>
      </c>
      <c r="AU123" s="183" t="s">
        <v>76</v>
      </c>
      <c r="AY123" s="182" t="s">
        <v>127</v>
      </c>
      <c r="BK123" s="184">
        <f>SUM(BK124:BK170)</f>
        <v>0</v>
      </c>
    </row>
    <row r="124" spans="2:65" s="1" customFormat="1" ht="22.5" customHeight="1">
      <c r="B124" s="41"/>
      <c r="C124" s="188" t="s">
        <v>196</v>
      </c>
      <c r="D124" s="188" t="s">
        <v>129</v>
      </c>
      <c r="E124" s="189" t="s">
        <v>197</v>
      </c>
      <c r="F124" s="190" t="s">
        <v>198</v>
      </c>
      <c r="G124" s="191" t="s">
        <v>169</v>
      </c>
      <c r="H124" s="192">
        <v>317.072</v>
      </c>
      <c r="I124" s="193"/>
      <c r="J124" s="194">
        <f>ROUND(I124*H124,2)</f>
        <v>0</v>
      </c>
      <c r="K124" s="190" t="s">
        <v>133</v>
      </c>
      <c r="L124" s="61"/>
      <c r="M124" s="195" t="s">
        <v>21</v>
      </c>
      <c r="N124" s="196" t="s">
        <v>42</v>
      </c>
      <c r="O124" s="42"/>
      <c r="P124" s="197">
        <f>O124*H124</f>
        <v>0</v>
      </c>
      <c r="Q124" s="197">
        <v>3.3579999999999999E-2</v>
      </c>
      <c r="R124" s="197">
        <f>Q124*H124</f>
        <v>10.64727776</v>
      </c>
      <c r="S124" s="197">
        <v>0</v>
      </c>
      <c r="T124" s="198">
        <f>S124*H124</f>
        <v>0</v>
      </c>
      <c r="AR124" s="24" t="s">
        <v>134</v>
      </c>
      <c r="AT124" s="24" t="s">
        <v>129</v>
      </c>
      <c r="AU124" s="24" t="s">
        <v>83</v>
      </c>
      <c r="AY124" s="24" t="s">
        <v>127</v>
      </c>
      <c r="BE124" s="199">
        <f>IF(N124="základní",J124,0)</f>
        <v>0</v>
      </c>
      <c r="BF124" s="199">
        <f>IF(N124="snížená",J124,0)</f>
        <v>0</v>
      </c>
      <c r="BG124" s="199">
        <f>IF(N124="zákl. přenesená",J124,0)</f>
        <v>0</v>
      </c>
      <c r="BH124" s="199">
        <f>IF(N124="sníž. přenesená",J124,0)</f>
        <v>0</v>
      </c>
      <c r="BI124" s="199">
        <f>IF(N124="nulová",J124,0)</f>
        <v>0</v>
      </c>
      <c r="BJ124" s="24" t="s">
        <v>76</v>
      </c>
      <c r="BK124" s="199">
        <f>ROUND(I124*H124,2)</f>
        <v>0</v>
      </c>
      <c r="BL124" s="24" t="s">
        <v>134</v>
      </c>
      <c r="BM124" s="24" t="s">
        <v>199</v>
      </c>
    </row>
    <row r="125" spans="2:65" s="1" customFormat="1" ht="40.5">
      <c r="B125" s="41"/>
      <c r="C125" s="63"/>
      <c r="D125" s="200" t="s">
        <v>136</v>
      </c>
      <c r="E125" s="63"/>
      <c r="F125" s="201" t="s">
        <v>200</v>
      </c>
      <c r="G125" s="63"/>
      <c r="H125" s="63"/>
      <c r="I125" s="158"/>
      <c r="J125" s="63"/>
      <c r="K125" s="63"/>
      <c r="L125" s="61"/>
      <c r="M125" s="202"/>
      <c r="N125" s="42"/>
      <c r="O125" s="42"/>
      <c r="P125" s="42"/>
      <c r="Q125" s="42"/>
      <c r="R125" s="42"/>
      <c r="S125" s="42"/>
      <c r="T125" s="78"/>
      <c r="AT125" s="24" t="s">
        <v>136</v>
      </c>
      <c r="AU125" s="24" t="s">
        <v>83</v>
      </c>
    </row>
    <row r="126" spans="2:65" s="11" customFormat="1" ht="13.5">
      <c r="B126" s="203"/>
      <c r="C126" s="204"/>
      <c r="D126" s="200" t="s">
        <v>138</v>
      </c>
      <c r="E126" s="205" t="s">
        <v>21</v>
      </c>
      <c r="F126" s="206" t="s">
        <v>201</v>
      </c>
      <c r="G126" s="204"/>
      <c r="H126" s="207">
        <v>10.638</v>
      </c>
      <c r="I126" s="208"/>
      <c r="J126" s="204"/>
      <c r="K126" s="204"/>
      <c r="L126" s="209"/>
      <c r="M126" s="210"/>
      <c r="N126" s="211"/>
      <c r="O126" s="211"/>
      <c r="P126" s="211"/>
      <c r="Q126" s="211"/>
      <c r="R126" s="211"/>
      <c r="S126" s="211"/>
      <c r="T126" s="212"/>
      <c r="AT126" s="213" t="s">
        <v>138</v>
      </c>
      <c r="AU126" s="213" t="s">
        <v>83</v>
      </c>
      <c r="AV126" s="11" t="s">
        <v>83</v>
      </c>
      <c r="AW126" s="11" t="s">
        <v>35</v>
      </c>
      <c r="AX126" s="11" t="s">
        <v>71</v>
      </c>
      <c r="AY126" s="213" t="s">
        <v>127</v>
      </c>
    </row>
    <row r="127" spans="2:65" s="11" customFormat="1" ht="13.5">
      <c r="B127" s="203"/>
      <c r="C127" s="204"/>
      <c r="D127" s="200" t="s">
        <v>138</v>
      </c>
      <c r="E127" s="205" t="s">
        <v>21</v>
      </c>
      <c r="F127" s="206" t="s">
        <v>202</v>
      </c>
      <c r="G127" s="204"/>
      <c r="H127" s="207">
        <v>29.963999999999999</v>
      </c>
      <c r="I127" s="208"/>
      <c r="J127" s="204"/>
      <c r="K127" s="204"/>
      <c r="L127" s="209"/>
      <c r="M127" s="210"/>
      <c r="N127" s="211"/>
      <c r="O127" s="211"/>
      <c r="P127" s="211"/>
      <c r="Q127" s="211"/>
      <c r="R127" s="211"/>
      <c r="S127" s="211"/>
      <c r="T127" s="212"/>
      <c r="AT127" s="213" t="s">
        <v>138</v>
      </c>
      <c r="AU127" s="213" t="s">
        <v>83</v>
      </c>
      <c r="AV127" s="11" t="s">
        <v>83</v>
      </c>
      <c r="AW127" s="11" t="s">
        <v>35</v>
      </c>
      <c r="AX127" s="11" t="s">
        <v>71</v>
      </c>
      <c r="AY127" s="213" t="s">
        <v>127</v>
      </c>
    </row>
    <row r="128" spans="2:65" s="11" customFormat="1" ht="13.5">
      <c r="B128" s="203"/>
      <c r="C128" s="204"/>
      <c r="D128" s="200" t="s">
        <v>138</v>
      </c>
      <c r="E128" s="205" t="s">
        <v>21</v>
      </c>
      <c r="F128" s="206" t="s">
        <v>203</v>
      </c>
      <c r="G128" s="204"/>
      <c r="H128" s="207">
        <v>9.9879999999999995</v>
      </c>
      <c r="I128" s="208"/>
      <c r="J128" s="204"/>
      <c r="K128" s="204"/>
      <c r="L128" s="209"/>
      <c r="M128" s="210"/>
      <c r="N128" s="211"/>
      <c r="O128" s="211"/>
      <c r="P128" s="211"/>
      <c r="Q128" s="211"/>
      <c r="R128" s="211"/>
      <c r="S128" s="211"/>
      <c r="T128" s="212"/>
      <c r="AT128" s="213" t="s">
        <v>138</v>
      </c>
      <c r="AU128" s="213" t="s">
        <v>83</v>
      </c>
      <c r="AV128" s="11" t="s">
        <v>83</v>
      </c>
      <c r="AW128" s="11" t="s">
        <v>35</v>
      </c>
      <c r="AX128" s="11" t="s">
        <v>71</v>
      </c>
      <c r="AY128" s="213" t="s">
        <v>127</v>
      </c>
    </row>
    <row r="129" spans="2:65" s="11" customFormat="1" ht="13.5">
      <c r="B129" s="203"/>
      <c r="C129" s="204"/>
      <c r="D129" s="200" t="s">
        <v>138</v>
      </c>
      <c r="E129" s="205" t="s">
        <v>21</v>
      </c>
      <c r="F129" s="206" t="s">
        <v>204</v>
      </c>
      <c r="G129" s="204"/>
      <c r="H129" s="207">
        <v>1.5329999999999999</v>
      </c>
      <c r="I129" s="208"/>
      <c r="J129" s="204"/>
      <c r="K129" s="204"/>
      <c r="L129" s="209"/>
      <c r="M129" s="210"/>
      <c r="N129" s="211"/>
      <c r="O129" s="211"/>
      <c r="P129" s="211"/>
      <c r="Q129" s="211"/>
      <c r="R129" s="211"/>
      <c r="S129" s="211"/>
      <c r="T129" s="212"/>
      <c r="AT129" s="213" t="s">
        <v>138</v>
      </c>
      <c r="AU129" s="213" t="s">
        <v>83</v>
      </c>
      <c r="AV129" s="11" t="s">
        <v>83</v>
      </c>
      <c r="AW129" s="11" t="s">
        <v>35</v>
      </c>
      <c r="AX129" s="11" t="s">
        <v>71</v>
      </c>
      <c r="AY129" s="213" t="s">
        <v>127</v>
      </c>
    </row>
    <row r="130" spans="2:65" s="11" customFormat="1" ht="13.5">
      <c r="B130" s="203"/>
      <c r="C130" s="204"/>
      <c r="D130" s="200" t="s">
        <v>138</v>
      </c>
      <c r="E130" s="205" t="s">
        <v>21</v>
      </c>
      <c r="F130" s="206" t="s">
        <v>205</v>
      </c>
      <c r="G130" s="204"/>
      <c r="H130" s="207">
        <v>1.8740000000000001</v>
      </c>
      <c r="I130" s="208"/>
      <c r="J130" s="204"/>
      <c r="K130" s="204"/>
      <c r="L130" s="209"/>
      <c r="M130" s="210"/>
      <c r="N130" s="211"/>
      <c r="O130" s="211"/>
      <c r="P130" s="211"/>
      <c r="Q130" s="211"/>
      <c r="R130" s="211"/>
      <c r="S130" s="211"/>
      <c r="T130" s="212"/>
      <c r="AT130" s="213" t="s">
        <v>138</v>
      </c>
      <c r="AU130" s="213" t="s">
        <v>83</v>
      </c>
      <c r="AV130" s="11" t="s">
        <v>83</v>
      </c>
      <c r="AW130" s="11" t="s">
        <v>35</v>
      </c>
      <c r="AX130" s="11" t="s">
        <v>71</v>
      </c>
      <c r="AY130" s="213" t="s">
        <v>127</v>
      </c>
    </row>
    <row r="131" spans="2:65" s="11" customFormat="1" ht="13.5">
      <c r="B131" s="203"/>
      <c r="C131" s="204"/>
      <c r="D131" s="200" t="s">
        <v>138</v>
      </c>
      <c r="E131" s="205" t="s">
        <v>21</v>
      </c>
      <c r="F131" s="206" t="s">
        <v>206</v>
      </c>
      <c r="G131" s="204"/>
      <c r="H131" s="207">
        <v>4.242</v>
      </c>
      <c r="I131" s="208"/>
      <c r="J131" s="204"/>
      <c r="K131" s="204"/>
      <c r="L131" s="209"/>
      <c r="M131" s="210"/>
      <c r="N131" s="211"/>
      <c r="O131" s="211"/>
      <c r="P131" s="211"/>
      <c r="Q131" s="211"/>
      <c r="R131" s="211"/>
      <c r="S131" s="211"/>
      <c r="T131" s="212"/>
      <c r="AT131" s="213" t="s">
        <v>138</v>
      </c>
      <c r="AU131" s="213" t="s">
        <v>83</v>
      </c>
      <c r="AV131" s="11" t="s">
        <v>83</v>
      </c>
      <c r="AW131" s="11" t="s">
        <v>35</v>
      </c>
      <c r="AX131" s="11" t="s">
        <v>71</v>
      </c>
      <c r="AY131" s="213" t="s">
        <v>127</v>
      </c>
    </row>
    <row r="132" spans="2:65" s="11" customFormat="1" ht="13.5">
      <c r="B132" s="203"/>
      <c r="C132" s="204"/>
      <c r="D132" s="200" t="s">
        <v>138</v>
      </c>
      <c r="E132" s="205" t="s">
        <v>21</v>
      </c>
      <c r="F132" s="206" t="s">
        <v>207</v>
      </c>
      <c r="G132" s="204"/>
      <c r="H132" s="207">
        <v>30.15</v>
      </c>
      <c r="I132" s="208"/>
      <c r="J132" s="204"/>
      <c r="K132" s="204"/>
      <c r="L132" s="209"/>
      <c r="M132" s="210"/>
      <c r="N132" s="211"/>
      <c r="O132" s="211"/>
      <c r="P132" s="211"/>
      <c r="Q132" s="211"/>
      <c r="R132" s="211"/>
      <c r="S132" s="211"/>
      <c r="T132" s="212"/>
      <c r="AT132" s="213" t="s">
        <v>138</v>
      </c>
      <c r="AU132" s="213" t="s">
        <v>83</v>
      </c>
      <c r="AV132" s="11" t="s">
        <v>83</v>
      </c>
      <c r="AW132" s="11" t="s">
        <v>35</v>
      </c>
      <c r="AX132" s="11" t="s">
        <v>71</v>
      </c>
      <c r="AY132" s="213" t="s">
        <v>127</v>
      </c>
    </row>
    <row r="133" spans="2:65" s="11" customFormat="1" ht="13.5">
      <c r="B133" s="203"/>
      <c r="C133" s="204"/>
      <c r="D133" s="200" t="s">
        <v>138</v>
      </c>
      <c r="E133" s="205" t="s">
        <v>21</v>
      </c>
      <c r="F133" s="206" t="s">
        <v>208</v>
      </c>
      <c r="G133" s="204"/>
      <c r="H133" s="207">
        <v>8.359</v>
      </c>
      <c r="I133" s="208"/>
      <c r="J133" s="204"/>
      <c r="K133" s="204"/>
      <c r="L133" s="209"/>
      <c r="M133" s="210"/>
      <c r="N133" s="211"/>
      <c r="O133" s="211"/>
      <c r="P133" s="211"/>
      <c r="Q133" s="211"/>
      <c r="R133" s="211"/>
      <c r="S133" s="211"/>
      <c r="T133" s="212"/>
      <c r="AT133" s="213" t="s">
        <v>138</v>
      </c>
      <c r="AU133" s="213" t="s">
        <v>83</v>
      </c>
      <c r="AV133" s="11" t="s">
        <v>83</v>
      </c>
      <c r="AW133" s="11" t="s">
        <v>35</v>
      </c>
      <c r="AX133" s="11" t="s">
        <v>71</v>
      </c>
      <c r="AY133" s="213" t="s">
        <v>127</v>
      </c>
    </row>
    <row r="134" spans="2:65" s="11" customFormat="1" ht="13.5">
      <c r="B134" s="203"/>
      <c r="C134" s="204"/>
      <c r="D134" s="200" t="s">
        <v>138</v>
      </c>
      <c r="E134" s="205" t="s">
        <v>21</v>
      </c>
      <c r="F134" s="206" t="s">
        <v>209</v>
      </c>
      <c r="G134" s="204"/>
      <c r="H134" s="207">
        <v>58.512</v>
      </c>
      <c r="I134" s="208"/>
      <c r="J134" s="204"/>
      <c r="K134" s="204"/>
      <c r="L134" s="209"/>
      <c r="M134" s="210"/>
      <c r="N134" s="211"/>
      <c r="O134" s="211"/>
      <c r="P134" s="211"/>
      <c r="Q134" s="211"/>
      <c r="R134" s="211"/>
      <c r="S134" s="211"/>
      <c r="T134" s="212"/>
      <c r="AT134" s="213" t="s">
        <v>138</v>
      </c>
      <c r="AU134" s="213" t="s">
        <v>83</v>
      </c>
      <c r="AV134" s="11" t="s">
        <v>83</v>
      </c>
      <c r="AW134" s="11" t="s">
        <v>35</v>
      </c>
      <c r="AX134" s="11" t="s">
        <v>71</v>
      </c>
      <c r="AY134" s="213" t="s">
        <v>127</v>
      </c>
    </row>
    <row r="135" spans="2:65" s="11" customFormat="1" ht="13.5">
      <c r="B135" s="203"/>
      <c r="C135" s="204"/>
      <c r="D135" s="200" t="s">
        <v>138</v>
      </c>
      <c r="E135" s="205" t="s">
        <v>21</v>
      </c>
      <c r="F135" s="206" t="s">
        <v>210</v>
      </c>
      <c r="G135" s="204"/>
      <c r="H135" s="207">
        <v>107.85299999999999</v>
      </c>
      <c r="I135" s="208"/>
      <c r="J135" s="204"/>
      <c r="K135" s="204"/>
      <c r="L135" s="209"/>
      <c r="M135" s="210"/>
      <c r="N135" s="211"/>
      <c r="O135" s="211"/>
      <c r="P135" s="211"/>
      <c r="Q135" s="211"/>
      <c r="R135" s="211"/>
      <c r="S135" s="211"/>
      <c r="T135" s="212"/>
      <c r="AT135" s="213" t="s">
        <v>138</v>
      </c>
      <c r="AU135" s="213" t="s">
        <v>83</v>
      </c>
      <c r="AV135" s="11" t="s">
        <v>83</v>
      </c>
      <c r="AW135" s="11" t="s">
        <v>35</v>
      </c>
      <c r="AX135" s="11" t="s">
        <v>71</v>
      </c>
      <c r="AY135" s="213" t="s">
        <v>127</v>
      </c>
    </row>
    <row r="136" spans="2:65" s="11" customFormat="1" ht="13.5">
      <c r="B136" s="203"/>
      <c r="C136" s="204"/>
      <c r="D136" s="200" t="s">
        <v>138</v>
      </c>
      <c r="E136" s="205" t="s">
        <v>21</v>
      </c>
      <c r="F136" s="206" t="s">
        <v>211</v>
      </c>
      <c r="G136" s="204"/>
      <c r="H136" s="207">
        <v>52.024999999999999</v>
      </c>
      <c r="I136" s="208"/>
      <c r="J136" s="204"/>
      <c r="K136" s="204"/>
      <c r="L136" s="209"/>
      <c r="M136" s="210"/>
      <c r="N136" s="211"/>
      <c r="O136" s="211"/>
      <c r="P136" s="211"/>
      <c r="Q136" s="211"/>
      <c r="R136" s="211"/>
      <c r="S136" s="211"/>
      <c r="T136" s="212"/>
      <c r="AT136" s="213" t="s">
        <v>138</v>
      </c>
      <c r="AU136" s="213" t="s">
        <v>83</v>
      </c>
      <c r="AV136" s="11" t="s">
        <v>83</v>
      </c>
      <c r="AW136" s="11" t="s">
        <v>35</v>
      </c>
      <c r="AX136" s="11" t="s">
        <v>71</v>
      </c>
      <c r="AY136" s="213" t="s">
        <v>127</v>
      </c>
    </row>
    <row r="137" spans="2:65" s="11" customFormat="1" ht="13.5">
      <c r="B137" s="203"/>
      <c r="C137" s="204"/>
      <c r="D137" s="200" t="s">
        <v>138</v>
      </c>
      <c r="E137" s="205" t="s">
        <v>21</v>
      </c>
      <c r="F137" s="206" t="s">
        <v>212</v>
      </c>
      <c r="G137" s="204"/>
      <c r="H137" s="207">
        <v>1.9339999999999999</v>
      </c>
      <c r="I137" s="208"/>
      <c r="J137" s="204"/>
      <c r="K137" s="204"/>
      <c r="L137" s="209"/>
      <c r="M137" s="210"/>
      <c r="N137" s="211"/>
      <c r="O137" s="211"/>
      <c r="P137" s="211"/>
      <c r="Q137" s="211"/>
      <c r="R137" s="211"/>
      <c r="S137" s="211"/>
      <c r="T137" s="212"/>
      <c r="AT137" s="213" t="s">
        <v>138</v>
      </c>
      <c r="AU137" s="213" t="s">
        <v>83</v>
      </c>
      <c r="AV137" s="11" t="s">
        <v>83</v>
      </c>
      <c r="AW137" s="11" t="s">
        <v>35</v>
      </c>
      <c r="AX137" s="11" t="s">
        <v>71</v>
      </c>
      <c r="AY137" s="213" t="s">
        <v>127</v>
      </c>
    </row>
    <row r="138" spans="2:65" s="11" customFormat="1" ht="13.5">
      <c r="B138" s="203"/>
      <c r="C138" s="204"/>
      <c r="D138" s="200" t="s">
        <v>138</v>
      </c>
      <c r="E138" s="205" t="s">
        <v>21</v>
      </c>
      <c r="F138" s="206" t="s">
        <v>213</v>
      </c>
      <c r="G138" s="204"/>
      <c r="H138" s="207">
        <v>0</v>
      </c>
      <c r="I138" s="208"/>
      <c r="J138" s="204"/>
      <c r="K138" s="204"/>
      <c r="L138" s="209"/>
      <c r="M138" s="210"/>
      <c r="N138" s="211"/>
      <c r="O138" s="211"/>
      <c r="P138" s="211"/>
      <c r="Q138" s="211"/>
      <c r="R138" s="211"/>
      <c r="S138" s="211"/>
      <c r="T138" s="212"/>
      <c r="AT138" s="213" t="s">
        <v>138</v>
      </c>
      <c r="AU138" s="213" t="s">
        <v>83</v>
      </c>
      <c r="AV138" s="11" t="s">
        <v>83</v>
      </c>
      <c r="AW138" s="11" t="s">
        <v>35</v>
      </c>
      <c r="AX138" s="11" t="s">
        <v>71</v>
      </c>
      <c r="AY138" s="213" t="s">
        <v>127</v>
      </c>
    </row>
    <row r="139" spans="2:65" s="12" customFormat="1" ht="13.5">
      <c r="B139" s="214"/>
      <c r="C139" s="215"/>
      <c r="D139" s="216" t="s">
        <v>138</v>
      </c>
      <c r="E139" s="217" t="s">
        <v>21</v>
      </c>
      <c r="F139" s="218" t="s">
        <v>140</v>
      </c>
      <c r="G139" s="215"/>
      <c r="H139" s="219">
        <v>317.072</v>
      </c>
      <c r="I139" s="220"/>
      <c r="J139" s="215"/>
      <c r="K139" s="215"/>
      <c r="L139" s="221"/>
      <c r="M139" s="222"/>
      <c r="N139" s="223"/>
      <c r="O139" s="223"/>
      <c r="P139" s="223"/>
      <c r="Q139" s="223"/>
      <c r="R139" s="223"/>
      <c r="S139" s="223"/>
      <c r="T139" s="224"/>
      <c r="AT139" s="225" t="s">
        <v>138</v>
      </c>
      <c r="AU139" s="225" t="s">
        <v>83</v>
      </c>
      <c r="AV139" s="12" t="s">
        <v>134</v>
      </c>
      <c r="AW139" s="12" t="s">
        <v>35</v>
      </c>
      <c r="AX139" s="12" t="s">
        <v>76</v>
      </c>
      <c r="AY139" s="225" t="s">
        <v>127</v>
      </c>
    </row>
    <row r="140" spans="2:65" s="1" customFormat="1" ht="31.5" customHeight="1">
      <c r="B140" s="41"/>
      <c r="C140" s="188" t="s">
        <v>214</v>
      </c>
      <c r="D140" s="188" t="s">
        <v>129</v>
      </c>
      <c r="E140" s="189" t="s">
        <v>215</v>
      </c>
      <c r="F140" s="190" t="s">
        <v>216</v>
      </c>
      <c r="G140" s="191" t="s">
        <v>217</v>
      </c>
      <c r="H140" s="192">
        <v>518.50300000000004</v>
      </c>
      <c r="I140" s="193"/>
      <c r="J140" s="194">
        <f>ROUND(I140*H140,2)</f>
        <v>0</v>
      </c>
      <c r="K140" s="190" t="s">
        <v>133</v>
      </c>
      <c r="L140" s="61"/>
      <c r="M140" s="195" t="s">
        <v>21</v>
      </c>
      <c r="N140" s="196" t="s">
        <v>42</v>
      </c>
      <c r="O140" s="42"/>
      <c r="P140" s="197">
        <f>O140*H140</f>
        <v>0</v>
      </c>
      <c r="Q140" s="197">
        <v>1.5E-3</v>
      </c>
      <c r="R140" s="197">
        <f>Q140*H140</f>
        <v>0.77775450000000013</v>
      </c>
      <c r="S140" s="197">
        <v>0</v>
      </c>
      <c r="T140" s="198">
        <f>S140*H140</f>
        <v>0</v>
      </c>
      <c r="AR140" s="24" t="s">
        <v>134</v>
      </c>
      <c r="AT140" s="24" t="s">
        <v>129</v>
      </c>
      <c r="AU140" s="24" t="s">
        <v>83</v>
      </c>
      <c r="AY140" s="24" t="s">
        <v>127</v>
      </c>
      <c r="BE140" s="199">
        <f>IF(N140="základní",J140,0)</f>
        <v>0</v>
      </c>
      <c r="BF140" s="199">
        <f>IF(N140="snížená",J140,0)</f>
        <v>0</v>
      </c>
      <c r="BG140" s="199">
        <f>IF(N140="zákl. přenesená",J140,0)</f>
        <v>0</v>
      </c>
      <c r="BH140" s="199">
        <f>IF(N140="sníž. přenesená",J140,0)</f>
        <v>0</v>
      </c>
      <c r="BI140" s="199">
        <f>IF(N140="nulová",J140,0)</f>
        <v>0</v>
      </c>
      <c r="BJ140" s="24" t="s">
        <v>76</v>
      </c>
      <c r="BK140" s="199">
        <f>ROUND(I140*H140,2)</f>
        <v>0</v>
      </c>
      <c r="BL140" s="24" t="s">
        <v>134</v>
      </c>
      <c r="BM140" s="24" t="s">
        <v>218</v>
      </c>
    </row>
    <row r="141" spans="2:65" s="1" customFormat="1" ht="54">
      <c r="B141" s="41"/>
      <c r="C141" s="63"/>
      <c r="D141" s="200" t="s">
        <v>136</v>
      </c>
      <c r="E141" s="63"/>
      <c r="F141" s="201" t="s">
        <v>219</v>
      </c>
      <c r="G141" s="63"/>
      <c r="H141" s="63"/>
      <c r="I141" s="158"/>
      <c r="J141" s="63"/>
      <c r="K141" s="63"/>
      <c r="L141" s="61"/>
      <c r="M141" s="202"/>
      <c r="N141" s="42"/>
      <c r="O141" s="42"/>
      <c r="P141" s="42"/>
      <c r="Q141" s="42"/>
      <c r="R141" s="42"/>
      <c r="S141" s="42"/>
      <c r="T141" s="78"/>
      <c r="AT141" s="24" t="s">
        <v>136</v>
      </c>
      <c r="AU141" s="24" t="s">
        <v>83</v>
      </c>
    </row>
    <row r="142" spans="2:65" s="11" customFormat="1" ht="13.5">
      <c r="B142" s="203"/>
      <c r="C142" s="204"/>
      <c r="D142" s="200" t="s">
        <v>138</v>
      </c>
      <c r="E142" s="205" t="s">
        <v>21</v>
      </c>
      <c r="F142" s="206" t="s">
        <v>220</v>
      </c>
      <c r="G142" s="204"/>
      <c r="H142" s="207">
        <v>12.804</v>
      </c>
      <c r="I142" s="208"/>
      <c r="J142" s="204"/>
      <c r="K142" s="204"/>
      <c r="L142" s="209"/>
      <c r="M142" s="210"/>
      <c r="N142" s="211"/>
      <c r="O142" s="211"/>
      <c r="P142" s="211"/>
      <c r="Q142" s="211"/>
      <c r="R142" s="211"/>
      <c r="S142" s="211"/>
      <c r="T142" s="212"/>
      <c r="AT142" s="213" t="s">
        <v>138</v>
      </c>
      <c r="AU142" s="213" t="s">
        <v>83</v>
      </c>
      <c r="AV142" s="11" t="s">
        <v>83</v>
      </c>
      <c r="AW142" s="11" t="s">
        <v>35</v>
      </c>
      <c r="AX142" s="11" t="s">
        <v>71</v>
      </c>
      <c r="AY142" s="213" t="s">
        <v>127</v>
      </c>
    </row>
    <row r="143" spans="2:65" s="11" customFormat="1" ht="13.5">
      <c r="B143" s="203"/>
      <c r="C143" s="204"/>
      <c r="D143" s="200" t="s">
        <v>138</v>
      </c>
      <c r="E143" s="205" t="s">
        <v>21</v>
      </c>
      <c r="F143" s="206" t="s">
        <v>221</v>
      </c>
      <c r="G143" s="204"/>
      <c r="H143" s="207">
        <v>56.951999999999998</v>
      </c>
      <c r="I143" s="208"/>
      <c r="J143" s="204"/>
      <c r="K143" s="204"/>
      <c r="L143" s="209"/>
      <c r="M143" s="210"/>
      <c r="N143" s="211"/>
      <c r="O143" s="211"/>
      <c r="P143" s="211"/>
      <c r="Q143" s="211"/>
      <c r="R143" s="211"/>
      <c r="S143" s="211"/>
      <c r="T143" s="212"/>
      <c r="AT143" s="213" t="s">
        <v>138</v>
      </c>
      <c r="AU143" s="213" t="s">
        <v>83</v>
      </c>
      <c r="AV143" s="11" t="s">
        <v>83</v>
      </c>
      <c r="AW143" s="11" t="s">
        <v>35</v>
      </c>
      <c r="AX143" s="11" t="s">
        <v>71</v>
      </c>
      <c r="AY143" s="213" t="s">
        <v>127</v>
      </c>
    </row>
    <row r="144" spans="2:65" s="11" customFormat="1" ht="13.5">
      <c r="B144" s="203"/>
      <c r="C144" s="204"/>
      <c r="D144" s="200" t="s">
        <v>138</v>
      </c>
      <c r="E144" s="205" t="s">
        <v>21</v>
      </c>
      <c r="F144" s="206" t="s">
        <v>222</v>
      </c>
      <c r="G144" s="204"/>
      <c r="H144" s="207">
        <v>18.984000000000002</v>
      </c>
      <c r="I144" s="208"/>
      <c r="J144" s="204"/>
      <c r="K144" s="204"/>
      <c r="L144" s="209"/>
      <c r="M144" s="210"/>
      <c r="N144" s="211"/>
      <c r="O144" s="211"/>
      <c r="P144" s="211"/>
      <c r="Q144" s="211"/>
      <c r="R144" s="211"/>
      <c r="S144" s="211"/>
      <c r="T144" s="212"/>
      <c r="AT144" s="213" t="s">
        <v>138</v>
      </c>
      <c r="AU144" s="213" t="s">
        <v>83</v>
      </c>
      <c r="AV144" s="11" t="s">
        <v>83</v>
      </c>
      <c r="AW144" s="11" t="s">
        <v>35</v>
      </c>
      <c r="AX144" s="11" t="s">
        <v>71</v>
      </c>
      <c r="AY144" s="213" t="s">
        <v>127</v>
      </c>
    </row>
    <row r="145" spans="2:65" s="11" customFormat="1" ht="13.5">
      <c r="B145" s="203"/>
      <c r="C145" s="204"/>
      <c r="D145" s="200" t="s">
        <v>138</v>
      </c>
      <c r="E145" s="205" t="s">
        <v>21</v>
      </c>
      <c r="F145" s="206" t="s">
        <v>223</v>
      </c>
      <c r="G145" s="204"/>
      <c r="H145" s="207">
        <v>9.3480000000000008</v>
      </c>
      <c r="I145" s="208"/>
      <c r="J145" s="204"/>
      <c r="K145" s="204"/>
      <c r="L145" s="209"/>
      <c r="M145" s="210"/>
      <c r="N145" s="211"/>
      <c r="O145" s="211"/>
      <c r="P145" s="211"/>
      <c r="Q145" s="211"/>
      <c r="R145" s="211"/>
      <c r="S145" s="211"/>
      <c r="T145" s="212"/>
      <c r="AT145" s="213" t="s">
        <v>138</v>
      </c>
      <c r="AU145" s="213" t="s">
        <v>83</v>
      </c>
      <c r="AV145" s="11" t="s">
        <v>83</v>
      </c>
      <c r="AW145" s="11" t="s">
        <v>35</v>
      </c>
      <c r="AX145" s="11" t="s">
        <v>71</v>
      </c>
      <c r="AY145" s="213" t="s">
        <v>127</v>
      </c>
    </row>
    <row r="146" spans="2:65" s="11" customFormat="1" ht="13.5">
      <c r="B146" s="203"/>
      <c r="C146" s="204"/>
      <c r="D146" s="200" t="s">
        <v>138</v>
      </c>
      <c r="E146" s="205" t="s">
        <v>21</v>
      </c>
      <c r="F146" s="206" t="s">
        <v>224</v>
      </c>
      <c r="G146" s="204"/>
      <c r="H146" s="207">
        <v>14.2</v>
      </c>
      <c r="I146" s="208"/>
      <c r="J146" s="204"/>
      <c r="K146" s="204"/>
      <c r="L146" s="209"/>
      <c r="M146" s="210"/>
      <c r="N146" s="211"/>
      <c r="O146" s="211"/>
      <c r="P146" s="211"/>
      <c r="Q146" s="211"/>
      <c r="R146" s="211"/>
      <c r="S146" s="211"/>
      <c r="T146" s="212"/>
      <c r="AT146" s="213" t="s">
        <v>138</v>
      </c>
      <c r="AU146" s="213" t="s">
        <v>83</v>
      </c>
      <c r="AV146" s="11" t="s">
        <v>83</v>
      </c>
      <c r="AW146" s="11" t="s">
        <v>35</v>
      </c>
      <c r="AX146" s="11" t="s">
        <v>71</v>
      </c>
      <c r="AY146" s="213" t="s">
        <v>127</v>
      </c>
    </row>
    <row r="147" spans="2:65" s="11" customFormat="1" ht="13.5">
      <c r="B147" s="203"/>
      <c r="C147" s="204"/>
      <c r="D147" s="200" t="s">
        <v>138</v>
      </c>
      <c r="E147" s="205" t="s">
        <v>21</v>
      </c>
      <c r="F147" s="206" t="s">
        <v>225</v>
      </c>
      <c r="G147" s="204"/>
      <c r="H147" s="207">
        <v>11.496</v>
      </c>
      <c r="I147" s="208"/>
      <c r="J147" s="204"/>
      <c r="K147" s="204"/>
      <c r="L147" s="209"/>
      <c r="M147" s="210"/>
      <c r="N147" s="211"/>
      <c r="O147" s="211"/>
      <c r="P147" s="211"/>
      <c r="Q147" s="211"/>
      <c r="R147" s="211"/>
      <c r="S147" s="211"/>
      <c r="T147" s="212"/>
      <c r="AT147" s="213" t="s">
        <v>138</v>
      </c>
      <c r="AU147" s="213" t="s">
        <v>83</v>
      </c>
      <c r="AV147" s="11" t="s">
        <v>83</v>
      </c>
      <c r="AW147" s="11" t="s">
        <v>35</v>
      </c>
      <c r="AX147" s="11" t="s">
        <v>71</v>
      </c>
      <c r="AY147" s="213" t="s">
        <v>127</v>
      </c>
    </row>
    <row r="148" spans="2:65" s="11" customFormat="1" ht="13.5">
      <c r="B148" s="203"/>
      <c r="C148" s="204"/>
      <c r="D148" s="200" t="s">
        <v>138</v>
      </c>
      <c r="E148" s="205" t="s">
        <v>21</v>
      </c>
      <c r="F148" s="206" t="s">
        <v>226</v>
      </c>
      <c r="G148" s="204"/>
      <c r="H148" s="207">
        <v>63.534999999999997</v>
      </c>
      <c r="I148" s="208"/>
      <c r="J148" s="204"/>
      <c r="K148" s="204"/>
      <c r="L148" s="209"/>
      <c r="M148" s="210"/>
      <c r="N148" s="211"/>
      <c r="O148" s="211"/>
      <c r="P148" s="211"/>
      <c r="Q148" s="211"/>
      <c r="R148" s="211"/>
      <c r="S148" s="211"/>
      <c r="T148" s="212"/>
      <c r="AT148" s="213" t="s">
        <v>138</v>
      </c>
      <c r="AU148" s="213" t="s">
        <v>83</v>
      </c>
      <c r="AV148" s="11" t="s">
        <v>83</v>
      </c>
      <c r="AW148" s="11" t="s">
        <v>35</v>
      </c>
      <c r="AX148" s="11" t="s">
        <v>71</v>
      </c>
      <c r="AY148" s="213" t="s">
        <v>127</v>
      </c>
    </row>
    <row r="149" spans="2:65" s="11" customFormat="1" ht="13.5">
      <c r="B149" s="203"/>
      <c r="C149" s="204"/>
      <c r="D149" s="200" t="s">
        <v>138</v>
      </c>
      <c r="E149" s="205" t="s">
        <v>21</v>
      </c>
      <c r="F149" s="206" t="s">
        <v>227</v>
      </c>
      <c r="G149" s="204"/>
      <c r="H149" s="207">
        <v>6.36</v>
      </c>
      <c r="I149" s="208"/>
      <c r="J149" s="204"/>
      <c r="K149" s="204"/>
      <c r="L149" s="209"/>
      <c r="M149" s="210"/>
      <c r="N149" s="211"/>
      <c r="O149" s="211"/>
      <c r="P149" s="211"/>
      <c r="Q149" s="211"/>
      <c r="R149" s="211"/>
      <c r="S149" s="211"/>
      <c r="T149" s="212"/>
      <c r="AT149" s="213" t="s">
        <v>138</v>
      </c>
      <c r="AU149" s="213" t="s">
        <v>83</v>
      </c>
      <c r="AV149" s="11" t="s">
        <v>83</v>
      </c>
      <c r="AW149" s="11" t="s">
        <v>35</v>
      </c>
      <c r="AX149" s="11" t="s">
        <v>71</v>
      </c>
      <c r="AY149" s="213" t="s">
        <v>127</v>
      </c>
    </row>
    <row r="150" spans="2:65" s="11" customFormat="1" ht="13.5">
      <c r="B150" s="203"/>
      <c r="C150" s="204"/>
      <c r="D150" s="200" t="s">
        <v>138</v>
      </c>
      <c r="E150" s="205" t="s">
        <v>21</v>
      </c>
      <c r="F150" s="206" t="s">
        <v>228</v>
      </c>
      <c r="G150" s="204"/>
      <c r="H150" s="207">
        <v>44.52</v>
      </c>
      <c r="I150" s="208"/>
      <c r="J150" s="204"/>
      <c r="K150" s="204"/>
      <c r="L150" s="209"/>
      <c r="M150" s="210"/>
      <c r="N150" s="211"/>
      <c r="O150" s="211"/>
      <c r="P150" s="211"/>
      <c r="Q150" s="211"/>
      <c r="R150" s="211"/>
      <c r="S150" s="211"/>
      <c r="T150" s="212"/>
      <c r="AT150" s="213" t="s">
        <v>138</v>
      </c>
      <c r="AU150" s="213" t="s">
        <v>83</v>
      </c>
      <c r="AV150" s="11" t="s">
        <v>83</v>
      </c>
      <c r="AW150" s="11" t="s">
        <v>35</v>
      </c>
      <c r="AX150" s="11" t="s">
        <v>71</v>
      </c>
      <c r="AY150" s="213" t="s">
        <v>127</v>
      </c>
    </row>
    <row r="151" spans="2:65" s="11" customFormat="1" ht="13.5">
      <c r="B151" s="203"/>
      <c r="C151" s="204"/>
      <c r="D151" s="200" t="s">
        <v>138</v>
      </c>
      <c r="E151" s="205" t="s">
        <v>21</v>
      </c>
      <c r="F151" s="206" t="s">
        <v>229</v>
      </c>
      <c r="G151" s="204"/>
      <c r="H151" s="207">
        <v>188.27</v>
      </c>
      <c r="I151" s="208"/>
      <c r="J151" s="204"/>
      <c r="K151" s="204"/>
      <c r="L151" s="209"/>
      <c r="M151" s="210"/>
      <c r="N151" s="211"/>
      <c r="O151" s="211"/>
      <c r="P151" s="211"/>
      <c r="Q151" s="211"/>
      <c r="R151" s="211"/>
      <c r="S151" s="211"/>
      <c r="T151" s="212"/>
      <c r="AT151" s="213" t="s">
        <v>138</v>
      </c>
      <c r="AU151" s="213" t="s">
        <v>83</v>
      </c>
      <c r="AV151" s="11" t="s">
        <v>83</v>
      </c>
      <c r="AW151" s="11" t="s">
        <v>35</v>
      </c>
      <c r="AX151" s="11" t="s">
        <v>71</v>
      </c>
      <c r="AY151" s="213" t="s">
        <v>127</v>
      </c>
    </row>
    <row r="152" spans="2:65" s="11" customFormat="1" ht="13.5">
      <c r="B152" s="203"/>
      <c r="C152" s="204"/>
      <c r="D152" s="200" t="s">
        <v>138</v>
      </c>
      <c r="E152" s="205" t="s">
        <v>21</v>
      </c>
      <c r="F152" s="206" t="s">
        <v>230</v>
      </c>
      <c r="G152" s="204"/>
      <c r="H152" s="207">
        <v>65.53</v>
      </c>
      <c r="I152" s="208"/>
      <c r="J152" s="204"/>
      <c r="K152" s="204"/>
      <c r="L152" s="209"/>
      <c r="M152" s="210"/>
      <c r="N152" s="211"/>
      <c r="O152" s="211"/>
      <c r="P152" s="211"/>
      <c r="Q152" s="211"/>
      <c r="R152" s="211"/>
      <c r="S152" s="211"/>
      <c r="T152" s="212"/>
      <c r="AT152" s="213" t="s">
        <v>138</v>
      </c>
      <c r="AU152" s="213" t="s">
        <v>83</v>
      </c>
      <c r="AV152" s="11" t="s">
        <v>83</v>
      </c>
      <c r="AW152" s="11" t="s">
        <v>35</v>
      </c>
      <c r="AX152" s="11" t="s">
        <v>71</v>
      </c>
      <c r="AY152" s="213" t="s">
        <v>127</v>
      </c>
    </row>
    <row r="153" spans="2:65" s="11" customFormat="1" ht="13.5">
      <c r="B153" s="203"/>
      <c r="C153" s="204"/>
      <c r="D153" s="200" t="s">
        <v>138</v>
      </c>
      <c r="E153" s="205" t="s">
        <v>21</v>
      </c>
      <c r="F153" s="206" t="s">
        <v>231</v>
      </c>
      <c r="G153" s="204"/>
      <c r="H153" s="207">
        <v>11</v>
      </c>
      <c r="I153" s="208"/>
      <c r="J153" s="204"/>
      <c r="K153" s="204"/>
      <c r="L153" s="209"/>
      <c r="M153" s="210"/>
      <c r="N153" s="211"/>
      <c r="O153" s="211"/>
      <c r="P153" s="211"/>
      <c r="Q153" s="211"/>
      <c r="R153" s="211"/>
      <c r="S153" s="211"/>
      <c r="T153" s="212"/>
      <c r="AT153" s="213" t="s">
        <v>138</v>
      </c>
      <c r="AU153" s="213" t="s">
        <v>83</v>
      </c>
      <c r="AV153" s="11" t="s">
        <v>83</v>
      </c>
      <c r="AW153" s="11" t="s">
        <v>35</v>
      </c>
      <c r="AX153" s="11" t="s">
        <v>71</v>
      </c>
      <c r="AY153" s="213" t="s">
        <v>127</v>
      </c>
    </row>
    <row r="154" spans="2:65" s="11" customFormat="1" ht="13.5">
      <c r="B154" s="203"/>
      <c r="C154" s="204"/>
      <c r="D154" s="200" t="s">
        <v>138</v>
      </c>
      <c r="E154" s="205" t="s">
        <v>21</v>
      </c>
      <c r="F154" s="206" t="s">
        <v>232</v>
      </c>
      <c r="G154" s="204"/>
      <c r="H154" s="207">
        <v>15.504</v>
      </c>
      <c r="I154" s="208"/>
      <c r="J154" s="204"/>
      <c r="K154" s="204"/>
      <c r="L154" s="209"/>
      <c r="M154" s="210"/>
      <c r="N154" s="211"/>
      <c r="O154" s="211"/>
      <c r="P154" s="211"/>
      <c r="Q154" s="211"/>
      <c r="R154" s="211"/>
      <c r="S154" s="211"/>
      <c r="T154" s="212"/>
      <c r="AT154" s="213" t="s">
        <v>138</v>
      </c>
      <c r="AU154" s="213" t="s">
        <v>83</v>
      </c>
      <c r="AV154" s="11" t="s">
        <v>83</v>
      </c>
      <c r="AW154" s="11" t="s">
        <v>35</v>
      </c>
      <c r="AX154" s="11" t="s">
        <v>71</v>
      </c>
      <c r="AY154" s="213" t="s">
        <v>127</v>
      </c>
    </row>
    <row r="155" spans="2:65" s="12" customFormat="1" ht="13.5">
      <c r="B155" s="214"/>
      <c r="C155" s="215"/>
      <c r="D155" s="216" t="s">
        <v>138</v>
      </c>
      <c r="E155" s="217" t="s">
        <v>21</v>
      </c>
      <c r="F155" s="218" t="s">
        <v>140</v>
      </c>
      <c r="G155" s="215"/>
      <c r="H155" s="219">
        <v>518.50300000000004</v>
      </c>
      <c r="I155" s="220"/>
      <c r="J155" s="215"/>
      <c r="K155" s="215"/>
      <c r="L155" s="221"/>
      <c r="M155" s="222"/>
      <c r="N155" s="223"/>
      <c r="O155" s="223"/>
      <c r="P155" s="223"/>
      <c r="Q155" s="223"/>
      <c r="R155" s="223"/>
      <c r="S155" s="223"/>
      <c r="T155" s="224"/>
      <c r="AT155" s="225" t="s">
        <v>138</v>
      </c>
      <c r="AU155" s="225" t="s">
        <v>83</v>
      </c>
      <c r="AV155" s="12" t="s">
        <v>134</v>
      </c>
      <c r="AW155" s="12" t="s">
        <v>35</v>
      </c>
      <c r="AX155" s="12" t="s">
        <v>76</v>
      </c>
      <c r="AY155" s="225" t="s">
        <v>127</v>
      </c>
    </row>
    <row r="156" spans="2:65" s="1" customFormat="1" ht="31.5" customHeight="1">
      <c r="B156" s="41"/>
      <c r="C156" s="188" t="s">
        <v>233</v>
      </c>
      <c r="D156" s="188" t="s">
        <v>129</v>
      </c>
      <c r="E156" s="189" t="s">
        <v>234</v>
      </c>
      <c r="F156" s="190" t="s">
        <v>235</v>
      </c>
      <c r="G156" s="191" t="s">
        <v>169</v>
      </c>
      <c r="H156" s="192">
        <v>253</v>
      </c>
      <c r="I156" s="193"/>
      <c r="J156" s="194">
        <f>ROUND(I156*H156,2)</f>
        <v>0</v>
      </c>
      <c r="K156" s="190" t="s">
        <v>133</v>
      </c>
      <c r="L156" s="61"/>
      <c r="M156" s="195" t="s">
        <v>21</v>
      </c>
      <c r="N156" s="196" t="s">
        <v>42</v>
      </c>
      <c r="O156" s="42"/>
      <c r="P156" s="197">
        <f>O156*H156</f>
        <v>0</v>
      </c>
      <c r="Q156" s="197">
        <v>1.2E-4</v>
      </c>
      <c r="R156" s="197">
        <f>Q156*H156</f>
        <v>3.0360000000000002E-2</v>
      </c>
      <c r="S156" s="197">
        <v>0</v>
      </c>
      <c r="T156" s="198">
        <f>S156*H156</f>
        <v>0</v>
      </c>
      <c r="AR156" s="24" t="s">
        <v>134</v>
      </c>
      <c r="AT156" s="24" t="s">
        <v>129</v>
      </c>
      <c r="AU156" s="24" t="s">
        <v>83</v>
      </c>
      <c r="AY156" s="24" t="s">
        <v>127</v>
      </c>
      <c r="BE156" s="199">
        <f>IF(N156="základní",J156,0)</f>
        <v>0</v>
      </c>
      <c r="BF156" s="199">
        <f>IF(N156="snížená",J156,0)</f>
        <v>0</v>
      </c>
      <c r="BG156" s="199">
        <f>IF(N156="zákl. přenesená",J156,0)</f>
        <v>0</v>
      </c>
      <c r="BH156" s="199">
        <f>IF(N156="sníž. přenesená",J156,0)</f>
        <v>0</v>
      </c>
      <c r="BI156" s="199">
        <f>IF(N156="nulová",J156,0)</f>
        <v>0</v>
      </c>
      <c r="BJ156" s="24" t="s">
        <v>76</v>
      </c>
      <c r="BK156" s="199">
        <f>ROUND(I156*H156,2)</f>
        <v>0</v>
      </c>
      <c r="BL156" s="24" t="s">
        <v>134</v>
      </c>
      <c r="BM156" s="24" t="s">
        <v>236</v>
      </c>
    </row>
    <row r="157" spans="2:65" s="1" customFormat="1" ht="54">
      <c r="B157" s="41"/>
      <c r="C157" s="63"/>
      <c r="D157" s="216" t="s">
        <v>136</v>
      </c>
      <c r="E157" s="63"/>
      <c r="F157" s="226" t="s">
        <v>237</v>
      </c>
      <c r="G157" s="63"/>
      <c r="H157" s="63"/>
      <c r="I157" s="158"/>
      <c r="J157" s="63"/>
      <c r="K157" s="63"/>
      <c r="L157" s="61"/>
      <c r="M157" s="202"/>
      <c r="N157" s="42"/>
      <c r="O157" s="42"/>
      <c r="P157" s="42"/>
      <c r="Q157" s="42"/>
      <c r="R157" s="42"/>
      <c r="S157" s="42"/>
      <c r="T157" s="78"/>
      <c r="AT157" s="24" t="s">
        <v>136</v>
      </c>
      <c r="AU157" s="24" t="s">
        <v>83</v>
      </c>
    </row>
    <row r="158" spans="2:65" s="1" customFormat="1" ht="22.5" customHeight="1">
      <c r="B158" s="41"/>
      <c r="C158" s="188" t="s">
        <v>10</v>
      </c>
      <c r="D158" s="188" t="s">
        <v>129</v>
      </c>
      <c r="E158" s="189" t="s">
        <v>238</v>
      </c>
      <c r="F158" s="190" t="s">
        <v>239</v>
      </c>
      <c r="G158" s="191" t="s">
        <v>169</v>
      </c>
      <c r="H158" s="192">
        <v>169.16</v>
      </c>
      <c r="I158" s="193"/>
      <c r="J158" s="194">
        <f>ROUND(I158*H158,2)</f>
        <v>0</v>
      </c>
      <c r="K158" s="190" t="s">
        <v>21</v>
      </c>
      <c r="L158" s="61"/>
      <c r="M158" s="195" t="s">
        <v>21</v>
      </c>
      <c r="N158" s="196" t="s">
        <v>42</v>
      </c>
      <c r="O158" s="42"/>
      <c r="P158" s="197">
        <f>O158*H158</f>
        <v>0</v>
      </c>
      <c r="Q158" s="197">
        <v>0</v>
      </c>
      <c r="R158" s="197">
        <f>Q158*H158</f>
        <v>0</v>
      </c>
      <c r="S158" s="197">
        <v>0</v>
      </c>
      <c r="T158" s="198">
        <f>S158*H158</f>
        <v>0</v>
      </c>
      <c r="AR158" s="24" t="s">
        <v>134</v>
      </c>
      <c r="AT158" s="24" t="s">
        <v>129</v>
      </c>
      <c r="AU158" s="24" t="s">
        <v>83</v>
      </c>
      <c r="AY158" s="24" t="s">
        <v>127</v>
      </c>
      <c r="BE158" s="199">
        <f>IF(N158="základní",J158,0)</f>
        <v>0</v>
      </c>
      <c r="BF158" s="199">
        <f>IF(N158="snížená",J158,0)</f>
        <v>0</v>
      </c>
      <c r="BG158" s="199">
        <f>IF(N158="zákl. přenesená",J158,0)</f>
        <v>0</v>
      </c>
      <c r="BH158" s="199">
        <f>IF(N158="sníž. přenesená",J158,0)</f>
        <v>0</v>
      </c>
      <c r="BI158" s="199">
        <f>IF(N158="nulová",J158,0)</f>
        <v>0</v>
      </c>
      <c r="BJ158" s="24" t="s">
        <v>76</v>
      </c>
      <c r="BK158" s="199">
        <f>ROUND(I158*H158,2)</f>
        <v>0</v>
      </c>
      <c r="BL158" s="24" t="s">
        <v>134</v>
      </c>
      <c r="BM158" s="24" t="s">
        <v>240</v>
      </c>
    </row>
    <row r="159" spans="2:65" s="1" customFormat="1" ht="22.5" customHeight="1">
      <c r="B159" s="41"/>
      <c r="C159" s="229" t="s">
        <v>241</v>
      </c>
      <c r="D159" s="229" t="s">
        <v>173</v>
      </c>
      <c r="E159" s="230" t="s">
        <v>242</v>
      </c>
      <c r="F159" s="231" t="s">
        <v>243</v>
      </c>
      <c r="G159" s="232" t="s">
        <v>169</v>
      </c>
      <c r="H159" s="233">
        <v>186.07599999999999</v>
      </c>
      <c r="I159" s="234"/>
      <c r="J159" s="235">
        <f>ROUND(I159*H159,2)</f>
        <v>0</v>
      </c>
      <c r="K159" s="231" t="s">
        <v>133</v>
      </c>
      <c r="L159" s="236"/>
      <c r="M159" s="237" t="s">
        <v>21</v>
      </c>
      <c r="N159" s="238" t="s">
        <v>42</v>
      </c>
      <c r="O159" s="42"/>
      <c r="P159" s="197">
        <f>O159*H159</f>
        <v>0</v>
      </c>
      <c r="Q159" s="197">
        <v>4.7999999999999996E-3</v>
      </c>
      <c r="R159" s="197">
        <f>Q159*H159</f>
        <v>0.89316479999999987</v>
      </c>
      <c r="S159" s="197">
        <v>0</v>
      </c>
      <c r="T159" s="198">
        <f>S159*H159</f>
        <v>0</v>
      </c>
      <c r="AR159" s="24" t="s">
        <v>172</v>
      </c>
      <c r="AT159" s="24" t="s">
        <v>173</v>
      </c>
      <c r="AU159" s="24" t="s">
        <v>83</v>
      </c>
      <c r="AY159" s="24" t="s">
        <v>127</v>
      </c>
      <c r="BE159" s="199">
        <f>IF(N159="základní",J159,0)</f>
        <v>0</v>
      </c>
      <c r="BF159" s="199">
        <f>IF(N159="snížená",J159,0)</f>
        <v>0</v>
      </c>
      <c r="BG159" s="199">
        <f>IF(N159="zákl. přenesená",J159,0)</f>
        <v>0</v>
      </c>
      <c r="BH159" s="199">
        <f>IF(N159="sníž. přenesená",J159,0)</f>
        <v>0</v>
      </c>
      <c r="BI159" s="199">
        <f>IF(N159="nulová",J159,0)</f>
        <v>0</v>
      </c>
      <c r="BJ159" s="24" t="s">
        <v>76</v>
      </c>
      <c r="BK159" s="199">
        <f>ROUND(I159*H159,2)</f>
        <v>0</v>
      </c>
      <c r="BL159" s="24" t="s">
        <v>134</v>
      </c>
      <c r="BM159" s="24" t="s">
        <v>244</v>
      </c>
    </row>
    <row r="160" spans="2:65" s="11" customFormat="1" ht="13.5">
      <c r="B160" s="203"/>
      <c r="C160" s="204"/>
      <c r="D160" s="216" t="s">
        <v>138</v>
      </c>
      <c r="E160" s="204"/>
      <c r="F160" s="227" t="s">
        <v>245</v>
      </c>
      <c r="G160" s="204"/>
      <c r="H160" s="228">
        <v>186.07599999999999</v>
      </c>
      <c r="I160" s="208"/>
      <c r="J160" s="204"/>
      <c r="K160" s="204"/>
      <c r="L160" s="209"/>
      <c r="M160" s="210"/>
      <c r="N160" s="211"/>
      <c r="O160" s="211"/>
      <c r="P160" s="211"/>
      <c r="Q160" s="211"/>
      <c r="R160" s="211"/>
      <c r="S160" s="211"/>
      <c r="T160" s="212"/>
      <c r="AT160" s="213" t="s">
        <v>138</v>
      </c>
      <c r="AU160" s="213" t="s">
        <v>83</v>
      </c>
      <c r="AV160" s="11" t="s">
        <v>83</v>
      </c>
      <c r="AW160" s="11" t="s">
        <v>6</v>
      </c>
      <c r="AX160" s="11" t="s">
        <v>76</v>
      </c>
      <c r="AY160" s="213" t="s">
        <v>127</v>
      </c>
    </row>
    <row r="161" spans="2:65" s="1" customFormat="1" ht="31.5" customHeight="1">
      <c r="B161" s="41"/>
      <c r="C161" s="188" t="s">
        <v>246</v>
      </c>
      <c r="D161" s="188" t="s">
        <v>129</v>
      </c>
      <c r="E161" s="189" t="s">
        <v>247</v>
      </c>
      <c r="F161" s="190" t="s">
        <v>248</v>
      </c>
      <c r="G161" s="191" t="s">
        <v>169</v>
      </c>
      <c r="H161" s="192">
        <v>1000</v>
      </c>
      <c r="I161" s="193"/>
      <c r="J161" s="194">
        <f>ROUND(I161*H161,2)</f>
        <v>0</v>
      </c>
      <c r="K161" s="190" t="s">
        <v>133</v>
      </c>
      <c r="L161" s="61"/>
      <c r="M161" s="195" t="s">
        <v>21</v>
      </c>
      <c r="N161" s="196" t="s">
        <v>42</v>
      </c>
      <c r="O161" s="42"/>
      <c r="P161" s="197">
        <f>O161*H161</f>
        <v>0</v>
      </c>
      <c r="Q161" s="197">
        <v>2.4000000000000001E-4</v>
      </c>
      <c r="R161" s="197">
        <f>Q161*H161</f>
        <v>0.24000000000000002</v>
      </c>
      <c r="S161" s="197">
        <v>0</v>
      </c>
      <c r="T161" s="198">
        <f>S161*H161</f>
        <v>0</v>
      </c>
      <c r="AR161" s="24" t="s">
        <v>134</v>
      </c>
      <c r="AT161" s="24" t="s">
        <v>129</v>
      </c>
      <c r="AU161" s="24" t="s">
        <v>83</v>
      </c>
      <c r="AY161" s="24" t="s">
        <v>127</v>
      </c>
      <c r="BE161" s="199">
        <f>IF(N161="základní",J161,0)</f>
        <v>0</v>
      </c>
      <c r="BF161" s="199">
        <f>IF(N161="snížená",J161,0)</f>
        <v>0</v>
      </c>
      <c r="BG161" s="199">
        <f>IF(N161="zákl. přenesená",J161,0)</f>
        <v>0</v>
      </c>
      <c r="BH161" s="199">
        <f>IF(N161="sníž. přenesená",J161,0)</f>
        <v>0</v>
      </c>
      <c r="BI161" s="199">
        <f>IF(N161="nulová",J161,0)</f>
        <v>0</v>
      </c>
      <c r="BJ161" s="24" t="s">
        <v>76</v>
      </c>
      <c r="BK161" s="199">
        <f>ROUND(I161*H161,2)</f>
        <v>0</v>
      </c>
      <c r="BL161" s="24" t="s">
        <v>134</v>
      </c>
      <c r="BM161" s="24" t="s">
        <v>249</v>
      </c>
    </row>
    <row r="162" spans="2:65" s="1" customFormat="1" ht="54">
      <c r="B162" s="41"/>
      <c r="C162" s="63"/>
      <c r="D162" s="216" t="s">
        <v>136</v>
      </c>
      <c r="E162" s="63"/>
      <c r="F162" s="226" t="s">
        <v>237</v>
      </c>
      <c r="G162" s="63"/>
      <c r="H162" s="63"/>
      <c r="I162" s="158"/>
      <c r="J162" s="63"/>
      <c r="K162" s="63"/>
      <c r="L162" s="61"/>
      <c r="M162" s="202"/>
      <c r="N162" s="42"/>
      <c r="O162" s="42"/>
      <c r="P162" s="42"/>
      <c r="Q162" s="42"/>
      <c r="R162" s="42"/>
      <c r="S162" s="42"/>
      <c r="T162" s="78"/>
      <c r="AT162" s="24" t="s">
        <v>136</v>
      </c>
      <c r="AU162" s="24" t="s">
        <v>83</v>
      </c>
    </row>
    <row r="163" spans="2:65" s="1" customFormat="1" ht="31.5" customHeight="1">
      <c r="B163" s="41"/>
      <c r="C163" s="188" t="s">
        <v>250</v>
      </c>
      <c r="D163" s="188" t="s">
        <v>129</v>
      </c>
      <c r="E163" s="189" t="s">
        <v>251</v>
      </c>
      <c r="F163" s="190" t="s">
        <v>252</v>
      </c>
      <c r="G163" s="191" t="s">
        <v>169</v>
      </c>
      <c r="H163" s="192">
        <v>50</v>
      </c>
      <c r="I163" s="193"/>
      <c r="J163" s="194">
        <f>ROUND(I163*H163,2)</f>
        <v>0</v>
      </c>
      <c r="K163" s="190" t="s">
        <v>21</v>
      </c>
      <c r="L163" s="61"/>
      <c r="M163" s="195" t="s">
        <v>21</v>
      </c>
      <c r="N163" s="196" t="s">
        <v>42</v>
      </c>
      <c r="O163" s="42"/>
      <c r="P163" s="197">
        <f>O163*H163</f>
        <v>0</v>
      </c>
      <c r="Q163" s="197">
        <v>0</v>
      </c>
      <c r="R163" s="197">
        <f>Q163*H163</f>
        <v>0</v>
      </c>
      <c r="S163" s="197">
        <v>0</v>
      </c>
      <c r="T163" s="198">
        <f>S163*H163</f>
        <v>0</v>
      </c>
      <c r="AR163" s="24" t="s">
        <v>134</v>
      </c>
      <c r="AT163" s="24" t="s">
        <v>129</v>
      </c>
      <c r="AU163" s="24" t="s">
        <v>83</v>
      </c>
      <c r="AY163" s="24" t="s">
        <v>127</v>
      </c>
      <c r="BE163" s="199">
        <f>IF(N163="základní",J163,0)</f>
        <v>0</v>
      </c>
      <c r="BF163" s="199">
        <f>IF(N163="snížená",J163,0)</f>
        <v>0</v>
      </c>
      <c r="BG163" s="199">
        <f>IF(N163="zákl. přenesená",J163,0)</f>
        <v>0</v>
      </c>
      <c r="BH163" s="199">
        <f>IF(N163="sníž. přenesená",J163,0)</f>
        <v>0</v>
      </c>
      <c r="BI163" s="199">
        <f>IF(N163="nulová",J163,0)</f>
        <v>0</v>
      </c>
      <c r="BJ163" s="24" t="s">
        <v>76</v>
      </c>
      <c r="BK163" s="199">
        <f>ROUND(I163*H163,2)</f>
        <v>0</v>
      </c>
      <c r="BL163" s="24" t="s">
        <v>134</v>
      </c>
      <c r="BM163" s="24" t="s">
        <v>253</v>
      </c>
    </row>
    <row r="164" spans="2:65" s="1" customFormat="1" ht="22.5" customHeight="1">
      <c r="B164" s="41"/>
      <c r="C164" s="229" t="s">
        <v>254</v>
      </c>
      <c r="D164" s="229" t="s">
        <v>173</v>
      </c>
      <c r="E164" s="230" t="s">
        <v>255</v>
      </c>
      <c r="F164" s="231" t="s">
        <v>256</v>
      </c>
      <c r="G164" s="232" t="s">
        <v>169</v>
      </c>
      <c r="H164" s="233">
        <v>54</v>
      </c>
      <c r="I164" s="234"/>
      <c r="J164" s="235">
        <f>ROUND(I164*H164,2)</f>
        <v>0</v>
      </c>
      <c r="K164" s="231" t="s">
        <v>133</v>
      </c>
      <c r="L164" s="236"/>
      <c r="M164" s="237" t="s">
        <v>21</v>
      </c>
      <c r="N164" s="238" t="s">
        <v>42</v>
      </c>
      <c r="O164" s="42"/>
      <c r="P164" s="197">
        <f>O164*H164</f>
        <v>0</v>
      </c>
      <c r="Q164" s="197">
        <v>6.1999999999999998E-3</v>
      </c>
      <c r="R164" s="197">
        <f>Q164*H164</f>
        <v>0.33479999999999999</v>
      </c>
      <c r="S164" s="197">
        <v>0</v>
      </c>
      <c r="T164" s="198">
        <f>S164*H164</f>
        <v>0</v>
      </c>
      <c r="AR164" s="24" t="s">
        <v>172</v>
      </c>
      <c r="AT164" s="24" t="s">
        <v>173</v>
      </c>
      <c r="AU164" s="24" t="s">
        <v>83</v>
      </c>
      <c r="AY164" s="24" t="s">
        <v>127</v>
      </c>
      <c r="BE164" s="199">
        <f>IF(N164="základní",J164,0)</f>
        <v>0</v>
      </c>
      <c r="BF164" s="199">
        <f>IF(N164="snížená",J164,0)</f>
        <v>0</v>
      </c>
      <c r="BG164" s="199">
        <f>IF(N164="zákl. přenesená",J164,0)</f>
        <v>0</v>
      </c>
      <c r="BH164" s="199">
        <f>IF(N164="sníž. přenesená",J164,0)</f>
        <v>0</v>
      </c>
      <c r="BI164" s="199">
        <f>IF(N164="nulová",J164,0)</f>
        <v>0</v>
      </c>
      <c r="BJ164" s="24" t="s">
        <v>76</v>
      </c>
      <c r="BK164" s="199">
        <f>ROUND(I164*H164,2)</f>
        <v>0</v>
      </c>
      <c r="BL164" s="24" t="s">
        <v>134</v>
      </c>
      <c r="BM164" s="24" t="s">
        <v>257</v>
      </c>
    </row>
    <row r="165" spans="2:65" s="11" customFormat="1" ht="13.5">
      <c r="B165" s="203"/>
      <c r="C165" s="204"/>
      <c r="D165" s="216" t="s">
        <v>138</v>
      </c>
      <c r="E165" s="204"/>
      <c r="F165" s="227" t="s">
        <v>258</v>
      </c>
      <c r="G165" s="204"/>
      <c r="H165" s="228">
        <v>54</v>
      </c>
      <c r="I165" s="208"/>
      <c r="J165" s="204"/>
      <c r="K165" s="204"/>
      <c r="L165" s="209"/>
      <c r="M165" s="210"/>
      <c r="N165" s="211"/>
      <c r="O165" s="211"/>
      <c r="P165" s="211"/>
      <c r="Q165" s="211"/>
      <c r="R165" s="211"/>
      <c r="S165" s="211"/>
      <c r="T165" s="212"/>
      <c r="AT165" s="213" t="s">
        <v>138</v>
      </c>
      <c r="AU165" s="213" t="s">
        <v>83</v>
      </c>
      <c r="AV165" s="11" t="s">
        <v>83</v>
      </c>
      <c r="AW165" s="11" t="s">
        <v>6</v>
      </c>
      <c r="AX165" s="11" t="s">
        <v>76</v>
      </c>
      <c r="AY165" s="213" t="s">
        <v>127</v>
      </c>
    </row>
    <row r="166" spans="2:65" s="1" customFormat="1" ht="22.5" customHeight="1">
      <c r="B166" s="41"/>
      <c r="C166" s="188" t="s">
        <v>259</v>
      </c>
      <c r="D166" s="188" t="s">
        <v>129</v>
      </c>
      <c r="E166" s="189" t="s">
        <v>260</v>
      </c>
      <c r="F166" s="190" t="s">
        <v>261</v>
      </c>
      <c r="G166" s="191" t="s">
        <v>169</v>
      </c>
      <c r="H166" s="192">
        <v>50</v>
      </c>
      <c r="I166" s="193"/>
      <c r="J166" s="194">
        <f>ROUND(I166*H166,2)</f>
        <v>0</v>
      </c>
      <c r="K166" s="190" t="s">
        <v>133</v>
      </c>
      <c r="L166" s="61"/>
      <c r="M166" s="195" t="s">
        <v>21</v>
      </c>
      <c r="N166" s="196" t="s">
        <v>42</v>
      </c>
      <c r="O166" s="42"/>
      <c r="P166" s="197">
        <f>O166*H166</f>
        <v>0</v>
      </c>
      <c r="Q166" s="197">
        <v>3.6000000000000002E-4</v>
      </c>
      <c r="R166" s="197">
        <f>Q166*H166</f>
        <v>1.8000000000000002E-2</v>
      </c>
      <c r="S166" s="197">
        <v>0</v>
      </c>
      <c r="T166" s="198">
        <f>S166*H166</f>
        <v>0</v>
      </c>
      <c r="AR166" s="24" t="s">
        <v>134</v>
      </c>
      <c r="AT166" s="24" t="s">
        <v>129</v>
      </c>
      <c r="AU166" s="24" t="s">
        <v>83</v>
      </c>
      <c r="AY166" s="24" t="s">
        <v>127</v>
      </c>
      <c r="BE166" s="199">
        <f>IF(N166="základní",J166,0)</f>
        <v>0</v>
      </c>
      <c r="BF166" s="199">
        <f>IF(N166="snížená",J166,0)</f>
        <v>0</v>
      </c>
      <c r="BG166" s="199">
        <f>IF(N166="zákl. přenesená",J166,0)</f>
        <v>0</v>
      </c>
      <c r="BH166" s="199">
        <f>IF(N166="sníž. přenesená",J166,0)</f>
        <v>0</v>
      </c>
      <c r="BI166" s="199">
        <f>IF(N166="nulová",J166,0)</f>
        <v>0</v>
      </c>
      <c r="BJ166" s="24" t="s">
        <v>76</v>
      </c>
      <c r="BK166" s="199">
        <f>ROUND(I166*H166,2)</f>
        <v>0</v>
      </c>
      <c r="BL166" s="24" t="s">
        <v>134</v>
      </c>
      <c r="BM166" s="24" t="s">
        <v>262</v>
      </c>
    </row>
    <row r="167" spans="2:65" s="1" customFormat="1" ht="27">
      <c r="B167" s="41"/>
      <c r="C167" s="63"/>
      <c r="D167" s="216" t="s">
        <v>136</v>
      </c>
      <c r="E167" s="63"/>
      <c r="F167" s="226" t="s">
        <v>263</v>
      </c>
      <c r="G167" s="63"/>
      <c r="H167" s="63"/>
      <c r="I167" s="158"/>
      <c r="J167" s="63"/>
      <c r="K167" s="63"/>
      <c r="L167" s="61"/>
      <c r="M167" s="202"/>
      <c r="N167" s="42"/>
      <c r="O167" s="42"/>
      <c r="P167" s="42"/>
      <c r="Q167" s="42"/>
      <c r="R167" s="42"/>
      <c r="S167" s="42"/>
      <c r="T167" s="78"/>
      <c r="AT167" s="24" t="s">
        <v>136</v>
      </c>
      <c r="AU167" s="24" t="s">
        <v>83</v>
      </c>
    </row>
    <row r="168" spans="2:65" s="1" customFormat="1" ht="31.5" customHeight="1">
      <c r="B168" s="41"/>
      <c r="C168" s="188" t="s">
        <v>9</v>
      </c>
      <c r="D168" s="188" t="s">
        <v>129</v>
      </c>
      <c r="E168" s="189" t="s">
        <v>264</v>
      </c>
      <c r="F168" s="190" t="s">
        <v>265</v>
      </c>
      <c r="G168" s="191" t="s">
        <v>266</v>
      </c>
      <c r="H168" s="192">
        <v>115</v>
      </c>
      <c r="I168" s="193"/>
      <c r="J168" s="194">
        <f>ROUND(I168*H168,2)</f>
        <v>0</v>
      </c>
      <c r="K168" s="190" t="s">
        <v>21</v>
      </c>
      <c r="L168" s="61"/>
      <c r="M168" s="195" t="s">
        <v>21</v>
      </c>
      <c r="N168" s="196" t="s">
        <v>42</v>
      </c>
      <c r="O168" s="42"/>
      <c r="P168" s="197">
        <f>O168*H168</f>
        <v>0</v>
      </c>
      <c r="Q168" s="197">
        <v>0</v>
      </c>
      <c r="R168" s="197">
        <f>Q168*H168</f>
        <v>0</v>
      </c>
      <c r="S168" s="197">
        <v>0</v>
      </c>
      <c r="T168" s="198">
        <f>S168*H168</f>
        <v>0</v>
      </c>
      <c r="AR168" s="24" t="s">
        <v>134</v>
      </c>
      <c r="AT168" s="24" t="s">
        <v>129</v>
      </c>
      <c r="AU168" s="24" t="s">
        <v>83</v>
      </c>
      <c r="AY168" s="24" t="s">
        <v>127</v>
      </c>
      <c r="BE168" s="199">
        <f>IF(N168="základní",J168,0)</f>
        <v>0</v>
      </c>
      <c r="BF168" s="199">
        <f>IF(N168="snížená",J168,0)</f>
        <v>0</v>
      </c>
      <c r="BG168" s="199">
        <f>IF(N168="zákl. přenesená",J168,0)</f>
        <v>0</v>
      </c>
      <c r="BH168" s="199">
        <f>IF(N168="sníž. přenesená",J168,0)</f>
        <v>0</v>
      </c>
      <c r="BI168" s="199">
        <f>IF(N168="nulová",J168,0)</f>
        <v>0</v>
      </c>
      <c r="BJ168" s="24" t="s">
        <v>76</v>
      </c>
      <c r="BK168" s="199">
        <f>ROUND(I168*H168,2)</f>
        <v>0</v>
      </c>
      <c r="BL168" s="24" t="s">
        <v>134</v>
      </c>
      <c r="BM168" s="24" t="s">
        <v>267</v>
      </c>
    </row>
    <row r="169" spans="2:65" s="1" customFormat="1" ht="27">
      <c r="B169" s="41"/>
      <c r="C169" s="63"/>
      <c r="D169" s="216" t="s">
        <v>268</v>
      </c>
      <c r="E169" s="63"/>
      <c r="F169" s="226" t="s">
        <v>269</v>
      </c>
      <c r="G169" s="63"/>
      <c r="H169" s="63"/>
      <c r="I169" s="158"/>
      <c r="J169" s="63"/>
      <c r="K169" s="63"/>
      <c r="L169" s="61"/>
      <c r="M169" s="202"/>
      <c r="N169" s="42"/>
      <c r="O169" s="42"/>
      <c r="P169" s="42"/>
      <c r="Q169" s="42"/>
      <c r="R169" s="42"/>
      <c r="S169" s="42"/>
      <c r="T169" s="78"/>
      <c r="AT169" s="24" t="s">
        <v>268</v>
      </c>
      <c r="AU169" s="24" t="s">
        <v>83</v>
      </c>
    </row>
    <row r="170" spans="2:65" s="1" customFormat="1" ht="22.5" customHeight="1">
      <c r="B170" s="41"/>
      <c r="C170" s="188" t="s">
        <v>270</v>
      </c>
      <c r="D170" s="188" t="s">
        <v>129</v>
      </c>
      <c r="E170" s="189" t="s">
        <v>271</v>
      </c>
      <c r="F170" s="190" t="s">
        <v>272</v>
      </c>
      <c r="G170" s="191" t="s">
        <v>169</v>
      </c>
      <c r="H170" s="192">
        <v>317.02</v>
      </c>
      <c r="I170" s="193"/>
      <c r="J170" s="194">
        <f>ROUND(I170*H170,2)</f>
        <v>0</v>
      </c>
      <c r="K170" s="190" t="s">
        <v>21</v>
      </c>
      <c r="L170" s="61"/>
      <c r="M170" s="195" t="s">
        <v>21</v>
      </c>
      <c r="N170" s="196" t="s">
        <v>42</v>
      </c>
      <c r="O170" s="42"/>
      <c r="P170" s="197">
        <f>O170*H170</f>
        <v>0</v>
      </c>
      <c r="Q170" s="197">
        <v>3.3E-4</v>
      </c>
      <c r="R170" s="197">
        <f>Q170*H170</f>
        <v>0.10461659999999999</v>
      </c>
      <c r="S170" s="197">
        <v>0</v>
      </c>
      <c r="T170" s="198">
        <f>S170*H170</f>
        <v>0</v>
      </c>
      <c r="AR170" s="24" t="s">
        <v>134</v>
      </c>
      <c r="AT170" s="24" t="s">
        <v>129</v>
      </c>
      <c r="AU170" s="24" t="s">
        <v>83</v>
      </c>
      <c r="AY170" s="24" t="s">
        <v>127</v>
      </c>
      <c r="BE170" s="199">
        <f>IF(N170="základní",J170,0)</f>
        <v>0</v>
      </c>
      <c r="BF170" s="199">
        <f>IF(N170="snížená",J170,0)</f>
        <v>0</v>
      </c>
      <c r="BG170" s="199">
        <f>IF(N170="zákl. přenesená",J170,0)</f>
        <v>0</v>
      </c>
      <c r="BH170" s="199">
        <f>IF(N170="sníž. přenesená",J170,0)</f>
        <v>0</v>
      </c>
      <c r="BI170" s="199">
        <f>IF(N170="nulová",J170,0)</f>
        <v>0</v>
      </c>
      <c r="BJ170" s="24" t="s">
        <v>76</v>
      </c>
      <c r="BK170" s="199">
        <f>ROUND(I170*H170,2)</f>
        <v>0</v>
      </c>
      <c r="BL170" s="24" t="s">
        <v>134</v>
      </c>
      <c r="BM170" s="24" t="s">
        <v>273</v>
      </c>
    </row>
    <row r="171" spans="2:65" s="10" customFormat="1" ht="29.85" customHeight="1">
      <c r="B171" s="171"/>
      <c r="C171" s="172"/>
      <c r="D171" s="185" t="s">
        <v>70</v>
      </c>
      <c r="E171" s="186" t="s">
        <v>274</v>
      </c>
      <c r="F171" s="186" t="s">
        <v>275</v>
      </c>
      <c r="G171" s="172"/>
      <c r="H171" s="172"/>
      <c r="I171" s="175"/>
      <c r="J171" s="187">
        <f>BK171</f>
        <v>0</v>
      </c>
      <c r="K171" s="172"/>
      <c r="L171" s="177"/>
      <c r="M171" s="178"/>
      <c r="N171" s="179"/>
      <c r="O171" s="179"/>
      <c r="P171" s="180">
        <f>SUM(P172:P221)</f>
        <v>0</v>
      </c>
      <c r="Q171" s="179"/>
      <c r="R171" s="180">
        <f>SUM(R172:R221)</f>
        <v>33.56429936</v>
      </c>
      <c r="S171" s="179"/>
      <c r="T171" s="181">
        <f>SUM(T172:T221)</f>
        <v>26.437462</v>
      </c>
      <c r="AR171" s="182" t="s">
        <v>76</v>
      </c>
      <c r="AT171" s="183" t="s">
        <v>70</v>
      </c>
      <c r="AU171" s="183" t="s">
        <v>76</v>
      </c>
      <c r="AY171" s="182" t="s">
        <v>127</v>
      </c>
      <c r="BK171" s="184">
        <f>SUM(BK172:BK221)</f>
        <v>0</v>
      </c>
    </row>
    <row r="172" spans="2:65" s="1" customFormat="1" ht="22.5" customHeight="1">
      <c r="B172" s="41"/>
      <c r="C172" s="188" t="s">
        <v>276</v>
      </c>
      <c r="D172" s="188" t="s">
        <v>129</v>
      </c>
      <c r="E172" s="189" t="s">
        <v>277</v>
      </c>
      <c r="F172" s="190" t="s">
        <v>278</v>
      </c>
      <c r="G172" s="191" t="s">
        <v>169</v>
      </c>
      <c r="H172" s="192">
        <v>543.25199999999995</v>
      </c>
      <c r="I172" s="193"/>
      <c r="J172" s="194">
        <f>ROUND(I172*H172,2)</f>
        <v>0</v>
      </c>
      <c r="K172" s="190" t="s">
        <v>21</v>
      </c>
      <c r="L172" s="61"/>
      <c r="M172" s="195" t="s">
        <v>21</v>
      </c>
      <c r="N172" s="196" t="s">
        <v>42</v>
      </c>
      <c r="O172" s="42"/>
      <c r="P172" s="197">
        <f>O172*H172</f>
        <v>0</v>
      </c>
      <c r="Q172" s="197">
        <v>4.8000000000000001E-4</v>
      </c>
      <c r="R172" s="197">
        <f>Q172*H172</f>
        <v>0.26076095999999999</v>
      </c>
      <c r="S172" s="197">
        <v>0</v>
      </c>
      <c r="T172" s="198">
        <f>S172*H172</f>
        <v>0</v>
      </c>
      <c r="AR172" s="24" t="s">
        <v>134</v>
      </c>
      <c r="AT172" s="24" t="s">
        <v>129</v>
      </c>
      <c r="AU172" s="24" t="s">
        <v>83</v>
      </c>
      <c r="AY172" s="24" t="s">
        <v>127</v>
      </c>
      <c r="BE172" s="199">
        <f>IF(N172="základní",J172,0)</f>
        <v>0</v>
      </c>
      <c r="BF172" s="199">
        <f>IF(N172="snížená",J172,0)</f>
        <v>0</v>
      </c>
      <c r="BG172" s="199">
        <f>IF(N172="zákl. přenesená",J172,0)</f>
        <v>0</v>
      </c>
      <c r="BH172" s="199">
        <f>IF(N172="sníž. přenesená",J172,0)</f>
        <v>0</v>
      </c>
      <c r="BI172" s="199">
        <f>IF(N172="nulová",J172,0)</f>
        <v>0</v>
      </c>
      <c r="BJ172" s="24" t="s">
        <v>76</v>
      </c>
      <c r="BK172" s="199">
        <f>ROUND(I172*H172,2)</f>
        <v>0</v>
      </c>
      <c r="BL172" s="24" t="s">
        <v>134</v>
      </c>
      <c r="BM172" s="24" t="s">
        <v>279</v>
      </c>
    </row>
    <row r="173" spans="2:65" s="11" customFormat="1" ht="13.5">
      <c r="B173" s="203"/>
      <c r="C173" s="204"/>
      <c r="D173" s="216" t="s">
        <v>138</v>
      </c>
      <c r="E173" s="204"/>
      <c r="F173" s="227" t="s">
        <v>280</v>
      </c>
      <c r="G173" s="204"/>
      <c r="H173" s="228">
        <v>543.25199999999995</v>
      </c>
      <c r="I173" s="208"/>
      <c r="J173" s="204"/>
      <c r="K173" s="204"/>
      <c r="L173" s="209"/>
      <c r="M173" s="210"/>
      <c r="N173" s="211"/>
      <c r="O173" s="211"/>
      <c r="P173" s="211"/>
      <c r="Q173" s="211"/>
      <c r="R173" s="211"/>
      <c r="S173" s="211"/>
      <c r="T173" s="212"/>
      <c r="AT173" s="213" t="s">
        <v>138</v>
      </c>
      <c r="AU173" s="213" t="s">
        <v>83</v>
      </c>
      <c r="AV173" s="11" t="s">
        <v>83</v>
      </c>
      <c r="AW173" s="11" t="s">
        <v>6</v>
      </c>
      <c r="AX173" s="11" t="s">
        <v>76</v>
      </c>
      <c r="AY173" s="213" t="s">
        <v>127</v>
      </c>
    </row>
    <row r="174" spans="2:65" s="1" customFormat="1" ht="31.5" customHeight="1">
      <c r="B174" s="41"/>
      <c r="C174" s="188" t="s">
        <v>281</v>
      </c>
      <c r="D174" s="188" t="s">
        <v>129</v>
      </c>
      <c r="E174" s="189" t="s">
        <v>282</v>
      </c>
      <c r="F174" s="190" t="s">
        <v>283</v>
      </c>
      <c r="G174" s="191" t="s">
        <v>169</v>
      </c>
      <c r="H174" s="192">
        <v>169.16</v>
      </c>
      <c r="I174" s="193"/>
      <c r="J174" s="194">
        <f>ROUND(I174*H174,2)</f>
        <v>0</v>
      </c>
      <c r="K174" s="190" t="s">
        <v>133</v>
      </c>
      <c r="L174" s="61"/>
      <c r="M174" s="195" t="s">
        <v>21</v>
      </c>
      <c r="N174" s="196" t="s">
        <v>42</v>
      </c>
      <c r="O174" s="42"/>
      <c r="P174" s="197">
        <f>O174*H174</f>
        <v>0</v>
      </c>
      <c r="Q174" s="197">
        <v>1.2E-4</v>
      </c>
      <c r="R174" s="197">
        <f>Q174*H174</f>
        <v>2.02992E-2</v>
      </c>
      <c r="S174" s="197">
        <v>0</v>
      </c>
      <c r="T174" s="198">
        <f>S174*H174</f>
        <v>0</v>
      </c>
      <c r="AR174" s="24" t="s">
        <v>134</v>
      </c>
      <c r="AT174" s="24" t="s">
        <v>129</v>
      </c>
      <c r="AU174" s="24" t="s">
        <v>83</v>
      </c>
      <c r="AY174" s="24" t="s">
        <v>127</v>
      </c>
      <c r="BE174" s="199">
        <f>IF(N174="základní",J174,0)</f>
        <v>0</v>
      </c>
      <c r="BF174" s="199">
        <f>IF(N174="snížená",J174,0)</f>
        <v>0</v>
      </c>
      <c r="BG174" s="199">
        <f>IF(N174="zákl. přenesená",J174,0)</f>
        <v>0</v>
      </c>
      <c r="BH174" s="199">
        <f>IF(N174="sníž. přenesená",J174,0)</f>
        <v>0</v>
      </c>
      <c r="BI174" s="199">
        <f>IF(N174="nulová",J174,0)</f>
        <v>0</v>
      </c>
      <c r="BJ174" s="24" t="s">
        <v>76</v>
      </c>
      <c r="BK174" s="199">
        <f>ROUND(I174*H174,2)</f>
        <v>0</v>
      </c>
      <c r="BL174" s="24" t="s">
        <v>134</v>
      </c>
      <c r="BM174" s="24" t="s">
        <v>284</v>
      </c>
    </row>
    <row r="175" spans="2:65" s="1" customFormat="1" ht="40.5">
      <c r="B175" s="41"/>
      <c r="C175" s="63"/>
      <c r="D175" s="200" t="s">
        <v>136</v>
      </c>
      <c r="E175" s="63"/>
      <c r="F175" s="201" t="s">
        <v>285</v>
      </c>
      <c r="G175" s="63"/>
      <c r="H175" s="63"/>
      <c r="I175" s="158"/>
      <c r="J175" s="63"/>
      <c r="K175" s="63"/>
      <c r="L175" s="61"/>
      <c r="M175" s="202"/>
      <c r="N175" s="42"/>
      <c r="O175" s="42"/>
      <c r="P175" s="42"/>
      <c r="Q175" s="42"/>
      <c r="R175" s="42"/>
      <c r="S175" s="42"/>
      <c r="T175" s="78"/>
      <c r="AT175" s="24" t="s">
        <v>136</v>
      </c>
      <c r="AU175" s="24" t="s">
        <v>83</v>
      </c>
    </row>
    <row r="176" spans="2:65" s="11" customFormat="1" ht="13.5">
      <c r="B176" s="203"/>
      <c r="C176" s="204"/>
      <c r="D176" s="200" t="s">
        <v>138</v>
      </c>
      <c r="E176" s="205" t="s">
        <v>21</v>
      </c>
      <c r="F176" s="206" t="s">
        <v>286</v>
      </c>
      <c r="G176" s="204"/>
      <c r="H176" s="207">
        <v>2.46</v>
      </c>
      <c r="I176" s="208"/>
      <c r="J176" s="204"/>
      <c r="K176" s="204"/>
      <c r="L176" s="209"/>
      <c r="M176" s="210"/>
      <c r="N176" s="211"/>
      <c r="O176" s="211"/>
      <c r="P176" s="211"/>
      <c r="Q176" s="211"/>
      <c r="R176" s="211"/>
      <c r="S176" s="211"/>
      <c r="T176" s="212"/>
      <c r="AT176" s="213" t="s">
        <v>138</v>
      </c>
      <c r="AU176" s="213" t="s">
        <v>83</v>
      </c>
      <c r="AV176" s="11" t="s">
        <v>83</v>
      </c>
      <c r="AW176" s="11" t="s">
        <v>35</v>
      </c>
      <c r="AX176" s="11" t="s">
        <v>71</v>
      </c>
      <c r="AY176" s="213" t="s">
        <v>127</v>
      </c>
    </row>
    <row r="177" spans="2:65" s="11" customFormat="1" ht="13.5">
      <c r="B177" s="203"/>
      <c r="C177" s="204"/>
      <c r="D177" s="200" t="s">
        <v>138</v>
      </c>
      <c r="E177" s="205" t="s">
        <v>21</v>
      </c>
      <c r="F177" s="206" t="s">
        <v>287</v>
      </c>
      <c r="G177" s="204"/>
      <c r="H177" s="207">
        <v>8.58</v>
      </c>
      <c r="I177" s="208"/>
      <c r="J177" s="204"/>
      <c r="K177" s="204"/>
      <c r="L177" s="209"/>
      <c r="M177" s="210"/>
      <c r="N177" s="211"/>
      <c r="O177" s="211"/>
      <c r="P177" s="211"/>
      <c r="Q177" s="211"/>
      <c r="R177" s="211"/>
      <c r="S177" s="211"/>
      <c r="T177" s="212"/>
      <c r="AT177" s="213" t="s">
        <v>138</v>
      </c>
      <c r="AU177" s="213" t="s">
        <v>83</v>
      </c>
      <c r="AV177" s="11" t="s">
        <v>83</v>
      </c>
      <c r="AW177" s="11" t="s">
        <v>35</v>
      </c>
      <c r="AX177" s="11" t="s">
        <v>71</v>
      </c>
      <c r="AY177" s="213" t="s">
        <v>127</v>
      </c>
    </row>
    <row r="178" spans="2:65" s="11" customFormat="1" ht="13.5">
      <c r="B178" s="203"/>
      <c r="C178" s="204"/>
      <c r="D178" s="200" t="s">
        <v>138</v>
      </c>
      <c r="E178" s="205" t="s">
        <v>21</v>
      </c>
      <c r="F178" s="206" t="s">
        <v>288</v>
      </c>
      <c r="G178" s="204"/>
      <c r="H178" s="207">
        <v>2.86</v>
      </c>
      <c r="I178" s="208"/>
      <c r="J178" s="204"/>
      <c r="K178" s="204"/>
      <c r="L178" s="209"/>
      <c r="M178" s="210"/>
      <c r="N178" s="211"/>
      <c r="O178" s="211"/>
      <c r="P178" s="211"/>
      <c r="Q178" s="211"/>
      <c r="R178" s="211"/>
      <c r="S178" s="211"/>
      <c r="T178" s="212"/>
      <c r="AT178" s="213" t="s">
        <v>138</v>
      </c>
      <c r="AU178" s="213" t="s">
        <v>83</v>
      </c>
      <c r="AV178" s="11" t="s">
        <v>83</v>
      </c>
      <c r="AW178" s="11" t="s">
        <v>35</v>
      </c>
      <c r="AX178" s="11" t="s">
        <v>71</v>
      </c>
      <c r="AY178" s="213" t="s">
        <v>127</v>
      </c>
    </row>
    <row r="179" spans="2:65" s="11" customFormat="1" ht="13.5">
      <c r="B179" s="203"/>
      <c r="C179" s="204"/>
      <c r="D179" s="200" t="s">
        <v>138</v>
      </c>
      <c r="E179" s="205" t="s">
        <v>21</v>
      </c>
      <c r="F179" s="206" t="s">
        <v>289</v>
      </c>
      <c r="G179" s="204"/>
      <c r="H179" s="207">
        <v>1.82</v>
      </c>
      <c r="I179" s="208"/>
      <c r="J179" s="204"/>
      <c r="K179" s="204"/>
      <c r="L179" s="209"/>
      <c r="M179" s="210"/>
      <c r="N179" s="211"/>
      <c r="O179" s="211"/>
      <c r="P179" s="211"/>
      <c r="Q179" s="211"/>
      <c r="R179" s="211"/>
      <c r="S179" s="211"/>
      <c r="T179" s="212"/>
      <c r="AT179" s="213" t="s">
        <v>138</v>
      </c>
      <c r="AU179" s="213" t="s">
        <v>83</v>
      </c>
      <c r="AV179" s="11" t="s">
        <v>83</v>
      </c>
      <c r="AW179" s="11" t="s">
        <v>35</v>
      </c>
      <c r="AX179" s="11" t="s">
        <v>71</v>
      </c>
      <c r="AY179" s="213" t="s">
        <v>127</v>
      </c>
    </row>
    <row r="180" spans="2:65" s="11" customFormat="1" ht="13.5">
      <c r="B180" s="203"/>
      <c r="C180" s="204"/>
      <c r="D180" s="200" t="s">
        <v>138</v>
      </c>
      <c r="E180" s="205" t="s">
        <v>21</v>
      </c>
      <c r="F180" s="206" t="s">
        <v>290</v>
      </c>
      <c r="G180" s="204"/>
      <c r="H180" s="207">
        <v>3.32</v>
      </c>
      <c r="I180" s="208"/>
      <c r="J180" s="204"/>
      <c r="K180" s="204"/>
      <c r="L180" s="209"/>
      <c r="M180" s="210"/>
      <c r="N180" s="211"/>
      <c r="O180" s="211"/>
      <c r="P180" s="211"/>
      <c r="Q180" s="211"/>
      <c r="R180" s="211"/>
      <c r="S180" s="211"/>
      <c r="T180" s="212"/>
      <c r="AT180" s="213" t="s">
        <v>138</v>
      </c>
      <c r="AU180" s="213" t="s">
        <v>83</v>
      </c>
      <c r="AV180" s="11" t="s">
        <v>83</v>
      </c>
      <c r="AW180" s="11" t="s">
        <v>35</v>
      </c>
      <c r="AX180" s="11" t="s">
        <v>71</v>
      </c>
      <c r="AY180" s="213" t="s">
        <v>127</v>
      </c>
    </row>
    <row r="181" spans="2:65" s="11" customFormat="1" ht="13.5">
      <c r="B181" s="203"/>
      <c r="C181" s="204"/>
      <c r="D181" s="200" t="s">
        <v>138</v>
      </c>
      <c r="E181" s="205" t="s">
        <v>21</v>
      </c>
      <c r="F181" s="206" t="s">
        <v>291</v>
      </c>
      <c r="G181" s="204"/>
      <c r="H181" s="207">
        <v>2.85</v>
      </c>
      <c r="I181" s="208"/>
      <c r="J181" s="204"/>
      <c r="K181" s="204"/>
      <c r="L181" s="209"/>
      <c r="M181" s="210"/>
      <c r="N181" s="211"/>
      <c r="O181" s="211"/>
      <c r="P181" s="211"/>
      <c r="Q181" s="211"/>
      <c r="R181" s="211"/>
      <c r="S181" s="211"/>
      <c r="T181" s="212"/>
      <c r="AT181" s="213" t="s">
        <v>138</v>
      </c>
      <c r="AU181" s="213" t="s">
        <v>83</v>
      </c>
      <c r="AV181" s="11" t="s">
        <v>83</v>
      </c>
      <c r="AW181" s="11" t="s">
        <v>35</v>
      </c>
      <c r="AX181" s="11" t="s">
        <v>71</v>
      </c>
      <c r="AY181" s="213" t="s">
        <v>127</v>
      </c>
    </row>
    <row r="182" spans="2:65" s="11" customFormat="1" ht="13.5">
      <c r="B182" s="203"/>
      <c r="C182" s="204"/>
      <c r="D182" s="200" t="s">
        <v>138</v>
      </c>
      <c r="E182" s="205" t="s">
        <v>21</v>
      </c>
      <c r="F182" s="206" t="s">
        <v>292</v>
      </c>
      <c r="G182" s="204"/>
      <c r="H182" s="207">
        <v>18.55</v>
      </c>
      <c r="I182" s="208"/>
      <c r="J182" s="204"/>
      <c r="K182" s="204"/>
      <c r="L182" s="209"/>
      <c r="M182" s="210"/>
      <c r="N182" s="211"/>
      <c r="O182" s="211"/>
      <c r="P182" s="211"/>
      <c r="Q182" s="211"/>
      <c r="R182" s="211"/>
      <c r="S182" s="211"/>
      <c r="T182" s="212"/>
      <c r="AT182" s="213" t="s">
        <v>138</v>
      </c>
      <c r="AU182" s="213" t="s">
        <v>83</v>
      </c>
      <c r="AV182" s="11" t="s">
        <v>83</v>
      </c>
      <c r="AW182" s="11" t="s">
        <v>35</v>
      </c>
      <c r="AX182" s="11" t="s">
        <v>71</v>
      </c>
      <c r="AY182" s="213" t="s">
        <v>127</v>
      </c>
    </row>
    <row r="183" spans="2:65" s="11" customFormat="1" ht="13.5">
      <c r="B183" s="203"/>
      <c r="C183" s="204"/>
      <c r="D183" s="200" t="s">
        <v>138</v>
      </c>
      <c r="E183" s="205" t="s">
        <v>21</v>
      </c>
      <c r="F183" s="206" t="s">
        <v>293</v>
      </c>
      <c r="G183" s="204"/>
      <c r="H183" s="207">
        <v>1.43</v>
      </c>
      <c r="I183" s="208"/>
      <c r="J183" s="204"/>
      <c r="K183" s="204"/>
      <c r="L183" s="209"/>
      <c r="M183" s="210"/>
      <c r="N183" s="211"/>
      <c r="O183" s="211"/>
      <c r="P183" s="211"/>
      <c r="Q183" s="211"/>
      <c r="R183" s="211"/>
      <c r="S183" s="211"/>
      <c r="T183" s="212"/>
      <c r="AT183" s="213" t="s">
        <v>138</v>
      </c>
      <c r="AU183" s="213" t="s">
        <v>83</v>
      </c>
      <c r="AV183" s="11" t="s">
        <v>83</v>
      </c>
      <c r="AW183" s="11" t="s">
        <v>35</v>
      </c>
      <c r="AX183" s="11" t="s">
        <v>71</v>
      </c>
      <c r="AY183" s="213" t="s">
        <v>127</v>
      </c>
    </row>
    <row r="184" spans="2:65" s="11" customFormat="1" ht="13.5">
      <c r="B184" s="203"/>
      <c r="C184" s="204"/>
      <c r="D184" s="200" t="s">
        <v>138</v>
      </c>
      <c r="E184" s="205" t="s">
        <v>21</v>
      </c>
      <c r="F184" s="206" t="s">
        <v>294</v>
      </c>
      <c r="G184" s="204"/>
      <c r="H184" s="207">
        <v>10.01</v>
      </c>
      <c r="I184" s="208"/>
      <c r="J184" s="204"/>
      <c r="K184" s="204"/>
      <c r="L184" s="209"/>
      <c r="M184" s="210"/>
      <c r="N184" s="211"/>
      <c r="O184" s="211"/>
      <c r="P184" s="211"/>
      <c r="Q184" s="211"/>
      <c r="R184" s="211"/>
      <c r="S184" s="211"/>
      <c r="T184" s="212"/>
      <c r="AT184" s="213" t="s">
        <v>138</v>
      </c>
      <c r="AU184" s="213" t="s">
        <v>83</v>
      </c>
      <c r="AV184" s="11" t="s">
        <v>83</v>
      </c>
      <c r="AW184" s="11" t="s">
        <v>35</v>
      </c>
      <c r="AX184" s="11" t="s">
        <v>71</v>
      </c>
      <c r="AY184" s="213" t="s">
        <v>127</v>
      </c>
    </row>
    <row r="185" spans="2:65" s="11" customFormat="1" ht="13.5">
      <c r="B185" s="203"/>
      <c r="C185" s="204"/>
      <c r="D185" s="200" t="s">
        <v>138</v>
      </c>
      <c r="E185" s="205" t="s">
        <v>21</v>
      </c>
      <c r="F185" s="206" t="s">
        <v>295</v>
      </c>
      <c r="G185" s="204"/>
      <c r="H185" s="207">
        <v>73.599999999999994</v>
      </c>
      <c r="I185" s="208"/>
      <c r="J185" s="204"/>
      <c r="K185" s="204"/>
      <c r="L185" s="209"/>
      <c r="M185" s="210"/>
      <c r="N185" s="211"/>
      <c r="O185" s="211"/>
      <c r="P185" s="211"/>
      <c r="Q185" s="211"/>
      <c r="R185" s="211"/>
      <c r="S185" s="211"/>
      <c r="T185" s="212"/>
      <c r="AT185" s="213" t="s">
        <v>138</v>
      </c>
      <c r="AU185" s="213" t="s">
        <v>83</v>
      </c>
      <c r="AV185" s="11" t="s">
        <v>83</v>
      </c>
      <c r="AW185" s="11" t="s">
        <v>35</v>
      </c>
      <c r="AX185" s="11" t="s">
        <v>71</v>
      </c>
      <c r="AY185" s="213" t="s">
        <v>127</v>
      </c>
    </row>
    <row r="186" spans="2:65" s="13" customFormat="1" ht="13.5">
      <c r="B186" s="239"/>
      <c r="C186" s="240"/>
      <c r="D186" s="200" t="s">
        <v>138</v>
      </c>
      <c r="E186" s="241" t="s">
        <v>21</v>
      </c>
      <c r="F186" s="242" t="s">
        <v>296</v>
      </c>
      <c r="G186" s="240"/>
      <c r="H186" s="243">
        <v>125.48</v>
      </c>
      <c r="I186" s="244"/>
      <c r="J186" s="240"/>
      <c r="K186" s="240"/>
      <c r="L186" s="245"/>
      <c r="M186" s="246"/>
      <c r="N186" s="247"/>
      <c r="O186" s="247"/>
      <c r="P186" s="247"/>
      <c r="Q186" s="247"/>
      <c r="R186" s="247"/>
      <c r="S186" s="247"/>
      <c r="T186" s="248"/>
      <c r="AT186" s="249" t="s">
        <v>138</v>
      </c>
      <c r="AU186" s="249" t="s">
        <v>83</v>
      </c>
      <c r="AV186" s="13" t="s">
        <v>144</v>
      </c>
      <c r="AW186" s="13" t="s">
        <v>35</v>
      </c>
      <c r="AX186" s="13" t="s">
        <v>71</v>
      </c>
      <c r="AY186" s="249" t="s">
        <v>127</v>
      </c>
    </row>
    <row r="187" spans="2:65" s="11" customFormat="1" ht="13.5">
      <c r="B187" s="203"/>
      <c r="C187" s="204"/>
      <c r="D187" s="200" t="s">
        <v>138</v>
      </c>
      <c r="E187" s="205" t="s">
        <v>21</v>
      </c>
      <c r="F187" s="206" t="s">
        <v>297</v>
      </c>
      <c r="G187" s="204"/>
      <c r="H187" s="207">
        <v>34.6</v>
      </c>
      <c r="I187" s="208"/>
      <c r="J187" s="204"/>
      <c r="K187" s="204"/>
      <c r="L187" s="209"/>
      <c r="M187" s="210"/>
      <c r="N187" s="211"/>
      <c r="O187" s="211"/>
      <c r="P187" s="211"/>
      <c r="Q187" s="211"/>
      <c r="R187" s="211"/>
      <c r="S187" s="211"/>
      <c r="T187" s="212"/>
      <c r="AT187" s="213" t="s">
        <v>138</v>
      </c>
      <c r="AU187" s="213" t="s">
        <v>83</v>
      </c>
      <c r="AV187" s="11" t="s">
        <v>83</v>
      </c>
      <c r="AW187" s="11" t="s">
        <v>35</v>
      </c>
      <c r="AX187" s="11" t="s">
        <v>71</v>
      </c>
      <c r="AY187" s="213" t="s">
        <v>127</v>
      </c>
    </row>
    <row r="188" spans="2:65" s="11" customFormat="1" ht="13.5">
      <c r="B188" s="203"/>
      <c r="C188" s="204"/>
      <c r="D188" s="200" t="s">
        <v>138</v>
      </c>
      <c r="E188" s="205" t="s">
        <v>21</v>
      </c>
      <c r="F188" s="206" t="s">
        <v>298</v>
      </c>
      <c r="G188" s="204"/>
      <c r="H188" s="207">
        <v>4.72</v>
      </c>
      <c r="I188" s="208"/>
      <c r="J188" s="204"/>
      <c r="K188" s="204"/>
      <c r="L188" s="209"/>
      <c r="M188" s="210"/>
      <c r="N188" s="211"/>
      <c r="O188" s="211"/>
      <c r="P188" s="211"/>
      <c r="Q188" s="211"/>
      <c r="R188" s="211"/>
      <c r="S188" s="211"/>
      <c r="T188" s="212"/>
      <c r="AT188" s="213" t="s">
        <v>138</v>
      </c>
      <c r="AU188" s="213" t="s">
        <v>83</v>
      </c>
      <c r="AV188" s="11" t="s">
        <v>83</v>
      </c>
      <c r="AW188" s="11" t="s">
        <v>35</v>
      </c>
      <c r="AX188" s="11" t="s">
        <v>71</v>
      </c>
      <c r="AY188" s="213" t="s">
        <v>127</v>
      </c>
    </row>
    <row r="189" spans="2:65" s="11" customFormat="1" ht="13.5">
      <c r="B189" s="203"/>
      <c r="C189" s="204"/>
      <c r="D189" s="200" t="s">
        <v>138</v>
      </c>
      <c r="E189" s="205" t="s">
        <v>21</v>
      </c>
      <c r="F189" s="206" t="s">
        <v>299</v>
      </c>
      <c r="G189" s="204"/>
      <c r="H189" s="207">
        <v>4.3600000000000003</v>
      </c>
      <c r="I189" s="208"/>
      <c r="J189" s="204"/>
      <c r="K189" s="204"/>
      <c r="L189" s="209"/>
      <c r="M189" s="210"/>
      <c r="N189" s="211"/>
      <c r="O189" s="211"/>
      <c r="P189" s="211"/>
      <c r="Q189" s="211"/>
      <c r="R189" s="211"/>
      <c r="S189" s="211"/>
      <c r="T189" s="212"/>
      <c r="AT189" s="213" t="s">
        <v>138</v>
      </c>
      <c r="AU189" s="213" t="s">
        <v>83</v>
      </c>
      <c r="AV189" s="11" t="s">
        <v>83</v>
      </c>
      <c r="AW189" s="11" t="s">
        <v>35</v>
      </c>
      <c r="AX189" s="11" t="s">
        <v>71</v>
      </c>
      <c r="AY189" s="213" t="s">
        <v>127</v>
      </c>
    </row>
    <row r="190" spans="2:65" s="13" customFormat="1" ht="13.5">
      <c r="B190" s="239"/>
      <c r="C190" s="240"/>
      <c r="D190" s="200" t="s">
        <v>138</v>
      </c>
      <c r="E190" s="241" t="s">
        <v>21</v>
      </c>
      <c r="F190" s="242" t="s">
        <v>296</v>
      </c>
      <c r="G190" s="240"/>
      <c r="H190" s="243">
        <v>43.68</v>
      </c>
      <c r="I190" s="244"/>
      <c r="J190" s="240"/>
      <c r="K190" s="240"/>
      <c r="L190" s="245"/>
      <c r="M190" s="246"/>
      <c r="N190" s="247"/>
      <c r="O190" s="247"/>
      <c r="P190" s="247"/>
      <c r="Q190" s="247"/>
      <c r="R190" s="247"/>
      <c r="S190" s="247"/>
      <c r="T190" s="248"/>
      <c r="AT190" s="249" t="s">
        <v>138</v>
      </c>
      <c r="AU190" s="249" t="s">
        <v>83</v>
      </c>
      <c r="AV190" s="13" t="s">
        <v>144</v>
      </c>
      <c r="AW190" s="13" t="s">
        <v>35</v>
      </c>
      <c r="AX190" s="13" t="s">
        <v>71</v>
      </c>
      <c r="AY190" s="249" t="s">
        <v>127</v>
      </c>
    </row>
    <row r="191" spans="2:65" s="12" customFormat="1" ht="13.5">
      <c r="B191" s="214"/>
      <c r="C191" s="215"/>
      <c r="D191" s="216" t="s">
        <v>138</v>
      </c>
      <c r="E191" s="217" t="s">
        <v>21</v>
      </c>
      <c r="F191" s="218" t="s">
        <v>140</v>
      </c>
      <c r="G191" s="215"/>
      <c r="H191" s="219">
        <v>169.16</v>
      </c>
      <c r="I191" s="220"/>
      <c r="J191" s="215"/>
      <c r="K191" s="215"/>
      <c r="L191" s="221"/>
      <c r="M191" s="222"/>
      <c r="N191" s="223"/>
      <c r="O191" s="223"/>
      <c r="P191" s="223"/>
      <c r="Q191" s="223"/>
      <c r="R191" s="223"/>
      <c r="S191" s="223"/>
      <c r="T191" s="224"/>
      <c r="AT191" s="225" t="s">
        <v>138</v>
      </c>
      <c r="AU191" s="225" t="s">
        <v>83</v>
      </c>
      <c r="AV191" s="12" t="s">
        <v>134</v>
      </c>
      <c r="AW191" s="12" t="s">
        <v>35</v>
      </c>
      <c r="AX191" s="12" t="s">
        <v>76</v>
      </c>
      <c r="AY191" s="225" t="s">
        <v>127</v>
      </c>
    </row>
    <row r="192" spans="2:65" s="1" customFormat="1" ht="22.5" customHeight="1">
      <c r="B192" s="41"/>
      <c r="C192" s="188" t="s">
        <v>300</v>
      </c>
      <c r="D192" s="188" t="s">
        <v>129</v>
      </c>
      <c r="E192" s="189" t="s">
        <v>301</v>
      </c>
      <c r="F192" s="190" t="s">
        <v>302</v>
      </c>
      <c r="G192" s="191" t="s">
        <v>169</v>
      </c>
      <c r="H192" s="192">
        <v>303.99</v>
      </c>
      <c r="I192" s="193"/>
      <c r="J192" s="194">
        <f>ROUND(I192*H192,2)</f>
        <v>0</v>
      </c>
      <c r="K192" s="190" t="s">
        <v>21</v>
      </c>
      <c r="L192" s="61"/>
      <c r="M192" s="195" t="s">
        <v>21</v>
      </c>
      <c r="N192" s="196" t="s">
        <v>42</v>
      </c>
      <c r="O192" s="42"/>
      <c r="P192" s="197">
        <f>O192*H192</f>
        <v>0</v>
      </c>
      <c r="Q192" s="197">
        <v>0</v>
      </c>
      <c r="R192" s="197">
        <f>Q192*H192</f>
        <v>0</v>
      </c>
      <c r="S192" s="197">
        <v>6.3E-2</v>
      </c>
      <c r="T192" s="198">
        <f>S192*H192</f>
        <v>19.15137</v>
      </c>
      <c r="AR192" s="24" t="s">
        <v>134</v>
      </c>
      <c r="AT192" s="24" t="s">
        <v>129</v>
      </c>
      <c r="AU192" s="24" t="s">
        <v>83</v>
      </c>
      <c r="AY192" s="24" t="s">
        <v>127</v>
      </c>
      <c r="BE192" s="199">
        <f>IF(N192="základní",J192,0)</f>
        <v>0</v>
      </c>
      <c r="BF192" s="199">
        <f>IF(N192="snížená",J192,0)</f>
        <v>0</v>
      </c>
      <c r="BG192" s="199">
        <f>IF(N192="zákl. přenesená",J192,0)</f>
        <v>0</v>
      </c>
      <c r="BH192" s="199">
        <f>IF(N192="sníž. přenesená",J192,0)</f>
        <v>0</v>
      </c>
      <c r="BI192" s="199">
        <f>IF(N192="nulová",J192,0)</f>
        <v>0</v>
      </c>
      <c r="BJ192" s="24" t="s">
        <v>76</v>
      </c>
      <c r="BK192" s="199">
        <f>ROUND(I192*H192,2)</f>
        <v>0</v>
      </c>
      <c r="BL192" s="24" t="s">
        <v>134</v>
      </c>
      <c r="BM192" s="24" t="s">
        <v>303</v>
      </c>
    </row>
    <row r="193" spans="2:65" s="14" customFormat="1" ht="13.5">
      <c r="B193" s="250"/>
      <c r="C193" s="251"/>
      <c r="D193" s="200" t="s">
        <v>138</v>
      </c>
      <c r="E193" s="252" t="s">
        <v>21</v>
      </c>
      <c r="F193" s="253" t="s">
        <v>304</v>
      </c>
      <c r="G193" s="251"/>
      <c r="H193" s="254" t="s">
        <v>21</v>
      </c>
      <c r="I193" s="255"/>
      <c r="J193" s="251"/>
      <c r="K193" s="251"/>
      <c r="L193" s="256"/>
      <c r="M193" s="257"/>
      <c r="N193" s="258"/>
      <c r="O193" s="258"/>
      <c r="P193" s="258"/>
      <c r="Q193" s="258"/>
      <c r="R193" s="258"/>
      <c r="S193" s="258"/>
      <c r="T193" s="259"/>
      <c r="AT193" s="260" t="s">
        <v>138</v>
      </c>
      <c r="AU193" s="260" t="s">
        <v>83</v>
      </c>
      <c r="AV193" s="14" t="s">
        <v>76</v>
      </c>
      <c r="AW193" s="14" t="s">
        <v>35</v>
      </c>
      <c r="AX193" s="14" t="s">
        <v>71</v>
      </c>
      <c r="AY193" s="260" t="s">
        <v>127</v>
      </c>
    </row>
    <row r="194" spans="2:65" s="11" customFormat="1" ht="13.5">
      <c r="B194" s="203"/>
      <c r="C194" s="204"/>
      <c r="D194" s="200" t="s">
        <v>138</v>
      </c>
      <c r="E194" s="205" t="s">
        <v>21</v>
      </c>
      <c r="F194" s="206" t="s">
        <v>305</v>
      </c>
      <c r="G194" s="204"/>
      <c r="H194" s="207">
        <v>31.602</v>
      </c>
      <c r="I194" s="208"/>
      <c r="J194" s="204"/>
      <c r="K194" s="204"/>
      <c r="L194" s="209"/>
      <c r="M194" s="210"/>
      <c r="N194" s="211"/>
      <c r="O194" s="211"/>
      <c r="P194" s="211"/>
      <c r="Q194" s="211"/>
      <c r="R194" s="211"/>
      <c r="S194" s="211"/>
      <c r="T194" s="212"/>
      <c r="AT194" s="213" t="s">
        <v>138</v>
      </c>
      <c r="AU194" s="213" t="s">
        <v>83</v>
      </c>
      <c r="AV194" s="11" t="s">
        <v>83</v>
      </c>
      <c r="AW194" s="11" t="s">
        <v>35</v>
      </c>
      <c r="AX194" s="11" t="s">
        <v>71</v>
      </c>
      <c r="AY194" s="213" t="s">
        <v>127</v>
      </c>
    </row>
    <row r="195" spans="2:65" s="11" customFormat="1" ht="13.5">
      <c r="B195" s="203"/>
      <c r="C195" s="204"/>
      <c r="D195" s="200" t="s">
        <v>138</v>
      </c>
      <c r="E195" s="205" t="s">
        <v>21</v>
      </c>
      <c r="F195" s="206" t="s">
        <v>306</v>
      </c>
      <c r="G195" s="204"/>
      <c r="H195" s="207">
        <v>53.561999999999998</v>
      </c>
      <c r="I195" s="208"/>
      <c r="J195" s="204"/>
      <c r="K195" s="204"/>
      <c r="L195" s="209"/>
      <c r="M195" s="210"/>
      <c r="N195" s="211"/>
      <c r="O195" s="211"/>
      <c r="P195" s="211"/>
      <c r="Q195" s="211"/>
      <c r="R195" s="211"/>
      <c r="S195" s="211"/>
      <c r="T195" s="212"/>
      <c r="AT195" s="213" t="s">
        <v>138</v>
      </c>
      <c r="AU195" s="213" t="s">
        <v>83</v>
      </c>
      <c r="AV195" s="11" t="s">
        <v>83</v>
      </c>
      <c r="AW195" s="11" t="s">
        <v>35</v>
      </c>
      <c r="AX195" s="11" t="s">
        <v>71</v>
      </c>
      <c r="AY195" s="213" t="s">
        <v>127</v>
      </c>
    </row>
    <row r="196" spans="2:65" s="13" customFormat="1" ht="13.5">
      <c r="B196" s="239"/>
      <c r="C196" s="240"/>
      <c r="D196" s="200" t="s">
        <v>138</v>
      </c>
      <c r="E196" s="241" t="s">
        <v>21</v>
      </c>
      <c r="F196" s="242" t="s">
        <v>296</v>
      </c>
      <c r="G196" s="240"/>
      <c r="H196" s="243">
        <v>85.164000000000001</v>
      </c>
      <c r="I196" s="244"/>
      <c r="J196" s="240"/>
      <c r="K196" s="240"/>
      <c r="L196" s="245"/>
      <c r="M196" s="246"/>
      <c r="N196" s="247"/>
      <c r="O196" s="247"/>
      <c r="P196" s="247"/>
      <c r="Q196" s="247"/>
      <c r="R196" s="247"/>
      <c r="S196" s="247"/>
      <c r="T196" s="248"/>
      <c r="AT196" s="249" t="s">
        <v>138</v>
      </c>
      <c r="AU196" s="249" t="s">
        <v>83</v>
      </c>
      <c r="AV196" s="13" t="s">
        <v>144</v>
      </c>
      <c r="AW196" s="13" t="s">
        <v>35</v>
      </c>
      <c r="AX196" s="13" t="s">
        <v>71</v>
      </c>
      <c r="AY196" s="249" t="s">
        <v>127</v>
      </c>
    </row>
    <row r="197" spans="2:65" s="11" customFormat="1" ht="13.5">
      <c r="B197" s="203"/>
      <c r="C197" s="204"/>
      <c r="D197" s="200" t="s">
        <v>138</v>
      </c>
      <c r="E197" s="205" t="s">
        <v>21</v>
      </c>
      <c r="F197" s="206" t="s">
        <v>21</v>
      </c>
      <c r="G197" s="204"/>
      <c r="H197" s="207">
        <v>0</v>
      </c>
      <c r="I197" s="208"/>
      <c r="J197" s="204"/>
      <c r="K197" s="204"/>
      <c r="L197" s="209"/>
      <c r="M197" s="210"/>
      <c r="N197" s="211"/>
      <c r="O197" s="211"/>
      <c r="P197" s="211"/>
      <c r="Q197" s="211"/>
      <c r="R197" s="211"/>
      <c r="S197" s="211"/>
      <c r="T197" s="212"/>
      <c r="AT197" s="213" t="s">
        <v>138</v>
      </c>
      <c r="AU197" s="213" t="s">
        <v>83</v>
      </c>
      <c r="AV197" s="11" t="s">
        <v>83</v>
      </c>
      <c r="AW197" s="11" t="s">
        <v>35</v>
      </c>
      <c r="AX197" s="11" t="s">
        <v>71</v>
      </c>
      <c r="AY197" s="213" t="s">
        <v>127</v>
      </c>
    </row>
    <row r="198" spans="2:65" s="11" customFormat="1" ht="13.5">
      <c r="B198" s="203"/>
      <c r="C198" s="204"/>
      <c r="D198" s="200" t="s">
        <v>138</v>
      </c>
      <c r="E198" s="205" t="s">
        <v>21</v>
      </c>
      <c r="F198" s="206" t="s">
        <v>307</v>
      </c>
      <c r="G198" s="204"/>
      <c r="H198" s="207">
        <v>30.890999999999998</v>
      </c>
      <c r="I198" s="208"/>
      <c r="J198" s="204"/>
      <c r="K198" s="204"/>
      <c r="L198" s="209"/>
      <c r="M198" s="210"/>
      <c r="N198" s="211"/>
      <c r="O198" s="211"/>
      <c r="P198" s="211"/>
      <c r="Q198" s="211"/>
      <c r="R198" s="211"/>
      <c r="S198" s="211"/>
      <c r="T198" s="212"/>
      <c r="AT198" s="213" t="s">
        <v>138</v>
      </c>
      <c r="AU198" s="213" t="s">
        <v>83</v>
      </c>
      <c r="AV198" s="11" t="s">
        <v>83</v>
      </c>
      <c r="AW198" s="11" t="s">
        <v>35</v>
      </c>
      <c r="AX198" s="11" t="s">
        <v>71</v>
      </c>
      <c r="AY198" s="213" t="s">
        <v>127</v>
      </c>
    </row>
    <row r="199" spans="2:65" s="11" customFormat="1" ht="13.5">
      <c r="B199" s="203"/>
      <c r="C199" s="204"/>
      <c r="D199" s="200" t="s">
        <v>138</v>
      </c>
      <c r="E199" s="205" t="s">
        <v>21</v>
      </c>
      <c r="F199" s="206" t="s">
        <v>308</v>
      </c>
      <c r="G199" s="204"/>
      <c r="H199" s="207">
        <v>15.994999999999999</v>
      </c>
      <c r="I199" s="208"/>
      <c r="J199" s="204"/>
      <c r="K199" s="204"/>
      <c r="L199" s="209"/>
      <c r="M199" s="210"/>
      <c r="N199" s="211"/>
      <c r="O199" s="211"/>
      <c r="P199" s="211"/>
      <c r="Q199" s="211"/>
      <c r="R199" s="211"/>
      <c r="S199" s="211"/>
      <c r="T199" s="212"/>
      <c r="AT199" s="213" t="s">
        <v>138</v>
      </c>
      <c r="AU199" s="213" t="s">
        <v>83</v>
      </c>
      <c r="AV199" s="11" t="s">
        <v>83</v>
      </c>
      <c r="AW199" s="11" t="s">
        <v>35</v>
      </c>
      <c r="AX199" s="11" t="s">
        <v>71</v>
      </c>
      <c r="AY199" s="213" t="s">
        <v>127</v>
      </c>
    </row>
    <row r="200" spans="2:65" s="11" customFormat="1" ht="13.5">
      <c r="B200" s="203"/>
      <c r="C200" s="204"/>
      <c r="D200" s="200" t="s">
        <v>138</v>
      </c>
      <c r="E200" s="205" t="s">
        <v>21</v>
      </c>
      <c r="F200" s="206" t="s">
        <v>309</v>
      </c>
      <c r="G200" s="204"/>
      <c r="H200" s="207">
        <v>65.975999999999999</v>
      </c>
      <c r="I200" s="208"/>
      <c r="J200" s="204"/>
      <c r="K200" s="204"/>
      <c r="L200" s="209"/>
      <c r="M200" s="210"/>
      <c r="N200" s="211"/>
      <c r="O200" s="211"/>
      <c r="P200" s="211"/>
      <c r="Q200" s="211"/>
      <c r="R200" s="211"/>
      <c r="S200" s="211"/>
      <c r="T200" s="212"/>
      <c r="AT200" s="213" t="s">
        <v>138</v>
      </c>
      <c r="AU200" s="213" t="s">
        <v>83</v>
      </c>
      <c r="AV200" s="11" t="s">
        <v>83</v>
      </c>
      <c r="AW200" s="11" t="s">
        <v>35</v>
      </c>
      <c r="AX200" s="11" t="s">
        <v>71</v>
      </c>
      <c r="AY200" s="213" t="s">
        <v>127</v>
      </c>
    </row>
    <row r="201" spans="2:65" s="11" customFormat="1" ht="13.5">
      <c r="B201" s="203"/>
      <c r="C201" s="204"/>
      <c r="D201" s="200" t="s">
        <v>138</v>
      </c>
      <c r="E201" s="205" t="s">
        <v>21</v>
      </c>
      <c r="F201" s="206" t="s">
        <v>310</v>
      </c>
      <c r="G201" s="204"/>
      <c r="H201" s="207">
        <v>105.964</v>
      </c>
      <c r="I201" s="208"/>
      <c r="J201" s="204"/>
      <c r="K201" s="204"/>
      <c r="L201" s="209"/>
      <c r="M201" s="210"/>
      <c r="N201" s="211"/>
      <c r="O201" s="211"/>
      <c r="P201" s="211"/>
      <c r="Q201" s="211"/>
      <c r="R201" s="211"/>
      <c r="S201" s="211"/>
      <c r="T201" s="212"/>
      <c r="AT201" s="213" t="s">
        <v>138</v>
      </c>
      <c r="AU201" s="213" t="s">
        <v>83</v>
      </c>
      <c r="AV201" s="11" t="s">
        <v>83</v>
      </c>
      <c r="AW201" s="11" t="s">
        <v>35</v>
      </c>
      <c r="AX201" s="11" t="s">
        <v>71</v>
      </c>
      <c r="AY201" s="213" t="s">
        <v>127</v>
      </c>
    </row>
    <row r="202" spans="2:65" s="13" customFormat="1" ht="13.5">
      <c r="B202" s="239"/>
      <c r="C202" s="240"/>
      <c r="D202" s="200" t="s">
        <v>138</v>
      </c>
      <c r="E202" s="241" t="s">
        <v>21</v>
      </c>
      <c r="F202" s="242" t="s">
        <v>296</v>
      </c>
      <c r="G202" s="240"/>
      <c r="H202" s="243">
        <v>218.82599999999999</v>
      </c>
      <c r="I202" s="244"/>
      <c r="J202" s="240"/>
      <c r="K202" s="240"/>
      <c r="L202" s="245"/>
      <c r="M202" s="246"/>
      <c r="N202" s="247"/>
      <c r="O202" s="247"/>
      <c r="P202" s="247"/>
      <c r="Q202" s="247"/>
      <c r="R202" s="247"/>
      <c r="S202" s="247"/>
      <c r="T202" s="248"/>
      <c r="AT202" s="249" t="s">
        <v>138</v>
      </c>
      <c r="AU202" s="249" t="s">
        <v>83</v>
      </c>
      <c r="AV202" s="13" t="s">
        <v>144</v>
      </c>
      <c r="AW202" s="13" t="s">
        <v>35</v>
      </c>
      <c r="AX202" s="13" t="s">
        <v>71</v>
      </c>
      <c r="AY202" s="249" t="s">
        <v>127</v>
      </c>
    </row>
    <row r="203" spans="2:65" s="12" customFormat="1" ht="13.5">
      <c r="B203" s="214"/>
      <c r="C203" s="215"/>
      <c r="D203" s="216" t="s">
        <v>138</v>
      </c>
      <c r="E203" s="217" t="s">
        <v>21</v>
      </c>
      <c r="F203" s="218" t="s">
        <v>140</v>
      </c>
      <c r="G203" s="215"/>
      <c r="H203" s="219">
        <v>303.99</v>
      </c>
      <c r="I203" s="220"/>
      <c r="J203" s="215"/>
      <c r="K203" s="215"/>
      <c r="L203" s="221"/>
      <c r="M203" s="222"/>
      <c r="N203" s="223"/>
      <c r="O203" s="223"/>
      <c r="P203" s="223"/>
      <c r="Q203" s="223"/>
      <c r="R203" s="223"/>
      <c r="S203" s="223"/>
      <c r="T203" s="224"/>
      <c r="AT203" s="225" t="s">
        <v>138</v>
      </c>
      <c r="AU203" s="225" t="s">
        <v>83</v>
      </c>
      <c r="AV203" s="12" t="s">
        <v>134</v>
      </c>
      <c r="AW203" s="12" t="s">
        <v>35</v>
      </c>
      <c r="AX203" s="12" t="s">
        <v>76</v>
      </c>
      <c r="AY203" s="225" t="s">
        <v>127</v>
      </c>
    </row>
    <row r="204" spans="2:65" s="1" customFormat="1" ht="31.5" customHeight="1">
      <c r="B204" s="41"/>
      <c r="C204" s="188" t="s">
        <v>311</v>
      </c>
      <c r="D204" s="188" t="s">
        <v>129</v>
      </c>
      <c r="E204" s="189" t="s">
        <v>312</v>
      </c>
      <c r="F204" s="190" t="s">
        <v>313</v>
      </c>
      <c r="G204" s="191" t="s">
        <v>169</v>
      </c>
      <c r="H204" s="192">
        <v>1810.84</v>
      </c>
      <c r="I204" s="193"/>
      <c r="J204" s="194">
        <f>ROUND(I204*H204,2)</f>
        <v>0</v>
      </c>
      <c r="K204" s="190" t="s">
        <v>133</v>
      </c>
      <c r="L204" s="61"/>
      <c r="M204" s="195" t="s">
        <v>21</v>
      </c>
      <c r="N204" s="196" t="s">
        <v>42</v>
      </c>
      <c r="O204" s="42"/>
      <c r="P204" s="197">
        <f>O204*H204</f>
        <v>0</v>
      </c>
      <c r="Q204" s="197">
        <v>1.7899999999999999E-2</v>
      </c>
      <c r="R204" s="197">
        <f>Q204*H204</f>
        <v>32.414035999999996</v>
      </c>
      <c r="S204" s="197">
        <v>0</v>
      </c>
      <c r="T204" s="198">
        <f>S204*H204</f>
        <v>0</v>
      </c>
      <c r="AR204" s="24" t="s">
        <v>134</v>
      </c>
      <c r="AT204" s="24" t="s">
        <v>129</v>
      </c>
      <c r="AU204" s="24" t="s">
        <v>83</v>
      </c>
      <c r="AY204" s="24" t="s">
        <v>127</v>
      </c>
      <c r="BE204" s="199">
        <f>IF(N204="základní",J204,0)</f>
        <v>0</v>
      </c>
      <c r="BF204" s="199">
        <f>IF(N204="snížená",J204,0)</f>
        <v>0</v>
      </c>
      <c r="BG204" s="199">
        <f>IF(N204="zákl. přenesená",J204,0)</f>
        <v>0</v>
      </c>
      <c r="BH204" s="199">
        <f>IF(N204="sníž. přenesená",J204,0)</f>
        <v>0</v>
      </c>
      <c r="BI204" s="199">
        <f>IF(N204="nulová",J204,0)</f>
        <v>0</v>
      </c>
      <c r="BJ204" s="24" t="s">
        <v>76</v>
      </c>
      <c r="BK204" s="199">
        <f>ROUND(I204*H204,2)</f>
        <v>0</v>
      </c>
      <c r="BL204" s="24" t="s">
        <v>134</v>
      </c>
      <c r="BM204" s="24" t="s">
        <v>314</v>
      </c>
    </row>
    <row r="205" spans="2:65" s="11" customFormat="1" ht="13.5">
      <c r="B205" s="203"/>
      <c r="C205" s="204"/>
      <c r="D205" s="200" t="s">
        <v>138</v>
      </c>
      <c r="E205" s="205" t="s">
        <v>21</v>
      </c>
      <c r="F205" s="206" t="s">
        <v>315</v>
      </c>
      <c r="G205" s="204"/>
      <c r="H205" s="207">
        <v>1980</v>
      </c>
      <c r="I205" s="208"/>
      <c r="J205" s="204"/>
      <c r="K205" s="204"/>
      <c r="L205" s="209"/>
      <c r="M205" s="210"/>
      <c r="N205" s="211"/>
      <c r="O205" s="211"/>
      <c r="P205" s="211"/>
      <c r="Q205" s="211"/>
      <c r="R205" s="211"/>
      <c r="S205" s="211"/>
      <c r="T205" s="212"/>
      <c r="AT205" s="213" t="s">
        <v>138</v>
      </c>
      <c r="AU205" s="213" t="s">
        <v>83</v>
      </c>
      <c r="AV205" s="11" t="s">
        <v>83</v>
      </c>
      <c r="AW205" s="11" t="s">
        <v>35</v>
      </c>
      <c r="AX205" s="11" t="s">
        <v>71</v>
      </c>
      <c r="AY205" s="213" t="s">
        <v>127</v>
      </c>
    </row>
    <row r="206" spans="2:65" s="11" customFormat="1" ht="13.5">
      <c r="B206" s="203"/>
      <c r="C206" s="204"/>
      <c r="D206" s="200" t="s">
        <v>138</v>
      </c>
      <c r="E206" s="205" t="s">
        <v>21</v>
      </c>
      <c r="F206" s="206" t="s">
        <v>316</v>
      </c>
      <c r="G206" s="204"/>
      <c r="H206" s="207">
        <v>-169.16</v>
      </c>
      <c r="I206" s="208"/>
      <c r="J206" s="204"/>
      <c r="K206" s="204"/>
      <c r="L206" s="209"/>
      <c r="M206" s="210"/>
      <c r="N206" s="211"/>
      <c r="O206" s="211"/>
      <c r="P206" s="211"/>
      <c r="Q206" s="211"/>
      <c r="R206" s="211"/>
      <c r="S206" s="211"/>
      <c r="T206" s="212"/>
      <c r="AT206" s="213" t="s">
        <v>138</v>
      </c>
      <c r="AU206" s="213" t="s">
        <v>83</v>
      </c>
      <c r="AV206" s="11" t="s">
        <v>83</v>
      </c>
      <c r="AW206" s="11" t="s">
        <v>35</v>
      </c>
      <c r="AX206" s="11" t="s">
        <v>71</v>
      </c>
      <c r="AY206" s="213" t="s">
        <v>127</v>
      </c>
    </row>
    <row r="207" spans="2:65" s="12" customFormat="1" ht="13.5">
      <c r="B207" s="214"/>
      <c r="C207" s="215"/>
      <c r="D207" s="216" t="s">
        <v>138</v>
      </c>
      <c r="E207" s="217" t="s">
        <v>21</v>
      </c>
      <c r="F207" s="218" t="s">
        <v>140</v>
      </c>
      <c r="G207" s="215"/>
      <c r="H207" s="219">
        <v>1810.84</v>
      </c>
      <c r="I207" s="220"/>
      <c r="J207" s="215"/>
      <c r="K207" s="215"/>
      <c r="L207" s="221"/>
      <c r="M207" s="222"/>
      <c r="N207" s="223"/>
      <c r="O207" s="223"/>
      <c r="P207" s="223"/>
      <c r="Q207" s="223"/>
      <c r="R207" s="223"/>
      <c r="S207" s="223"/>
      <c r="T207" s="224"/>
      <c r="AT207" s="225" t="s">
        <v>138</v>
      </c>
      <c r="AU207" s="225" t="s">
        <v>83</v>
      </c>
      <c r="AV207" s="12" t="s">
        <v>134</v>
      </c>
      <c r="AW207" s="12" t="s">
        <v>35</v>
      </c>
      <c r="AX207" s="12" t="s">
        <v>76</v>
      </c>
      <c r="AY207" s="225" t="s">
        <v>127</v>
      </c>
    </row>
    <row r="208" spans="2:65" s="1" customFormat="1" ht="22.5" customHeight="1">
      <c r="B208" s="41"/>
      <c r="C208" s="188" t="s">
        <v>317</v>
      </c>
      <c r="D208" s="188" t="s">
        <v>129</v>
      </c>
      <c r="E208" s="189" t="s">
        <v>318</v>
      </c>
      <c r="F208" s="190" t="s">
        <v>319</v>
      </c>
      <c r="G208" s="191" t="s">
        <v>169</v>
      </c>
      <c r="H208" s="192">
        <v>1810.84</v>
      </c>
      <c r="I208" s="193"/>
      <c r="J208" s="194">
        <f>ROUND(I208*H208,2)</f>
        <v>0</v>
      </c>
      <c r="K208" s="190" t="s">
        <v>21</v>
      </c>
      <c r="L208" s="61"/>
      <c r="M208" s="195" t="s">
        <v>21</v>
      </c>
      <c r="N208" s="196" t="s">
        <v>42</v>
      </c>
      <c r="O208" s="42"/>
      <c r="P208" s="197">
        <f>O208*H208</f>
        <v>0</v>
      </c>
      <c r="Q208" s="197">
        <v>4.8000000000000001E-4</v>
      </c>
      <c r="R208" s="197">
        <f>Q208*H208</f>
        <v>0.86920319999999995</v>
      </c>
      <c r="S208" s="197">
        <v>0</v>
      </c>
      <c r="T208" s="198">
        <f>S208*H208</f>
        <v>0</v>
      </c>
      <c r="AR208" s="24" t="s">
        <v>134</v>
      </c>
      <c r="AT208" s="24" t="s">
        <v>129</v>
      </c>
      <c r="AU208" s="24" t="s">
        <v>83</v>
      </c>
      <c r="AY208" s="24" t="s">
        <v>127</v>
      </c>
      <c r="BE208" s="199">
        <f>IF(N208="základní",J208,0)</f>
        <v>0</v>
      </c>
      <c r="BF208" s="199">
        <f>IF(N208="snížená",J208,0)</f>
        <v>0</v>
      </c>
      <c r="BG208" s="199">
        <f>IF(N208="zákl. přenesená",J208,0)</f>
        <v>0</v>
      </c>
      <c r="BH208" s="199">
        <f>IF(N208="sníž. přenesená",J208,0)</f>
        <v>0</v>
      </c>
      <c r="BI208" s="199">
        <f>IF(N208="nulová",J208,0)</f>
        <v>0</v>
      </c>
      <c r="BJ208" s="24" t="s">
        <v>76</v>
      </c>
      <c r="BK208" s="199">
        <f>ROUND(I208*H208,2)</f>
        <v>0</v>
      </c>
      <c r="BL208" s="24" t="s">
        <v>134</v>
      </c>
      <c r="BM208" s="24" t="s">
        <v>320</v>
      </c>
    </row>
    <row r="209" spans="2:65" s="1" customFormat="1" ht="22.5" customHeight="1">
      <c r="B209" s="41"/>
      <c r="C209" s="188" t="s">
        <v>321</v>
      </c>
      <c r="D209" s="188" t="s">
        <v>129</v>
      </c>
      <c r="E209" s="189" t="s">
        <v>322</v>
      </c>
      <c r="F209" s="190" t="s">
        <v>323</v>
      </c>
      <c r="G209" s="191" t="s">
        <v>169</v>
      </c>
      <c r="H209" s="192">
        <v>225</v>
      </c>
      <c r="I209" s="193"/>
      <c r="J209" s="194">
        <f>ROUND(I209*H209,2)</f>
        <v>0</v>
      </c>
      <c r="K209" s="190" t="s">
        <v>21</v>
      </c>
      <c r="L209" s="61"/>
      <c r="M209" s="195" t="s">
        <v>21</v>
      </c>
      <c r="N209" s="196" t="s">
        <v>42</v>
      </c>
      <c r="O209" s="42"/>
      <c r="P209" s="197">
        <f>O209*H209</f>
        <v>0</v>
      </c>
      <c r="Q209" s="197">
        <v>0</v>
      </c>
      <c r="R209" s="197">
        <f>Q209*H209</f>
        <v>0</v>
      </c>
      <c r="S209" s="197">
        <v>0</v>
      </c>
      <c r="T209" s="198">
        <f>S209*H209</f>
        <v>0</v>
      </c>
      <c r="AR209" s="24" t="s">
        <v>134</v>
      </c>
      <c r="AT209" s="24" t="s">
        <v>129</v>
      </c>
      <c r="AU209" s="24" t="s">
        <v>83</v>
      </c>
      <c r="AY209" s="24" t="s">
        <v>127</v>
      </c>
      <c r="BE209" s="199">
        <f>IF(N209="základní",J209,0)</f>
        <v>0</v>
      </c>
      <c r="BF209" s="199">
        <f>IF(N209="snížená",J209,0)</f>
        <v>0</v>
      </c>
      <c r="BG209" s="199">
        <f>IF(N209="zákl. přenesená",J209,0)</f>
        <v>0</v>
      </c>
      <c r="BH209" s="199">
        <f>IF(N209="sníž. přenesená",J209,0)</f>
        <v>0</v>
      </c>
      <c r="BI209" s="199">
        <f>IF(N209="nulová",J209,0)</f>
        <v>0</v>
      </c>
      <c r="BJ209" s="24" t="s">
        <v>76</v>
      </c>
      <c r="BK209" s="199">
        <f>ROUND(I209*H209,2)</f>
        <v>0</v>
      </c>
      <c r="BL209" s="24" t="s">
        <v>134</v>
      </c>
      <c r="BM209" s="24" t="s">
        <v>324</v>
      </c>
    </row>
    <row r="210" spans="2:65" s="1" customFormat="1" ht="22.5" customHeight="1">
      <c r="B210" s="41"/>
      <c r="C210" s="188" t="s">
        <v>325</v>
      </c>
      <c r="D210" s="188" t="s">
        <v>129</v>
      </c>
      <c r="E210" s="189" t="s">
        <v>326</v>
      </c>
      <c r="F210" s="190" t="s">
        <v>327</v>
      </c>
      <c r="G210" s="191" t="s">
        <v>217</v>
      </c>
      <c r="H210" s="192">
        <v>85.367000000000004</v>
      </c>
      <c r="I210" s="193"/>
      <c r="J210" s="194">
        <f>ROUND(I210*H210,2)</f>
        <v>0</v>
      </c>
      <c r="K210" s="190" t="s">
        <v>21</v>
      </c>
      <c r="L210" s="61"/>
      <c r="M210" s="195" t="s">
        <v>21</v>
      </c>
      <c r="N210" s="196" t="s">
        <v>42</v>
      </c>
      <c r="O210" s="42"/>
      <c r="P210" s="197">
        <f>O210*H210</f>
        <v>0</v>
      </c>
      <c r="Q210" s="197">
        <v>0</v>
      </c>
      <c r="R210" s="197">
        <f>Q210*H210</f>
        <v>0</v>
      </c>
      <c r="S210" s="197">
        <v>0</v>
      </c>
      <c r="T210" s="198">
        <f>S210*H210</f>
        <v>0</v>
      </c>
      <c r="AR210" s="24" t="s">
        <v>134</v>
      </c>
      <c r="AT210" s="24" t="s">
        <v>129</v>
      </c>
      <c r="AU210" s="24" t="s">
        <v>83</v>
      </c>
      <c r="AY210" s="24" t="s">
        <v>127</v>
      </c>
      <c r="BE210" s="199">
        <f>IF(N210="základní",J210,0)</f>
        <v>0</v>
      </c>
      <c r="BF210" s="199">
        <f>IF(N210="snížená",J210,0)</f>
        <v>0</v>
      </c>
      <c r="BG210" s="199">
        <f>IF(N210="zákl. přenesená",J210,0)</f>
        <v>0</v>
      </c>
      <c r="BH210" s="199">
        <f>IF(N210="sníž. přenesená",J210,0)</f>
        <v>0</v>
      </c>
      <c r="BI210" s="199">
        <f>IF(N210="nulová",J210,0)</f>
        <v>0</v>
      </c>
      <c r="BJ210" s="24" t="s">
        <v>76</v>
      </c>
      <c r="BK210" s="199">
        <f>ROUND(I210*H210,2)</f>
        <v>0</v>
      </c>
      <c r="BL210" s="24" t="s">
        <v>134</v>
      </c>
      <c r="BM210" s="24" t="s">
        <v>328</v>
      </c>
    </row>
    <row r="211" spans="2:65" s="11" customFormat="1" ht="13.5">
      <c r="B211" s="203"/>
      <c r="C211" s="204"/>
      <c r="D211" s="200" t="s">
        <v>138</v>
      </c>
      <c r="E211" s="205" t="s">
        <v>21</v>
      </c>
      <c r="F211" s="206" t="s">
        <v>329</v>
      </c>
      <c r="G211" s="204"/>
      <c r="H211" s="207">
        <v>85.367000000000004</v>
      </c>
      <c r="I211" s="208"/>
      <c r="J211" s="204"/>
      <c r="K211" s="204"/>
      <c r="L211" s="209"/>
      <c r="M211" s="210"/>
      <c r="N211" s="211"/>
      <c r="O211" s="211"/>
      <c r="P211" s="211"/>
      <c r="Q211" s="211"/>
      <c r="R211" s="211"/>
      <c r="S211" s="211"/>
      <c r="T211" s="212"/>
      <c r="AT211" s="213" t="s">
        <v>138</v>
      </c>
      <c r="AU211" s="213" t="s">
        <v>83</v>
      </c>
      <c r="AV211" s="11" t="s">
        <v>83</v>
      </c>
      <c r="AW211" s="11" t="s">
        <v>35</v>
      </c>
      <c r="AX211" s="11" t="s">
        <v>71</v>
      </c>
      <c r="AY211" s="213" t="s">
        <v>127</v>
      </c>
    </row>
    <row r="212" spans="2:65" s="12" customFormat="1" ht="13.5">
      <c r="B212" s="214"/>
      <c r="C212" s="215"/>
      <c r="D212" s="216" t="s">
        <v>138</v>
      </c>
      <c r="E212" s="217" t="s">
        <v>21</v>
      </c>
      <c r="F212" s="218" t="s">
        <v>140</v>
      </c>
      <c r="G212" s="215"/>
      <c r="H212" s="219">
        <v>85.367000000000004</v>
      </c>
      <c r="I212" s="220"/>
      <c r="J212" s="215"/>
      <c r="K212" s="215"/>
      <c r="L212" s="221"/>
      <c r="M212" s="222"/>
      <c r="N212" s="223"/>
      <c r="O212" s="223"/>
      <c r="P212" s="223"/>
      <c r="Q212" s="223"/>
      <c r="R212" s="223"/>
      <c r="S212" s="223"/>
      <c r="T212" s="224"/>
      <c r="AT212" s="225" t="s">
        <v>138</v>
      </c>
      <c r="AU212" s="225" t="s">
        <v>83</v>
      </c>
      <c r="AV212" s="12" t="s">
        <v>134</v>
      </c>
      <c r="AW212" s="12" t="s">
        <v>35</v>
      </c>
      <c r="AX212" s="12" t="s">
        <v>76</v>
      </c>
      <c r="AY212" s="225" t="s">
        <v>127</v>
      </c>
    </row>
    <row r="213" spans="2:65" s="1" customFormat="1" ht="22.5" customHeight="1">
      <c r="B213" s="41"/>
      <c r="C213" s="188" t="s">
        <v>330</v>
      </c>
      <c r="D213" s="188" t="s">
        <v>129</v>
      </c>
      <c r="E213" s="189" t="s">
        <v>331</v>
      </c>
      <c r="F213" s="190" t="s">
        <v>332</v>
      </c>
      <c r="G213" s="191" t="s">
        <v>333</v>
      </c>
      <c r="H213" s="192">
        <v>640</v>
      </c>
      <c r="I213" s="193"/>
      <c r="J213" s="194">
        <f>ROUND(I213*H213,2)</f>
        <v>0</v>
      </c>
      <c r="K213" s="190" t="s">
        <v>21</v>
      </c>
      <c r="L213" s="61"/>
      <c r="M213" s="195" t="s">
        <v>21</v>
      </c>
      <c r="N213" s="196" t="s">
        <v>42</v>
      </c>
      <c r="O213" s="42"/>
      <c r="P213" s="197">
        <f>O213*H213</f>
        <v>0</v>
      </c>
      <c r="Q213" s="197">
        <v>0</v>
      </c>
      <c r="R213" s="197">
        <f>Q213*H213</f>
        <v>0</v>
      </c>
      <c r="S213" s="197">
        <v>0</v>
      </c>
      <c r="T213" s="198">
        <f>S213*H213</f>
        <v>0</v>
      </c>
      <c r="AR213" s="24" t="s">
        <v>134</v>
      </c>
      <c r="AT213" s="24" t="s">
        <v>129</v>
      </c>
      <c r="AU213" s="24" t="s">
        <v>83</v>
      </c>
      <c r="AY213" s="24" t="s">
        <v>127</v>
      </c>
      <c r="BE213" s="199">
        <f>IF(N213="základní",J213,0)</f>
        <v>0</v>
      </c>
      <c r="BF213" s="199">
        <f>IF(N213="snížená",J213,0)</f>
        <v>0</v>
      </c>
      <c r="BG213" s="199">
        <f>IF(N213="zákl. přenesená",J213,0)</f>
        <v>0</v>
      </c>
      <c r="BH213" s="199">
        <f>IF(N213="sníž. přenesená",J213,0)</f>
        <v>0</v>
      </c>
      <c r="BI213" s="199">
        <f>IF(N213="nulová",J213,0)</f>
        <v>0</v>
      </c>
      <c r="BJ213" s="24" t="s">
        <v>76</v>
      </c>
      <c r="BK213" s="199">
        <f>ROUND(I213*H213,2)</f>
        <v>0</v>
      </c>
      <c r="BL213" s="24" t="s">
        <v>134</v>
      </c>
      <c r="BM213" s="24" t="s">
        <v>334</v>
      </c>
    </row>
    <row r="214" spans="2:65" s="1" customFormat="1" ht="22.5" customHeight="1">
      <c r="B214" s="41"/>
      <c r="C214" s="188" t="s">
        <v>335</v>
      </c>
      <c r="D214" s="188" t="s">
        <v>129</v>
      </c>
      <c r="E214" s="189" t="s">
        <v>336</v>
      </c>
      <c r="F214" s="190" t="s">
        <v>337</v>
      </c>
      <c r="G214" s="191" t="s">
        <v>169</v>
      </c>
      <c r="H214" s="192">
        <v>1810.84</v>
      </c>
      <c r="I214" s="193"/>
      <c r="J214" s="194">
        <f>ROUND(I214*H214,2)</f>
        <v>0</v>
      </c>
      <c r="K214" s="190" t="s">
        <v>133</v>
      </c>
      <c r="L214" s="61"/>
      <c r="M214" s="195" t="s">
        <v>21</v>
      </c>
      <c r="N214" s="196" t="s">
        <v>42</v>
      </c>
      <c r="O214" s="42"/>
      <c r="P214" s="197">
        <f>O214*H214</f>
        <v>0</v>
      </c>
      <c r="Q214" s="197">
        <v>0</v>
      </c>
      <c r="R214" s="197">
        <f>Q214*H214</f>
        <v>0</v>
      </c>
      <c r="S214" s="197">
        <v>0</v>
      </c>
      <c r="T214" s="198">
        <f>S214*H214</f>
        <v>0</v>
      </c>
      <c r="AR214" s="24" t="s">
        <v>134</v>
      </c>
      <c r="AT214" s="24" t="s">
        <v>129</v>
      </c>
      <c r="AU214" s="24" t="s">
        <v>83</v>
      </c>
      <c r="AY214" s="24" t="s">
        <v>127</v>
      </c>
      <c r="BE214" s="199">
        <f>IF(N214="základní",J214,0)</f>
        <v>0</v>
      </c>
      <c r="BF214" s="199">
        <f>IF(N214="snížená",J214,0)</f>
        <v>0</v>
      </c>
      <c r="BG214" s="199">
        <f>IF(N214="zákl. přenesená",J214,0)</f>
        <v>0</v>
      </c>
      <c r="BH214" s="199">
        <f>IF(N214="sníž. přenesená",J214,0)</f>
        <v>0</v>
      </c>
      <c r="BI214" s="199">
        <f>IF(N214="nulová",J214,0)</f>
        <v>0</v>
      </c>
      <c r="BJ214" s="24" t="s">
        <v>76</v>
      </c>
      <c r="BK214" s="199">
        <f>ROUND(I214*H214,2)</f>
        <v>0</v>
      </c>
      <c r="BL214" s="24" t="s">
        <v>134</v>
      </c>
      <c r="BM214" s="24" t="s">
        <v>338</v>
      </c>
    </row>
    <row r="215" spans="2:65" s="1" customFormat="1" ht="22.5" customHeight="1">
      <c r="B215" s="41"/>
      <c r="C215" s="188" t="s">
        <v>339</v>
      </c>
      <c r="D215" s="188" t="s">
        <v>129</v>
      </c>
      <c r="E215" s="189" t="s">
        <v>340</v>
      </c>
      <c r="F215" s="190" t="s">
        <v>341</v>
      </c>
      <c r="G215" s="191" t="s">
        <v>169</v>
      </c>
      <c r="H215" s="192">
        <v>331.18599999999998</v>
      </c>
      <c r="I215" s="193"/>
      <c r="J215" s="194">
        <f>ROUND(I215*H215,2)</f>
        <v>0</v>
      </c>
      <c r="K215" s="190" t="s">
        <v>21</v>
      </c>
      <c r="L215" s="61"/>
      <c r="M215" s="195" t="s">
        <v>21</v>
      </c>
      <c r="N215" s="196" t="s">
        <v>42</v>
      </c>
      <c r="O215" s="42"/>
      <c r="P215" s="197">
        <f>O215*H215</f>
        <v>0</v>
      </c>
      <c r="Q215" s="197">
        <v>0</v>
      </c>
      <c r="R215" s="197">
        <f>Q215*H215</f>
        <v>0</v>
      </c>
      <c r="S215" s="197">
        <v>2.1999999999999999E-2</v>
      </c>
      <c r="T215" s="198">
        <f>S215*H215</f>
        <v>7.2860919999999991</v>
      </c>
      <c r="AR215" s="24" t="s">
        <v>134</v>
      </c>
      <c r="AT215" s="24" t="s">
        <v>129</v>
      </c>
      <c r="AU215" s="24" t="s">
        <v>83</v>
      </c>
      <c r="AY215" s="24" t="s">
        <v>127</v>
      </c>
      <c r="BE215" s="199">
        <f>IF(N215="základní",J215,0)</f>
        <v>0</v>
      </c>
      <c r="BF215" s="199">
        <f>IF(N215="snížená",J215,0)</f>
        <v>0</v>
      </c>
      <c r="BG215" s="199">
        <f>IF(N215="zákl. přenesená",J215,0)</f>
        <v>0</v>
      </c>
      <c r="BH215" s="199">
        <f>IF(N215="sníž. přenesená",J215,0)</f>
        <v>0</v>
      </c>
      <c r="BI215" s="199">
        <f>IF(N215="nulová",J215,0)</f>
        <v>0</v>
      </c>
      <c r="BJ215" s="24" t="s">
        <v>76</v>
      </c>
      <c r="BK215" s="199">
        <f>ROUND(I215*H215,2)</f>
        <v>0</v>
      </c>
      <c r="BL215" s="24" t="s">
        <v>134</v>
      </c>
      <c r="BM215" s="24" t="s">
        <v>342</v>
      </c>
    </row>
    <row r="216" spans="2:65" s="11" customFormat="1" ht="13.5">
      <c r="B216" s="203"/>
      <c r="C216" s="204"/>
      <c r="D216" s="200" t="s">
        <v>138</v>
      </c>
      <c r="E216" s="205" t="s">
        <v>21</v>
      </c>
      <c r="F216" s="206" t="s">
        <v>343</v>
      </c>
      <c r="G216" s="204"/>
      <c r="H216" s="207">
        <v>51.061</v>
      </c>
      <c r="I216" s="208"/>
      <c r="J216" s="204"/>
      <c r="K216" s="204"/>
      <c r="L216" s="209"/>
      <c r="M216" s="210"/>
      <c r="N216" s="211"/>
      <c r="O216" s="211"/>
      <c r="P216" s="211"/>
      <c r="Q216" s="211"/>
      <c r="R216" s="211"/>
      <c r="S216" s="211"/>
      <c r="T216" s="212"/>
      <c r="AT216" s="213" t="s">
        <v>138</v>
      </c>
      <c r="AU216" s="213" t="s">
        <v>83</v>
      </c>
      <c r="AV216" s="11" t="s">
        <v>83</v>
      </c>
      <c r="AW216" s="11" t="s">
        <v>35</v>
      </c>
      <c r="AX216" s="11" t="s">
        <v>71</v>
      </c>
      <c r="AY216" s="213" t="s">
        <v>127</v>
      </c>
    </row>
    <row r="217" spans="2:65" s="11" customFormat="1" ht="13.5">
      <c r="B217" s="203"/>
      <c r="C217" s="204"/>
      <c r="D217" s="200" t="s">
        <v>138</v>
      </c>
      <c r="E217" s="205" t="s">
        <v>21</v>
      </c>
      <c r="F217" s="206" t="s">
        <v>344</v>
      </c>
      <c r="G217" s="204"/>
      <c r="H217" s="207">
        <v>37.218000000000004</v>
      </c>
      <c r="I217" s="208"/>
      <c r="J217" s="204"/>
      <c r="K217" s="204"/>
      <c r="L217" s="209"/>
      <c r="M217" s="210"/>
      <c r="N217" s="211"/>
      <c r="O217" s="211"/>
      <c r="P217" s="211"/>
      <c r="Q217" s="211"/>
      <c r="R217" s="211"/>
      <c r="S217" s="211"/>
      <c r="T217" s="212"/>
      <c r="AT217" s="213" t="s">
        <v>138</v>
      </c>
      <c r="AU217" s="213" t="s">
        <v>83</v>
      </c>
      <c r="AV217" s="11" t="s">
        <v>83</v>
      </c>
      <c r="AW217" s="11" t="s">
        <v>35</v>
      </c>
      <c r="AX217" s="11" t="s">
        <v>71</v>
      </c>
      <c r="AY217" s="213" t="s">
        <v>127</v>
      </c>
    </row>
    <row r="218" spans="2:65" s="11" customFormat="1" ht="13.5">
      <c r="B218" s="203"/>
      <c r="C218" s="204"/>
      <c r="D218" s="200" t="s">
        <v>138</v>
      </c>
      <c r="E218" s="205" t="s">
        <v>21</v>
      </c>
      <c r="F218" s="206" t="s">
        <v>345</v>
      </c>
      <c r="G218" s="204"/>
      <c r="H218" s="207">
        <v>62.454000000000001</v>
      </c>
      <c r="I218" s="208"/>
      <c r="J218" s="204"/>
      <c r="K218" s="204"/>
      <c r="L218" s="209"/>
      <c r="M218" s="210"/>
      <c r="N218" s="211"/>
      <c r="O218" s="211"/>
      <c r="P218" s="211"/>
      <c r="Q218" s="211"/>
      <c r="R218" s="211"/>
      <c r="S218" s="211"/>
      <c r="T218" s="212"/>
      <c r="AT218" s="213" t="s">
        <v>138</v>
      </c>
      <c r="AU218" s="213" t="s">
        <v>83</v>
      </c>
      <c r="AV218" s="11" t="s">
        <v>83</v>
      </c>
      <c r="AW218" s="11" t="s">
        <v>35</v>
      </c>
      <c r="AX218" s="11" t="s">
        <v>71</v>
      </c>
      <c r="AY218" s="213" t="s">
        <v>127</v>
      </c>
    </row>
    <row r="219" spans="2:65" s="11" customFormat="1" ht="13.5">
      <c r="B219" s="203"/>
      <c r="C219" s="204"/>
      <c r="D219" s="200" t="s">
        <v>138</v>
      </c>
      <c r="E219" s="205" t="s">
        <v>21</v>
      </c>
      <c r="F219" s="206" t="s">
        <v>346</v>
      </c>
      <c r="G219" s="204"/>
      <c r="H219" s="207">
        <v>76.233000000000004</v>
      </c>
      <c r="I219" s="208"/>
      <c r="J219" s="204"/>
      <c r="K219" s="204"/>
      <c r="L219" s="209"/>
      <c r="M219" s="210"/>
      <c r="N219" s="211"/>
      <c r="O219" s="211"/>
      <c r="P219" s="211"/>
      <c r="Q219" s="211"/>
      <c r="R219" s="211"/>
      <c r="S219" s="211"/>
      <c r="T219" s="212"/>
      <c r="AT219" s="213" t="s">
        <v>138</v>
      </c>
      <c r="AU219" s="213" t="s">
        <v>83</v>
      </c>
      <c r="AV219" s="11" t="s">
        <v>83</v>
      </c>
      <c r="AW219" s="11" t="s">
        <v>35</v>
      </c>
      <c r="AX219" s="11" t="s">
        <v>71</v>
      </c>
      <c r="AY219" s="213" t="s">
        <v>127</v>
      </c>
    </row>
    <row r="220" spans="2:65" s="11" customFormat="1" ht="27">
      <c r="B220" s="203"/>
      <c r="C220" s="204"/>
      <c r="D220" s="200" t="s">
        <v>138</v>
      </c>
      <c r="E220" s="205" t="s">
        <v>21</v>
      </c>
      <c r="F220" s="206" t="s">
        <v>347</v>
      </c>
      <c r="G220" s="204"/>
      <c r="H220" s="207">
        <v>104.22</v>
      </c>
      <c r="I220" s="208"/>
      <c r="J220" s="204"/>
      <c r="K220" s="204"/>
      <c r="L220" s="209"/>
      <c r="M220" s="210"/>
      <c r="N220" s="211"/>
      <c r="O220" s="211"/>
      <c r="P220" s="211"/>
      <c r="Q220" s="211"/>
      <c r="R220" s="211"/>
      <c r="S220" s="211"/>
      <c r="T220" s="212"/>
      <c r="AT220" s="213" t="s">
        <v>138</v>
      </c>
      <c r="AU220" s="213" t="s">
        <v>83</v>
      </c>
      <c r="AV220" s="11" t="s">
        <v>83</v>
      </c>
      <c r="AW220" s="11" t="s">
        <v>35</v>
      </c>
      <c r="AX220" s="11" t="s">
        <v>71</v>
      </c>
      <c r="AY220" s="213" t="s">
        <v>127</v>
      </c>
    </row>
    <row r="221" spans="2:65" s="12" customFormat="1" ht="13.5">
      <c r="B221" s="214"/>
      <c r="C221" s="215"/>
      <c r="D221" s="200" t="s">
        <v>138</v>
      </c>
      <c r="E221" s="261" t="s">
        <v>21</v>
      </c>
      <c r="F221" s="262" t="s">
        <v>140</v>
      </c>
      <c r="G221" s="215"/>
      <c r="H221" s="263">
        <v>331.18599999999998</v>
      </c>
      <c r="I221" s="220"/>
      <c r="J221" s="215"/>
      <c r="K221" s="215"/>
      <c r="L221" s="221"/>
      <c r="M221" s="222"/>
      <c r="N221" s="223"/>
      <c r="O221" s="223"/>
      <c r="P221" s="223"/>
      <c r="Q221" s="223"/>
      <c r="R221" s="223"/>
      <c r="S221" s="223"/>
      <c r="T221" s="224"/>
      <c r="AT221" s="225" t="s">
        <v>138</v>
      </c>
      <c r="AU221" s="225" t="s">
        <v>83</v>
      </c>
      <c r="AV221" s="12" t="s">
        <v>134</v>
      </c>
      <c r="AW221" s="12" t="s">
        <v>35</v>
      </c>
      <c r="AX221" s="12" t="s">
        <v>76</v>
      </c>
      <c r="AY221" s="225" t="s">
        <v>127</v>
      </c>
    </row>
    <row r="222" spans="2:65" s="10" customFormat="1" ht="29.85" customHeight="1">
      <c r="B222" s="171"/>
      <c r="C222" s="172"/>
      <c r="D222" s="185" t="s">
        <v>70</v>
      </c>
      <c r="E222" s="186" t="s">
        <v>178</v>
      </c>
      <c r="F222" s="186" t="s">
        <v>348</v>
      </c>
      <c r="G222" s="172"/>
      <c r="H222" s="172"/>
      <c r="I222" s="175"/>
      <c r="J222" s="187">
        <f>BK222</f>
        <v>0</v>
      </c>
      <c r="K222" s="172"/>
      <c r="L222" s="177"/>
      <c r="M222" s="178"/>
      <c r="N222" s="179"/>
      <c r="O222" s="179"/>
      <c r="P222" s="180">
        <f>P223+SUM(P224:P240)</f>
        <v>0</v>
      </c>
      <c r="Q222" s="179"/>
      <c r="R222" s="180">
        <f>R223+SUM(R224:R240)</f>
        <v>0</v>
      </c>
      <c r="S222" s="179"/>
      <c r="T222" s="181">
        <f>T223+SUM(T224:T240)</f>
        <v>69.433224999999993</v>
      </c>
      <c r="AR222" s="182" t="s">
        <v>76</v>
      </c>
      <c r="AT222" s="183" t="s">
        <v>70</v>
      </c>
      <c r="AU222" s="183" t="s">
        <v>76</v>
      </c>
      <c r="AY222" s="182" t="s">
        <v>127</v>
      </c>
      <c r="BK222" s="184">
        <f>BK223+SUM(BK224:BK240)</f>
        <v>0</v>
      </c>
    </row>
    <row r="223" spans="2:65" s="1" customFormat="1" ht="22.5" customHeight="1">
      <c r="B223" s="41"/>
      <c r="C223" s="188" t="s">
        <v>349</v>
      </c>
      <c r="D223" s="188" t="s">
        <v>129</v>
      </c>
      <c r="E223" s="189" t="s">
        <v>350</v>
      </c>
      <c r="F223" s="190" t="s">
        <v>351</v>
      </c>
      <c r="G223" s="191" t="s">
        <v>132</v>
      </c>
      <c r="H223" s="192">
        <v>25.975000000000001</v>
      </c>
      <c r="I223" s="193"/>
      <c r="J223" s="194">
        <f>ROUND(I223*H223,2)</f>
        <v>0</v>
      </c>
      <c r="K223" s="190" t="s">
        <v>133</v>
      </c>
      <c r="L223" s="61"/>
      <c r="M223" s="195" t="s">
        <v>21</v>
      </c>
      <c r="N223" s="196" t="s">
        <v>42</v>
      </c>
      <c r="O223" s="42"/>
      <c r="P223" s="197">
        <f>O223*H223</f>
        <v>0</v>
      </c>
      <c r="Q223" s="197">
        <v>0</v>
      </c>
      <c r="R223" s="197">
        <f>Q223*H223</f>
        <v>0</v>
      </c>
      <c r="S223" s="197">
        <v>2.5</v>
      </c>
      <c r="T223" s="198">
        <f>S223*H223</f>
        <v>64.9375</v>
      </c>
      <c r="AR223" s="24" t="s">
        <v>134</v>
      </c>
      <c r="AT223" s="24" t="s">
        <v>129</v>
      </c>
      <c r="AU223" s="24" t="s">
        <v>83</v>
      </c>
      <c r="AY223" s="24" t="s">
        <v>127</v>
      </c>
      <c r="BE223" s="199">
        <f>IF(N223="základní",J223,0)</f>
        <v>0</v>
      </c>
      <c r="BF223" s="199">
        <f>IF(N223="snížená",J223,0)</f>
        <v>0</v>
      </c>
      <c r="BG223" s="199">
        <f>IF(N223="zákl. přenesená",J223,0)</f>
        <v>0</v>
      </c>
      <c r="BH223" s="199">
        <f>IF(N223="sníž. přenesená",J223,0)</f>
        <v>0</v>
      </c>
      <c r="BI223" s="199">
        <f>IF(N223="nulová",J223,0)</f>
        <v>0</v>
      </c>
      <c r="BJ223" s="24" t="s">
        <v>76</v>
      </c>
      <c r="BK223" s="199">
        <f>ROUND(I223*H223,2)</f>
        <v>0</v>
      </c>
      <c r="BL223" s="24" t="s">
        <v>134</v>
      </c>
      <c r="BM223" s="24" t="s">
        <v>352</v>
      </c>
    </row>
    <row r="224" spans="2:65" s="1" customFormat="1" ht="40.5">
      <c r="B224" s="41"/>
      <c r="C224" s="63"/>
      <c r="D224" s="200" t="s">
        <v>136</v>
      </c>
      <c r="E224" s="63"/>
      <c r="F224" s="201" t="s">
        <v>353</v>
      </c>
      <c r="G224" s="63"/>
      <c r="H224" s="63"/>
      <c r="I224" s="158"/>
      <c r="J224" s="63"/>
      <c r="K224" s="63"/>
      <c r="L224" s="61"/>
      <c r="M224" s="202"/>
      <c r="N224" s="42"/>
      <c r="O224" s="42"/>
      <c r="P224" s="42"/>
      <c r="Q224" s="42"/>
      <c r="R224" s="42"/>
      <c r="S224" s="42"/>
      <c r="T224" s="78"/>
      <c r="AT224" s="24" t="s">
        <v>136</v>
      </c>
      <c r="AU224" s="24" t="s">
        <v>83</v>
      </c>
    </row>
    <row r="225" spans="2:65" s="1" customFormat="1" ht="27">
      <c r="B225" s="41"/>
      <c r="C225" s="63"/>
      <c r="D225" s="200" t="s">
        <v>268</v>
      </c>
      <c r="E225" s="63"/>
      <c r="F225" s="201" t="s">
        <v>354</v>
      </c>
      <c r="G225" s="63"/>
      <c r="H225" s="63"/>
      <c r="I225" s="158"/>
      <c r="J225" s="63"/>
      <c r="K225" s="63"/>
      <c r="L225" s="61"/>
      <c r="M225" s="202"/>
      <c r="N225" s="42"/>
      <c r="O225" s="42"/>
      <c r="P225" s="42"/>
      <c r="Q225" s="42"/>
      <c r="R225" s="42"/>
      <c r="S225" s="42"/>
      <c r="T225" s="78"/>
      <c r="AT225" s="24" t="s">
        <v>268</v>
      </c>
      <c r="AU225" s="24" t="s">
        <v>83</v>
      </c>
    </row>
    <row r="226" spans="2:65" s="11" customFormat="1" ht="13.5">
      <c r="B226" s="203"/>
      <c r="C226" s="204"/>
      <c r="D226" s="200" t="s">
        <v>138</v>
      </c>
      <c r="E226" s="205" t="s">
        <v>21</v>
      </c>
      <c r="F226" s="206" t="s">
        <v>355</v>
      </c>
      <c r="G226" s="204"/>
      <c r="H226" s="207">
        <v>25.975000000000001</v>
      </c>
      <c r="I226" s="208"/>
      <c r="J226" s="204"/>
      <c r="K226" s="204"/>
      <c r="L226" s="209"/>
      <c r="M226" s="210"/>
      <c r="N226" s="211"/>
      <c r="O226" s="211"/>
      <c r="P226" s="211"/>
      <c r="Q226" s="211"/>
      <c r="R226" s="211"/>
      <c r="S226" s="211"/>
      <c r="T226" s="212"/>
      <c r="AT226" s="213" t="s">
        <v>138</v>
      </c>
      <c r="AU226" s="213" t="s">
        <v>83</v>
      </c>
      <c r="AV226" s="11" t="s">
        <v>83</v>
      </c>
      <c r="AW226" s="11" t="s">
        <v>35</v>
      </c>
      <c r="AX226" s="11" t="s">
        <v>71</v>
      </c>
      <c r="AY226" s="213" t="s">
        <v>127</v>
      </c>
    </row>
    <row r="227" spans="2:65" s="12" customFormat="1" ht="13.5">
      <c r="B227" s="214"/>
      <c r="C227" s="215"/>
      <c r="D227" s="216" t="s">
        <v>138</v>
      </c>
      <c r="E227" s="217" t="s">
        <v>21</v>
      </c>
      <c r="F227" s="218" t="s">
        <v>140</v>
      </c>
      <c r="G227" s="215"/>
      <c r="H227" s="219">
        <v>25.975000000000001</v>
      </c>
      <c r="I227" s="220"/>
      <c r="J227" s="215"/>
      <c r="K227" s="215"/>
      <c r="L227" s="221"/>
      <c r="M227" s="222"/>
      <c r="N227" s="223"/>
      <c r="O227" s="223"/>
      <c r="P227" s="223"/>
      <c r="Q227" s="223"/>
      <c r="R227" s="223"/>
      <c r="S227" s="223"/>
      <c r="T227" s="224"/>
      <c r="AT227" s="225" t="s">
        <v>138</v>
      </c>
      <c r="AU227" s="225" t="s">
        <v>83</v>
      </c>
      <c r="AV227" s="12" t="s">
        <v>134</v>
      </c>
      <c r="AW227" s="12" t="s">
        <v>35</v>
      </c>
      <c r="AX227" s="12" t="s">
        <v>76</v>
      </c>
      <c r="AY227" s="225" t="s">
        <v>127</v>
      </c>
    </row>
    <row r="228" spans="2:65" s="1" customFormat="1" ht="22.5" customHeight="1">
      <c r="B228" s="41"/>
      <c r="C228" s="188" t="s">
        <v>356</v>
      </c>
      <c r="D228" s="188" t="s">
        <v>129</v>
      </c>
      <c r="E228" s="189" t="s">
        <v>357</v>
      </c>
      <c r="F228" s="190" t="s">
        <v>358</v>
      </c>
      <c r="G228" s="191" t="s">
        <v>169</v>
      </c>
      <c r="H228" s="192">
        <v>59.942999999999998</v>
      </c>
      <c r="I228" s="193"/>
      <c r="J228" s="194">
        <f>ROUND(I228*H228,2)</f>
        <v>0</v>
      </c>
      <c r="K228" s="190" t="s">
        <v>21</v>
      </c>
      <c r="L228" s="61"/>
      <c r="M228" s="195" t="s">
        <v>21</v>
      </c>
      <c r="N228" s="196" t="s">
        <v>42</v>
      </c>
      <c r="O228" s="42"/>
      <c r="P228" s="197">
        <f>O228*H228</f>
        <v>0</v>
      </c>
      <c r="Q228" s="197">
        <v>0</v>
      </c>
      <c r="R228" s="197">
        <f>Q228*H228</f>
        <v>0</v>
      </c>
      <c r="S228" s="197">
        <v>7.4999999999999997E-2</v>
      </c>
      <c r="T228" s="198">
        <f>S228*H228</f>
        <v>4.4957249999999993</v>
      </c>
      <c r="AR228" s="24" t="s">
        <v>134</v>
      </c>
      <c r="AT228" s="24" t="s">
        <v>129</v>
      </c>
      <c r="AU228" s="24" t="s">
        <v>83</v>
      </c>
      <c r="AY228" s="24" t="s">
        <v>127</v>
      </c>
      <c r="BE228" s="199">
        <f>IF(N228="základní",J228,0)</f>
        <v>0</v>
      </c>
      <c r="BF228" s="199">
        <f>IF(N228="snížená",J228,0)</f>
        <v>0</v>
      </c>
      <c r="BG228" s="199">
        <f>IF(N228="zákl. přenesená",J228,0)</f>
        <v>0</v>
      </c>
      <c r="BH228" s="199">
        <f>IF(N228="sníž. přenesená",J228,0)</f>
        <v>0</v>
      </c>
      <c r="BI228" s="199">
        <f>IF(N228="nulová",J228,0)</f>
        <v>0</v>
      </c>
      <c r="BJ228" s="24" t="s">
        <v>76</v>
      </c>
      <c r="BK228" s="199">
        <f>ROUND(I228*H228,2)</f>
        <v>0</v>
      </c>
      <c r="BL228" s="24" t="s">
        <v>134</v>
      </c>
      <c r="BM228" s="24" t="s">
        <v>359</v>
      </c>
    </row>
    <row r="229" spans="2:65" s="11" customFormat="1" ht="13.5">
      <c r="B229" s="203"/>
      <c r="C229" s="204"/>
      <c r="D229" s="200" t="s">
        <v>138</v>
      </c>
      <c r="E229" s="205" t="s">
        <v>21</v>
      </c>
      <c r="F229" s="206" t="s">
        <v>360</v>
      </c>
      <c r="G229" s="204"/>
      <c r="H229" s="207">
        <v>59.942999999999998</v>
      </c>
      <c r="I229" s="208"/>
      <c r="J229" s="204"/>
      <c r="K229" s="204"/>
      <c r="L229" s="209"/>
      <c r="M229" s="210"/>
      <c r="N229" s="211"/>
      <c r="O229" s="211"/>
      <c r="P229" s="211"/>
      <c r="Q229" s="211"/>
      <c r="R229" s="211"/>
      <c r="S229" s="211"/>
      <c r="T229" s="212"/>
      <c r="AT229" s="213" t="s">
        <v>138</v>
      </c>
      <c r="AU229" s="213" t="s">
        <v>83</v>
      </c>
      <c r="AV229" s="11" t="s">
        <v>83</v>
      </c>
      <c r="AW229" s="11" t="s">
        <v>35</v>
      </c>
      <c r="AX229" s="11" t="s">
        <v>71</v>
      </c>
      <c r="AY229" s="213" t="s">
        <v>127</v>
      </c>
    </row>
    <row r="230" spans="2:65" s="12" customFormat="1" ht="13.5">
      <c r="B230" s="214"/>
      <c r="C230" s="215"/>
      <c r="D230" s="216" t="s">
        <v>138</v>
      </c>
      <c r="E230" s="217" t="s">
        <v>21</v>
      </c>
      <c r="F230" s="218" t="s">
        <v>140</v>
      </c>
      <c r="G230" s="215"/>
      <c r="H230" s="219">
        <v>59.942999999999998</v>
      </c>
      <c r="I230" s="220"/>
      <c r="J230" s="215"/>
      <c r="K230" s="215"/>
      <c r="L230" s="221"/>
      <c r="M230" s="222"/>
      <c r="N230" s="223"/>
      <c r="O230" s="223"/>
      <c r="P230" s="223"/>
      <c r="Q230" s="223"/>
      <c r="R230" s="223"/>
      <c r="S230" s="223"/>
      <c r="T230" s="224"/>
      <c r="AT230" s="225" t="s">
        <v>138</v>
      </c>
      <c r="AU230" s="225" t="s">
        <v>83</v>
      </c>
      <c r="AV230" s="12" t="s">
        <v>134</v>
      </c>
      <c r="AW230" s="12" t="s">
        <v>35</v>
      </c>
      <c r="AX230" s="12" t="s">
        <v>76</v>
      </c>
      <c r="AY230" s="225" t="s">
        <v>127</v>
      </c>
    </row>
    <row r="231" spans="2:65" s="1" customFormat="1" ht="31.5" customHeight="1">
      <c r="B231" s="41"/>
      <c r="C231" s="188" t="s">
        <v>361</v>
      </c>
      <c r="D231" s="188" t="s">
        <v>129</v>
      </c>
      <c r="E231" s="189" t="s">
        <v>362</v>
      </c>
      <c r="F231" s="190" t="s">
        <v>363</v>
      </c>
      <c r="G231" s="191" t="s">
        <v>161</v>
      </c>
      <c r="H231" s="192">
        <v>96.468000000000004</v>
      </c>
      <c r="I231" s="193"/>
      <c r="J231" s="194">
        <f>ROUND(I231*H231,2)</f>
        <v>0</v>
      </c>
      <c r="K231" s="190" t="s">
        <v>21</v>
      </c>
      <c r="L231" s="61"/>
      <c r="M231" s="195" t="s">
        <v>21</v>
      </c>
      <c r="N231" s="196" t="s">
        <v>42</v>
      </c>
      <c r="O231" s="42"/>
      <c r="P231" s="197">
        <f>O231*H231</f>
        <v>0</v>
      </c>
      <c r="Q231" s="197">
        <v>0</v>
      </c>
      <c r="R231" s="197">
        <f>Q231*H231</f>
        <v>0</v>
      </c>
      <c r="S231" s="197">
        <v>0</v>
      </c>
      <c r="T231" s="198">
        <f>S231*H231</f>
        <v>0</v>
      </c>
      <c r="AR231" s="24" t="s">
        <v>134</v>
      </c>
      <c r="AT231" s="24" t="s">
        <v>129</v>
      </c>
      <c r="AU231" s="24" t="s">
        <v>83</v>
      </c>
      <c r="AY231" s="24" t="s">
        <v>127</v>
      </c>
      <c r="BE231" s="199">
        <f>IF(N231="základní",J231,0)</f>
        <v>0</v>
      </c>
      <c r="BF231" s="199">
        <f>IF(N231="snížená",J231,0)</f>
        <v>0</v>
      </c>
      <c r="BG231" s="199">
        <f>IF(N231="zákl. přenesená",J231,0)</f>
        <v>0</v>
      </c>
      <c r="BH231" s="199">
        <f>IF(N231="sníž. přenesená",J231,0)</f>
        <v>0</v>
      </c>
      <c r="BI231" s="199">
        <f>IF(N231="nulová",J231,0)</f>
        <v>0</v>
      </c>
      <c r="BJ231" s="24" t="s">
        <v>76</v>
      </c>
      <c r="BK231" s="199">
        <f>ROUND(I231*H231,2)</f>
        <v>0</v>
      </c>
      <c r="BL231" s="24" t="s">
        <v>134</v>
      </c>
      <c r="BM231" s="24" t="s">
        <v>364</v>
      </c>
    </row>
    <row r="232" spans="2:65" s="1" customFormat="1" ht="121.5">
      <c r="B232" s="41"/>
      <c r="C232" s="63"/>
      <c r="D232" s="216" t="s">
        <v>136</v>
      </c>
      <c r="E232" s="63"/>
      <c r="F232" s="226" t="s">
        <v>365</v>
      </c>
      <c r="G232" s="63"/>
      <c r="H232" s="63"/>
      <c r="I232" s="158"/>
      <c r="J232" s="63"/>
      <c r="K232" s="63"/>
      <c r="L232" s="61"/>
      <c r="M232" s="202"/>
      <c r="N232" s="42"/>
      <c r="O232" s="42"/>
      <c r="P232" s="42"/>
      <c r="Q232" s="42"/>
      <c r="R232" s="42"/>
      <c r="S232" s="42"/>
      <c r="T232" s="78"/>
      <c r="AT232" s="24" t="s">
        <v>136</v>
      </c>
      <c r="AU232" s="24" t="s">
        <v>83</v>
      </c>
    </row>
    <row r="233" spans="2:65" s="1" customFormat="1" ht="31.5" customHeight="1">
      <c r="B233" s="41"/>
      <c r="C233" s="188" t="s">
        <v>366</v>
      </c>
      <c r="D233" s="188" t="s">
        <v>129</v>
      </c>
      <c r="E233" s="189" t="s">
        <v>367</v>
      </c>
      <c r="F233" s="190" t="s">
        <v>368</v>
      </c>
      <c r="G233" s="191" t="s">
        <v>161</v>
      </c>
      <c r="H233" s="192">
        <v>96.468000000000004</v>
      </c>
      <c r="I233" s="193"/>
      <c r="J233" s="194">
        <f>ROUND(I233*H233,2)</f>
        <v>0</v>
      </c>
      <c r="K233" s="190" t="s">
        <v>133</v>
      </c>
      <c r="L233" s="61"/>
      <c r="M233" s="195" t="s">
        <v>21</v>
      </c>
      <c r="N233" s="196" t="s">
        <v>42</v>
      </c>
      <c r="O233" s="42"/>
      <c r="P233" s="197">
        <f>O233*H233</f>
        <v>0</v>
      </c>
      <c r="Q233" s="197">
        <v>0</v>
      </c>
      <c r="R233" s="197">
        <f>Q233*H233</f>
        <v>0</v>
      </c>
      <c r="S233" s="197">
        <v>0</v>
      </c>
      <c r="T233" s="198">
        <f>S233*H233</f>
        <v>0</v>
      </c>
      <c r="AR233" s="24" t="s">
        <v>134</v>
      </c>
      <c r="AT233" s="24" t="s">
        <v>129</v>
      </c>
      <c r="AU233" s="24" t="s">
        <v>83</v>
      </c>
      <c r="AY233" s="24" t="s">
        <v>127</v>
      </c>
      <c r="BE233" s="199">
        <f>IF(N233="základní",J233,0)</f>
        <v>0</v>
      </c>
      <c r="BF233" s="199">
        <f>IF(N233="snížená",J233,0)</f>
        <v>0</v>
      </c>
      <c r="BG233" s="199">
        <f>IF(N233="zákl. přenesená",J233,0)</f>
        <v>0</v>
      </c>
      <c r="BH233" s="199">
        <f>IF(N233="sníž. přenesená",J233,0)</f>
        <v>0</v>
      </c>
      <c r="BI233" s="199">
        <f>IF(N233="nulová",J233,0)</f>
        <v>0</v>
      </c>
      <c r="BJ233" s="24" t="s">
        <v>76</v>
      </c>
      <c r="BK233" s="199">
        <f>ROUND(I233*H233,2)</f>
        <v>0</v>
      </c>
      <c r="BL233" s="24" t="s">
        <v>134</v>
      </c>
      <c r="BM233" s="24" t="s">
        <v>369</v>
      </c>
    </row>
    <row r="234" spans="2:65" s="1" customFormat="1" ht="81">
      <c r="B234" s="41"/>
      <c r="C234" s="63"/>
      <c r="D234" s="216" t="s">
        <v>136</v>
      </c>
      <c r="E234" s="63"/>
      <c r="F234" s="226" t="s">
        <v>370</v>
      </c>
      <c r="G234" s="63"/>
      <c r="H234" s="63"/>
      <c r="I234" s="158"/>
      <c r="J234" s="63"/>
      <c r="K234" s="63"/>
      <c r="L234" s="61"/>
      <c r="M234" s="202"/>
      <c r="N234" s="42"/>
      <c r="O234" s="42"/>
      <c r="P234" s="42"/>
      <c r="Q234" s="42"/>
      <c r="R234" s="42"/>
      <c r="S234" s="42"/>
      <c r="T234" s="78"/>
      <c r="AT234" s="24" t="s">
        <v>136</v>
      </c>
      <c r="AU234" s="24" t="s">
        <v>83</v>
      </c>
    </row>
    <row r="235" spans="2:65" s="1" customFormat="1" ht="31.5" customHeight="1">
      <c r="B235" s="41"/>
      <c r="C235" s="188" t="s">
        <v>371</v>
      </c>
      <c r="D235" s="188" t="s">
        <v>129</v>
      </c>
      <c r="E235" s="189" t="s">
        <v>372</v>
      </c>
      <c r="F235" s="190" t="s">
        <v>373</v>
      </c>
      <c r="G235" s="191" t="s">
        <v>161</v>
      </c>
      <c r="H235" s="192">
        <v>1832.8920000000001</v>
      </c>
      <c r="I235" s="193"/>
      <c r="J235" s="194">
        <f>ROUND(I235*H235,2)</f>
        <v>0</v>
      </c>
      <c r="K235" s="190" t="s">
        <v>133</v>
      </c>
      <c r="L235" s="61"/>
      <c r="M235" s="195" t="s">
        <v>21</v>
      </c>
      <c r="N235" s="196" t="s">
        <v>42</v>
      </c>
      <c r="O235" s="42"/>
      <c r="P235" s="197">
        <f>O235*H235</f>
        <v>0</v>
      </c>
      <c r="Q235" s="197">
        <v>0</v>
      </c>
      <c r="R235" s="197">
        <f>Q235*H235</f>
        <v>0</v>
      </c>
      <c r="S235" s="197">
        <v>0</v>
      </c>
      <c r="T235" s="198">
        <f>S235*H235</f>
        <v>0</v>
      </c>
      <c r="AR235" s="24" t="s">
        <v>134</v>
      </c>
      <c r="AT235" s="24" t="s">
        <v>129</v>
      </c>
      <c r="AU235" s="24" t="s">
        <v>83</v>
      </c>
      <c r="AY235" s="24" t="s">
        <v>127</v>
      </c>
      <c r="BE235" s="199">
        <f>IF(N235="základní",J235,0)</f>
        <v>0</v>
      </c>
      <c r="BF235" s="199">
        <f>IF(N235="snížená",J235,0)</f>
        <v>0</v>
      </c>
      <c r="BG235" s="199">
        <f>IF(N235="zákl. přenesená",J235,0)</f>
        <v>0</v>
      </c>
      <c r="BH235" s="199">
        <f>IF(N235="sníž. přenesená",J235,0)</f>
        <v>0</v>
      </c>
      <c r="BI235" s="199">
        <f>IF(N235="nulová",J235,0)</f>
        <v>0</v>
      </c>
      <c r="BJ235" s="24" t="s">
        <v>76</v>
      </c>
      <c r="BK235" s="199">
        <f>ROUND(I235*H235,2)</f>
        <v>0</v>
      </c>
      <c r="BL235" s="24" t="s">
        <v>134</v>
      </c>
      <c r="BM235" s="24" t="s">
        <v>374</v>
      </c>
    </row>
    <row r="236" spans="2:65" s="1" customFormat="1" ht="81">
      <c r="B236" s="41"/>
      <c r="C236" s="63"/>
      <c r="D236" s="200" t="s">
        <v>136</v>
      </c>
      <c r="E236" s="63"/>
      <c r="F236" s="201" t="s">
        <v>370</v>
      </c>
      <c r="G236" s="63"/>
      <c r="H236" s="63"/>
      <c r="I236" s="158"/>
      <c r="J236" s="63"/>
      <c r="K236" s="63"/>
      <c r="L236" s="61"/>
      <c r="M236" s="202"/>
      <c r="N236" s="42"/>
      <c r="O236" s="42"/>
      <c r="P236" s="42"/>
      <c r="Q236" s="42"/>
      <c r="R236" s="42"/>
      <c r="S236" s="42"/>
      <c r="T236" s="78"/>
      <c r="AT236" s="24" t="s">
        <v>136</v>
      </c>
      <c r="AU236" s="24" t="s">
        <v>83</v>
      </c>
    </row>
    <row r="237" spans="2:65" s="11" customFormat="1" ht="13.5">
      <c r="B237" s="203"/>
      <c r="C237" s="204"/>
      <c r="D237" s="216" t="s">
        <v>138</v>
      </c>
      <c r="E237" s="204"/>
      <c r="F237" s="227" t="s">
        <v>375</v>
      </c>
      <c r="G237" s="204"/>
      <c r="H237" s="228">
        <v>1832.8920000000001</v>
      </c>
      <c r="I237" s="208"/>
      <c r="J237" s="204"/>
      <c r="K237" s="204"/>
      <c r="L237" s="209"/>
      <c r="M237" s="210"/>
      <c r="N237" s="211"/>
      <c r="O237" s="211"/>
      <c r="P237" s="211"/>
      <c r="Q237" s="211"/>
      <c r="R237" s="211"/>
      <c r="S237" s="211"/>
      <c r="T237" s="212"/>
      <c r="AT237" s="213" t="s">
        <v>138</v>
      </c>
      <c r="AU237" s="213" t="s">
        <v>83</v>
      </c>
      <c r="AV237" s="11" t="s">
        <v>83</v>
      </c>
      <c r="AW237" s="11" t="s">
        <v>6</v>
      </c>
      <c r="AX237" s="11" t="s">
        <v>76</v>
      </c>
      <c r="AY237" s="213" t="s">
        <v>127</v>
      </c>
    </row>
    <row r="238" spans="2:65" s="1" customFormat="1" ht="22.5" customHeight="1">
      <c r="B238" s="41"/>
      <c r="C238" s="188" t="s">
        <v>376</v>
      </c>
      <c r="D238" s="188" t="s">
        <v>129</v>
      </c>
      <c r="E238" s="189" t="s">
        <v>377</v>
      </c>
      <c r="F238" s="190" t="s">
        <v>378</v>
      </c>
      <c r="G238" s="191" t="s">
        <v>161</v>
      </c>
      <c r="H238" s="192">
        <v>96.468000000000004</v>
      </c>
      <c r="I238" s="193"/>
      <c r="J238" s="194">
        <f>ROUND(I238*H238,2)</f>
        <v>0</v>
      </c>
      <c r="K238" s="190" t="s">
        <v>133</v>
      </c>
      <c r="L238" s="61"/>
      <c r="M238" s="195" t="s">
        <v>21</v>
      </c>
      <c r="N238" s="196" t="s">
        <v>42</v>
      </c>
      <c r="O238" s="42"/>
      <c r="P238" s="197">
        <f>O238*H238</f>
        <v>0</v>
      </c>
      <c r="Q238" s="197">
        <v>0</v>
      </c>
      <c r="R238" s="197">
        <f>Q238*H238</f>
        <v>0</v>
      </c>
      <c r="S238" s="197">
        <v>0</v>
      </c>
      <c r="T238" s="198">
        <f>S238*H238</f>
        <v>0</v>
      </c>
      <c r="AR238" s="24" t="s">
        <v>134</v>
      </c>
      <c r="AT238" s="24" t="s">
        <v>129</v>
      </c>
      <c r="AU238" s="24" t="s">
        <v>83</v>
      </c>
      <c r="AY238" s="24" t="s">
        <v>127</v>
      </c>
      <c r="BE238" s="199">
        <f>IF(N238="základní",J238,0)</f>
        <v>0</v>
      </c>
      <c r="BF238" s="199">
        <f>IF(N238="snížená",J238,0)</f>
        <v>0</v>
      </c>
      <c r="BG238" s="199">
        <f>IF(N238="zákl. přenesená",J238,0)</f>
        <v>0</v>
      </c>
      <c r="BH238" s="199">
        <f>IF(N238="sníž. přenesená",J238,0)</f>
        <v>0</v>
      </c>
      <c r="BI238" s="199">
        <f>IF(N238="nulová",J238,0)</f>
        <v>0</v>
      </c>
      <c r="BJ238" s="24" t="s">
        <v>76</v>
      </c>
      <c r="BK238" s="199">
        <f>ROUND(I238*H238,2)</f>
        <v>0</v>
      </c>
      <c r="BL238" s="24" t="s">
        <v>134</v>
      </c>
      <c r="BM238" s="24" t="s">
        <v>379</v>
      </c>
    </row>
    <row r="239" spans="2:65" s="1" customFormat="1" ht="67.5">
      <c r="B239" s="41"/>
      <c r="C239" s="63"/>
      <c r="D239" s="200" t="s">
        <v>136</v>
      </c>
      <c r="E239" s="63"/>
      <c r="F239" s="201" t="s">
        <v>380</v>
      </c>
      <c r="G239" s="63"/>
      <c r="H239" s="63"/>
      <c r="I239" s="158"/>
      <c r="J239" s="63"/>
      <c r="K239" s="63"/>
      <c r="L239" s="61"/>
      <c r="M239" s="202"/>
      <c r="N239" s="42"/>
      <c r="O239" s="42"/>
      <c r="P239" s="42"/>
      <c r="Q239" s="42"/>
      <c r="R239" s="42"/>
      <c r="S239" s="42"/>
      <c r="T239" s="78"/>
      <c r="AT239" s="24" t="s">
        <v>136</v>
      </c>
      <c r="AU239" s="24" t="s">
        <v>83</v>
      </c>
    </row>
    <row r="240" spans="2:65" s="10" customFormat="1" ht="22.35" customHeight="1">
      <c r="B240" s="171"/>
      <c r="C240" s="172"/>
      <c r="D240" s="185" t="s">
        <v>70</v>
      </c>
      <c r="E240" s="186" t="s">
        <v>381</v>
      </c>
      <c r="F240" s="186" t="s">
        <v>382</v>
      </c>
      <c r="G240" s="172"/>
      <c r="H240" s="172"/>
      <c r="I240" s="175"/>
      <c r="J240" s="187">
        <f>BK240</f>
        <v>0</v>
      </c>
      <c r="K240" s="172"/>
      <c r="L240" s="177"/>
      <c r="M240" s="178"/>
      <c r="N240" s="179"/>
      <c r="O240" s="179"/>
      <c r="P240" s="180">
        <f>SUM(P241:P260)</f>
        <v>0</v>
      </c>
      <c r="Q240" s="179"/>
      <c r="R240" s="180">
        <f>SUM(R241:R260)</f>
        <v>0</v>
      </c>
      <c r="S240" s="179"/>
      <c r="T240" s="181">
        <f>SUM(T241:T260)</f>
        <v>0</v>
      </c>
      <c r="AR240" s="182" t="s">
        <v>76</v>
      </c>
      <c r="AT240" s="183" t="s">
        <v>70</v>
      </c>
      <c r="AU240" s="183" t="s">
        <v>83</v>
      </c>
      <c r="AY240" s="182" t="s">
        <v>127</v>
      </c>
      <c r="BK240" s="184">
        <f>SUM(BK241:BK260)</f>
        <v>0</v>
      </c>
    </row>
    <row r="241" spans="2:65" s="1" customFormat="1" ht="44.25" customHeight="1">
      <c r="B241" s="41"/>
      <c r="C241" s="188" t="s">
        <v>383</v>
      </c>
      <c r="D241" s="188" t="s">
        <v>129</v>
      </c>
      <c r="E241" s="189" t="s">
        <v>384</v>
      </c>
      <c r="F241" s="190" t="s">
        <v>385</v>
      </c>
      <c r="G241" s="191" t="s">
        <v>169</v>
      </c>
      <c r="H241" s="192">
        <v>1980</v>
      </c>
      <c r="I241" s="193"/>
      <c r="J241" s="194">
        <f>ROUND(I241*H241,2)</f>
        <v>0</v>
      </c>
      <c r="K241" s="190" t="s">
        <v>133</v>
      </c>
      <c r="L241" s="61"/>
      <c r="M241" s="195" t="s">
        <v>21</v>
      </c>
      <c r="N241" s="196" t="s">
        <v>42</v>
      </c>
      <c r="O241" s="42"/>
      <c r="P241" s="197">
        <f>O241*H241</f>
        <v>0</v>
      </c>
      <c r="Q241" s="197">
        <v>0</v>
      </c>
      <c r="R241" s="197">
        <f>Q241*H241</f>
        <v>0</v>
      </c>
      <c r="S241" s="197">
        <v>0</v>
      </c>
      <c r="T241" s="198">
        <f>S241*H241</f>
        <v>0</v>
      </c>
      <c r="AR241" s="24" t="s">
        <v>134</v>
      </c>
      <c r="AT241" s="24" t="s">
        <v>129</v>
      </c>
      <c r="AU241" s="24" t="s">
        <v>144</v>
      </c>
      <c r="AY241" s="24" t="s">
        <v>127</v>
      </c>
      <c r="BE241" s="199">
        <f>IF(N241="základní",J241,0)</f>
        <v>0</v>
      </c>
      <c r="BF241" s="199">
        <f>IF(N241="snížená",J241,0)</f>
        <v>0</v>
      </c>
      <c r="BG241" s="199">
        <f>IF(N241="zákl. přenesená",J241,0)</f>
        <v>0</v>
      </c>
      <c r="BH241" s="199">
        <f>IF(N241="sníž. přenesená",J241,0)</f>
        <v>0</v>
      </c>
      <c r="BI241" s="199">
        <f>IF(N241="nulová",J241,0)</f>
        <v>0</v>
      </c>
      <c r="BJ241" s="24" t="s">
        <v>76</v>
      </c>
      <c r="BK241" s="199">
        <f>ROUND(I241*H241,2)</f>
        <v>0</v>
      </c>
      <c r="BL241" s="24" t="s">
        <v>134</v>
      </c>
      <c r="BM241" s="24" t="s">
        <v>386</v>
      </c>
    </row>
    <row r="242" spans="2:65" s="1" customFormat="1" ht="67.5">
      <c r="B242" s="41"/>
      <c r="C242" s="63"/>
      <c r="D242" s="216" t="s">
        <v>136</v>
      </c>
      <c r="E242" s="63"/>
      <c r="F242" s="226" t="s">
        <v>387</v>
      </c>
      <c r="G242" s="63"/>
      <c r="H242" s="63"/>
      <c r="I242" s="158"/>
      <c r="J242" s="63"/>
      <c r="K242" s="63"/>
      <c r="L242" s="61"/>
      <c r="M242" s="202"/>
      <c r="N242" s="42"/>
      <c r="O242" s="42"/>
      <c r="P242" s="42"/>
      <c r="Q242" s="42"/>
      <c r="R242" s="42"/>
      <c r="S242" s="42"/>
      <c r="T242" s="78"/>
      <c r="AT242" s="24" t="s">
        <v>136</v>
      </c>
      <c r="AU242" s="24" t="s">
        <v>144</v>
      </c>
    </row>
    <row r="243" spans="2:65" s="1" customFormat="1" ht="31.5" customHeight="1">
      <c r="B243" s="41"/>
      <c r="C243" s="188" t="s">
        <v>388</v>
      </c>
      <c r="D243" s="188" t="s">
        <v>129</v>
      </c>
      <c r="E243" s="189" t="s">
        <v>389</v>
      </c>
      <c r="F243" s="190" t="s">
        <v>390</v>
      </c>
      <c r="G243" s="191" t="s">
        <v>169</v>
      </c>
      <c r="H243" s="192">
        <v>1504800</v>
      </c>
      <c r="I243" s="193"/>
      <c r="J243" s="194">
        <f>ROUND(I243*H243,2)</f>
        <v>0</v>
      </c>
      <c r="K243" s="190" t="s">
        <v>133</v>
      </c>
      <c r="L243" s="61"/>
      <c r="M243" s="195" t="s">
        <v>21</v>
      </c>
      <c r="N243" s="196" t="s">
        <v>42</v>
      </c>
      <c r="O243" s="42"/>
      <c r="P243" s="197">
        <f>O243*H243</f>
        <v>0</v>
      </c>
      <c r="Q243" s="197">
        <v>0</v>
      </c>
      <c r="R243" s="197">
        <f>Q243*H243</f>
        <v>0</v>
      </c>
      <c r="S243" s="197">
        <v>0</v>
      </c>
      <c r="T243" s="198">
        <f>S243*H243</f>
        <v>0</v>
      </c>
      <c r="AR243" s="24" t="s">
        <v>134</v>
      </c>
      <c r="AT243" s="24" t="s">
        <v>129</v>
      </c>
      <c r="AU243" s="24" t="s">
        <v>144</v>
      </c>
      <c r="AY243" s="24" t="s">
        <v>127</v>
      </c>
      <c r="BE243" s="199">
        <f>IF(N243="základní",J243,0)</f>
        <v>0</v>
      </c>
      <c r="BF243" s="199">
        <f>IF(N243="snížená",J243,0)</f>
        <v>0</v>
      </c>
      <c r="BG243" s="199">
        <f>IF(N243="zákl. přenesená",J243,0)</f>
        <v>0</v>
      </c>
      <c r="BH243" s="199">
        <f>IF(N243="sníž. přenesená",J243,0)</f>
        <v>0</v>
      </c>
      <c r="BI243" s="199">
        <f>IF(N243="nulová",J243,0)</f>
        <v>0</v>
      </c>
      <c r="BJ243" s="24" t="s">
        <v>76</v>
      </c>
      <c r="BK243" s="199">
        <f>ROUND(I243*H243,2)</f>
        <v>0</v>
      </c>
      <c r="BL243" s="24" t="s">
        <v>134</v>
      </c>
      <c r="BM243" s="24" t="s">
        <v>391</v>
      </c>
    </row>
    <row r="244" spans="2:65" s="1" customFormat="1" ht="67.5">
      <c r="B244" s="41"/>
      <c r="C244" s="63"/>
      <c r="D244" s="200" t="s">
        <v>136</v>
      </c>
      <c r="E244" s="63"/>
      <c r="F244" s="201" t="s">
        <v>387</v>
      </c>
      <c r="G244" s="63"/>
      <c r="H244" s="63"/>
      <c r="I244" s="158"/>
      <c r="J244" s="63"/>
      <c r="K244" s="63"/>
      <c r="L244" s="61"/>
      <c r="M244" s="202"/>
      <c r="N244" s="42"/>
      <c r="O244" s="42"/>
      <c r="P244" s="42"/>
      <c r="Q244" s="42"/>
      <c r="R244" s="42"/>
      <c r="S244" s="42"/>
      <c r="T244" s="78"/>
      <c r="AT244" s="24" t="s">
        <v>136</v>
      </c>
      <c r="AU244" s="24" t="s">
        <v>144</v>
      </c>
    </row>
    <row r="245" spans="2:65" s="11" customFormat="1" ht="13.5">
      <c r="B245" s="203"/>
      <c r="C245" s="204"/>
      <c r="D245" s="216" t="s">
        <v>138</v>
      </c>
      <c r="E245" s="204"/>
      <c r="F245" s="227" t="s">
        <v>392</v>
      </c>
      <c r="G245" s="204"/>
      <c r="H245" s="228">
        <v>1504800</v>
      </c>
      <c r="I245" s="208"/>
      <c r="J245" s="204"/>
      <c r="K245" s="204"/>
      <c r="L245" s="209"/>
      <c r="M245" s="210"/>
      <c r="N245" s="211"/>
      <c r="O245" s="211"/>
      <c r="P245" s="211"/>
      <c r="Q245" s="211"/>
      <c r="R245" s="211"/>
      <c r="S245" s="211"/>
      <c r="T245" s="212"/>
      <c r="AT245" s="213" t="s">
        <v>138</v>
      </c>
      <c r="AU245" s="213" t="s">
        <v>144</v>
      </c>
      <c r="AV245" s="11" t="s">
        <v>83</v>
      </c>
      <c r="AW245" s="11" t="s">
        <v>6</v>
      </c>
      <c r="AX245" s="11" t="s">
        <v>76</v>
      </c>
      <c r="AY245" s="213" t="s">
        <v>127</v>
      </c>
    </row>
    <row r="246" spans="2:65" s="1" customFormat="1" ht="44.25" customHeight="1">
      <c r="B246" s="41"/>
      <c r="C246" s="188" t="s">
        <v>393</v>
      </c>
      <c r="D246" s="188" t="s">
        <v>129</v>
      </c>
      <c r="E246" s="189" t="s">
        <v>394</v>
      </c>
      <c r="F246" s="190" t="s">
        <v>395</v>
      </c>
      <c r="G246" s="191" t="s">
        <v>169</v>
      </c>
      <c r="H246" s="192">
        <v>1980</v>
      </c>
      <c r="I246" s="193"/>
      <c r="J246" s="194">
        <f>ROUND(I246*H246,2)</f>
        <v>0</v>
      </c>
      <c r="K246" s="190" t="s">
        <v>133</v>
      </c>
      <c r="L246" s="61"/>
      <c r="M246" s="195" t="s">
        <v>21</v>
      </c>
      <c r="N246" s="196" t="s">
        <v>42</v>
      </c>
      <c r="O246" s="42"/>
      <c r="P246" s="197">
        <f>O246*H246</f>
        <v>0</v>
      </c>
      <c r="Q246" s="197">
        <v>0</v>
      </c>
      <c r="R246" s="197">
        <f>Q246*H246</f>
        <v>0</v>
      </c>
      <c r="S246" s="197">
        <v>0</v>
      </c>
      <c r="T246" s="198">
        <f>S246*H246</f>
        <v>0</v>
      </c>
      <c r="AR246" s="24" t="s">
        <v>134</v>
      </c>
      <c r="AT246" s="24" t="s">
        <v>129</v>
      </c>
      <c r="AU246" s="24" t="s">
        <v>144</v>
      </c>
      <c r="AY246" s="24" t="s">
        <v>127</v>
      </c>
      <c r="BE246" s="199">
        <f>IF(N246="základní",J246,0)</f>
        <v>0</v>
      </c>
      <c r="BF246" s="199">
        <f>IF(N246="snížená",J246,0)</f>
        <v>0</v>
      </c>
      <c r="BG246" s="199">
        <f>IF(N246="zákl. přenesená",J246,0)</f>
        <v>0</v>
      </c>
      <c r="BH246" s="199">
        <f>IF(N246="sníž. přenesená",J246,0)</f>
        <v>0</v>
      </c>
      <c r="BI246" s="199">
        <f>IF(N246="nulová",J246,0)</f>
        <v>0</v>
      </c>
      <c r="BJ246" s="24" t="s">
        <v>76</v>
      </c>
      <c r="BK246" s="199">
        <f>ROUND(I246*H246,2)</f>
        <v>0</v>
      </c>
      <c r="BL246" s="24" t="s">
        <v>134</v>
      </c>
      <c r="BM246" s="24" t="s">
        <v>396</v>
      </c>
    </row>
    <row r="247" spans="2:65" s="1" customFormat="1" ht="27">
      <c r="B247" s="41"/>
      <c r="C247" s="63"/>
      <c r="D247" s="216" t="s">
        <v>136</v>
      </c>
      <c r="E247" s="63"/>
      <c r="F247" s="226" t="s">
        <v>397</v>
      </c>
      <c r="G247" s="63"/>
      <c r="H247" s="63"/>
      <c r="I247" s="158"/>
      <c r="J247" s="63"/>
      <c r="K247" s="63"/>
      <c r="L247" s="61"/>
      <c r="M247" s="202"/>
      <c r="N247" s="42"/>
      <c r="O247" s="42"/>
      <c r="P247" s="42"/>
      <c r="Q247" s="42"/>
      <c r="R247" s="42"/>
      <c r="S247" s="42"/>
      <c r="T247" s="78"/>
      <c r="AT247" s="24" t="s">
        <v>136</v>
      </c>
      <c r="AU247" s="24" t="s">
        <v>144</v>
      </c>
    </row>
    <row r="248" spans="2:65" s="1" customFormat="1" ht="31.5" customHeight="1">
      <c r="B248" s="41"/>
      <c r="C248" s="188" t="s">
        <v>398</v>
      </c>
      <c r="D248" s="188" t="s">
        <v>129</v>
      </c>
      <c r="E248" s="189" t="s">
        <v>399</v>
      </c>
      <c r="F248" s="190" t="s">
        <v>400</v>
      </c>
      <c r="G248" s="191" t="s">
        <v>217</v>
      </c>
      <c r="H248" s="192">
        <v>6</v>
      </c>
      <c r="I248" s="193"/>
      <c r="J248" s="194">
        <f>ROUND(I248*H248,2)</f>
        <v>0</v>
      </c>
      <c r="K248" s="190" t="s">
        <v>133</v>
      </c>
      <c r="L248" s="61"/>
      <c r="M248" s="195" t="s">
        <v>21</v>
      </c>
      <c r="N248" s="196" t="s">
        <v>42</v>
      </c>
      <c r="O248" s="42"/>
      <c r="P248" s="197">
        <f>O248*H248</f>
        <v>0</v>
      </c>
      <c r="Q248" s="197">
        <v>0</v>
      </c>
      <c r="R248" s="197">
        <f>Q248*H248</f>
        <v>0</v>
      </c>
      <c r="S248" s="197">
        <v>0</v>
      </c>
      <c r="T248" s="198">
        <f>S248*H248</f>
        <v>0</v>
      </c>
      <c r="AR248" s="24" t="s">
        <v>134</v>
      </c>
      <c r="AT248" s="24" t="s">
        <v>129</v>
      </c>
      <c r="AU248" s="24" t="s">
        <v>144</v>
      </c>
      <c r="AY248" s="24" t="s">
        <v>127</v>
      </c>
      <c r="BE248" s="199">
        <f>IF(N248="základní",J248,0)</f>
        <v>0</v>
      </c>
      <c r="BF248" s="199">
        <f>IF(N248="snížená",J248,0)</f>
        <v>0</v>
      </c>
      <c r="BG248" s="199">
        <f>IF(N248="zákl. přenesená",J248,0)</f>
        <v>0</v>
      </c>
      <c r="BH248" s="199">
        <f>IF(N248="sníž. přenesená",J248,0)</f>
        <v>0</v>
      </c>
      <c r="BI248" s="199">
        <f>IF(N248="nulová",J248,0)</f>
        <v>0</v>
      </c>
      <c r="BJ248" s="24" t="s">
        <v>76</v>
      </c>
      <c r="BK248" s="199">
        <f>ROUND(I248*H248,2)</f>
        <v>0</v>
      </c>
      <c r="BL248" s="24" t="s">
        <v>134</v>
      </c>
      <c r="BM248" s="24" t="s">
        <v>401</v>
      </c>
    </row>
    <row r="249" spans="2:65" s="1" customFormat="1" ht="54">
      <c r="B249" s="41"/>
      <c r="C249" s="63"/>
      <c r="D249" s="200" t="s">
        <v>136</v>
      </c>
      <c r="E249" s="63"/>
      <c r="F249" s="201" t="s">
        <v>402</v>
      </c>
      <c r="G249" s="63"/>
      <c r="H249" s="63"/>
      <c r="I249" s="158"/>
      <c r="J249" s="63"/>
      <c r="K249" s="63"/>
      <c r="L249" s="61"/>
      <c r="M249" s="202"/>
      <c r="N249" s="42"/>
      <c r="O249" s="42"/>
      <c r="P249" s="42"/>
      <c r="Q249" s="42"/>
      <c r="R249" s="42"/>
      <c r="S249" s="42"/>
      <c r="T249" s="78"/>
      <c r="AT249" s="24" t="s">
        <v>136</v>
      </c>
      <c r="AU249" s="24" t="s">
        <v>144</v>
      </c>
    </row>
    <row r="250" spans="2:65" s="11" customFormat="1" ht="13.5">
      <c r="B250" s="203"/>
      <c r="C250" s="204"/>
      <c r="D250" s="200" t="s">
        <v>138</v>
      </c>
      <c r="E250" s="205" t="s">
        <v>21</v>
      </c>
      <c r="F250" s="206" t="s">
        <v>403</v>
      </c>
      <c r="G250" s="204"/>
      <c r="H250" s="207">
        <v>6</v>
      </c>
      <c r="I250" s="208"/>
      <c r="J250" s="204"/>
      <c r="K250" s="204"/>
      <c r="L250" s="209"/>
      <c r="M250" s="210"/>
      <c r="N250" s="211"/>
      <c r="O250" s="211"/>
      <c r="P250" s="211"/>
      <c r="Q250" s="211"/>
      <c r="R250" s="211"/>
      <c r="S250" s="211"/>
      <c r="T250" s="212"/>
      <c r="AT250" s="213" t="s">
        <v>138</v>
      </c>
      <c r="AU250" s="213" t="s">
        <v>144</v>
      </c>
      <c r="AV250" s="11" t="s">
        <v>83</v>
      </c>
      <c r="AW250" s="11" t="s">
        <v>35</v>
      </c>
      <c r="AX250" s="11" t="s">
        <v>71</v>
      </c>
      <c r="AY250" s="213" t="s">
        <v>127</v>
      </c>
    </row>
    <row r="251" spans="2:65" s="12" customFormat="1" ht="13.5">
      <c r="B251" s="214"/>
      <c r="C251" s="215"/>
      <c r="D251" s="216" t="s">
        <v>138</v>
      </c>
      <c r="E251" s="217" t="s">
        <v>21</v>
      </c>
      <c r="F251" s="218" t="s">
        <v>140</v>
      </c>
      <c r="G251" s="215"/>
      <c r="H251" s="219">
        <v>6</v>
      </c>
      <c r="I251" s="220"/>
      <c r="J251" s="215"/>
      <c r="K251" s="215"/>
      <c r="L251" s="221"/>
      <c r="M251" s="222"/>
      <c r="N251" s="223"/>
      <c r="O251" s="223"/>
      <c r="P251" s="223"/>
      <c r="Q251" s="223"/>
      <c r="R251" s="223"/>
      <c r="S251" s="223"/>
      <c r="T251" s="224"/>
      <c r="AT251" s="225" t="s">
        <v>138</v>
      </c>
      <c r="AU251" s="225" t="s">
        <v>144</v>
      </c>
      <c r="AV251" s="12" t="s">
        <v>134</v>
      </c>
      <c r="AW251" s="12" t="s">
        <v>35</v>
      </c>
      <c r="AX251" s="12" t="s">
        <v>76</v>
      </c>
      <c r="AY251" s="225" t="s">
        <v>127</v>
      </c>
    </row>
    <row r="252" spans="2:65" s="1" customFormat="1" ht="31.5" customHeight="1">
      <c r="B252" s="41"/>
      <c r="C252" s="188" t="s">
        <v>404</v>
      </c>
      <c r="D252" s="188" t="s">
        <v>129</v>
      </c>
      <c r="E252" s="189" t="s">
        <v>405</v>
      </c>
      <c r="F252" s="190" t="s">
        <v>406</v>
      </c>
      <c r="G252" s="191" t="s">
        <v>217</v>
      </c>
      <c r="H252" s="192">
        <v>4740</v>
      </c>
      <c r="I252" s="193"/>
      <c r="J252" s="194">
        <f>ROUND(I252*H252,2)</f>
        <v>0</v>
      </c>
      <c r="K252" s="190" t="s">
        <v>133</v>
      </c>
      <c r="L252" s="61"/>
      <c r="M252" s="195" t="s">
        <v>21</v>
      </c>
      <c r="N252" s="196" t="s">
        <v>42</v>
      </c>
      <c r="O252" s="42"/>
      <c r="P252" s="197">
        <f>O252*H252</f>
        <v>0</v>
      </c>
      <c r="Q252" s="197">
        <v>0</v>
      </c>
      <c r="R252" s="197">
        <f>Q252*H252</f>
        <v>0</v>
      </c>
      <c r="S252" s="197">
        <v>0</v>
      </c>
      <c r="T252" s="198">
        <f>S252*H252</f>
        <v>0</v>
      </c>
      <c r="AR252" s="24" t="s">
        <v>134</v>
      </c>
      <c r="AT252" s="24" t="s">
        <v>129</v>
      </c>
      <c r="AU252" s="24" t="s">
        <v>144</v>
      </c>
      <c r="AY252" s="24" t="s">
        <v>127</v>
      </c>
      <c r="BE252" s="199">
        <f>IF(N252="základní",J252,0)</f>
        <v>0</v>
      </c>
      <c r="BF252" s="199">
        <f>IF(N252="snížená",J252,0)</f>
        <v>0</v>
      </c>
      <c r="BG252" s="199">
        <f>IF(N252="zákl. přenesená",J252,0)</f>
        <v>0</v>
      </c>
      <c r="BH252" s="199">
        <f>IF(N252="sníž. přenesená",J252,0)</f>
        <v>0</v>
      </c>
      <c r="BI252" s="199">
        <f>IF(N252="nulová",J252,0)</f>
        <v>0</v>
      </c>
      <c r="BJ252" s="24" t="s">
        <v>76</v>
      </c>
      <c r="BK252" s="199">
        <f>ROUND(I252*H252,2)</f>
        <v>0</v>
      </c>
      <c r="BL252" s="24" t="s">
        <v>134</v>
      </c>
      <c r="BM252" s="24" t="s">
        <v>407</v>
      </c>
    </row>
    <row r="253" spans="2:65" s="1" customFormat="1" ht="54">
      <c r="B253" s="41"/>
      <c r="C253" s="63"/>
      <c r="D253" s="200" t="s">
        <v>136</v>
      </c>
      <c r="E253" s="63"/>
      <c r="F253" s="201" t="s">
        <v>402</v>
      </c>
      <c r="G253" s="63"/>
      <c r="H253" s="63"/>
      <c r="I253" s="158"/>
      <c r="J253" s="63"/>
      <c r="K253" s="63"/>
      <c r="L253" s="61"/>
      <c r="M253" s="202"/>
      <c r="N253" s="42"/>
      <c r="O253" s="42"/>
      <c r="P253" s="42"/>
      <c r="Q253" s="42"/>
      <c r="R253" s="42"/>
      <c r="S253" s="42"/>
      <c r="T253" s="78"/>
      <c r="AT253" s="24" t="s">
        <v>136</v>
      </c>
      <c r="AU253" s="24" t="s">
        <v>144</v>
      </c>
    </row>
    <row r="254" spans="2:65" s="11" customFormat="1" ht="13.5">
      <c r="B254" s="203"/>
      <c r="C254" s="204"/>
      <c r="D254" s="216" t="s">
        <v>138</v>
      </c>
      <c r="E254" s="204"/>
      <c r="F254" s="227" t="s">
        <v>408</v>
      </c>
      <c r="G254" s="204"/>
      <c r="H254" s="228">
        <v>4740</v>
      </c>
      <c r="I254" s="208"/>
      <c r="J254" s="204"/>
      <c r="K254" s="204"/>
      <c r="L254" s="209"/>
      <c r="M254" s="210"/>
      <c r="N254" s="211"/>
      <c r="O254" s="211"/>
      <c r="P254" s="211"/>
      <c r="Q254" s="211"/>
      <c r="R254" s="211"/>
      <c r="S254" s="211"/>
      <c r="T254" s="212"/>
      <c r="AT254" s="213" t="s">
        <v>138</v>
      </c>
      <c r="AU254" s="213" t="s">
        <v>144</v>
      </c>
      <c r="AV254" s="11" t="s">
        <v>83</v>
      </c>
      <c r="AW254" s="11" t="s">
        <v>6</v>
      </c>
      <c r="AX254" s="11" t="s">
        <v>76</v>
      </c>
      <c r="AY254" s="213" t="s">
        <v>127</v>
      </c>
    </row>
    <row r="255" spans="2:65" s="1" customFormat="1" ht="31.5" customHeight="1">
      <c r="B255" s="41"/>
      <c r="C255" s="188" t="s">
        <v>409</v>
      </c>
      <c r="D255" s="188" t="s">
        <v>129</v>
      </c>
      <c r="E255" s="189" t="s">
        <v>410</v>
      </c>
      <c r="F255" s="190" t="s">
        <v>411</v>
      </c>
      <c r="G255" s="191" t="s">
        <v>217</v>
      </c>
      <c r="H255" s="192">
        <v>6</v>
      </c>
      <c r="I255" s="193"/>
      <c r="J255" s="194">
        <f>ROUND(I255*H255,2)</f>
        <v>0</v>
      </c>
      <c r="K255" s="190" t="s">
        <v>133</v>
      </c>
      <c r="L255" s="61"/>
      <c r="M255" s="195" t="s">
        <v>21</v>
      </c>
      <c r="N255" s="196" t="s">
        <v>42</v>
      </c>
      <c r="O255" s="42"/>
      <c r="P255" s="197">
        <f>O255*H255</f>
        <v>0</v>
      </c>
      <c r="Q255" s="197">
        <v>0</v>
      </c>
      <c r="R255" s="197">
        <f>Q255*H255</f>
        <v>0</v>
      </c>
      <c r="S255" s="197">
        <v>0</v>
      </c>
      <c r="T255" s="198">
        <f>S255*H255</f>
        <v>0</v>
      </c>
      <c r="AR255" s="24" t="s">
        <v>134</v>
      </c>
      <c r="AT255" s="24" t="s">
        <v>129</v>
      </c>
      <c r="AU255" s="24" t="s">
        <v>144</v>
      </c>
      <c r="AY255" s="24" t="s">
        <v>127</v>
      </c>
      <c r="BE255" s="199">
        <f>IF(N255="základní",J255,0)</f>
        <v>0</v>
      </c>
      <c r="BF255" s="199">
        <f>IF(N255="snížená",J255,0)</f>
        <v>0</v>
      </c>
      <c r="BG255" s="199">
        <f>IF(N255="zákl. přenesená",J255,0)</f>
        <v>0</v>
      </c>
      <c r="BH255" s="199">
        <f>IF(N255="sníž. přenesená",J255,0)</f>
        <v>0</v>
      </c>
      <c r="BI255" s="199">
        <f>IF(N255="nulová",J255,0)</f>
        <v>0</v>
      </c>
      <c r="BJ255" s="24" t="s">
        <v>76</v>
      </c>
      <c r="BK255" s="199">
        <f>ROUND(I255*H255,2)</f>
        <v>0</v>
      </c>
      <c r="BL255" s="24" t="s">
        <v>134</v>
      </c>
      <c r="BM255" s="24" t="s">
        <v>412</v>
      </c>
    </row>
    <row r="256" spans="2:65" s="1" customFormat="1" ht="40.5">
      <c r="B256" s="41"/>
      <c r="C256" s="63"/>
      <c r="D256" s="216" t="s">
        <v>136</v>
      </c>
      <c r="E256" s="63"/>
      <c r="F256" s="226" t="s">
        <v>413</v>
      </c>
      <c r="G256" s="63"/>
      <c r="H256" s="63"/>
      <c r="I256" s="158"/>
      <c r="J256" s="63"/>
      <c r="K256" s="63"/>
      <c r="L256" s="61"/>
      <c r="M256" s="202"/>
      <c r="N256" s="42"/>
      <c r="O256" s="42"/>
      <c r="P256" s="42"/>
      <c r="Q256" s="42"/>
      <c r="R256" s="42"/>
      <c r="S256" s="42"/>
      <c r="T256" s="78"/>
      <c r="AT256" s="24" t="s">
        <v>136</v>
      </c>
      <c r="AU256" s="24" t="s">
        <v>144</v>
      </c>
    </row>
    <row r="257" spans="2:65" s="1" customFormat="1" ht="22.5" customHeight="1">
      <c r="B257" s="41"/>
      <c r="C257" s="188" t="s">
        <v>414</v>
      </c>
      <c r="D257" s="188" t="s">
        <v>129</v>
      </c>
      <c r="E257" s="189" t="s">
        <v>415</v>
      </c>
      <c r="F257" s="190" t="s">
        <v>416</v>
      </c>
      <c r="G257" s="191" t="s">
        <v>417</v>
      </c>
      <c r="H257" s="192">
        <v>1100</v>
      </c>
      <c r="I257" s="193"/>
      <c r="J257" s="194">
        <f>ROUND(I257*H257,2)</f>
        <v>0</v>
      </c>
      <c r="K257" s="190" t="s">
        <v>21</v>
      </c>
      <c r="L257" s="61"/>
      <c r="M257" s="195" t="s">
        <v>21</v>
      </c>
      <c r="N257" s="196" t="s">
        <v>42</v>
      </c>
      <c r="O257" s="42"/>
      <c r="P257" s="197">
        <f>O257*H257</f>
        <v>0</v>
      </c>
      <c r="Q257" s="197">
        <v>0</v>
      </c>
      <c r="R257" s="197">
        <f>Q257*H257</f>
        <v>0</v>
      </c>
      <c r="S257" s="197">
        <v>0</v>
      </c>
      <c r="T257" s="198">
        <f>S257*H257</f>
        <v>0</v>
      </c>
      <c r="AR257" s="24" t="s">
        <v>134</v>
      </c>
      <c r="AT257" s="24" t="s">
        <v>129</v>
      </c>
      <c r="AU257" s="24" t="s">
        <v>144</v>
      </c>
      <c r="AY257" s="24" t="s">
        <v>127</v>
      </c>
      <c r="BE257" s="199">
        <f>IF(N257="základní",J257,0)</f>
        <v>0</v>
      </c>
      <c r="BF257" s="199">
        <f>IF(N257="snížená",J257,0)</f>
        <v>0</v>
      </c>
      <c r="BG257" s="199">
        <f>IF(N257="zákl. přenesená",J257,0)</f>
        <v>0</v>
      </c>
      <c r="BH257" s="199">
        <f>IF(N257="sníž. přenesená",J257,0)</f>
        <v>0</v>
      </c>
      <c r="BI257" s="199">
        <f>IF(N257="nulová",J257,0)</f>
        <v>0</v>
      </c>
      <c r="BJ257" s="24" t="s">
        <v>76</v>
      </c>
      <c r="BK257" s="199">
        <f>ROUND(I257*H257,2)</f>
        <v>0</v>
      </c>
      <c r="BL257" s="24" t="s">
        <v>134</v>
      </c>
      <c r="BM257" s="24" t="s">
        <v>418</v>
      </c>
    </row>
    <row r="258" spans="2:65" s="11" customFormat="1" ht="13.5">
      <c r="B258" s="203"/>
      <c r="C258" s="204"/>
      <c r="D258" s="216" t="s">
        <v>138</v>
      </c>
      <c r="E258" s="204"/>
      <c r="F258" s="227" t="s">
        <v>419</v>
      </c>
      <c r="G258" s="204"/>
      <c r="H258" s="228">
        <v>1100</v>
      </c>
      <c r="I258" s="208"/>
      <c r="J258" s="204"/>
      <c r="K258" s="204"/>
      <c r="L258" s="209"/>
      <c r="M258" s="210"/>
      <c r="N258" s="211"/>
      <c r="O258" s="211"/>
      <c r="P258" s="211"/>
      <c r="Q258" s="211"/>
      <c r="R258" s="211"/>
      <c r="S258" s="211"/>
      <c r="T258" s="212"/>
      <c r="AT258" s="213" t="s">
        <v>138</v>
      </c>
      <c r="AU258" s="213" t="s">
        <v>144</v>
      </c>
      <c r="AV258" s="11" t="s">
        <v>83</v>
      </c>
      <c r="AW258" s="11" t="s">
        <v>6</v>
      </c>
      <c r="AX258" s="11" t="s">
        <v>76</v>
      </c>
      <c r="AY258" s="213" t="s">
        <v>127</v>
      </c>
    </row>
    <row r="259" spans="2:65" s="1" customFormat="1" ht="22.5" customHeight="1">
      <c r="B259" s="41"/>
      <c r="C259" s="188" t="s">
        <v>420</v>
      </c>
      <c r="D259" s="188" t="s">
        <v>129</v>
      </c>
      <c r="E259" s="189" t="s">
        <v>421</v>
      </c>
      <c r="F259" s="190" t="s">
        <v>422</v>
      </c>
      <c r="G259" s="191" t="s">
        <v>169</v>
      </c>
      <c r="H259" s="192">
        <v>3960</v>
      </c>
      <c r="I259" s="193"/>
      <c r="J259" s="194">
        <f>ROUND(I259*H259,2)</f>
        <v>0</v>
      </c>
      <c r="K259" s="190" t="s">
        <v>21</v>
      </c>
      <c r="L259" s="61"/>
      <c r="M259" s="195" t="s">
        <v>21</v>
      </c>
      <c r="N259" s="196" t="s">
        <v>42</v>
      </c>
      <c r="O259" s="42"/>
      <c r="P259" s="197">
        <f>O259*H259</f>
        <v>0</v>
      </c>
      <c r="Q259" s="197">
        <v>0</v>
      </c>
      <c r="R259" s="197">
        <f>Q259*H259</f>
        <v>0</v>
      </c>
      <c r="S259" s="197">
        <v>0</v>
      </c>
      <c r="T259" s="198">
        <f>S259*H259</f>
        <v>0</v>
      </c>
      <c r="AR259" s="24" t="s">
        <v>134</v>
      </c>
      <c r="AT259" s="24" t="s">
        <v>129</v>
      </c>
      <c r="AU259" s="24" t="s">
        <v>144</v>
      </c>
      <c r="AY259" s="24" t="s">
        <v>127</v>
      </c>
      <c r="BE259" s="199">
        <f>IF(N259="základní",J259,0)</f>
        <v>0</v>
      </c>
      <c r="BF259" s="199">
        <f>IF(N259="snížená",J259,0)</f>
        <v>0</v>
      </c>
      <c r="BG259" s="199">
        <f>IF(N259="zákl. přenesená",J259,0)</f>
        <v>0</v>
      </c>
      <c r="BH259" s="199">
        <f>IF(N259="sníž. přenesená",J259,0)</f>
        <v>0</v>
      </c>
      <c r="BI259" s="199">
        <f>IF(N259="nulová",J259,0)</f>
        <v>0</v>
      </c>
      <c r="BJ259" s="24" t="s">
        <v>76</v>
      </c>
      <c r="BK259" s="199">
        <f>ROUND(I259*H259,2)</f>
        <v>0</v>
      </c>
      <c r="BL259" s="24" t="s">
        <v>134</v>
      </c>
      <c r="BM259" s="24" t="s">
        <v>423</v>
      </c>
    </row>
    <row r="260" spans="2:65" s="11" customFormat="1" ht="13.5">
      <c r="B260" s="203"/>
      <c r="C260" s="204"/>
      <c r="D260" s="200" t="s">
        <v>138</v>
      </c>
      <c r="E260" s="204"/>
      <c r="F260" s="206" t="s">
        <v>424</v>
      </c>
      <c r="G260" s="204"/>
      <c r="H260" s="207">
        <v>3960</v>
      </c>
      <c r="I260" s="208"/>
      <c r="J260" s="204"/>
      <c r="K260" s="204"/>
      <c r="L260" s="209"/>
      <c r="M260" s="210"/>
      <c r="N260" s="211"/>
      <c r="O260" s="211"/>
      <c r="P260" s="211"/>
      <c r="Q260" s="211"/>
      <c r="R260" s="211"/>
      <c r="S260" s="211"/>
      <c r="T260" s="212"/>
      <c r="AT260" s="213" t="s">
        <v>138</v>
      </c>
      <c r="AU260" s="213" t="s">
        <v>144</v>
      </c>
      <c r="AV260" s="11" t="s">
        <v>83</v>
      </c>
      <c r="AW260" s="11" t="s">
        <v>6</v>
      </c>
      <c r="AX260" s="11" t="s">
        <v>76</v>
      </c>
      <c r="AY260" s="213" t="s">
        <v>127</v>
      </c>
    </row>
    <row r="261" spans="2:65" s="10" customFormat="1" ht="29.85" customHeight="1">
      <c r="B261" s="171"/>
      <c r="C261" s="172"/>
      <c r="D261" s="185" t="s">
        <v>70</v>
      </c>
      <c r="E261" s="186" t="s">
        <v>425</v>
      </c>
      <c r="F261" s="186" t="s">
        <v>426</v>
      </c>
      <c r="G261" s="172"/>
      <c r="H261" s="172"/>
      <c r="I261" s="175"/>
      <c r="J261" s="187">
        <f>BK261</f>
        <v>0</v>
      </c>
      <c r="K261" s="172"/>
      <c r="L261" s="177"/>
      <c r="M261" s="178"/>
      <c r="N261" s="179"/>
      <c r="O261" s="179"/>
      <c r="P261" s="180">
        <f>SUM(P262:P263)</f>
        <v>0</v>
      </c>
      <c r="Q261" s="179"/>
      <c r="R261" s="180">
        <f>SUM(R262:R263)</f>
        <v>0</v>
      </c>
      <c r="S261" s="179"/>
      <c r="T261" s="181">
        <f>SUM(T262:T263)</f>
        <v>0</v>
      </c>
      <c r="AR261" s="182" t="s">
        <v>76</v>
      </c>
      <c r="AT261" s="183" t="s">
        <v>70</v>
      </c>
      <c r="AU261" s="183" t="s">
        <v>76</v>
      </c>
      <c r="AY261" s="182" t="s">
        <v>127</v>
      </c>
      <c r="BK261" s="184">
        <f>SUM(BK262:BK263)</f>
        <v>0</v>
      </c>
    </row>
    <row r="262" spans="2:65" s="1" customFormat="1" ht="44.25" customHeight="1">
      <c r="B262" s="41"/>
      <c r="C262" s="188" t="s">
        <v>427</v>
      </c>
      <c r="D262" s="188" t="s">
        <v>129</v>
      </c>
      <c r="E262" s="189" t="s">
        <v>428</v>
      </c>
      <c r="F262" s="190" t="s">
        <v>429</v>
      </c>
      <c r="G262" s="191" t="s">
        <v>161</v>
      </c>
      <c r="H262" s="192">
        <v>88.991</v>
      </c>
      <c r="I262" s="193"/>
      <c r="J262" s="194">
        <f>ROUND(I262*H262,2)</f>
        <v>0</v>
      </c>
      <c r="K262" s="190" t="s">
        <v>133</v>
      </c>
      <c r="L262" s="61"/>
      <c r="M262" s="195" t="s">
        <v>21</v>
      </c>
      <c r="N262" s="196" t="s">
        <v>42</v>
      </c>
      <c r="O262" s="42"/>
      <c r="P262" s="197">
        <f>O262*H262</f>
        <v>0</v>
      </c>
      <c r="Q262" s="197">
        <v>0</v>
      </c>
      <c r="R262" s="197">
        <f>Q262*H262</f>
        <v>0</v>
      </c>
      <c r="S262" s="197">
        <v>0</v>
      </c>
      <c r="T262" s="198">
        <f>S262*H262</f>
        <v>0</v>
      </c>
      <c r="AR262" s="24" t="s">
        <v>134</v>
      </c>
      <c r="AT262" s="24" t="s">
        <v>129</v>
      </c>
      <c r="AU262" s="24" t="s">
        <v>83</v>
      </c>
      <c r="AY262" s="24" t="s">
        <v>127</v>
      </c>
      <c r="BE262" s="199">
        <f>IF(N262="základní",J262,0)</f>
        <v>0</v>
      </c>
      <c r="BF262" s="199">
        <f>IF(N262="snížená",J262,0)</f>
        <v>0</v>
      </c>
      <c r="BG262" s="199">
        <f>IF(N262="zákl. přenesená",J262,0)</f>
        <v>0</v>
      </c>
      <c r="BH262" s="199">
        <f>IF(N262="sníž. přenesená",J262,0)</f>
        <v>0</v>
      </c>
      <c r="BI262" s="199">
        <f>IF(N262="nulová",J262,0)</f>
        <v>0</v>
      </c>
      <c r="BJ262" s="24" t="s">
        <v>76</v>
      </c>
      <c r="BK262" s="199">
        <f>ROUND(I262*H262,2)</f>
        <v>0</v>
      </c>
      <c r="BL262" s="24" t="s">
        <v>134</v>
      </c>
      <c r="BM262" s="24" t="s">
        <v>430</v>
      </c>
    </row>
    <row r="263" spans="2:65" s="1" customFormat="1" ht="81">
      <c r="B263" s="41"/>
      <c r="C263" s="63"/>
      <c r="D263" s="200" t="s">
        <v>136</v>
      </c>
      <c r="E263" s="63"/>
      <c r="F263" s="201" t="s">
        <v>431</v>
      </c>
      <c r="G263" s="63"/>
      <c r="H263" s="63"/>
      <c r="I263" s="158"/>
      <c r="J263" s="63"/>
      <c r="K263" s="63"/>
      <c r="L263" s="61"/>
      <c r="M263" s="202"/>
      <c r="N263" s="42"/>
      <c r="O263" s="42"/>
      <c r="P263" s="42"/>
      <c r="Q263" s="42"/>
      <c r="R263" s="42"/>
      <c r="S263" s="42"/>
      <c r="T263" s="78"/>
      <c r="AT263" s="24" t="s">
        <v>136</v>
      </c>
      <c r="AU263" s="24" t="s">
        <v>83</v>
      </c>
    </row>
    <row r="264" spans="2:65" s="10" customFormat="1" ht="37.35" customHeight="1">
      <c r="B264" s="171"/>
      <c r="C264" s="172"/>
      <c r="D264" s="173" t="s">
        <v>70</v>
      </c>
      <c r="E264" s="174" t="s">
        <v>432</v>
      </c>
      <c r="F264" s="174" t="s">
        <v>433</v>
      </c>
      <c r="G264" s="172"/>
      <c r="H264" s="172"/>
      <c r="I264" s="175"/>
      <c r="J264" s="176">
        <f>BK264</f>
        <v>0</v>
      </c>
      <c r="K264" s="172"/>
      <c r="L264" s="177"/>
      <c r="M264" s="178"/>
      <c r="N264" s="179"/>
      <c r="O264" s="179"/>
      <c r="P264" s="180">
        <f>P265+P272+P274+P304+P334+P345+P352+P362</f>
        <v>0</v>
      </c>
      <c r="Q264" s="179"/>
      <c r="R264" s="180">
        <f>R265+R272+R274+R304+R334+R345+R352+R362</f>
        <v>1.0261697999999999</v>
      </c>
      <c r="S264" s="179"/>
      <c r="T264" s="181">
        <f>T265+T272+T274+T304+T334+T345+T352+T362</f>
        <v>0.59684809999999999</v>
      </c>
      <c r="AR264" s="182" t="s">
        <v>83</v>
      </c>
      <c r="AT264" s="183" t="s">
        <v>70</v>
      </c>
      <c r="AU264" s="183" t="s">
        <v>71</v>
      </c>
      <c r="AY264" s="182" t="s">
        <v>127</v>
      </c>
      <c r="BK264" s="184">
        <f>BK265+BK272+BK274+BK304+BK334+BK345+BK352+BK362</f>
        <v>0</v>
      </c>
    </row>
    <row r="265" spans="2:65" s="10" customFormat="1" ht="19.899999999999999" customHeight="1">
      <c r="B265" s="171"/>
      <c r="C265" s="172"/>
      <c r="D265" s="185" t="s">
        <v>70</v>
      </c>
      <c r="E265" s="186" t="s">
        <v>434</v>
      </c>
      <c r="F265" s="186" t="s">
        <v>435</v>
      </c>
      <c r="G265" s="172"/>
      <c r="H265" s="172"/>
      <c r="I265" s="175"/>
      <c r="J265" s="187">
        <f>BK265</f>
        <v>0</v>
      </c>
      <c r="K265" s="172"/>
      <c r="L265" s="177"/>
      <c r="M265" s="178"/>
      <c r="N265" s="179"/>
      <c r="O265" s="179"/>
      <c r="P265" s="180">
        <f>SUM(P266:P271)</f>
        <v>0</v>
      </c>
      <c r="Q265" s="179"/>
      <c r="R265" s="180">
        <f>SUM(R266:R271)</f>
        <v>2.2880000000000001E-2</v>
      </c>
      <c r="S265" s="179"/>
      <c r="T265" s="181">
        <f>SUM(T266:T271)</f>
        <v>0</v>
      </c>
      <c r="AR265" s="182" t="s">
        <v>83</v>
      </c>
      <c r="AT265" s="183" t="s">
        <v>70</v>
      </c>
      <c r="AU265" s="183" t="s">
        <v>76</v>
      </c>
      <c r="AY265" s="182" t="s">
        <v>127</v>
      </c>
      <c r="BK265" s="184">
        <f>SUM(BK266:BK271)</f>
        <v>0</v>
      </c>
    </row>
    <row r="266" spans="2:65" s="1" customFormat="1" ht="22.5" customHeight="1">
      <c r="B266" s="41"/>
      <c r="C266" s="188" t="s">
        <v>436</v>
      </c>
      <c r="D266" s="188" t="s">
        <v>129</v>
      </c>
      <c r="E266" s="189" t="s">
        <v>437</v>
      </c>
      <c r="F266" s="190" t="s">
        <v>438</v>
      </c>
      <c r="G266" s="191" t="s">
        <v>439</v>
      </c>
      <c r="H266" s="192">
        <v>16</v>
      </c>
      <c r="I266" s="193"/>
      <c r="J266" s="194">
        <f>ROUND(I266*H266,2)</f>
        <v>0</v>
      </c>
      <c r="K266" s="190" t="s">
        <v>133</v>
      </c>
      <c r="L266" s="61"/>
      <c r="M266" s="195" t="s">
        <v>21</v>
      </c>
      <c r="N266" s="196" t="s">
        <v>42</v>
      </c>
      <c r="O266" s="42"/>
      <c r="P266" s="197">
        <f>O266*H266</f>
        <v>0</v>
      </c>
      <c r="Q266" s="197">
        <v>1.4300000000000001E-3</v>
      </c>
      <c r="R266" s="197">
        <f>Q266*H266</f>
        <v>2.2880000000000001E-2</v>
      </c>
      <c r="S266" s="197">
        <v>0</v>
      </c>
      <c r="T266" s="198">
        <f>S266*H266</f>
        <v>0</v>
      </c>
      <c r="AR266" s="24" t="s">
        <v>241</v>
      </c>
      <c r="AT266" s="24" t="s">
        <v>129</v>
      </c>
      <c r="AU266" s="24" t="s">
        <v>83</v>
      </c>
      <c r="AY266" s="24" t="s">
        <v>127</v>
      </c>
      <c r="BE266" s="199">
        <f>IF(N266="základní",J266,0)</f>
        <v>0</v>
      </c>
      <c r="BF266" s="199">
        <f>IF(N266="snížená",J266,0)</f>
        <v>0</v>
      </c>
      <c r="BG266" s="199">
        <f>IF(N266="zákl. přenesená",J266,0)</f>
        <v>0</v>
      </c>
      <c r="BH266" s="199">
        <f>IF(N266="sníž. přenesená",J266,0)</f>
        <v>0</v>
      </c>
      <c r="BI266" s="199">
        <f>IF(N266="nulová",J266,0)</f>
        <v>0</v>
      </c>
      <c r="BJ266" s="24" t="s">
        <v>76</v>
      </c>
      <c r="BK266" s="199">
        <f>ROUND(I266*H266,2)</f>
        <v>0</v>
      </c>
      <c r="BL266" s="24" t="s">
        <v>241</v>
      </c>
      <c r="BM266" s="24" t="s">
        <v>440</v>
      </c>
    </row>
    <row r="267" spans="2:65" s="11" customFormat="1" ht="13.5">
      <c r="B267" s="203"/>
      <c r="C267" s="204"/>
      <c r="D267" s="200" t="s">
        <v>138</v>
      </c>
      <c r="E267" s="205" t="s">
        <v>21</v>
      </c>
      <c r="F267" s="206" t="s">
        <v>441</v>
      </c>
      <c r="G267" s="204"/>
      <c r="H267" s="207">
        <v>16</v>
      </c>
      <c r="I267" s="208"/>
      <c r="J267" s="204"/>
      <c r="K267" s="204"/>
      <c r="L267" s="209"/>
      <c r="M267" s="210"/>
      <c r="N267" s="211"/>
      <c r="O267" s="211"/>
      <c r="P267" s="211"/>
      <c r="Q267" s="211"/>
      <c r="R267" s="211"/>
      <c r="S267" s="211"/>
      <c r="T267" s="212"/>
      <c r="AT267" s="213" t="s">
        <v>138</v>
      </c>
      <c r="AU267" s="213" t="s">
        <v>83</v>
      </c>
      <c r="AV267" s="11" t="s">
        <v>83</v>
      </c>
      <c r="AW267" s="11" t="s">
        <v>35</v>
      </c>
      <c r="AX267" s="11" t="s">
        <v>71</v>
      </c>
      <c r="AY267" s="213" t="s">
        <v>127</v>
      </c>
    </row>
    <row r="268" spans="2:65" s="12" customFormat="1" ht="13.5">
      <c r="B268" s="214"/>
      <c r="C268" s="215"/>
      <c r="D268" s="216" t="s">
        <v>138</v>
      </c>
      <c r="E268" s="217" t="s">
        <v>21</v>
      </c>
      <c r="F268" s="218" t="s">
        <v>140</v>
      </c>
      <c r="G268" s="215"/>
      <c r="H268" s="219">
        <v>16</v>
      </c>
      <c r="I268" s="220"/>
      <c r="J268" s="215"/>
      <c r="K268" s="215"/>
      <c r="L268" s="221"/>
      <c r="M268" s="222"/>
      <c r="N268" s="223"/>
      <c r="O268" s="223"/>
      <c r="P268" s="223"/>
      <c r="Q268" s="223"/>
      <c r="R268" s="223"/>
      <c r="S268" s="223"/>
      <c r="T268" s="224"/>
      <c r="AT268" s="225" t="s">
        <v>138</v>
      </c>
      <c r="AU268" s="225" t="s">
        <v>83</v>
      </c>
      <c r="AV268" s="12" t="s">
        <v>134</v>
      </c>
      <c r="AW268" s="12" t="s">
        <v>35</v>
      </c>
      <c r="AX268" s="12" t="s">
        <v>76</v>
      </c>
      <c r="AY268" s="225" t="s">
        <v>127</v>
      </c>
    </row>
    <row r="269" spans="2:65" s="1" customFormat="1" ht="22.5" customHeight="1">
      <c r="B269" s="41"/>
      <c r="C269" s="188" t="s">
        <v>442</v>
      </c>
      <c r="D269" s="188" t="s">
        <v>129</v>
      </c>
      <c r="E269" s="189" t="s">
        <v>443</v>
      </c>
      <c r="F269" s="190" t="s">
        <v>444</v>
      </c>
      <c r="G269" s="191" t="s">
        <v>439</v>
      </c>
      <c r="H269" s="192">
        <v>10</v>
      </c>
      <c r="I269" s="193"/>
      <c r="J269" s="194">
        <f>ROUND(I269*H269,2)</f>
        <v>0</v>
      </c>
      <c r="K269" s="190" t="s">
        <v>21</v>
      </c>
      <c r="L269" s="61"/>
      <c r="M269" s="195" t="s">
        <v>21</v>
      </c>
      <c r="N269" s="196" t="s">
        <v>42</v>
      </c>
      <c r="O269" s="42"/>
      <c r="P269" s="197">
        <f>O269*H269</f>
        <v>0</v>
      </c>
      <c r="Q269" s="197">
        <v>0</v>
      </c>
      <c r="R269" s="197">
        <f>Q269*H269</f>
        <v>0</v>
      </c>
      <c r="S269" s="197">
        <v>0</v>
      </c>
      <c r="T269" s="198">
        <f>S269*H269</f>
        <v>0</v>
      </c>
      <c r="AR269" s="24" t="s">
        <v>241</v>
      </c>
      <c r="AT269" s="24" t="s">
        <v>129</v>
      </c>
      <c r="AU269" s="24" t="s">
        <v>83</v>
      </c>
      <c r="AY269" s="24" t="s">
        <v>127</v>
      </c>
      <c r="BE269" s="199">
        <f>IF(N269="základní",J269,0)</f>
        <v>0</v>
      </c>
      <c r="BF269" s="199">
        <f>IF(N269="snížená",J269,0)</f>
        <v>0</v>
      </c>
      <c r="BG269" s="199">
        <f>IF(N269="zákl. přenesená",J269,0)</f>
        <v>0</v>
      </c>
      <c r="BH269" s="199">
        <f>IF(N269="sníž. přenesená",J269,0)</f>
        <v>0</v>
      </c>
      <c r="BI269" s="199">
        <f>IF(N269="nulová",J269,0)</f>
        <v>0</v>
      </c>
      <c r="BJ269" s="24" t="s">
        <v>76</v>
      </c>
      <c r="BK269" s="199">
        <f>ROUND(I269*H269,2)</f>
        <v>0</v>
      </c>
      <c r="BL269" s="24" t="s">
        <v>241</v>
      </c>
      <c r="BM269" s="24" t="s">
        <v>445</v>
      </c>
    </row>
    <row r="270" spans="2:65" s="11" customFormat="1" ht="13.5">
      <c r="B270" s="203"/>
      <c r="C270" s="204"/>
      <c r="D270" s="200" t="s">
        <v>138</v>
      </c>
      <c r="E270" s="205" t="s">
        <v>21</v>
      </c>
      <c r="F270" s="206" t="s">
        <v>446</v>
      </c>
      <c r="G270" s="204"/>
      <c r="H270" s="207">
        <v>10</v>
      </c>
      <c r="I270" s="208"/>
      <c r="J270" s="204"/>
      <c r="K270" s="204"/>
      <c r="L270" s="209"/>
      <c r="M270" s="210"/>
      <c r="N270" s="211"/>
      <c r="O270" s="211"/>
      <c r="P270" s="211"/>
      <c r="Q270" s="211"/>
      <c r="R270" s="211"/>
      <c r="S270" s="211"/>
      <c r="T270" s="212"/>
      <c r="AT270" s="213" t="s">
        <v>138</v>
      </c>
      <c r="AU270" s="213" t="s">
        <v>83</v>
      </c>
      <c r="AV270" s="11" t="s">
        <v>83</v>
      </c>
      <c r="AW270" s="11" t="s">
        <v>35</v>
      </c>
      <c r="AX270" s="11" t="s">
        <v>71</v>
      </c>
      <c r="AY270" s="213" t="s">
        <v>127</v>
      </c>
    </row>
    <row r="271" spans="2:65" s="12" customFormat="1" ht="13.5">
      <c r="B271" s="214"/>
      <c r="C271" s="215"/>
      <c r="D271" s="200" t="s">
        <v>138</v>
      </c>
      <c r="E271" s="261" t="s">
        <v>21</v>
      </c>
      <c r="F271" s="262" t="s">
        <v>140</v>
      </c>
      <c r="G271" s="215"/>
      <c r="H271" s="263">
        <v>10</v>
      </c>
      <c r="I271" s="220"/>
      <c r="J271" s="215"/>
      <c r="K271" s="215"/>
      <c r="L271" s="221"/>
      <c r="M271" s="222"/>
      <c r="N271" s="223"/>
      <c r="O271" s="223"/>
      <c r="P271" s="223"/>
      <c r="Q271" s="223"/>
      <c r="R271" s="223"/>
      <c r="S271" s="223"/>
      <c r="T271" s="224"/>
      <c r="AT271" s="225" t="s">
        <v>138</v>
      </c>
      <c r="AU271" s="225" t="s">
        <v>83</v>
      </c>
      <c r="AV271" s="12" t="s">
        <v>134</v>
      </c>
      <c r="AW271" s="12" t="s">
        <v>35</v>
      </c>
      <c r="AX271" s="12" t="s">
        <v>76</v>
      </c>
      <c r="AY271" s="225" t="s">
        <v>127</v>
      </c>
    </row>
    <row r="272" spans="2:65" s="10" customFormat="1" ht="29.85" customHeight="1">
      <c r="B272" s="171"/>
      <c r="C272" s="172"/>
      <c r="D272" s="185" t="s">
        <v>70</v>
      </c>
      <c r="E272" s="186" t="s">
        <v>447</v>
      </c>
      <c r="F272" s="186" t="s">
        <v>448</v>
      </c>
      <c r="G272" s="172"/>
      <c r="H272" s="172"/>
      <c r="I272" s="175"/>
      <c r="J272" s="187">
        <f>BK272</f>
        <v>0</v>
      </c>
      <c r="K272" s="172"/>
      <c r="L272" s="177"/>
      <c r="M272" s="178"/>
      <c r="N272" s="179"/>
      <c r="O272" s="179"/>
      <c r="P272" s="180">
        <f>P273</f>
        <v>0</v>
      </c>
      <c r="Q272" s="179"/>
      <c r="R272" s="180">
        <f>R273</f>
        <v>0</v>
      </c>
      <c r="S272" s="179"/>
      <c r="T272" s="181">
        <f>T273</f>
        <v>0</v>
      </c>
      <c r="AR272" s="182" t="s">
        <v>83</v>
      </c>
      <c r="AT272" s="183" t="s">
        <v>70</v>
      </c>
      <c r="AU272" s="183" t="s">
        <v>76</v>
      </c>
      <c r="AY272" s="182" t="s">
        <v>127</v>
      </c>
      <c r="BK272" s="184">
        <f>BK273</f>
        <v>0</v>
      </c>
    </row>
    <row r="273" spans="2:65" s="1" customFormat="1" ht="22.5" customHeight="1">
      <c r="B273" s="41"/>
      <c r="C273" s="188" t="s">
        <v>449</v>
      </c>
      <c r="D273" s="188" t="s">
        <v>129</v>
      </c>
      <c r="E273" s="189" t="s">
        <v>450</v>
      </c>
      <c r="F273" s="190" t="s">
        <v>451</v>
      </c>
      <c r="G273" s="191" t="s">
        <v>452</v>
      </c>
      <c r="H273" s="192">
        <v>1</v>
      </c>
      <c r="I273" s="193"/>
      <c r="J273" s="194">
        <f>ROUND(I273*H273,2)</f>
        <v>0</v>
      </c>
      <c r="K273" s="190" t="s">
        <v>21</v>
      </c>
      <c r="L273" s="61"/>
      <c r="M273" s="195" t="s">
        <v>21</v>
      </c>
      <c r="N273" s="196" t="s">
        <v>42</v>
      </c>
      <c r="O273" s="42"/>
      <c r="P273" s="197">
        <f>O273*H273</f>
        <v>0</v>
      </c>
      <c r="Q273" s="197">
        <v>0</v>
      </c>
      <c r="R273" s="197">
        <f>Q273*H273</f>
        <v>0</v>
      </c>
      <c r="S273" s="197">
        <v>0</v>
      </c>
      <c r="T273" s="198">
        <f>S273*H273</f>
        <v>0</v>
      </c>
      <c r="AR273" s="24" t="s">
        <v>241</v>
      </c>
      <c r="AT273" s="24" t="s">
        <v>129</v>
      </c>
      <c r="AU273" s="24" t="s">
        <v>83</v>
      </c>
      <c r="AY273" s="24" t="s">
        <v>127</v>
      </c>
      <c r="BE273" s="199">
        <f>IF(N273="základní",J273,0)</f>
        <v>0</v>
      </c>
      <c r="BF273" s="199">
        <f>IF(N273="snížená",J273,0)</f>
        <v>0</v>
      </c>
      <c r="BG273" s="199">
        <f>IF(N273="zákl. přenesená",J273,0)</f>
        <v>0</v>
      </c>
      <c r="BH273" s="199">
        <f>IF(N273="sníž. přenesená",J273,0)</f>
        <v>0</v>
      </c>
      <c r="BI273" s="199">
        <f>IF(N273="nulová",J273,0)</f>
        <v>0</v>
      </c>
      <c r="BJ273" s="24" t="s">
        <v>76</v>
      </c>
      <c r="BK273" s="199">
        <f>ROUND(I273*H273,2)</f>
        <v>0</v>
      </c>
      <c r="BL273" s="24" t="s">
        <v>241</v>
      </c>
      <c r="BM273" s="24" t="s">
        <v>453</v>
      </c>
    </row>
    <row r="274" spans="2:65" s="10" customFormat="1" ht="29.85" customHeight="1">
      <c r="B274" s="171"/>
      <c r="C274" s="172"/>
      <c r="D274" s="185" t="s">
        <v>70</v>
      </c>
      <c r="E274" s="186" t="s">
        <v>454</v>
      </c>
      <c r="F274" s="186" t="s">
        <v>455</v>
      </c>
      <c r="G274" s="172"/>
      <c r="H274" s="172"/>
      <c r="I274" s="175"/>
      <c r="J274" s="187">
        <f>BK274</f>
        <v>0</v>
      </c>
      <c r="K274" s="172"/>
      <c r="L274" s="177"/>
      <c r="M274" s="178"/>
      <c r="N274" s="179"/>
      <c r="O274" s="179"/>
      <c r="P274" s="180">
        <f>SUM(P275:P303)</f>
        <v>0</v>
      </c>
      <c r="Q274" s="179"/>
      <c r="R274" s="180">
        <f>SUM(R275:R303)</f>
        <v>1.0032897999999999</v>
      </c>
      <c r="S274" s="179"/>
      <c r="T274" s="181">
        <f>SUM(T275:T303)</f>
        <v>0.59684809999999999</v>
      </c>
      <c r="AR274" s="182" t="s">
        <v>83</v>
      </c>
      <c r="AT274" s="183" t="s">
        <v>70</v>
      </c>
      <c r="AU274" s="183" t="s">
        <v>76</v>
      </c>
      <c r="AY274" s="182" t="s">
        <v>127</v>
      </c>
      <c r="BK274" s="184">
        <f>SUM(BK275:BK303)</f>
        <v>0</v>
      </c>
    </row>
    <row r="275" spans="2:65" s="1" customFormat="1" ht="22.5" customHeight="1">
      <c r="B275" s="41"/>
      <c r="C275" s="188" t="s">
        <v>456</v>
      </c>
      <c r="D275" s="188" t="s">
        <v>129</v>
      </c>
      <c r="E275" s="189" t="s">
        <v>457</v>
      </c>
      <c r="F275" s="190" t="s">
        <v>458</v>
      </c>
      <c r="G275" s="191" t="s">
        <v>169</v>
      </c>
      <c r="H275" s="192">
        <v>53.215000000000003</v>
      </c>
      <c r="I275" s="193"/>
      <c r="J275" s="194">
        <f>ROUND(I275*H275,2)</f>
        <v>0</v>
      </c>
      <c r="K275" s="190" t="s">
        <v>133</v>
      </c>
      <c r="L275" s="61"/>
      <c r="M275" s="195" t="s">
        <v>21</v>
      </c>
      <c r="N275" s="196" t="s">
        <v>42</v>
      </c>
      <c r="O275" s="42"/>
      <c r="P275" s="197">
        <f>O275*H275</f>
        <v>0</v>
      </c>
      <c r="Q275" s="197">
        <v>0</v>
      </c>
      <c r="R275" s="197">
        <f>Q275*H275</f>
        <v>0</v>
      </c>
      <c r="S275" s="197">
        <v>5.94E-3</v>
      </c>
      <c r="T275" s="198">
        <f>S275*H275</f>
        <v>0.31609710000000002</v>
      </c>
      <c r="AR275" s="24" t="s">
        <v>241</v>
      </c>
      <c r="AT275" s="24" t="s">
        <v>129</v>
      </c>
      <c r="AU275" s="24" t="s">
        <v>83</v>
      </c>
      <c r="AY275" s="24" t="s">
        <v>127</v>
      </c>
      <c r="BE275" s="199">
        <f>IF(N275="základní",J275,0)</f>
        <v>0</v>
      </c>
      <c r="BF275" s="199">
        <f>IF(N275="snížená",J275,0)</f>
        <v>0</v>
      </c>
      <c r="BG275" s="199">
        <f>IF(N275="zákl. přenesená",J275,0)</f>
        <v>0</v>
      </c>
      <c r="BH275" s="199">
        <f>IF(N275="sníž. přenesená",J275,0)</f>
        <v>0</v>
      </c>
      <c r="BI275" s="199">
        <f>IF(N275="nulová",J275,0)</f>
        <v>0</v>
      </c>
      <c r="BJ275" s="24" t="s">
        <v>76</v>
      </c>
      <c r="BK275" s="199">
        <f>ROUND(I275*H275,2)</f>
        <v>0</v>
      </c>
      <c r="BL275" s="24" t="s">
        <v>241</v>
      </c>
      <c r="BM275" s="24" t="s">
        <v>459</v>
      </c>
    </row>
    <row r="276" spans="2:65" s="11" customFormat="1" ht="13.5">
      <c r="B276" s="203"/>
      <c r="C276" s="204"/>
      <c r="D276" s="200" t="s">
        <v>138</v>
      </c>
      <c r="E276" s="205" t="s">
        <v>21</v>
      </c>
      <c r="F276" s="206" t="s">
        <v>460</v>
      </c>
      <c r="G276" s="204"/>
      <c r="H276" s="207">
        <v>14.525</v>
      </c>
      <c r="I276" s="208"/>
      <c r="J276" s="204"/>
      <c r="K276" s="204"/>
      <c r="L276" s="209"/>
      <c r="M276" s="210"/>
      <c r="N276" s="211"/>
      <c r="O276" s="211"/>
      <c r="P276" s="211"/>
      <c r="Q276" s="211"/>
      <c r="R276" s="211"/>
      <c r="S276" s="211"/>
      <c r="T276" s="212"/>
      <c r="AT276" s="213" t="s">
        <v>138</v>
      </c>
      <c r="AU276" s="213" t="s">
        <v>83</v>
      </c>
      <c r="AV276" s="11" t="s">
        <v>83</v>
      </c>
      <c r="AW276" s="11" t="s">
        <v>35</v>
      </c>
      <c r="AX276" s="11" t="s">
        <v>71</v>
      </c>
      <c r="AY276" s="213" t="s">
        <v>127</v>
      </c>
    </row>
    <row r="277" spans="2:65" s="11" customFormat="1" ht="13.5">
      <c r="B277" s="203"/>
      <c r="C277" s="204"/>
      <c r="D277" s="200" t="s">
        <v>138</v>
      </c>
      <c r="E277" s="205" t="s">
        <v>21</v>
      </c>
      <c r="F277" s="206" t="s">
        <v>461</v>
      </c>
      <c r="G277" s="204"/>
      <c r="H277" s="207">
        <v>23.765999999999998</v>
      </c>
      <c r="I277" s="208"/>
      <c r="J277" s="204"/>
      <c r="K277" s="204"/>
      <c r="L277" s="209"/>
      <c r="M277" s="210"/>
      <c r="N277" s="211"/>
      <c r="O277" s="211"/>
      <c r="P277" s="211"/>
      <c r="Q277" s="211"/>
      <c r="R277" s="211"/>
      <c r="S277" s="211"/>
      <c r="T277" s="212"/>
      <c r="AT277" s="213" t="s">
        <v>138</v>
      </c>
      <c r="AU277" s="213" t="s">
        <v>83</v>
      </c>
      <c r="AV277" s="11" t="s">
        <v>83</v>
      </c>
      <c r="AW277" s="11" t="s">
        <v>35</v>
      </c>
      <c r="AX277" s="11" t="s">
        <v>71</v>
      </c>
      <c r="AY277" s="213" t="s">
        <v>127</v>
      </c>
    </row>
    <row r="278" spans="2:65" s="11" customFormat="1" ht="13.5">
      <c r="B278" s="203"/>
      <c r="C278" s="204"/>
      <c r="D278" s="200" t="s">
        <v>138</v>
      </c>
      <c r="E278" s="205" t="s">
        <v>21</v>
      </c>
      <c r="F278" s="206" t="s">
        <v>462</v>
      </c>
      <c r="G278" s="204"/>
      <c r="H278" s="207">
        <v>14.923999999999999</v>
      </c>
      <c r="I278" s="208"/>
      <c r="J278" s="204"/>
      <c r="K278" s="204"/>
      <c r="L278" s="209"/>
      <c r="M278" s="210"/>
      <c r="N278" s="211"/>
      <c r="O278" s="211"/>
      <c r="P278" s="211"/>
      <c r="Q278" s="211"/>
      <c r="R278" s="211"/>
      <c r="S278" s="211"/>
      <c r="T278" s="212"/>
      <c r="AT278" s="213" t="s">
        <v>138</v>
      </c>
      <c r="AU278" s="213" t="s">
        <v>83</v>
      </c>
      <c r="AV278" s="11" t="s">
        <v>83</v>
      </c>
      <c r="AW278" s="11" t="s">
        <v>35</v>
      </c>
      <c r="AX278" s="11" t="s">
        <v>71</v>
      </c>
      <c r="AY278" s="213" t="s">
        <v>127</v>
      </c>
    </row>
    <row r="279" spans="2:65" s="12" customFormat="1" ht="13.5">
      <c r="B279" s="214"/>
      <c r="C279" s="215"/>
      <c r="D279" s="216" t="s">
        <v>138</v>
      </c>
      <c r="E279" s="217" t="s">
        <v>21</v>
      </c>
      <c r="F279" s="218" t="s">
        <v>140</v>
      </c>
      <c r="G279" s="215"/>
      <c r="H279" s="219">
        <v>53.215000000000003</v>
      </c>
      <c r="I279" s="220"/>
      <c r="J279" s="215"/>
      <c r="K279" s="215"/>
      <c r="L279" s="221"/>
      <c r="M279" s="222"/>
      <c r="N279" s="223"/>
      <c r="O279" s="223"/>
      <c r="P279" s="223"/>
      <c r="Q279" s="223"/>
      <c r="R279" s="223"/>
      <c r="S279" s="223"/>
      <c r="T279" s="224"/>
      <c r="AT279" s="225" t="s">
        <v>138</v>
      </c>
      <c r="AU279" s="225" t="s">
        <v>83</v>
      </c>
      <c r="AV279" s="12" t="s">
        <v>134</v>
      </c>
      <c r="AW279" s="12" t="s">
        <v>35</v>
      </c>
      <c r="AX279" s="12" t="s">
        <v>76</v>
      </c>
      <c r="AY279" s="225" t="s">
        <v>127</v>
      </c>
    </row>
    <row r="280" spans="2:65" s="1" customFormat="1" ht="22.5" customHeight="1">
      <c r="B280" s="41"/>
      <c r="C280" s="188" t="s">
        <v>463</v>
      </c>
      <c r="D280" s="188" t="s">
        <v>129</v>
      </c>
      <c r="E280" s="189" t="s">
        <v>464</v>
      </c>
      <c r="F280" s="190" t="s">
        <v>465</v>
      </c>
      <c r="G280" s="191" t="s">
        <v>217</v>
      </c>
      <c r="H280" s="192">
        <v>22.7</v>
      </c>
      <c r="I280" s="193"/>
      <c r="J280" s="194">
        <f>ROUND(I280*H280,2)</f>
        <v>0</v>
      </c>
      <c r="K280" s="190" t="s">
        <v>21</v>
      </c>
      <c r="L280" s="61"/>
      <c r="M280" s="195" t="s">
        <v>21</v>
      </c>
      <c r="N280" s="196" t="s">
        <v>42</v>
      </c>
      <c r="O280" s="42"/>
      <c r="P280" s="197">
        <f>O280*H280</f>
        <v>0</v>
      </c>
      <c r="Q280" s="197">
        <v>0</v>
      </c>
      <c r="R280" s="197">
        <f>Q280*H280</f>
        <v>0</v>
      </c>
      <c r="S280" s="197">
        <v>6.0499999999999998E-3</v>
      </c>
      <c r="T280" s="198">
        <f>S280*H280</f>
        <v>0.13733499999999998</v>
      </c>
      <c r="AR280" s="24" t="s">
        <v>241</v>
      </c>
      <c r="AT280" s="24" t="s">
        <v>129</v>
      </c>
      <c r="AU280" s="24" t="s">
        <v>83</v>
      </c>
      <c r="AY280" s="24" t="s">
        <v>127</v>
      </c>
      <c r="BE280" s="199">
        <f>IF(N280="základní",J280,0)</f>
        <v>0</v>
      </c>
      <c r="BF280" s="199">
        <f>IF(N280="snížená",J280,0)</f>
        <v>0</v>
      </c>
      <c r="BG280" s="199">
        <f>IF(N280="zákl. přenesená",J280,0)</f>
        <v>0</v>
      </c>
      <c r="BH280" s="199">
        <f>IF(N280="sníž. přenesená",J280,0)</f>
        <v>0</v>
      </c>
      <c r="BI280" s="199">
        <f>IF(N280="nulová",J280,0)</f>
        <v>0</v>
      </c>
      <c r="BJ280" s="24" t="s">
        <v>76</v>
      </c>
      <c r="BK280" s="199">
        <f>ROUND(I280*H280,2)</f>
        <v>0</v>
      </c>
      <c r="BL280" s="24" t="s">
        <v>241</v>
      </c>
      <c r="BM280" s="24" t="s">
        <v>466</v>
      </c>
    </row>
    <row r="281" spans="2:65" s="11" customFormat="1" ht="13.5">
      <c r="B281" s="203"/>
      <c r="C281" s="204"/>
      <c r="D281" s="200" t="s">
        <v>138</v>
      </c>
      <c r="E281" s="205" t="s">
        <v>21</v>
      </c>
      <c r="F281" s="206" t="s">
        <v>467</v>
      </c>
      <c r="G281" s="204"/>
      <c r="H281" s="207">
        <v>22.7</v>
      </c>
      <c r="I281" s="208"/>
      <c r="J281" s="204"/>
      <c r="K281" s="204"/>
      <c r="L281" s="209"/>
      <c r="M281" s="210"/>
      <c r="N281" s="211"/>
      <c r="O281" s="211"/>
      <c r="P281" s="211"/>
      <c r="Q281" s="211"/>
      <c r="R281" s="211"/>
      <c r="S281" s="211"/>
      <c r="T281" s="212"/>
      <c r="AT281" s="213" t="s">
        <v>138</v>
      </c>
      <c r="AU281" s="213" t="s">
        <v>83</v>
      </c>
      <c r="AV281" s="11" t="s">
        <v>83</v>
      </c>
      <c r="AW281" s="11" t="s">
        <v>35</v>
      </c>
      <c r="AX281" s="11" t="s">
        <v>71</v>
      </c>
      <c r="AY281" s="213" t="s">
        <v>127</v>
      </c>
    </row>
    <row r="282" spans="2:65" s="12" customFormat="1" ht="13.5">
      <c r="B282" s="214"/>
      <c r="C282" s="215"/>
      <c r="D282" s="216" t="s">
        <v>138</v>
      </c>
      <c r="E282" s="217" t="s">
        <v>21</v>
      </c>
      <c r="F282" s="218" t="s">
        <v>140</v>
      </c>
      <c r="G282" s="215"/>
      <c r="H282" s="219">
        <v>22.7</v>
      </c>
      <c r="I282" s="220"/>
      <c r="J282" s="215"/>
      <c r="K282" s="215"/>
      <c r="L282" s="221"/>
      <c r="M282" s="222"/>
      <c r="N282" s="223"/>
      <c r="O282" s="223"/>
      <c r="P282" s="223"/>
      <c r="Q282" s="223"/>
      <c r="R282" s="223"/>
      <c r="S282" s="223"/>
      <c r="T282" s="224"/>
      <c r="AT282" s="225" t="s">
        <v>138</v>
      </c>
      <c r="AU282" s="225" t="s">
        <v>83</v>
      </c>
      <c r="AV282" s="12" t="s">
        <v>134</v>
      </c>
      <c r="AW282" s="12" t="s">
        <v>35</v>
      </c>
      <c r="AX282" s="12" t="s">
        <v>76</v>
      </c>
      <c r="AY282" s="225" t="s">
        <v>127</v>
      </c>
    </row>
    <row r="283" spans="2:65" s="1" customFormat="1" ht="22.5" customHeight="1">
      <c r="B283" s="41"/>
      <c r="C283" s="188" t="s">
        <v>468</v>
      </c>
      <c r="D283" s="188" t="s">
        <v>129</v>
      </c>
      <c r="E283" s="189" t="s">
        <v>469</v>
      </c>
      <c r="F283" s="190" t="s">
        <v>470</v>
      </c>
      <c r="G283" s="191" t="s">
        <v>217</v>
      </c>
      <c r="H283" s="192">
        <v>36.4</v>
      </c>
      <c r="I283" s="193"/>
      <c r="J283" s="194">
        <f>ROUND(I283*H283,2)</f>
        <v>0</v>
      </c>
      <c r="K283" s="190" t="s">
        <v>133</v>
      </c>
      <c r="L283" s="61"/>
      <c r="M283" s="195" t="s">
        <v>21</v>
      </c>
      <c r="N283" s="196" t="s">
        <v>42</v>
      </c>
      <c r="O283" s="42"/>
      <c r="P283" s="197">
        <f>O283*H283</f>
        <v>0</v>
      </c>
      <c r="Q283" s="197">
        <v>0</v>
      </c>
      <c r="R283" s="197">
        <f>Q283*H283</f>
        <v>0</v>
      </c>
      <c r="S283" s="197">
        <v>3.9399999999999999E-3</v>
      </c>
      <c r="T283" s="198">
        <f>S283*H283</f>
        <v>0.14341599999999999</v>
      </c>
      <c r="AR283" s="24" t="s">
        <v>241</v>
      </c>
      <c r="AT283" s="24" t="s">
        <v>129</v>
      </c>
      <c r="AU283" s="24" t="s">
        <v>83</v>
      </c>
      <c r="AY283" s="24" t="s">
        <v>127</v>
      </c>
      <c r="BE283" s="199">
        <f>IF(N283="základní",J283,0)</f>
        <v>0</v>
      </c>
      <c r="BF283" s="199">
        <f>IF(N283="snížená",J283,0)</f>
        <v>0</v>
      </c>
      <c r="BG283" s="199">
        <f>IF(N283="zákl. přenesená",J283,0)</f>
        <v>0</v>
      </c>
      <c r="BH283" s="199">
        <f>IF(N283="sníž. přenesená",J283,0)</f>
        <v>0</v>
      </c>
      <c r="BI283" s="199">
        <f>IF(N283="nulová",J283,0)</f>
        <v>0</v>
      </c>
      <c r="BJ283" s="24" t="s">
        <v>76</v>
      </c>
      <c r="BK283" s="199">
        <f>ROUND(I283*H283,2)</f>
        <v>0</v>
      </c>
      <c r="BL283" s="24" t="s">
        <v>241</v>
      </c>
      <c r="BM283" s="24" t="s">
        <v>471</v>
      </c>
    </row>
    <row r="284" spans="2:65" s="11" customFormat="1" ht="13.5">
      <c r="B284" s="203"/>
      <c r="C284" s="204"/>
      <c r="D284" s="200" t="s">
        <v>138</v>
      </c>
      <c r="E284" s="205" t="s">
        <v>21</v>
      </c>
      <c r="F284" s="206" t="s">
        <v>472</v>
      </c>
      <c r="G284" s="204"/>
      <c r="H284" s="207">
        <v>36.4</v>
      </c>
      <c r="I284" s="208"/>
      <c r="J284" s="204"/>
      <c r="K284" s="204"/>
      <c r="L284" s="209"/>
      <c r="M284" s="210"/>
      <c r="N284" s="211"/>
      <c r="O284" s="211"/>
      <c r="P284" s="211"/>
      <c r="Q284" s="211"/>
      <c r="R284" s="211"/>
      <c r="S284" s="211"/>
      <c r="T284" s="212"/>
      <c r="AT284" s="213" t="s">
        <v>138</v>
      </c>
      <c r="AU284" s="213" t="s">
        <v>83</v>
      </c>
      <c r="AV284" s="11" t="s">
        <v>83</v>
      </c>
      <c r="AW284" s="11" t="s">
        <v>35</v>
      </c>
      <c r="AX284" s="11" t="s">
        <v>71</v>
      </c>
      <c r="AY284" s="213" t="s">
        <v>127</v>
      </c>
    </row>
    <row r="285" spans="2:65" s="12" customFormat="1" ht="13.5">
      <c r="B285" s="214"/>
      <c r="C285" s="215"/>
      <c r="D285" s="216" t="s">
        <v>138</v>
      </c>
      <c r="E285" s="217" t="s">
        <v>21</v>
      </c>
      <c r="F285" s="218" t="s">
        <v>140</v>
      </c>
      <c r="G285" s="215"/>
      <c r="H285" s="219">
        <v>36.4</v>
      </c>
      <c r="I285" s="220"/>
      <c r="J285" s="215"/>
      <c r="K285" s="215"/>
      <c r="L285" s="221"/>
      <c r="M285" s="222"/>
      <c r="N285" s="223"/>
      <c r="O285" s="223"/>
      <c r="P285" s="223"/>
      <c r="Q285" s="223"/>
      <c r="R285" s="223"/>
      <c r="S285" s="223"/>
      <c r="T285" s="224"/>
      <c r="AT285" s="225" t="s">
        <v>138</v>
      </c>
      <c r="AU285" s="225" t="s">
        <v>83</v>
      </c>
      <c r="AV285" s="12" t="s">
        <v>134</v>
      </c>
      <c r="AW285" s="12" t="s">
        <v>35</v>
      </c>
      <c r="AX285" s="12" t="s">
        <v>76</v>
      </c>
      <c r="AY285" s="225" t="s">
        <v>127</v>
      </c>
    </row>
    <row r="286" spans="2:65" s="1" customFormat="1" ht="22.5" customHeight="1">
      <c r="B286" s="41"/>
      <c r="C286" s="188" t="s">
        <v>473</v>
      </c>
      <c r="D286" s="188" t="s">
        <v>129</v>
      </c>
      <c r="E286" s="189" t="s">
        <v>474</v>
      </c>
      <c r="F286" s="190" t="s">
        <v>475</v>
      </c>
      <c r="G286" s="191" t="s">
        <v>439</v>
      </c>
      <c r="H286" s="192">
        <v>14</v>
      </c>
      <c r="I286" s="193"/>
      <c r="J286" s="194">
        <f>ROUND(I286*H286,2)</f>
        <v>0</v>
      </c>
      <c r="K286" s="190" t="s">
        <v>21</v>
      </c>
      <c r="L286" s="61"/>
      <c r="M286" s="195" t="s">
        <v>21</v>
      </c>
      <c r="N286" s="196" t="s">
        <v>42</v>
      </c>
      <c r="O286" s="42"/>
      <c r="P286" s="197">
        <f>O286*H286</f>
        <v>0</v>
      </c>
      <c r="Q286" s="197">
        <v>0</v>
      </c>
      <c r="R286" s="197">
        <f>Q286*H286</f>
        <v>0</v>
      </c>
      <c r="S286" s="197">
        <v>0</v>
      </c>
      <c r="T286" s="198">
        <f>S286*H286</f>
        <v>0</v>
      </c>
      <c r="AR286" s="24" t="s">
        <v>241</v>
      </c>
      <c r="AT286" s="24" t="s">
        <v>129</v>
      </c>
      <c r="AU286" s="24" t="s">
        <v>83</v>
      </c>
      <c r="AY286" s="24" t="s">
        <v>127</v>
      </c>
      <c r="BE286" s="199">
        <f>IF(N286="základní",J286,0)</f>
        <v>0</v>
      </c>
      <c r="BF286" s="199">
        <f>IF(N286="snížená",J286,0)</f>
        <v>0</v>
      </c>
      <c r="BG286" s="199">
        <f>IF(N286="zákl. přenesená",J286,0)</f>
        <v>0</v>
      </c>
      <c r="BH286" s="199">
        <f>IF(N286="sníž. přenesená",J286,0)</f>
        <v>0</v>
      </c>
      <c r="BI286" s="199">
        <f>IF(N286="nulová",J286,0)</f>
        <v>0</v>
      </c>
      <c r="BJ286" s="24" t="s">
        <v>76</v>
      </c>
      <c r="BK286" s="199">
        <f>ROUND(I286*H286,2)</f>
        <v>0</v>
      </c>
      <c r="BL286" s="24" t="s">
        <v>241</v>
      </c>
      <c r="BM286" s="24" t="s">
        <v>476</v>
      </c>
    </row>
    <row r="287" spans="2:65" s="1" customFormat="1" ht="22.5" customHeight="1">
      <c r="B287" s="41"/>
      <c r="C287" s="188" t="s">
        <v>477</v>
      </c>
      <c r="D287" s="188" t="s">
        <v>129</v>
      </c>
      <c r="E287" s="189" t="s">
        <v>478</v>
      </c>
      <c r="F287" s="190" t="s">
        <v>479</v>
      </c>
      <c r="G287" s="191" t="s">
        <v>21</v>
      </c>
      <c r="H287" s="192">
        <v>15.5</v>
      </c>
      <c r="I287" s="193"/>
      <c r="J287" s="194">
        <f>ROUND(I287*H287,2)</f>
        <v>0</v>
      </c>
      <c r="K287" s="190" t="s">
        <v>21</v>
      </c>
      <c r="L287" s="61"/>
      <c r="M287" s="195" t="s">
        <v>21</v>
      </c>
      <c r="N287" s="196" t="s">
        <v>42</v>
      </c>
      <c r="O287" s="42"/>
      <c r="P287" s="197">
        <f>O287*H287</f>
        <v>0</v>
      </c>
      <c r="Q287" s="197">
        <v>0</v>
      </c>
      <c r="R287" s="197">
        <f>Q287*H287</f>
        <v>0</v>
      </c>
      <c r="S287" s="197">
        <v>0</v>
      </c>
      <c r="T287" s="198">
        <f>S287*H287</f>
        <v>0</v>
      </c>
      <c r="AR287" s="24" t="s">
        <v>241</v>
      </c>
      <c r="AT287" s="24" t="s">
        <v>129</v>
      </c>
      <c r="AU287" s="24" t="s">
        <v>83</v>
      </c>
      <c r="AY287" s="24" t="s">
        <v>127</v>
      </c>
      <c r="BE287" s="199">
        <f>IF(N287="základní",J287,0)</f>
        <v>0</v>
      </c>
      <c r="BF287" s="199">
        <f>IF(N287="snížená",J287,0)</f>
        <v>0</v>
      </c>
      <c r="BG287" s="199">
        <f>IF(N287="zákl. přenesená",J287,0)</f>
        <v>0</v>
      </c>
      <c r="BH287" s="199">
        <f>IF(N287="sníž. přenesená",J287,0)</f>
        <v>0</v>
      </c>
      <c r="BI287" s="199">
        <f>IF(N287="nulová",J287,0)</f>
        <v>0</v>
      </c>
      <c r="BJ287" s="24" t="s">
        <v>76</v>
      </c>
      <c r="BK287" s="199">
        <f>ROUND(I287*H287,2)</f>
        <v>0</v>
      </c>
      <c r="BL287" s="24" t="s">
        <v>241</v>
      </c>
      <c r="BM287" s="24" t="s">
        <v>480</v>
      </c>
    </row>
    <row r="288" spans="2:65" s="1" customFormat="1" ht="22.5" customHeight="1">
      <c r="B288" s="41"/>
      <c r="C288" s="188" t="s">
        <v>481</v>
      </c>
      <c r="D288" s="188" t="s">
        <v>129</v>
      </c>
      <c r="E288" s="189" t="s">
        <v>482</v>
      </c>
      <c r="F288" s="190" t="s">
        <v>483</v>
      </c>
      <c r="G288" s="191" t="s">
        <v>169</v>
      </c>
      <c r="H288" s="192">
        <v>53.215000000000003</v>
      </c>
      <c r="I288" s="193"/>
      <c r="J288" s="194">
        <f>ROUND(I288*H288,2)</f>
        <v>0</v>
      </c>
      <c r="K288" s="190" t="s">
        <v>21</v>
      </c>
      <c r="L288" s="61"/>
      <c r="M288" s="195" t="s">
        <v>21</v>
      </c>
      <c r="N288" s="196" t="s">
        <v>42</v>
      </c>
      <c r="O288" s="42"/>
      <c r="P288" s="197">
        <f>O288*H288</f>
        <v>0</v>
      </c>
      <c r="Q288" s="197">
        <v>6.7200000000000003E-3</v>
      </c>
      <c r="R288" s="197">
        <f>Q288*H288</f>
        <v>0.35760480000000006</v>
      </c>
      <c r="S288" s="197">
        <v>0</v>
      </c>
      <c r="T288" s="198">
        <f>S288*H288</f>
        <v>0</v>
      </c>
      <c r="AR288" s="24" t="s">
        <v>241</v>
      </c>
      <c r="AT288" s="24" t="s">
        <v>129</v>
      </c>
      <c r="AU288" s="24" t="s">
        <v>83</v>
      </c>
      <c r="AY288" s="24" t="s">
        <v>127</v>
      </c>
      <c r="BE288" s="199">
        <f>IF(N288="základní",J288,0)</f>
        <v>0</v>
      </c>
      <c r="BF288" s="199">
        <f>IF(N288="snížená",J288,0)</f>
        <v>0</v>
      </c>
      <c r="BG288" s="199">
        <f>IF(N288="zákl. přenesená",J288,0)</f>
        <v>0</v>
      </c>
      <c r="BH288" s="199">
        <f>IF(N288="sníž. přenesená",J288,0)</f>
        <v>0</v>
      </c>
      <c r="BI288" s="199">
        <f>IF(N288="nulová",J288,0)</f>
        <v>0</v>
      </c>
      <c r="BJ288" s="24" t="s">
        <v>76</v>
      </c>
      <c r="BK288" s="199">
        <f>ROUND(I288*H288,2)</f>
        <v>0</v>
      </c>
      <c r="BL288" s="24" t="s">
        <v>241</v>
      </c>
      <c r="BM288" s="24" t="s">
        <v>484</v>
      </c>
    </row>
    <row r="289" spans="2:65" s="1" customFormat="1" ht="22.5" customHeight="1">
      <c r="B289" s="41"/>
      <c r="C289" s="188" t="s">
        <v>485</v>
      </c>
      <c r="D289" s="188" t="s">
        <v>129</v>
      </c>
      <c r="E289" s="189" t="s">
        <v>486</v>
      </c>
      <c r="F289" s="190" t="s">
        <v>487</v>
      </c>
      <c r="G289" s="191" t="s">
        <v>217</v>
      </c>
      <c r="H289" s="192">
        <v>22.7</v>
      </c>
      <c r="I289" s="193"/>
      <c r="J289" s="194">
        <f>ROUND(I289*H289,2)</f>
        <v>0</v>
      </c>
      <c r="K289" s="190" t="s">
        <v>133</v>
      </c>
      <c r="L289" s="61"/>
      <c r="M289" s="195" t="s">
        <v>21</v>
      </c>
      <c r="N289" s="196" t="s">
        <v>42</v>
      </c>
      <c r="O289" s="42"/>
      <c r="P289" s="197">
        <f>O289*H289</f>
        <v>0</v>
      </c>
      <c r="Q289" s="197">
        <v>0</v>
      </c>
      <c r="R289" s="197">
        <f>Q289*H289</f>
        <v>0</v>
      </c>
      <c r="S289" s="197">
        <v>0</v>
      </c>
      <c r="T289" s="198">
        <f>S289*H289</f>
        <v>0</v>
      </c>
      <c r="AR289" s="24" t="s">
        <v>241</v>
      </c>
      <c r="AT289" s="24" t="s">
        <v>129</v>
      </c>
      <c r="AU289" s="24" t="s">
        <v>83</v>
      </c>
      <c r="AY289" s="24" t="s">
        <v>127</v>
      </c>
      <c r="BE289" s="199">
        <f>IF(N289="základní",J289,0)</f>
        <v>0</v>
      </c>
      <c r="BF289" s="199">
        <f>IF(N289="snížená",J289,0)</f>
        <v>0</v>
      </c>
      <c r="BG289" s="199">
        <f>IF(N289="zákl. přenesená",J289,0)</f>
        <v>0</v>
      </c>
      <c r="BH289" s="199">
        <f>IF(N289="sníž. přenesená",J289,0)</f>
        <v>0</v>
      </c>
      <c r="BI289" s="199">
        <f>IF(N289="nulová",J289,0)</f>
        <v>0</v>
      </c>
      <c r="BJ289" s="24" t="s">
        <v>76</v>
      </c>
      <c r="BK289" s="199">
        <f>ROUND(I289*H289,2)</f>
        <v>0</v>
      </c>
      <c r="BL289" s="24" t="s">
        <v>241</v>
      </c>
      <c r="BM289" s="24" t="s">
        <v>488</v>
      </c>
    </row>
    <row r="290" spans="2:65" s="1" customFormat="1" ht="27">
      <c r="B290" s="41"/>
      <c r="C290" s="63"/>
      <c r="D290" s="216" t="s">
        <v>268</v>
      </c>
      <c r="E290" s="63"/>
      <c r="F290" s="226" t="s">
        <v>489</v>
      </c>
      <c r="G290" s="63"/>
      <c r="H290" s="63"/>
      <c r="I290" s="158"/>
      <c r="J290" s="63"/>
      <c r="K290" s="63"/>
      <c r="L290" s="61"/>
      <c r="M290" s="202"/>
      <c r="N290" s="42"/>
      <c r="O290" s="42"/>
      <c r="P290" s="42"/>
      <c r="Q290" s="42"/>
      <c r="R290" s="42"/>
      <c r="S290" s="42"/>
      <c r="T290" s="78"/>
      <c r="AT290" s="24" t="s">
        <v>268</v>
      </c>
      <c r="AU290" s="24" t="s">
        <v>83</v>
      </c>
    </row>
    <row r="291" spans="2:65" s="1" customFormat="1" ht="22.5" customHeight="1">
      <c r="B291" s="41"/>
      <c r="C291" s="188" t="s">
        <v>490</v>
      </c>
      <c r="D291" s="188" t="s">
        <v>129</v>
      </c>
      <c r="E291" s="189" t="s">
        <v>491</v>
      </c>
      <c r="F291" s="190" t="s">
        <v>492</v>
      </c>
      <c r="G291" s="191" t="s">
        <v>217</v>
      </c>
      <c r="H291" s="192">
        <v>36.4</v>
      </c>
      <c r="I291" s="193"/>
      <c r="J291" s="194">
        <f>ROUND(I291*H291,2)</f>
        <v>0</v>
      </c>
      <c r="K291" s="190" t="s">
        <v>133</v>
      </c>
      <c r="L291" s="61"/>
      <c r="M291" s="195" t="s">
        <v>21</v>
      </c>
      <c r="N291" s="196" t="s">
        <v>42</v>
      </c>
      <c r="O291" s="42"/>
      <c r="P291" s="197">
        <f>O291*H291</f>
        <v>0</v>
      </c>
      <c r="Q291" s="197">
        <v>0</v>
      </c>
      <c r="R291" s="197">
        <f>Q291*H291</f>
        <v>0</v>
      </c>
      <c r="S291" s="197">
        <v>0</v>
      </c>
      <c r="T291" s="198">
        <f>S291*H291</f>
        <v>0</v>
      </c>
      <c r="AR291" s="24" t="s">
        <v>241</v>
      </c>
      <c r="AT291" s="24" t="s">
        <v>129</v>
      </c>
      <c r="AU291" s="24" t="s">
        <v>83</v>
      </c>
      <c r="AY291" s="24" t="s">
        <v>127</v>
      </c>
      <c r="BE291" s="199">
        <f>IF(N291="základní",J291,0)</f>
        <v>0</v>
      </c>
      <c r="BF291" s="199">
        <f>IF(N291="snížená",J291,0)</f>
        <v>0</v>
      </c>
      <c r="BG291" s="199">
        <f>IF(N291="zákl. přenesená",J291,0)</f>
        <v>0</v>
      </c>
      <c r="BH291" s="199">
        <f>IF(N291="sníž. přenesená",J291,0)</f>
        <v>0</v>
      </c>
      <c r="BI291" s="199">
        <f>IF(N291="nulová",J291,0)</f>
        <v>0</v>
      </c>
      <c r="BJ291" s="24" t="s">
        <v>76</v>
      </c>
      <c r="BK291" s="199">
        <f>ROUND(I291*H291,2)</f>
        <v>0</v>
      </c>
      <c r="BL291" s="24" t="s">
        <v>241</v>
      </c>
      <c r="BM291" s="24" t="s">
        <v>493</v>
      </c>
    </row>
    <row r="292" spans="2:65" s="1" customFormat="1" ht="27">
      <c r="B292" s="41"/>
      <c r="C292" s="63"/>
      <c r="D292" s="216" t="s">
        <v>268</v>
      </c>
      <c r="E292" s="63"/>
      <c r="F292" s="226" t="s">
        <v>494</v>
      </c>
      <c r="G292" s="63"/>
      <c r="H292" s="63"/>
      <c r="I292" s="158"/>
      <c r="J292" s="63"/>
      <c r="K292" s="63"/>
      <c r="L292" s="61"/>
      <c r="M292" s="202"/>
      <c r="N292" s="42"/>
      <c r="O292" s="42"/>
      <c r="P292" s="42"/>
      <c r="Q292" s="42"/>
      <c r="R292" s="42"/>
      <c r="S292" s="42"/>
      <c r="T292" s="78"/>
      <c r="AT292" s="24" t="s">
        <v>268</v>
      </c>
      <c r="AU292" s="24" t="s">
        <v>83</v>
      </c>
    </row>
    <row r="293" spans="2:65" s="1" customFormat="1" ht="22.5" customHeight="1">
      <c r="B293" s="41"/>
      <c r="C293" s="188" t="s">
        <v>495</v>
      </c>
      <c r="D293" s="188" t="s">
        <v>129</v>
      </c>
      <c r="E293" s="189" t="s">
        <v>496</v>
      </c>
      <c r="F293" s="190" t="s">
        <v>497</v>
      </c>
      <c r="G293" s="191" t="s">
        <v>439</v>
      </c>
      <c r="H293" s="192">
        <v>12</v>
      </c>
      <c r="I293" s="193"/>
      <c r="J293" s="194">
        <f t="shared" ref="J293:J301" si="0">ROUND(I293*H293,2)</f>
        <v>0</v>
      </c>
      <c r="K293" s="190" t="s">
        <v>21</v>
      </c>
      <c r="L293" s="61"/>
      <c r="M293" s="195" t="s">
        <v>21</v>
      </c>
      <c r="N293" s="196" t="s">
        <v>42</v>
      </c>
      <c r="O293" s="42"/>
      <c r="P293" s="197">
        <f t="shared" ref="P293:P301" si="1">O293*H293</f>
        <v>0</v>
      </c>
      <c r="Q293" s="197">
        <v>3.8899999999999998E-3</v>
      </c>
      <c r="R293" s="197">
        <f t="shared" ref="R293:R301" si="2">Q293*H293</f>
        <v>4.6679999999999999E-2</v>
      </c>
      <c r="S293" s="197">
        <v>0</v>
      </c>
      <c r="T293" s="198">
        <f t="shared" ref="T293:T301" si="3">S293*H293</f>
        <v>0</v>
      </c>
      <c r="AR293" s="24" t="s">
        <v>241</v>
      </c>
      <c r="AT293" s="24" t="s">
        <v>129</v>
      </c>
      <c r="AU293" s="24" t="s">
        <v>83</v>
      </c>
      <c r="AY293" s="24" t="s">
        <v>127</v>
      </c>
      <c r="BE293" s="199">
        <f t="shared" ref="BE293:BE301" si="4">IF(N293="základní",J293,0)</f>
        <v>0</v>
      </c>
      <c r="BF293" s="199">
        <f t="shared" ref="BF293:BF301" si="5">IF(N293="snížená",J293,0)</f>
        <v>0</v>
      </c>
      <c r="BG293" s="199">
        <f t="shared" ref="BG293:BG301" si="6">IF(N293="zákl. přenesená",J293,0)</f>
        <v>0</v>
      </c>
      <c r="BH293" s="199">
        <f t="shared" ref="BH293:BH301" si="7">IF(N293="sníž. přenesená",J293,0)</f>
        <v>0</v>
      </c>
      <c r="BI293" s="199">
        <f t="shared" ref="BI293:BI301" si="8">IF(N293="nulová",J293,0)</f>
        <v>0</v>
      </c>
      <c r="BJ293" s="24" t="s">
        <v>76</v>
      </c>
      <c r="BK293" s="199">
        <f t="shared" ref="BK293:BK301" si="9">ROUND(I293*H293,2)</f>
        <v>0</v>
      </c>
      <c r="BL293" s="24" t="s">
        <v>241</v>
      </c>
      <c r="BM293" s="24" t="s">
        <v>498</v>
      </c>
    </row>
    <row r="294" spans="2:65" s="1" customFormat="1" ht="22.5" customHeight="1">
      <c r="B294" s="41"/>
      <c r="C294" s="188" t="s">
        <v>499</v>
      </c>
      <c r="D294" s="188" t="s">
        <v>129</v>
      </c>
      <c r="E294" s="189" t="s">
        <v>500</v>
      </c>
      <c r="F294" s="190" t="s">
        <v>501</v>
      </c>
      <c r="G294" s="191" t="s">
        <v>217</v>
      </c>
      <c r="H294" s="192">
        <v>31.5</v>
      </c>
      <c r="I294" s="193"/>
      <c r="J294" s="194">
        <f t="shared" si="0"/>
        <v>0</v>
      </c>
      <c r="K294" s="190" t="s">
        <v>21</v>
      </c>
      <c r="L294" s="61"/>
      <c r="M294" s="195" t="s">
        <v>21</v>
      </c>
      <c r="N294" s="196" t="s">
        <v>42</v>
      </c>
      <c r="O294" s="42"/>
      <c r="P294" s="197">
        <f t="shared" si="1"/>
        <v>0</v>
      </c>
      <c r="Q294" s="197">
        <v>3.0699999999999998E-3</v>
      </c>
      <c r="R294" s="197">
        <f t="shared" si="2"/>
        <v>9.6704999999999999E-2</v>
      </c>
      <c r="S294" s="197">
        <v>0</v>
      </c>
      <c r="T294" s="198">
        <f t="shared" si="3"/>
        <v>0</v>
      </c>
      <c r="AR294" s="24" t="s">
        <v>241</v>
      </c>
      <c r="AT294" s="24" t="s">
        <v>129</v>
      </c>
      <c r="AU294" s="24" t="s">
        <v>83</v>
      </c>
      <c r="AY294" s="24" t="s">
        <v>127</v>
      </c>
      <c r="BE294" s="199">
        <f t="shared" si="4"/>
        <v>0</v>
      </c>
      <c r="BF294" s="199">
        <f t="shared" si="5"/>
        <v>0</v>
      </c>
      <c r="BG294" s="199">
        <f t="shared" si="6"/>
        <v>0</v>
      </c>
      <c r="BH294" s="199">
        <f t="shared" si="7"/>
        <v>0</v>
      </c>
      <c r="BI294" s="199">
        <f t="shared" si="8"/>
        <v>0</v>
      </c>
      <c r="BJ294" s="24" t="s">
        <v>76</v>
      </c>
      <c r="BK294" s="199">
        <f t="shared" si="9"/>
        <v>0</v>
      </c>
      <c r="BL294" s="24" t="s">
        <v>241</v>
      </c>
      <c r="BM294" s="24" t="s">
        <v>502</v>
      </c>
    </row>
    <row r="295" spans="2:65" s="1" customFormat="1" ht="22.5" customHeight="1">
      <c r="B295" s="41"/>
      <c r="C295" s="188" t="s">
        <v>194</v>
      </c>
      <c r="D295" s="188" t="s">
        <v>129</v>
      </c>
      <c r="E295" s="189" t="s">
        <v>503</v>
      </c>
      <c r="F295" s="190" t="s">
        <v>504</v>
      </c>
      <c r="G295" s="191" t="s">
        <v>439</v>
      </c>
      <c r="H295" s="192">
        <v>2</v>
      </c>
      <c r="I295" s="193"/>
      <c r="J295" s="194">
        <f t="shared" si="0"/>
        <v>0</v>
      </c>
      <c r="K295" s="190" t="s">
        <v>21</v>
      </c>
      <c r="L295" s="61"/>
      <c r="M295" s="195" t="s">
        <v>21</v>
      </c>
      <c r="N295" s="196" t="s">
        <v>42</v>
      </c>
      <c r="O295" s="42"/>
      <c r="P295" s="197">
        <f t="shared" si="1"/>
        <v>0</v>
      </c>
      <c r="Q295" s="197">
        <v>0</v>
      </c>
      <c r="R295" s="197">
        <f t="shared" si="2"/>
        <v>0</v>
      </c>
      <c r="S295" s="197">
        <v>0</v>
      </c>
      <c r="T295" s="198">
        <f t="shared" si="3"/>
        <v>0</v>
      </c>
      <c r="AR295" s="24" t="s">
        <v>241</v>
      </c>
      <c r="AT295" s="24" t="s">
        <v>129</v>
      </c>
      <c r="AU295" s="24" t="s">
        <v>83</v>
      </c>
      <c r="AY295" s="24" t="s">
        <v>127</v>
      </c>
      <c r="BE295" s="199">
        <f t="shared" si="4"/>
        <v>0</v>
      </c>
      <c r="BF295" s="199">
        <f t="shared" si="5"/>
        <v>0</v>
      </c>
      <c r="BG295" s="199">
        <f t="shared" si="6"/>
        <v>0</v>
      </c>
      <c r="BH295" s="199">
        <f t="shared" si="7"/>
        <v>0</v>
      </c>
      <c r="BI295" s="199">
        <f t="shared" si="8"/>
        <v>0</v>
      </c>
      <c r="BJ295" s="24" t="s">
        <v>76</v>
      </c>
      <c r="BK295" s="199">
        <f t="shared" si="9"/>
        <v>0</v>
      </c>
      <c r="BL295" s="24" t="s">
        <v>241</v>
      </c>
      <c r="BM295" s="24" t="s">
        <v>505</v>
      </c>
    </row>
    <row r="296" spans="2:65" s="1" customFormat="1" ht="31.5" customHeight="1">
      <c r="B296" s="41"/>
      <c r="C296" s="188" t="s">
        <v>274</v>
      </c>
      <c r="D296" s="188" t="s">
        <v>129</v>
      </c>
      <c r="E296" s="189" t="s">
        <v>506</v>
      </c>
      <c r="F296" s="190" t="s">
        <v>507</v>
      </c>
      <c r="G296" s="191" t="s">
        <v>217</v>
      </c>
      <c r="H296" s="192">
        <v>65.5</v>
      </c>
      <c r="I296" s="193"/>
      <c r="J296" s="194">
        <f t="shared" si="0"/>
        <v>0</v>
      </c>
      <c r="K296" s="190" t="s">
        <v>21</v>
      </c>
      <c r="L296" s="61"/>
      <c r="M296" s="195" t="s">
        <v>21</v>
      </c>
      <c r="N296" s="196" t="s">
        <v>42</v>
      </c>
      <c r="O296" s="42"/>
      <c r="P296" s="197">
        <f t="shared" si="1"/>
        <v>0</v>
      </c>
      <c r="Q296" s="197">
        <v>6.0400000000000002E-3</v>
      </c>
      <c r="R296" s="197">
        <f t="shared" si="2"/>
        <v>0.39562000000000003</v>
      </c>
      <c r="S296" s="197">
        <v>0</v>
      </c>
      <c r="T296" s="198">
        <f t="shared" si="3"/>
        <v>0</v>
      </c>
      <c r="AR296" s="24" t="s">
        <v>241</v>
      </c>
      <c r="AT296" s="24" t="s">
        <v>129</v>
      </c>
      <c r="AU296" s="24" t="s">
        <v>83</v>
      </c>
      <c r="AY296" s="24" t="s">
        <v>127</v>
      </c>
      <c r="BE296" s="199">
        <f t="shared" si="4"/>
        <v>0</v>
      </c>
      <c r="BF296" s="199">
        <f t="shared" si="5"/>
        <v>0</v>
      </c>
      <c r="BG296" s="199">
        <f t="shared" si="6"/>
        <v>0</v>
      </c>
      <c r="BH296" s="199">
        <f t="shared" si="7"/>
        <v>0</v>
      </c>
      <c r="BI296" s="199">
        <f t="shared" si="8"/>
        <v>0</v>
      </c>
      <c r="BJ296" s="24" t="s">
        <v>76</v>
      </c>
      <c r="BK296" s="199">
        <f t="shared" si="9"/>
        <v>0</v>
      </c>
      <c r="BL296" s="24" t="s">
        <v>241</v>
      </c>
      <c r="BM296" s="24" t="s">
        <v>508</v>
      </c>
    </row>
    <row r="297" spans="2:65" s="1" customFormat="1" ht="22.5" customHeight="1">
      <c r="B297" s="41"/>
      <c r="C297" s="188" t="s">
        <v>509</v>
      </c>
      <c r="D297" s="188" t="s">
        <v>129</v>
      </c>
      <c r="E297" s="189" t="s">
        <v>510</v>
      </c>
      <c r="F297" s="190" t="s">
        <v>504</v>
      </c>
      <c r="G297" s="191" t="s">
        <v>439</v>
      </c>
      <c r="H297" s="192">
        <v>12</v>
      </c>
      <c r="I297" s="193"/>
      <c r="J297" s="194">
        <f t="shared" si="0"/>
        <v>0</v>
      </c>
      <c r="K297" s="190" t="s">
        <v>21</v>
      </c>
      <c r="L297" s="61"/>
      <c r="M297" s="195" t="s">
        <v>21</v>
      </c>
      <c r="N297" s="196" t="s">
        <v>42</v>
      </c>
      <c r="O297" s="42"/>
      <c r="P297" s="197">
        <f t="shared" si="1"/>
        <v>0</v>
      </c>
      <c r="Q297" s="197">
        <v>0</v>
      </c>
      <c r="R297" s="197">
        <f t="shared" si="2"/>
        <v>0</v>
      </c>
      <c r="S297" s="197">
        <v>0</v>
      </c>
      <c r="T297" s="198">
        <f t="shared" si="3"/>
        <v>0</v>
      </c>
      <c r="AR297" s="24" t="s">
        <v>241</v>
      </c>
      <c r="AT297" s="24" t="s">
        <v>129</v>
      </c>
      <c r="AU297" s="24" t="s">
        <v>83</v>
      </c>
      <c r="AY297" s="24" t="s">
        <v>127</v>
      </c>
      <c r="BE297" s="199">
        <f t="shared" si="4"/>
        <v>0</v>
      </c>
      <c r="BF297" s="199">
        <f t="shared" si="5"/>
        <v>0</v>
      </c>
      <c r="BG297" s="199">
        <f t="shared" si="6"/>
        <v>0</v>
      </c>
      <c r="BH297" s="199">
        <f t="shared" si="7"/>
        <v>0</v>
      </c>
      <c r="BI297" s="199">
        <f t="shared" si="8"/>
        <v>0</v>
      </c>
      <c r="BJ297" s="24" t="s">
        <v>76</v>
      </c>
      <c r="BK297" s="199">
        <f t="shared" si="9"/>
        <v>0</v>
      </c>
      <c r="BL297" s="24" t="s">
        <v>241</v>
      </c>
      <c r="BM297" s="24" t="s">
        <v>511</v>
      </c>
    </row>
    <row r="298" spans="2:65" s="1" customFormat="1" ht="22.5" customHeight="1">
      <c r="B298" s="41"/>
      <c r="C298" s="188" t="s">
        <v>512</v>
      </c>
      <c r="D298" s="188" t="s">
        <v>129</v>
      </c>
      <c r="E298" s="189" t="s">
        <v>513</v>
      </c>
      <c r="F298" s="190" t="s">
        <v>514</v>
      </c>
      <c r="G298" s="191" t="s">
        <v>217</v>
      </c>
      <c r="H298" s="192">
        <v>6</v>
      </c>
      <c r="I298" s="193"/>
      <c r="J298" s="194">
        <f t="shared" si="0"/>
        <v>0</v>
      </c>
      <c r="K298" s="190" t="s">
        <v>21</v>
      </c>
      <c r="L298" s="61"/>
      <c r="M298" s="195" t="s">
        <v>21</v>
      </c>
      <c r="N298" s="196" t="s">
        <v>42</v>
      </c>
      <c r="O298" s="42"/>
      <c r="P298" s="197">
        <f t="shared" si="1"/>
        <v>0</v>
      </c>
      <c r="Q298" s="197">
        <v>2.5200000000000001E-3</v>
      </c>
      <c r="R298" s="197">
        <f t="shared" si="2"/>
        <v>1.5120000000000001E-2</v>
      </c>
      <c r="S298" s="197">
        <v>0</v>
      </c>
      <c r="T298" s="198">
        <f t="shared" si="3"/>
        <v>0</v>
      </c>
      <c r="AR298" s="24" t="s">
        <v>241</v>
      </c>
      <c r="AT298" s="24" t="s">
        <v>129</v>
      </c>
      <c r="AU298" s="24" t="s">
        <v>83</v>
      </c>
      <c r="AY298" s="24" t="s">
        <v>127</v>
      </c>
      <c r="BE298" s="199">
        <f t="shared" si="4"/>
        <v>0</v>
      </c>
      <c r="BF298" s="199">
        <f t="shared" si="5"/>
        <v>0</v>
      </c>
      <c r="BG298" s="199">
        <f t="shared" si="6"/>
        <v>0</v>
      </c>
      <c r="BH298" s="199">
        <f t="shared" si="7"/>
        <v>0</v>
      </c>
      <c r="BI298" s="199">
        <f t="shared" si="8"/>
        <v>0</v>
      </c>
      <c r="BJ298" s="24" t="s">
        <v>76</v>
      </c>
      <c r="BK298" s="199">
        <f t="shared" si="9"/>
        <v>0</v>
      </c>
      <c r="BL298" s="24" t="s">
        <v>241</v>
      </c>
      <c r="BM298" s="24" t="s">
        <v>515</v>
      </c>
    </row>
    <row r="299" spans="2:65" s="1" customFormat="1" ht="22.5" customHeight="1">
      <c r="B299" s="41"/>
      <c r="C299" s="188" t="s">
        <v>516</v>
      </c>
      <c r="D299" s="188" t="s">
        <v>129</v>
      </c>
      <c r="E299" s="189" t="s">
        <v>517</v>
      </c>
      <c r="F299" s="190" t="s">
        <v>518</v>
      </c>
      <c r="G299" s="191" t="s">
        <v>217</v>
      </c>
      <c r="H299" s="192">
        <v>36</v>
      </c>
      <c r="I299" s="193"/>
      <c r="J299" s="194">
        <f t="shared" si="0"/>
        <v>0</v>
      </c>
      <c r="K299" s="190" t="s">
        <v>21</v>
      </c>
      <c r="L299" s="61"/>
      <c r="M299" s="195" t="s">
        <v>21</v>
      </c>
      <c r="N299" s="196" t="s">
        <v>42</v>
      </c>
      <c r="O299" s="42"/>
      <c r="P299" s="197">
        <f t="shared" si="1"/>
        <v>0</v>
      </c>
      <c r="Q299" s="197">
        <v>2.5200000000000001E-3</v>
      </c>
      <c r="R299" s="197">
        <f t="shared" si="2"/>
        <v>9.0720000000000009E-2</v>
      </c>
      <c r="S299" s="197">
        <v>0</v>
      </c>
      <c r="T299" s="198">
        <f t="shared" si="3"/>
        <v>0</v>
      </c>
      <c r="AR299" s="24" t="s">
        <v>241</v>
      </c>
      <c r="AT299" s="24" t="s">
        <v>129</v>
      </c>
      <c r="AU299" s="24" t="s">
        <v>83</v>
      </c>
      <c r="AY299" s="24" t="s">
        <v>127</v>
      </c>
      <c r="BE299" s="199">
        <f t="shared" si="4"/>
        <v>0</v>
      </c>
      <c r="BF299" s="199">
        <f t="shared" si="5"/>
        <v>0</v>
      </c>
      <c r="BG299" s="199">
        <f t="shared" si="6"/>
        <v>0</v>
      </c>
      <c r="BH299" s="199">
        <f t="shared" si="7"/>
        <v>0</v>
      </c>
      <c r="BI299" s="199">
        <f t="shared" si="8"/>
        <v>0</v>
      </c>
      <c r="BJ299" s="24" t="s">
        <v>76</v>
      </c>
      <c r="BK299" s="199">
        <f t="shared" si="9"/>
        <v>0</v>
      </c>
      <c r="BL299" s="24" t="s">
        <v>241</v>
      </c>
      <c r="BM299" s="24" t="s">
        <v>519</v>
      </c>
    </row>
    <row r="300" spans="2:65" s="1" customFormat="1" ht="22.5" customHeight="1">
      <c r="B300" s="41"/>
      <c r="C300" s="188" t="s">
        <v>520</v>
      </c>
      <c r="D300" s="188" t="s">
        <v>129</v>
      </c>
      <c r="E300" s="189" t="s">
        <v>521</v>
      </c>
      <c r="F300" s="190" t="s">
        <v>522</v>
      </c>
      <c r="G300" s="191" t="s">
        <v>169</v>
      </c>
      <c r="H300" s="192">
        <v>6</v>
      </c>
      <c r="I300" s="193"/>
      <c r="J300" s="194">
        <f t="shared" si="0"/>
        <v>0</v>
      </c>
      <c r="K300" s="190" t="s">
        <v>21</v>
      </c>
      <c r="L300" s="61"/>
      <c r="M300" s="195" t="s">
        <v>21</v>
      </c>
      <c r="N300" s="196" t="s">
        <v>42</v>
      </c>
      <c r="O300" s="42"/>
      <c r="P300" s="197">
        <f t="shared" si="1"/>
        <v>0</v>
      </c>
      <c r="Q300" s="197">
        <v>1.3999999999999999E-4</v>
      </c>
      <c r="R300" s="197">
        <f t="shared" si="2"/>
        <v>8.3999999999999993E-4</v>
      </c>
      <c r="S300" s="197">
        <v>0</v>
      </c>
      <c r="T300" s="198">
        <f t="shared" si="3"/>
        <v>0</v>
      </c>
      <c r="AR300" s="24" t="s">
        <v>241</v>
      </c>
      <c r="AT300" s="24" t="s">
        <v>129</v>
      </c>
      <c r="AU300" s="24" t="s">
        <v>83</v>
      </c>
      <c r="AY300" s="24" t="s">
        <v>127</v>
      </c>
      <c r="BE300" s="199">
        <f t="shared" si="4"/>
        <v>0</v>
      </c>
      <c r="BF300" s="199">
        <f t="shared" si="5"/>
        <v>0</v>
      </c>
      <c r="BG300" s="199">
        <f t="shared" si="6"/>
        <v>0</v>
      </c>
      <c r="BH300" s="199">
        <f t="shared" si="7"/>
        <v>0</v>
      </c>
      <c r="BI300" s="199">
        <f t="shared" si="8"/>
        <v>0</v>
      </c>
      <c r="BJ300" s="24" t="s">
        <v>76</v>
      </c>
      <c r="BK300" s="199">
        <f t="shared" si="9"/>
        <v>0</v>
      </c>
      <c r="BL300" s="24" t="s">
        <v>241</v>
      </c>
      <c r="BM300" s="24" t="s">
        <v>523</v>
      </c>
    </row>
    <row r="301" spans="2:65" s="1" customFormat="1" ht="31.5" customHeight="1">
      <c r="B301" s="41"/>
      <c r="C301" s="188" t="s">
        <v>524</v>
      </c>
      <c r="D301" s="188" t="s">
        <v>129</v>
      </c>
      <c r="E301" s="189" t="s">
        <v>525</v>
      </c>
      <c r="F301" s="190" t="s">
        <v>526</v>
      </c>
      <c r="G301" s="191" t="s">
        <v>527</v>
      </c>
      <c r="H301" s="264"/>
      <c r="I301" s="193"/>
      <c r="J301" s="194">
        <f t="shared" si="0"/>
        <v>0</v>
      </c>
      <c r="K301" s="190" t="s">
        <v>133</v>
      </c>
      <c r="L301" s="61"/>
      <c r="M301" s="195" t="s">
        <v>21</v>
      </c>
      <c r="N301" s="196" t="s">
        <v>42</v>
      </c>
      <c r="O301" s="42"/>
      <c r="P301" s="197">
        <f t="shared" si="1"/>
        <v>0</v>
      </c>
      <c r="Q301" s="197">
        <v>0</v>
      </c>
      <c r="R301" s="197">
        <f t="shared" si="2"/>
        <v>0</v>
      </c>
      <c r="S301" s="197">
        <v>0</v>
      </c>
      <c r="T301" s="198">
        <f t="shared" si="3"/>
        <v>0</v>
      </c>
      <c r="AR301" s="24" t="s">
        <v>241</v>
      </c>
      <c r="AT301" s="24" t="s">
        <v>129</v>
      </c>
      <c r="AU301" s="24" t="s">
        <v>83</v>
      </c>
      <c r="AY301" s="24" t="s">
        <v>127</v>
      </c>
      <c r="BE301" s="199">
        <f t="shared" si="4"/>
        <v>0</v>
      </c>
      <c r="BF301" s="199">
        <f t="shared" si="5"/>
        <v>0</v>
      </c>
      <c r="BG301" s="199">
        <f t="shared" si="6"/>
        <v>0</v>
      </c>
      <c r="BH301" s="199">
        <f t="shared" si="7"/>
        <v>0</v>
      </c>
      <c r="BI301" s="199">
        <f t="shared" si="8"/>
        <v>0</v>
      </c>
      <c r="BJ301" s="24" t="s">
        <v>76</v>
      </c>
      <c r="BK301" s="199">
        <f t="shared" si="9"/>
        <v>0</v>
      </c>
      <c r="BL301" s="24" t="s">
        <v>241</v>
      </c>
      <c r="BM301" s="24" t="s">
        <v>528</v>
      </c>
    </row>
    <row r="302" spans="2:65" s="1" customFormat="1" ht="121.5">
      <c r="B302" s="41"/>
      <c r="C302" s="63"/>
      <c r="D302" s="200" t="s">
        <v>136</v>
      </c>
      <c r="E302" s="63"/>
      <c r="F302" s="201" t="s">
        <v>529</v>
      </c>
      <c r="G302" s="63"/>
      <c r="H302" s="63"/>
      <c r="I302" s="158"/>
      <c r="J302" s="63"/>
      <c r="K302" s="63"/>
      <c r="L302" s="61"/>
      <c r="M302" s="202"/>
      <c r="N302" s="42"/>
      <c r="O302" s="42"/>
      <c r="P302" s="42"/>
      <c r="Q302" s="42"/>
      <c r="R302" s="42"/>
      <c r="S302" s="42"/>
      <c r="T302" s="78"/>
      <c r="AT302" s="24" t="s">
        <v>136</v>
      </c>
      <c r="AU302" s="24" t="s">
        <v>83</v>
      </c>
    </row>
    <row r="303" spans="2:65" s="1" customFormat="1" ht="27">
      <c r="B303" s="41"/>
      <c r="C303" s="63"/>
      <c r="D303" s="200" t="s">
        <v>268</v>
      </c>
      <c r="E303" s="63"/>
      <c r="F303" s="201" t="s">
        <v>530</v>
      </c>
      <c r="G303" s="63"/>
      <c r="H303" s="63"/>
      <c r="I303" s="158"/>
      <c r="J303" s="63"/>
      <c r="K303" s="63"/>
      <c r="L303" s="61"/>
      <c r="M303" s="202"/>
      <c r="N303" s="42"/>
      <c r="O303" s="42"/>
      <c r="P303" s="42"/>
      <c r="Q303" s="42"/>
      <c r="R303" s="42"/>
      <c r="S303" s="42"/>
      <c r="T303" s="78"/>
      <c r="AT303" s="24" t="s">
        <v>268</v>
      </c>
      <c r="AU303" s="24" t="s">
        <v>83</v>
      </c>
    </row>
    <row r="304" spans="2:65" s="10" customFormat="1" ht="29.85" customHeight="1">
      <c r="B304" s="171"/>
      <c r="C304" s="172"/>
      <c r="D304" s="185" t="s">
        <v>70</v>
      </c>
      <c r="E304" s="186" t="s">
        <v>531</v>
      </c>
      <c r="F304" s="186" t="s">
        <v>532</v>
      </c>
      <c r="G304" s="172"/>
      <c r="H304" s="172"/>
      <c r="I304" s="175"/>
      <c r="J304" s="187">
        <f>BK304</f>
        <v>0</v>
      </c>
      <c r="K304" s="172"/>
      <c r="L304" s="177"/>
      <c r="M304" s="178"/>
      <c r="N304" s="179"/>
      <c r="O304" s="179"/>
      <c r="P304" s="180">
        <f>SUM(P305:P333)</f>
        <v>0</v>
      </c>
      <c r="Q304" s="179"/>
      <c r="R304" s="180">
        <f>SUM(R305:R333)</f>
        <v>0</v>
      </c>
      <c r="S304" s="179"/>
      <c r="T304" s="181">
        <f>SUM(T305:T333)</f>
        <v>0</v>
      </c>
      <c r="AR304" s="182" t="s">
        <v>83</v>
      </c>
      <c r="AT304" s="183" t="s">
        <v>70</v>
      </c>
      <c r="AU304" s="183" t="s">
        <v>76</v>
      </c>
      <c r="AY304" s="182" t="s">
        <v>127</v>
      </c>
      <c r="BK304" s="184">
        <f>SUM(BK305:BK333)</f>
        <v>0</v>
      </c>
    </row>
    <row r="305" spans="2:65" s="1" customFormat="1" ht="95.25" customHeight="1">
      <c r="B305" s="41"/>
      <c r="C305" s="188" t="s">
        <v>533</v>
      </c>
      <c r="D305" s="188" t="s">
        <v>129</v>
      </c>
      <c r="E305" s="189" t="s">
        <v>534</v>
      </c>
      <c r="F305" s="190" t="s">
        <v>535</v>
      </c>
      <c r="G305" s="191" t="s">
        <v>439</v>
      </c>
      <c r="H305" s="192">
        <v>2</v>
      </c>
      <c r="I305" s="193"/>
      <c r="J305" s="194">
        <f>ROUND(I305*H305,2)</f>
        <v>0</v>
      </c>
      <c r="K305" s="190" t="s">
        <v>21</v>
      </c>
      <c r="L305" s="61"/>
      <c r="M305" s="195" t="s">
        <v>21</v>
      </c>
      <c r="N305" s="196" t="s">
        <v>42</v>
      </c>
      <c r="O305" s="42"/>
      <c r="P305" s="197">
        <f>O305*H305</f>
        <v>0</v>
      </c>
      <c r="Q305" s="197">
        <v>0</v>
      </c>
      <c r="R305" s="197">
        <f>Q305*H305</f>
        <v>0</v>
      </c>
      <c r="S305" s="197">
        <v>0</v>
      </c>
      <c r="T305" s="198">
        <f>S305*H305</f>
        <v>0</v>
      </c>
      <c r="AR305" s="24" t="s">
        <v>241</v>
      </c>
      <c r="AT305" s="24" t="s">
        <v>129</v>
      </c>
      <c r="AU305" s="24" t="s">
        <v>83</v>
      </c>
      <c r="AY305" s="24" t="s">
        <v>127</v>
      </c>
      <c r="BE305" s="199">
        <f>IF(N305="základní",J305,0)</f>
        <v>0</v>
      </c>
      <c r="BF305" s="199">
        <f>IF(N305="snížená",J305,0)</f>
        <v>0</v>
      </c>
      <c r="BG305" s="199">
        <f>IF(N305="zákl. přenesená",J305,0)</f>
        <v>0</v>
      </c>
      <c r="BH305" s="199">
        <f>IF(N305="sníž. přenesená",J305,0)</f>
        <v>0</v>
      </c>
      <c r="BI305" s="199">
        <f>IF(N305="nulová",J305,0)</f>
        <v>0</v>
      </c>
      <c r="BJ305" s="24" t="s">
        <v>76</v>
      </c>
      <c r="BK305" s="199">
        <f>ROUND(I305*H305,2)</f>
        <v>0</v>
      </c>
      <c r="BL305" s="24" t="s">
        <v>241</v>
      </c>
      <c r="BM305" s="24" t="s">
        <v>536</v>
      </c>
    </row>
    <row r="306" spans="2:65" s="1" customFormat="1" ht="67.5">
      <c r="B306" s="41"/>
      <c r="C306" s="63"/>
      <c r="D306" s="216" t="s">
        <v>268</v>
      </c>
      <c r="E306" s="63"/>
      <c r="F306" s="226" t="s">
        <v>537</v>
      </c>
      <c r="G306" s="63"/>
      <c r="H306" s="63"/>
      <c r="I306" s="158"/>
      <c r="J306" s="63"/>
      <c r="K306" s="63"/>
      <c r="L306" s="61"/>
      <c r="M306" s="202"/>
      <c r="N306" s="42"/>
      <c r="O306" s="42"/>
      <c r="P306" s="42"/>
      <c r="Q306" s="42"/>
      <c r="R306" s="42"/>
      <c r="S306" s="42"/>
      <c r="T306" s="78"/>
      <c r="AT306" s="24" t="s">
        <v>268</v>
      </c>
      <c r="AU306" s="24" t="s">
        <v>83</v>
      </c>
    </row>
    <row r="307" spans="2:65" s="1" customFormat="1" ht="82.5" customHeight="1">
      <c r="B307" s="41"/>
      <c r="C307" s="188" t="s">
        <v>538</v>
      </c>
      <c r="D307" s="188" t="s">
        <v>129</v>
      </c>
      <c r="E307" s="189" t="s">
        <v>539</v>
      </c>
      <c r="F307" s="190" t="s">
        <v>540</v>
      </c>
      <c r="G307" s="191" t="s">
        <v>439</v>
      </c>
      <c r="H307" s="192">
        <v>6</v>
      </c>
      <c r="I307" s="193"/>
      <c r="J307" s="194">
        <f>ROUND(I307*H307,2)</f>
        <v>0</v>
      </c>
      <c r="K307" s="190" t="s">
        <v>21</v>
      </c>
      <c r="L307" s="61"/>
      <c r="M307" s="195" t="s">
        <v>21</v>
      </c>
      <c r="N307" s="196" t="s">
        <v>42</v>
      </c>
      <c r="O307" s="42"/>
      <c r="P307" s="197">
        <f>O307*H307</f>
        <v>0</v>
      </c>
      <c r="Q307" s="197">
        <v>0</v>
      </c>
      <c r="R307" s="197">
        <f>Q307*H307</f>
        <v>0</v>
      </c>
      <c r="S307" s="197">
        <v>0</v>
      </c>
      <c r="T307" s="198">
        <f>S307*H307</f>
        <v>0</v>
      </c>
      <c r="AR307" s="24" t="s">
        <v>241</v>
      </c>
      <c r="AT307" s="24" t="s">
        <v>129</v>
      </c>
      <c r="AU307" s="24" t="s">
        <v>83</v>
      </c>
      <c r="AY307" s="24" t="s">
        <v>127</v>
      </c>
      <c r="BE307" s="199">
        <f>IF(N307="základní",J307,0)</f>
        <v>0</v>
      </c>
      <c r="BF307" s="199">
        <f>IF(N307="snížená",J307,0)</f>
        <v>0</v>
      </c>
      <c r="BG307" s="199">
        <f>IF(N307="zákl. přenesená",J307,0)</f>
        <v>0</v>
      </c>
      <c r="BH307" s="199">
        <f>IF(N307="sníž. přenesená",J307,0)</f>
        <v>0</v>
      </c>
      <c r="BI307" s="199">
        <f>IF(N307="nulová",J307,0)</f>
        <v>0</v>
      </c>
      <c r="BJ307" s="24" t="s">
        <v>76</v>
      </c>
      <c r="BK307" s="199">
        <f>ROUND(I307*H307,2)</f>
        <v>0</v>
      </c>
      <c r="BL307" s="24" t="s">
        <v>241</v>
      </c>
      <c r="BM307" s="24" t="s">
        <v>541</v>
      </c>
    </row>
    <row r="308" spans="2:65" s="1" customFormat="1" ht="67.5">
      <c r="B308" s="41"/>
      <c r="C308" s="63"/>
      <c r="D308" s="216" t="s">
        <v>268</v>
      </c>
      <c r="E308" s="63"/>
      <c r="F308" s="226" t="s">
        <v>537</v>
      </c>
      <c r="G308" s="63"/>
      <c r="H308" s="63"/>
      <c r="I308" s="158"/>
      <c r="J308" s="63"/>
      <c r="K308" s="63"/>
      <c r="L308" s="61"/>
      <c r="M308" s="202"/>
      <c r="N308" s="42"/>
      <c r="O308" s="42"/>
      <c r="P308" s="42"/>
      <c r="Q308" s="42"/>
      <c r="R308" s="42"/>
      <c r="S308" s="42"/>
      <c r="T308" s="78"/>
      <c r="AT308" s="24" t="s">
        <v>268</v>
      </c>
      <c r="AU308" s="24" t="s">
        <v>83</v>
      </c>
    </row>
    <row r="309" spans="2:65" s="1" customFormat="1" ht="95.25" customHeight="1">
      <c r="B309" s="41"/>
      <c r="C309" s="188" t="s">
        <v>542</v>
      </c>
      <c r="D309" s="188" t="s">
        <v>129</v>
      </c>
      <c r="E309" s="189" t="s">
        <v>543</v>
      </c>
      <c r="F309" s="190" t="s">
        <v>544</v>
      </c>
      <c r="G309" s="191" t="s">
        <v>439</v>
      </c>
      <c r="H309" s="192">
        <v>2</v>
      </c>
      <c r="I309" s="193"/>
      <c r="J309" s="194">
        <f>ROUND(I309*H309,2)</f>
        <v>0</v>
      </c>
      <c r="K309" s="190" t="s">
        <v>21</v>
      </c>
      <c r="L309" s="61"/>
      <c r="M309" s="195" t="s">
        <v>21</v>
      </c>
      <c r="N309" s="196" t="s">
        <v>42</v>
      </c>
      <c r="O309" s="42"/>
      <c r="P309" s="197">
        <f>O309*H309</f>
        <v>0</v>
      </c>
      <c r="Q309" s="197">
        <v>0</v>
      </c>
      <c r="R309" s="197">
        <f>Q309*H309</f>
        <v>0</v>
      </c>
      <c r="S309" s="197">
        <v>0</v>
      </c>
      <c r="T309" s="198">
        <f>S309*H309</f>
        <v>0</v>
      </c>
      <c r="AR309" s="24" t="s">
        <v>241</v>
      </c>
      <c r="AT309" s="24" t="s">
        <v>129</v>
      </c>
      <c r="AU309" s="24" t="s">
        <v>83</v>
      </c>
      <c r="AY309" s="24" t="s">
        <v>127</v>
      </c>
      <c r="BE309" s="199">
        <f>IF(N309="základní",J309,0)</f>
        <v>0</v>
      </c>
      <c r="BF309" s="199">
        <f>IF(N309="snížená",J309,0)</f>
        <v>0</v>
      </c>
      <c r="BG309" s="199">
        <f>IF(N309="zákl. přenesená",J309,0)</f>
        <v>0</v>
      </c>
      <c r="BH309" s="199">
        <f>IF(N309="sníž. přenesená",J309,0)</f>
        <v>0</v>
      </c>
      <c r="BI309" s="199">
        <f>IF(N309="nulová",J309,0)</f>
        <v>0</v>
      </c>
      <c r="BJ309" s="24" t="s">
        <v>76</v>
      </c>
      <c r="BK309" s="199">
        <f>ROUND(I309*H309,2)</f>
        <v>0</v>
      </c>
      <c r="BL309" s="24" t="s">
        <v>241</v>
      </c>
      <c r="BM309" s="24" t="s">
        <v>545</v>
      </c>
    </row>
    <row r="310" spans="2:65" s="1" customFormat="1" ht="67.5">
      <c r="B310" s="41"/>
      <c r="C310" s="63"/>
      <c r="D310" s="216" t="s">
        <v>268</v>
      </c>
      <c r="E310" s="63"/>
      <c r="F310" s="226" t="s">
        <v>537</v>
      </c>
      <c r="G310" s="63"/>
      <c r="H310" s="63"/>
      <c r="I310" s="158"/>
      <c r="J310" s="63"/>
      <c r="K310" s="63"/>
      <c r="L310" s="61"/>
      <c r="M310" s="202"/>
      <c r="N310" s="42"/>
      <c r="O310" s="42"/>
      <c r="P310" s="42"/>
      <c r="Q310" s="42"/>
      <c r="R310" s="42"/>
      <c r="S310" s="42"/>
      <c r="T310" s="78"/>
      <c r="AT310" s="24" t="s">
        <v>268</v>
      </c>
      <c r="AU310" s="24" t="s">
        <v>83</v>
      </c>
    </row>
    <row r="311" spans="2:65" s="1" customFormat="1" ht="44.25" customHeight="1">
      <c r="B311" s="41"/>
      <c r="C311" s="188" t="s">
        <v>546</v>
      </c>
      <c r="D311" s="188" t="s">
        <v>129</v>
      </c>
      <c r="E311" s="189" t="s">
        <v>547</v>
      </c>
      <c r="F311" s="190" t="s">
        <v>548</v>
      </c>
      <c r="G311" s="191" t="s">
        <v>439</v>
      </c>
      <c r="H311" s="192">
        <v>2</v>
      </c>
      <c r="I311" s="193"/>
      <c r="J311" s="194">
        <f>ROUND(I311*H311,2)</f>
        <v>0</v>
      </c>
      <c r="K311" s="190" t="s">
        <v>21</v>
      </c>
      <c r="L311" s="61"/>
      <c r="M311" s="195" t="s">
        <v>21</v>
      </c>
      <c r="N311" s="196" t="s">
        <v>42</v>
      </c>
      <c r="O311" s="42"/>
      <c r="P311" s="197">
        <f>O311*H311</f>
        <v>0</v>
      </c>
      <c r="Q311" s="197">
        <v>0</v>
      </c>
      <c r="R311" s="197">
        <f>Q311*H311</f>
        <v>0</v>
      </c>
      <c r="S311" s="197">
        <v>0</v>
      </c>
      <c r="T311" s="198">
        <f>S311*H311</f>
        <v>0</v>
      </c>
      <c r="AR311" s="24" t="s">
        <v>241</v>
      </c>
      <c r="AT311" s="24" t="s">
        <v>129</v>
      </c>
      <c r="AU311" s="24" t="s">
        <v>83</v>
      </c>
      <c r="AY311" s="24" t="s">
        <v>127</v>
      </c>
      <c r="BE311" s="199">
        <f>IF(N311="základní",J311,0)</f>
        <v>0</v>
      </c>
      <c r="BF311" s="199">
        <f>IF(N311="snížená",J311,0)</f>
        <v>0</v>
      </c>
      <c r="BG311" s="199">
        <f>IF(N311="zákl. přenesená",J311,0)</f>
        <v>0</v>
      </c>
      <c r="BH311" s="199">
        <f>IF(N311="sníž. přenesená",J311,0)</f>
        <v>0</v>
      </c>
      <c r="BI311" s="199">
        <f>IF(N311="nulová",J311,0)</f>
        <v>0</v>
      </c>
      <c r="BJ311" s="24" t="s">
        <v>76</v>
      </c>
      <c r="BK311" s="199">
        <f>ROUND(I311*H311,2)</f>
        <v>0</v>
      </c>
      <c r="BL311" s="24" t="s">
        <v>241</v>
      </c>
      <c r="BM311" s="24" t="s">
        <v>549</v>
      </c>
    </row>
    <row r="312" spans="2:65" s="1" customFormat="1" ht="67.5">
      <c r="B312" s="41"/>
      <c r="C312" s="63"/>
      <c r="D312" s="216" t="s">
        <v>268</v>
      </c>
      <c r="E312" s="63"/>
      <c r="F312" s="226" t="s">
        <v>537</v>
      </c>
      <c r="G312" s="63"/>
      <c r="H312" s="63"/>
      <c r="I312" s="158"/>
      <c r="J312" s="63"/>
      <c r="K312" s="63"/>
      <c r="L312" s="61"/>
      <c r="M312" s="202"/>
      <c r="N312" s="42"/>
      <c r="O312" s="42"/>
      <c r="P312" s="42"/>
      <c r="Q312" s="42"/>
      <c r="R312" s="42"/>
      <c r="S312" s="42"/>
      <c r="T312" s="78"/>
      <c r="AT312" s="24" t="s">
        <v>268</v>
      </c>
      <c r="AU312" s="24" t="s">
        <v>83</v>
      </c>
    </row>
    <row r="313" spans="2:65" s="1" customFormat="1" ht="82.5" customHeight="1">
      <c r="B313" s="41"/>
      <c r="C313" s="188" t="s">
        <v>550</v>
      </c>
      <c r="D313" s="188" t="s">
        <v>129</v>
      </c>
      <c r="E313" s="189" t="s">
        <v>551</v>
      </c>
      <c r="F313" s="190" t="s">
        <v>552</v>
      </c>
      <c r="G313" s="191" t="s">
        <v>439</v>
      </c>
      <c r="H313" s="192">
        <v>4</v>
      </c>
      <c r="I313" s="193"/>
      <c r="J313" s="194">
        <f>ROUND(I313*H313,2)</f>
        <v>0</v>
      </c>
      <c r="K313" s="190" t="s">
        <v>21</v>
      </c>
      <c r="L313" s="61"/>
      <c r="M313" s="195" t="s">
        <v>21</v>
      </c>
      <c r="N313" s="196" t="s">
        <v>42</v>
      </c>
      <c r="O313" s="42"/>
      <c r="P313" s="197">
        <f>O313*H313</f>
        <v>0</v>
      </c>
      <c r="Q313" s="197">
        <v>0</v>
      </c>
      <c r="R313" s="197">
        <f>Q313*H313</f>
        <v>0</v>
      </c>
      <c r="S313" s="197">
        <v>0</v>
      </c>
      <c r="T313" s="198">
        <f>S313*H313</f>
        <v>0</v>
      </c>
      <c r="AR313" s="24" t="s">
        <v>241</v>
      </c>
      <c r="AT313" s="24" t="s">
        <v>129</v>
      </c>
      <c r="AU313" s="24" t="s">
        <v>83</v>
      </c>
      <c r="AY313" s="24" t="s">
        <v>127</v>
      </c>
      <c r="BE313" s="199">
        <f>IF(N313="základní",J313,0)</f>
        <v>0</v>
      </c>
      <c r="BF313" s="199">
        <f>IF(N313="snížená",J313,0)</f>
        <v>0</v>
      </c>
      <c r="BG313" s="199">
        <f>IF(N313="zákl. přenesená",J313,0)</f>
        <v>0</v>
      </c>
      <c r="BH313" s="199">
        <f>IF(N313="sníž. přenesená",J313,0)</f>
        <v>0</v>
      </c>
      <c r="BI313" s="199">
        <f>IF(N313="nulová",J313,0)</f>
        <v>0</v>
      </c>
      <c r="BJ313" s="24" t="s">
        <v>76</v>
      </c>
      <c r="BK313" s="199">
        <f>ROUND(I313*H313,2)</f>
        <v>0</v>
      </c>
      <c r="BL313" s="24" t="s">
        <v>241</v>
      </c>
      <c r="BM313" s="24" t="s">
        <v>553</v>
      </c>
    </row>
    <row r="314" spans="2:65" s="1" customFormat="1" ht="67.5">
      <c r="B314" s="41"/>
      <c r="C314" s="63"/>
      <c r="D314" s="216" t="s">
        <v>268</v>
      </c>
      <c r="E314" s="63"/>
      <c r="F314" s="226" t="s">
        <v>537</v>
      </c>
      <c r="G314" s="63"/>
      <c r="H314" s="63"/>
      <c r="I314" s="158"/>
      <c r="J314" s="63"/>
      <c r="K314" s="63"/>
      <c r="L314" s="61"/>
      <c r="M314" s="202"/>
      <c r="N314" s="42"/>
      <c r="O314" s="42"/>
      <c r="P314" s="42"/>
      <c r="Q314" s="42"/>
      <c r="R314" s="42"/>
      <c r="S314" s="42"/>
      <c r="T314" s="78"/>
      <c r="AT314" s="24" t="s">
        <v>268</v>
      </c>
      <c r="AU314" s="24" t="s">
        <v>83</v>
      </c>
    </row>
    <row r="315" spans="2:65" s="1" customFormat="1" ht="82.5" customHeight="1">
      <c r="B315" s="41"/>
      <c r="C315" s="188" t="s">
        <v>554</v>
      </c>
      <c r="D315" s="188" t="s">
        <v>129</v>
      </c>
      <c r="E315" s="189" t="s">
        <v>555</v>
      </c>
      <c r="F315" s="190" t="s">
        <v>556</v>
      </c>
      <c r="G315" s="191" t="s">
        <v>439</v>
      </c>
      <c r="H315" s="192">
        <v>3</v>
      </c>
      <c r="I315" s="193"/>
      <c r="J315" s="194">
        <f>ROUND(I315*H315,2)</f>
        <v>0</v>
      </c>
      <c r="K315" s="190" t="s">
        <v>21</v>
      </c>
      <c r="L315" s="61"/>
      <c r="M315" s="195" t="s">
        <v>21</v>
      </c>
      <c r="N315" s="196" t="s">
        <v>42</v>
      </c>
      <c r="O315" s="42"/>
      <c r="P315" s="197">
        <f>O315*H315</f>
        <v>0</v>
      </c>
      <c r="Q315" s="197">
        <v>0</v>
      </c>
      <c r="R315" s="197">
        <f>Q315*H315</f>
        <v>0</v>
      </c>
      <c r="S315" s="197">
        <v>0</v>
      </c>
      <c r="T315" s="198">
        <f>S315*H315</f>
        <v>0</v>
      </c>
      <c r="AR315" s="24" t="s">
        <v>241</v>
      </c>
      <c r="AT315" s="24" t="s">
        <v>129</v>
      </c>
      <c r="AU315" s="24" t="s">
        <v>83</v>
      </c>
      <c r="AY315" s="24" t="s">
        <v>127</v>
      </c>
      <c r="BE315" s="199">
        <f>IF(N315="základní",J315,0)</f>
        <v>0</v>
      </c>
      <c r="BF315" s="199">
        <f>IF(N315="snížená",J315,0)</f>
        <v>0</v>
      </c>
      <c r="BG315" s="199">
        <f>IF(N315="zákl. přenesená",J315,0)</f>
        <v>0</v>
      </c>
      <c r="BH315" s="199">
        <f>IF(N315="sníž. přenesená",J315,0)</f>
        <v>0</v>
      </c>
      <c r="BI315" s="199">
        <f>IF(N315="nulová",J315,0)</f>
        <v>0</v>
      </c>
      <c r="BJ315" s="24" t="s">
        <v>76</v>
      </c>
      <c r="BK315" s="199">
        <f>ROUND(I315*H315,2)</f>
        <v>0</v>
      </c>
      <c r="BL315" s="24" t="s">
        <v>241</v>
      </c>
      <c r="BM315" s="24" t="s">
        <v>557</v>
      </c>
    </row>
    <row r="316" spans="2:65" s="1" customFormat="1" ht="67.5">
      <c r="B316" s="41"/>
      <c r="C316" s="63"/>
      <c r="D316" s="216" t="s">
        <v>268</v>
      </c>
      <c r="E316" s="63"/>
      <c r="F316" s="226" t="s">
        <v>537</v>
      </c>
      <c r="G316" s="63"/>
      <c r="H316" s="63"/>
      <c r="I316" s="158"/>
      <c r="J316" s="63"/>
      <c r="K316" s="63"/>
      <c r="L316" s="61"/>
      <c r="M316" s="202"/>
      <c r="N316" s="42"/>
      <c r="O316" s="42"/>
      <c r="P316" s="42"/>
      <c r="Q316" s="42"/>
      <c r="R316" s="42"/>
      <c r="S316" s="42"/>
      <c r="T316" s="78"/>
      <c r="AT316" s="24" t="s">
        <v>268</v>
      </c>
      <c r="AU316" s="24" t="s">
        <v>83</v>
      </c>
    </row>
    <row r="317" spans="2:65" s="1" customFormat="1" ht="57" customHeight="1">
      <c r="B317" s="41"/>
      <c r="C317" s="188" t="s">
        <v>558</v>
      </c>
      <c r="D317" s="188" t="s">
        <v>129</v>
      </c>
      <c r="E317" s="189" t="s">
        <v>559</v>
      </c>
      <c r="F317" s="190" t="s">
        <v>560</v>
      </c>
      <c r="G317" s="191" t="s">
        <v>439</v>
      </c>
      <c r="H317" s="192">
        <v>5</v>
      </c>
      <c r="I317" s="193"/>
      <c r="J317" s="194">
        <f>ROUND(I317*H317,2)</f>
        <v>0</v>
      </c>
      <c r="K317" s="190" t="s">
        <v>21</v>
      </c>
      <c r="L317" s="61"/>
      <c r="M317" s="195" t="s">
        <v>21</v>
      </c>
      <c r="N317" s="196" t="s">
        <v>42</v>
      </c>
      <c r="O317" s="42"/>
      <c r="P317" s="197">
        <f>O317*H317</f>
        <v>0</v>
      </c>
      <c r="Q317" s="197">
        <v>0</v>
      </c>
      <c r="R317" s="197">
        <f>Q317*H317</f>
        <v>0</v>
      </c>
      <c r="S317" s="197">
        <v>0</v>
      </c>
      <c r="T317" s="198">
        <f>S317*H317</f>
        <v>0</v>
      </c>
      <c r="AR317" s="24" t="s">
        <v>241</v>
      </c>
      <c r="AT317" s="24" t="s">
        <v>129</v>
      </c>
      <c r="AU317" s="24" t="s">
        <v>83</v>
      </c>
      <c r="AY317" s="24" t="s">
        <v>127</v>
      </c>
      <c r="BE317" s="199">
        <f>IF(N317="základní",J317,0)</f>
        <v>0</v>
      </c>
      <c r="BF317" s="199">
        <f>IF(N317="snížená",J317,0)</f>
        <v>0</v>
      </c>
      <c r="BG317" s="199">
        <f>IF(N317="zákl. přenesená",J317,0)</f>
        <v>0</v>
      </c>
      <c r="BH317" s="199">
        <f>IF(N317="sníž. přenesená",J317,0)</f>
        <v>0</v>
      </c>
      <c r="BI317" s="199">
        <f>IF(N317="nulová",J317,0)</f>
        <v>0</v>
      </c>
      <c r="BJ317" s="24" t="s">
        <v>76</v>
      </c>
      <c r="BK317" s="199">
        <f>ROUND(I317*H317,2)</f>
        <v>0</v>
      </c>
      <c r="BL317" s="24" t="s">
        <v>241</v>
      </c>
      <c r="BM317" s="24" t="s">
        <v>561</v>
      </c>
    </row>
    <row r="318" spans="2:65" s="1" customFormat="1" ht="67.5">
      <c r="B318" s="41"/>
      <c r="C318" s="63"/>
      <c r="D318" s="216" t="s">
        <v>268</v>
      </c>
      <c r="E318" s="63"/>
      <c r="F318" s="226" t="s">
        <v>537</v>
      </c>
      <c r="G318" s="63"/>
      <c r="H318" s="63"/>
      <c r="I318" s="158"/>
      <c r="J318" s="63"/>
      <c r="K318" s="63"/>
      <c r="L318" s="61"/>
      <c r="M318" s="202"/>
      <c r="N318" s="42"/>
      <c r="O318" s="42"/>
      <c r="P318" s="42"/>
      <c r="Q318" s="42"/>
      <c r="R318" s="42"/>
      <c r="S318" s="42"/>
      <c r="T318" s="78"/>
      <c r="AT318" s="24" t="s">
        <v>268</v>
      </c>
      <c r="AU318" s="24" t="s">
        <v>83</v>
      </c>
    </row>
    <row r="319" spans="2:65" s="1" customFormat="1" ht="69.75" customHeight="1">
      <c r="B319" s="41"/>
      <c r="C319" s="188" t="s">
        <v>562</v>
      </c>
      <c r="D319" s="188" t="s">
        <v>129</v>
      </c>
      <c r="E319" s="189" t="s">
        <v>563</v>
      </c>
      <c r="F319" s="190" t="s">
        <v>564</v>
      </c>
      <c r="G319" s="191" t="s">
        <v>439</v>
      </c>
      <c r="H319" s="192">
        <v>1</v>
      </c>
      <c r="I319" s="193"/>
      <c r="J319" s="194">
        <f>ROUND(I319*H319,2)</f>
        <v>0</v>
      </c>
      <c r="K319" s="190" t="s">
        <v>21</v>
      </c>
      <c r="L319" s="61"/>
      <c r="M319" s="195" t="s">
        <v>21</v>
      </c>
      <c r="N319" s="196" t="s">
        <v>42</v>
      </c>
      <c r="O319" s="42"/>
      <c r="P319" s="197">
        <f>O319*H319</f>
        <v>0</v>
      </c>
      <c r="Q319" s="197">
        <v>0</v>
      </c>
      <c r="R319" s="197">
        <f>Q319*H319</f>
        <v>0</v>
      </c>
      <c r="S319" s="197">
        <v>0</v>
      </c>
      <c r="T319" s="198">
        <f>S319*H319</f>
        <v>0</v>
      </c>
      <c r="AR319" s="24" t="s">
        <v>241</v>
      </c>
      <c r="AT319" s="24" t="s">
        <v>129</v>
      </c>
      <c r="AU319" s="24" t="s">
        <v>83</v>
      </c>
      <c r="AY319" s="24" t="s">
        <v>127</v>
      </c>
      <c r="BE319" s="199">
        <f>IF(N319="základní",J319,0)</f>
        <v>0</v>
      </c>
      <c r="BF319" s="199">
        <f>IF(N319="snížená",J319,0)</f>
        <v>0</v>
      </c>
      <c r="BG319" s="199">
        <f>IF(N319="zákl. přenesená",J319,0)</f>
        <v>0</v>
      </c>
      <c r="BH319" s="199">
        <f>IF(N319="sníž. přenesená",J319,0)</f>
        <v>0</v>
      </c>
      <c r="BI319" s="199">
        <f>IF(N319="nulová",J319,0)</f>
        <v>0</v>
      </c>
      <c r="BJ319" s="24" t="s">
        <v>76</v>
      </c>
      <c r="BK319" s="199">
        <f>ROUND(I319*H319,2)</f>
        <v>0</v>
      </c>
      <c r="BL319" s="24" t="s">
        <v>241</v>
      </c>
      <c r="BM319" s="24" t="s">
        <v>565</v>
      </c>
    </row>
    <row r="320" spans="2:65" s="1" customFormat="1" ht="67.5">
      <c r="B320" s="41"/>
      <c r="C320" s="63"/>
      <c r="D320" s="216" t="s">
        <v>268</v>
      </c>
      <c r="E320" s="63"/>
      <c r="F320" s="226" t="s">
        <v>537</v>
      </c>
      <c r="G320" s="63"/>
      <c r="H320" s="63"/>
      <c r="I320" s="158"/>
      <c r="J320" s="63"/>
      <c r="K320" s="63"/>
      <c r="L320" s="61"/>
      <c r="M320" s="202"/>
      <c r="N320" s="42"/>
      <c r="O320" s="42"/>
      <c r="P320" s="42"/>
      <c r="Q320" s="42"/>
      <c r="R320" s="42"/>
      <c r="S320" s="42"/>
      <c r="T320" s="78"/>
      <c r="AT320" s="24" t="s">
        <v>268</v>
      </c>
      <c r="AU320" s="24" t="s">
        <v>83</v>
      </c>
    </row>
    <row r="321" spans="2:65" s="1" customFormat="1" ht="57" customHeight="1">
      <c r="B321" s="41"/>
      <c r="C321" s="188" t="s">
        <v>566</v>
      </c>
      <c r="D321" s="188" t="s">
        <v>129</v>
      </c>
      <c r="E321" s="189" t="s">
        <v>567</v>
      </c>
      <c r="F321" s="190" t="s">
        <v>568</v>
      </c>
      <c r="G321" s="191" t="s">
        <v>439</v>
      </c>
      <c r="H321" s="192">
        <v>7</v>
      </c>
      <c r="I321" s="193"/>
      <c r="J321" s="194">
        <f>ROUND(I321*H321,2)</f>
        <v>0</v>
      </c>
      <c r="K321" s="190" t="s">
        <v>21</v>
      </c>
      <c r="L321" s="61"/>
      <c r="M321" s="195" t="s">
        <v>21</v>
      </c>
      <c r="N321" s="196" t="s">
        <v>42</v>
      </c>
      <c r="O321" s="42"/>
      <c r="P321" s="197">
        <f>O321*H321</f>
        <v>0</v>
      </c>
      <c r="Q321" s="197">
        <v>0</v>
      </c>
      <c r="R321" s="197">
        <f>Q321*H321</f>
        <v>0</v>
      </c>
      <c r="S321" s="197">
        <v>0</v>
      </c>
      <c r="T321" s="198">
        <f>S321*H321</f>
        <v>0</v>
      </c>
      <c r="AR321" s="24" t="s">
        <v>241</v>
      </c>
      <c r="AT321" s="24" t="s">
        <v>129</v>
      </c>
      <c r="AU321" s="24" t="s">
        <v>83</v>
      </c>
      <c r="AY321" s="24" t="s">
        <v>127</v>
      </c>
      <c r="BE321" s="199">
        <f>IF(N321="základní",J321,0)</f>
        <v>0</v>
      </c>
      <c r="BF321" s="199">
        <f>IF(N321="snížená",J321,0)</f>
        <v>0</v>
      </c>
      <c r="BG321" s="199">
        <f>IF(N321="zákl. přenesená",J321,0)</f>
        <v>0</v>
      </c>
      <c r="BH321" s="199">
        <f>IF(N321="sníž. přenesená",J321,0)</f>
        <v>0</v>
      </c>
      <c r="BI321" s="199">
        <f>IF(N321="nulová",J321,0)</f>
        <v>0</v>
      </c>
      <c r="BJ321" s="24" t="s">
        <v>76</v>
      </c>
      <c r="BK321" s="199">
        <f>ROUND(I321*H321,2)</f>
        <v>0</v>
      </c>
      <c r="BL321" s="24" t="s">
        <v>241</v>
      </c>
      <c r="BM321" s="24" t="s">
        <v>569</v>
      </c>
    </row>
    <row r="322" spans="2:65" s="1" customFormat="1" ht="67.5">
      <c r="B322" s="41"/>
      <c r="C322" s="63"/>
      <c r="D322" s="216" t="s">
        <v>268</v>
      </c>
      <c r="E322" s="63"/>
      <c r="F322" s="226" t="s">
        <v>537</v>
      </c>
      <c r="G322" s="63"/>
      <c r="H322" s="63"/>
      <c r="I322" s="158"/>
      <c r="J322" s="63"/>
      <c r="K322" s="63"/>
      <c r="L322" s="61"/>
      <c r="M322" s="202"/>
      <c r="N322" s="42"/>
      <c r="O322" s="42"/>
      <c r="P322" s="42"/>
      <c r="Q322" s="42"/>
      <c r="R322" s="42"/>
      <c r="S322" s="42"/>
      <c r="T322" s="78"/>
      <c r="AT322" s="24" t="s">
        <v>268</v>
      </c>
      <c r="AU322" s="24" t="s">
        <v>83</v>
      </c>
    </row>
    <row r="323" spans="2:65" s="1" customFormat="1" ht="69.75" customHeight="1">
      <c r="B323" s="41"/>
      <c r="C323" s="188" t="s">
        <v>570</v>
      </c>
      <c r="D323" s="188" t="s">
        <v>129</v>
      </c>
      <c r="E323" s="189" t="s">
        <v>571</v>
      </c>
      <c r="F323" s="190" t="s">
        <v>572</v>
      </c>
      <c r="G323" s="191" t="s">
        <v>439</v>
      </c>
      <c r="H323" s="192">
        <v>10</v>
      </c>
      <c r="I323" s="193"/>
      <c r="J323" s="194">
        <f>ROUND(I323*H323,2)</f>
        <v>0</v>
      </c>
      <c r="K323" s="190" t="s">
        <v>21</v>
      </c>
      <c r="L323" s="61"/>
      <c r="M323" s="195" t="s">
        <v>21</v>
      </c>
      <c r="N323" s="196" t="s">
        <v>42</v>
      </c>
      <c r="O323" s="42"/>
      <c r="P323" s="197">
        <f>O323*H323</f>
        <v>0</v>
      </c>
      <c r="Q323" s="197">
        <v>0</v>
      </c>
      <c r="R323" s="197">
        <f>Q323*H323</f>
        <v>0</v>
      </c>
      <c r="S323" s="197">
        <v>0</v>
      </c>
      <c r="T323" s="198">
        <f>S323*H323</f>
        <v>0</v>
      </c>
      <c r="AR323" s="24" t="s">
        <v>241</v>
      </c>
      <c r="AT323" s="24" t="s">
        <v>129</v>
      </c>
      <c r="AU323" s="24" t="s">
        <v>83</v>
      </c>
      <c r="AY323" s="24" t="s">
        <v>127</v>
      </c>
      <c r="BE323" s="199">
        <f>IF(N323="základní",J323,0)</f>
        <v>0</v>
      </c>
      <c r="BF323" s="199">
        <f>IF(N323="snížená",J323,0)</f>
        <v>0</v>
      </c>
      <c r="BG323" s="199">
        <f>IF(N323="zákl. přenesená",J323,0)</f>
        <v>0</v>
      </c>
      <c r="BH323" s="199">
        <f>IF(N323="sníž. přenesená",J323,0)</f>
        <v>0</v>
      </c>
      <c r="BI323" s="199">
        <f>IF(N323="nulová",J323,0)</f>
        <v>0</v>
      </c>
      <c r="BJ323" s="24" t="s">
        <v>76</v>
      </c>
      <c r="BK323" s="199">
        <f>ROUND(I323*H323,2)</f>
        <v>0</v>
      </c>
      <c r="BL323" s="24" t="s">
        <v>241</v>
      </c>
      <c r="BM323" s="24" t="s">
        <v>573</v>
      </c>
    </row>
    <row r="324" spans="2:65" s="1" customFormat="1" ht="67.5">
      <c r="B324" s="41"/>
      <c r="C324" s="63"/>
      <c r="D324" s="216" t="s">
        <v>268</v>
      </c>
      <c r="E324" s="63"/>
      <c r="F324" s="226" t="s">
        <v>537</v>
      </c>
      <c r="G324" s="63"/>
      <c r="H324" s="63"/>
      <c r="I324" s="158"/>
      <c r="J324" s="63"/>
      <c r="K324" s="63"/>
      <c r="L324" s="61"/>
      <c r="M324" s="202"/>
      <c r="N324" s="42"/>
      <c r="O324" s="42"/>
      <c r="P324" s="42"/>
      <c r="Q324" s="42"/>
      <c r="R324" s="42"/>
      <c r="S324" s="42"/>
      <c r="T324" s="78"/>
      <c r="AT324" s="24" t="s">
        <v>268</v>
      </c>
      <c r="AU324" s="24" t="s">
        <v>83</v>
      </c>
    </row>
    <row r="325" spans="2:65" s="1" customFormat="1" ht="22.5" customHeight="1">
      <c r="B325" s="41"/>
      <c r="C325" s="188" t="s">
        <v>574</v>
      </c>
      <c r="D325" s="188" t="s">
        <v>129</v>
      </c>
      <c r="E325" s="189" t="s">
        <v>575</v>
      </c>
      <c r="F325" s="190" t="s">
        <v>576</v>
      </c>
      <c r="G325" s="191" t="s">
        <v>21</v>
      </c>
      <c r="H325" s="192">
        <v>10</v>
      </c>
      <c r="I325" s="193"/>
      <c r="J325" s="194">
        <f>ROUND(I325*H325,2)</f>
        <v>0</v>
      </c>
      <c r="K325" s="190" t="s">
        <v>21</v>
      </c>
      <c r="L325" s="61"/>
      <c r="M325" s="195" t="s">
        <v>21</v>
      </c>
      <c r="N325" s="196" t="s">
        <v>42</v>
      </c>
      <c r="O325" s="42"/>
      <c r="P325" s="197">
        <f>O325*H325</f>
        <v>0</v>
      </c>
      <c r="Q325" s="197">
        <v>0</v>
      </c>
      <c r="R325" s="197">
        <f>Q325*H325</f>
        <v>0</v>
      </c>
      <c r="S325" s="197">
        <v>0</v>
      </c>
      <c r="T325" s="198">
        <f>S325*H325</f>
        <v>0</v>
      </c>
      <c r="AR325" s="24" t="s">
        <v>241</v>
      </c>
      <c r="AT325" s="24" t="s">
        <v>129</v>
      </c>
      <c r="AU325" s="24" t="s">
        <v>83</v>
      </c>
      <c r="AY325" s="24" t="s">
        <v>127</v>
      </c>
      <c r="BE325" s="199">
        <f>IF(N325="základní",J325,0)</f>
        <v>0</v>
      </c>
      <c r="BF325" s="199">
        <f>IF(N325="snížená",J325,0)</f>
        <v>0</v>
      </c>
      <c r="BG325" s="199">
        <f>IF(N325="zákl. přenesená",J325,0)</f>
        <v>0</v>
      </c>
      <c r="BH325" s="199">
        <f>IF(N325="sníž. přenesená",J325,0)</f>
        <v>0</v>
      </c>
      <c r="BI325" s="199">
        <f>IF(N325="nulová",J325,0)</f>
        <v>0</v>
      </c>
      <c r="BJ325" s="24" t="s">
        <v>76</v>
      </c>
      <c r="BK325" s="199">
        <f>ROUND(I325*H325,2)</f>
        <v>0</v>
      </c>
      <c r="BL325" s="24" t="s">
        <v>241</v>
      </c>
      <c r="BM325" s="24" t="s">
        <v>577</v>
      </c>
    </row>
    <row r="326" spans="2:65" s="1" customFormat="1" ht="27">
      <c r="B326" s="41"/>
      <c r="C326" s="63"/>
      <c r="D326" s="216" t="s">
        <v>268</v>
      </c>
      <c r="E326" s="63"/>
      <c r="F326" s="226" t="s">
        <v>578</v>
      </c>
      <c r="G326" s="63"/>
      <c r="H326" s="63"/>
      <c r="I326" s="158"/>
      <c r="J326" s="63"/>
      <c r="K326" s="63"/>
      <c r="L326" s="61"/>
      <c r="M326" s="202"/>
      <c r="N326" s="42"/>
      <c r="O326" s="42"/>
      <c r="P326" s="42"/>
      <c r="Q326" s="42"/>
      <c r="R326" s="42"/>
      <c r="S326" s="42"/>
      <c r="T326" s="78"/>
      <c r="AT326" s="24" t="s">
        <v>268</v>
      </c>
      <c r="AU326" s="24" t="s">
        <v>83</v>
      </c>
    </row>
    <row r="327" spans="2:65" s="1" customFormat="1" ht="22.5" customHeight="1">
      <c r="B327" s="41"/>
      <c r="C327" s="188" t="s">
        <v>579</v>
      </c>
      <c r="D327" s="188" t="s">
        <v>129</v>
      </c>
      <c r="E327" s="189" t="s">
        <v>580</v>
      </c>
      <c r="F327" s="190" t="s">
        <v>581</v>
      </c>
      <c r="G327" s="191" t="s">
        <v>266</v>
      </c>
      <c r="H327" s="192">
        <v>163</v>
      </c>
      <c r="I327" s="193"/>
      <c r="J327" s="194">
        <f>ROUND(I327*H327,2)</f>
        <v>0</v>
      </c>
      <c r="K327" s="190" t="s">
        <v>21</v>
      </c>
      <c r="L327" s="61"/>
      <c r="M327" s="195" t="s">
        <v>21</v>
      </c>
      <c r="N327" s="196" t="s">
        <v>42</v>
      </c>
      <c r="O327" s="42"/>
      <c r="P327" s="197">
        <f>O327*H327</f>
        <v>0</v>
      </c>
      <c r="Q327" s="197">
        <v>0</v>
      </c>
      <c r="R327" s="197">
        <f>Q327*H327</f>
        <v>0</v>
      </c>
      <c r="S327" s="197">
        <v>0</v>
      </c>
      <c r="T327" s="198">
        <f>S327*H327</f>
        <v>0</v>
      </c>
      <c r="AR327" s="24" t="s">
        <v>241</v>
      </c>
      <c r="AT327" s="24" t="s">
        <v>129</v>
      </c>
      <c r="AU327" s="24" t="s">
        <v>83</v>
      </c>
      <c r="AY327" s="24" t="s">
        <v>127</v>
      </c>
      <c r="BE327" s="199">
        <f>IF(N327="základní",J327,0)</f>
        <v>0</v>
      </c>
      <c r="BF327" s="199">
        <f>IF(N327="snížená",J327,0)</f>
        <v>0</v>
      </c>
      <c r="BG327" s="199">
        <f>IF(N327="zákl. přenesená",J327,0)</f>
        <v>0</v>
      </c>
      <c r="BH327" s="199">
        <f>IF(N327="sníž. přenesená",J327,0)</f>
        <v>0</v>
      </c>
      <c r="BI327" s="199">
        <f>IF(N327="nulová",J327,0)</f>
        <v>0</v>
      </c>
      <c r="BJ327" s="24" t="s">
        <v>76</v>
      </c>
      <c r="BK327" s="199">
        <f>ROUND(I327*H327,2)</f>
        <v>0</v>
      </c>
      <c r="BL327" s="24" t="s">
        <v>241</v>
      </c>
      <c r="BM327" s="24" t="s">
        <v>582</v>
      </c>
    </row>
    <row r="328" spans="2:65" s="1" customFormat="1" ht="31.5" customHeight="1">
      <c r="B328" s="41"/>
      <c r="C328" s="188" t="s">
        <v>583</v>
      </c>
      <c r="D328" s="188" t="s">
        <v>129</v>
      </c>
      <c r="E328" s="189" t="s">
        <v>584</v>
      </c>
      <c r="F328" s="190" t="s">
        <v>585</v>
      </c>
      <c r="G328" s="191" t="s">
        <v>266</v>
      </c>
      <c r="H328" s="192">
        <v>205</v>
      </c>
      <c r="I328" s="193"/>
      <c r="J328" s="194">
        <f>ROUND(I328*H328,2)</f>
        <v>0</v>
      </c>
      <c r="K328" s="190" t="s">
        <v>21</v>
      </c>
      <c r="L328" s="61"/>
      <c r="M328" s="195" t="s">
        <v>21</v>
      </c>
      <c r="N328" s="196" t="s">
        <v>42</v>
      </c>
      <c r="O328" s="42"/>
      <c r="P328" s="197">
        <f>O328*H328</f>
        <v>0</v>
      </c>
      <c r="Q328" s="197">
        <v>0</v>
      </c>
      <c r="R328" s="197">
        <f>Q328*H328</f>
        <v>0</v>
      </c>
      <c r="S328" s="197">
        <v>0</v>
      </c>
      <c r="T328" s="198">
        <f>S328*H328</f>
        <v>0</v>
      </c>
      <c r="AR328" s="24" t="s">
        <v>241</v>
      </c>
      <c r="AT328" s="24" t="s">
        <v>129</v>
      </c>
      <c r="AU328" s="24" t="s">
        <v>83</v>
      </c>
      <c r="AY328" s="24" t="s">
        <v>127</v>
      </c>
      <c r="BE328" s="199">
        <f>IF(N328="základní",J328,0)</f>
        <v>0</v>
      </c>
      <c r="BF328" s="199">
        <f>IF(N328="snížená",J328,0)</f>
        <v>0</v>
      </c>
      <c r="BG328" s="199">
        <f>IF(N328="zákl. přenesená",J328,0)</f>
        <v>0</v>
      </c>
      <c r="BH328" s="199">
        <f>IF(N328="sníž. přenesená",J328,0)</f>
        <v>0</v>
      </c>
      <c r="BI328" s="199">
        <f>IF(N328="nulová",J328,0)</f>
        <v>0</v>
      </c>
      <c r="BJ328" s="24" t="s">
        <v>76</v>
      </c>
      <c r="BK328" s="199">
        <f>ROUND(I328*H328,2)</f>
        <v>0</v>
      </c>
      <c r="BL328" s="24" t="s">
        <v>241</v>
      </c>
      <c r="BM328" s="24" t="s">
        <v>586</v>
      </c>
    </row>
    <row r="329" spans="2:65" s="1" customFormat="1" ht="27">
      <c r="B329" s="41"/>
      <c r="C329" s="63"/>
      <c r="D329" s="216" t="s">
        <v>268</v>
      </c>
      <c r="E329" s="63"/>
      <c r="F329" s="226" t="s">
        <v>587</v>
      </c>
      <c r="G329" s="63"/>
      <c r="H329" s="63"/>
      <c r="I329" s="158"/>
      <c r="J329" s="63"/>
      <c r="K329" s="63"/>
      <c r="L329" s="61"/>
      <c r="M329" s="202"/>
      <c r="N329" s="42"/>
      <c r="O329" s="42"/>
      <c r="P329" s="42"/>
      <c r="Q329" s="42"/>
      <c r="R329" s="42"/>
      <c r="S329" s="42"/>
      <c r="T329" s="78"/>
      <c r="AT329" s="24" t="s">
        <v>268</v>
      </c>
      <c r="AU329" s="24" t="s">
        <v>83</v>
      </c>
    </row>
    <row r="330" spans="2:65" s="1" customFormat="1" ht="22.5" customHeight="1">
      <c r="B330" s="41"/>
      <c r="C330" s="188" t="s">
        <v>588</v>
      </c>
      <c r="D330" s="188" t="s">
        <v>129</v>
      </c>
      <c r="E330" s="189" t="s">
        <v>589</v>
      </c>
      <c r="F330" s="190" t="s">
        <v>590</v>
      </c>
      <c r="G330" s="191" t="s">
        <v>527</v>
      </c>
      <c r="H330" s="264"/>
      <c r="I330" s="193"/>
      <c r="J330" s="194">
        <f>ROUND(I330*H330,2)</f>
        <v>0</v>
      </c>
      <c r="K330" s="190" t="s">
        <v>21</v>
      </c>
      <c r="L330" s="61"/>
      <c r="M330" s="195" t="s">
        <v>21</v>
      </c>
      <c r="N330" s="196" t="s">
        <v>42</v>
      </c>
      <c r="O330" s="42"/>
      <c r="P330" s="197">
        <f>O330*H330</f>
        <v>0</v>
      </c>
      <c r="Q330" s="197">
        <v>0</v>
      </c>
      <c r="R330" s="197">
        <f>Q330*H330</f>
        <v>0</v>
      </c>
      <c r="S330" s="197">
        <v>0</v>
      </c>
      <c r="T330" s="198">
        <f>S330*H330</f>
        <v>0</v>
      </c>
      <c r="AR330" s="24" t="s">
        <v>241</v>
      </c>
      <c r="AT330" s="24" t="s">
        <v>129</v>
      </c>
      <c r="AU330" s="24" t="s">
        <v>83</v>
      </c>
      <c r="AY330" s="24" t="s">
        <v>127</v>
      </c>
      <c r="BE330" s="199">
        <f>IF(N330="základní",J330,0)</f>
        <v>0</v>
      </c>
      <c r="BF330" s="199">
        <f>IF(N330="snížená",J330,0)</f>
        <v>0</v>
      </c>
      <c r="BG330" s="199">
        <f>IF(N330="zákl. přenesená",J330,0)</f>
        <v>0</v>
      </c>
      <c r="BH330" s="199">
        <f>IF(N330="sníž. přenesená",J330,0)</f>
        <v>0</v>
      </c>
      <c r="BI330" s="199">
        <f>IF(N330="nulová",J330,0)</f>
        <v>0</v>
      </c>
      <c r="BJ330" s="24" t="s">
        <v>76</v>
      </c>
      <c r="BK330" s="199">
        <f>ROUND(I330*H330,2)</f>
        <v>0</v>
      </c>
      <c r="BL330" s="24" t="s">
        <v>241</v>
      </c>
      <c r="BM330" s="24" t="s">
        <v>591</v>
      </c>
    </row>
    <row r="331" spans="2:65" s="1" customFormat="1" ht="40.5">
      <c r="B331" s="41"/>
      <c r="C331" s="63"/>
      <c r="D331" s="216" t="s">
        <v>268</v>
      </c>
      <c r="E331" s="63"/>
      <c r="F331" s="226" t="s">
        <v>592</v>
      </c>
      <c r="G331" s="63"/>
      <c r="H331" s="63"/>
      <c r="I331" s="158"/>
      <c r="J331" s="63"/>
      <c r="K331" s="63"/>
      <c r="L331" s="61"/>
      <c r="M331" s="202"/>
      <c r="N331" s="42"/>
      <c r="O331" s="42"/>
      <c r="P331" s="42"/>
      <c r="Q331" s="42"/>
      <c r="R331" s="42"/>
      <c r="S331" s="42"/>
      <c r="T331" s="78"/>
      <c r="AT331" s="24" t="s">
        <v>268</v>
      </c>
      <c r="AU331" s="24" t="s">
        <v>83</v>
      </c>
    </row>
    <row r="332" spans="2:65" s="1" customFormat="1" ht="57" customHeight="1">
      <c r="B332" s="41"/>
      <c r="C332" s="188" t="s">
        <v>593</v>
      </c>
      <c r="D332" s="188" t="s">
        <v>129</v>
      </c>
      <c r="E332" s="189" t="s">
        <v>594</v>
      </c>
      <c r="F332" s="190" t="s">
        <v>595</v>
      </c>
      <c r="G332" s="191" t="s">
        <v>527</v>
      </c>
      <c r="H332" s="264"/>
      <c r="I332" s="193"/>
      <c r="J332" s="194">
        <f>ROUND(I332*H332,2)</f>
        <v>0</v>
      </c>
      <c r="K332" s="190" t="s">
        <v>21</v>
      </c>
      <c r="L332" s="61"/>
      <c r="M332" s="195" t="s">
        <v>21</v>
      </c>
      <c r="N332" s="196" t="s">
        <v>42</v>
      </c>
      <c r="O332" s="42"/>
      <c r="P332" s="197">
        <f>O332*H332</f>
        <v>0</v>
      </c>
      <c r="Q332" s="197">
        <v>0</v>
      </c>
      <c r="R332" s="197">
        <f>Q332*H332</f>
        <v>0</v>
      </c>
      <c r="S332" s="197">
        <v>0</v>
      </c>
      <c r="T332" s="198">
        <f>S332*H332</f>
        <v>0</v>
      </c>
      <c r="AR332" s="24" t="s">
        <v>241</v>
      </c>
      <c r="AT332" s="24" t="s">
        <v>129</v>
      </c>
      <c r="AU332" s="24" t="s">
        <v>83</v>
      </c>
      <c r="AY332" s="24" t="s">
        <v>127</v>
      </c>
      <c r="BE332" s="199">
        <f>IF(N332="základní",J332,0)</f>
        <v>0</v>
      </c>
      <c r="BF332" s="199">
        <f>IF(N332="snížená",J332,0)</f>
        <v>0</v>
      </c>
      <c r="BG332" s="199">
        <f>IF(N332="zákl. přenesená",J332,0)</f>
        <v>0</v>
      </c>
      <c r="BH332" s="199">
        <f>IF(N332="sníž. přenesená",J332,0)</f>
        <v>0</v>
      </c>
      <c r="BI332" s="199">
        <f>IF(N332="nulová",J332,0)</f>
        <v>0</v>
      </c>
      <c r="BJ332" s="24" t="s">
        <v>76</v>
      </c>
      <c r="BK332" s="199">
        <f>ROUND(I332*H332,2)</f>
        <v>0</v>
      </c>
      <c r="BL332" s="24" t="s">
        <v>241</v>
      </c>
      <c r="BM332" s="24" t="s">
        <v>596</v>
      </c>
    </row>
    <row r="333" spans="2:65" s="1" customFormat="1" ht="189">
      <c r="B333" s="41"/>
      <c r="C333" s="63"/>
      <c r="D333" s="200" t="s">
        <v>268</v>
      </c>
      <c r="E333" s="63"/>
      <c r="F333" s="201" t="s">
        <v>597</v>
      </c>
      <c r="G333" s="63"/>
      <c r="H333" s="63"/>
      <c r="I333" s="158"/>
      <c r="J333" s="63"/>
      <c r="K333" s="63"/>
      <c r="L333" s="61"/>
      <c r="M333" s="202"/>
      <c r="N333" s="42"/>
      <c r="O333" s="42"/>
      <c r="P333" s="42"/>
      <c r="Q333" s="42"/>
      <c r="R333" s="42"/>
      <c r="S333" s="42"/>
      <c r="T333" s="78"/>
      <c r="AT333" s="24" t="s">
        <v>268</v>
      </c>
      <c r="AU333" s="24" t="s">
        <v>83</v>
      </c>
    </row>
    <row r="334" spans="2:65" s="10" customFormat="1" ht="29.85" customHeight="1">
      <c r="B334" s="171"/>
      <c r="C334" s="172"/>
      <c r="D334" s="185" t="s">
        <v>70</v>
      </c>
      <c r="E334" s="186" t="s">
        <v>598</v>
      </c>
      <c r="F334" s="186" t="s">
        <v>599</v>
      </c>
      <c r="G334" s="172"/>
      <c r="H334" s="172"/>
      <c r="I334" s="175"/>
      <c r="J334" s="187">
        <f>BK334</f>
        <v>0</v>
      </c>
      <c r="K334" s="172"/>
      <c r="L334" s="177"/>
      <c r="M334" s="178"/>
      <c r="N334" s="179"/>
      <c r="O334" s="179"/>
      <c r="P334" s="180">
        <f>SUM(P335:P344)</f>
        <v>0</v>
      </c>
      <c r="Q334" s="179"/>
      <c r="R334" s="180">
        <f>SUM(R335:R344)</f>
        <v>0</v>
      </c>
      <c r="S334" s="179"/>
      <c r="T334" s="181">
        <f>SUM(T335:T344)</f>
        <v>0</v>
      </c>
      <c r="AR334" s="182" t="s">
        <v>83</v>
      </c>
      <c r="AT334" s="183" t="s">
        <v>70</v>
      </c>
      <c r="AU334" s="183" t="s">
        <v>76</v>
      </c>
      <c r="AY334" s="182" t="s">
        <v>127</v>
      </c>
      <c r="BK334" s="184">
        <f>SUM(BK335:BK344)</f>
        <v>0</v>
      </c>
    </row>
    <row r="335" spans="2:65" s="1" customFormat="1" ht="22.5" customHeight="1">
      <c r="B335" s="41"/>
      <c r="C335" s="188" t="s">
        <v>600</v>
      </c>
      <c r="D335" s="188" t="s">
        <v>129</v>
      </c>
      <c r="E335" s="189" t="s">
        <v>601</v>
      </c>
      <c r="F335" s="190" t="s">
        <v>602</v>
      </c>
      <c r="G335" s="191" t="s">
        <v>439</v>
      </c>
      <c r="H335" s="192">
        <v>5</v>
      </c>
      <c r="I335" s="193"/>
      <c r="J335" s="194">
        <f>ROUND(I335*H335,2)</f>
        <v>0</v>
      </c>
      <c r="K335" s="190" t="s">
        <v>21</v>
      </c>
      <c r="L335" s="61"/>
      <c r="M335" s="195" t="s">
        <v>21</v>
      </c>
      <c r="N335" s="196" t="s">
        <v>42</v>
      </c>
      <c r="O335" s="42"/>
      <c r="P335" s="197">
        <f>O335*H335</f>
        <v>0</v>
      </c>
      <c r="Q335" s="197">
        <v>0</v>
      </c>
      <c r="R335" s="197">
        <f>Q335*H335</f>
        <v>0</v>
      </c>
      <c r="S335" s="197">
        <v>0</v>
      </c>
      <c r="T335" s="198">
        <f>S335*H335</f>
        <v>0</v>
      </c>
      <c r="AR335" s="24" t="s">
        <v>241</v>
      </c>
      <c r="AT335" s="24" t="s">
        <v>129</v>
      </c>
      <c r="AU335" s="24" t="s">
        <v>83</v>
      </c>
      <c r="AY335" s="24" t="s">
        <v>127</v>
      </c>
      <c r="BE335" s="199">
        <f>IF(N335="základní",J335,0)</f>
        <v>0</v>
      </c>
      <c r="BF335" s="199">
        <f>IF(N335="snížená",J335,0)</f>
        <v>0</v>
      </c>
      <c r="BG335" s="199">
        <f>IF(N335="zákl. přenesená",J335,0)</f>
        <v>0</v>
      </c>
      <c r="BH335" s="199">
        <f>IF(N335="sníž. přenesená",J335,0)</f>
        <v>0</v>
      </c>
      <c r="BI335" s="199">
        <f>IF(N335="nulová",J335,0)</f>
        <v>0</v>
      </c>
      <c r="BJ335" s="24" t="s">
        <v>76</v>
      </c>
      <c r="BK335" s="199">
        <f>ROUND(I335*H335,2)</f>
        <v>0</v>
      </c>
      <c r="BL335" s="24" t="s">
        <v>241</v>
      </c>
      <c r="BM335" s="24" t="s">
        <v>603</v>
      </c>
    </row>
    <row r="336" spans="2:65" s="1" customFormat="1" ht="121.5">
      <c r="B336" s="41"/>
      <c r="C336" s="63"/>
      <c r="D336" s="216" t="s">
        <v>268</v>
      </c>
      <c r="E336" s="63"/>
      <c r="F336" s="226" t="s">
        <v>604</v>
      </c>
      <c r="G336" s="63"/>
      <c r="H336" s="63"/>
      <c r="I336" s="158"/>
      <c r="J336" s="63"/>
      <c r="K336" s="63"/>
      <c r="L336" s="61"/>
      <c r="M336" s="202"/>
      <c r="N336" s="42"/>
      <c r="O336" s="42"/>
      <c r="P336" s="42"/>
      <c r="Q336" s="42"/>
      <c r="R336" s="42"/>
      <c r="S336" s="42"/>
      <c r="T336" s="78"/>
      <c r="AT336" s="24" t="s">
        <v>268</v>
      </c>
      <c r="AU336" s="24" t="s">
        <v>83</v>
      </c>
    </row>
    <row r="337" spans="2:65" s="1" customFormat="1" ht="22.5" customHeight="1">
      <c r="B337" s="41"/>
      <c r="C337" s="188" t="s">
        <v>605</v>
      </c>
      <c r="D337" s="188" t="s">
        <v>129</v>
      </c>
      <c r="E337" s="189" t="s">
        <v>606</v>
      </c>
      <c r="F337" s="190" t="s">
        <v>607</v>
      </c>
      <c r="G337" s="191" t="s">
        <v>439</v>
      </c>
      <c r="H337" s="192">
        <v>2</v>
      </c>
      <c r="I337" s="193"/>
      <c r="J337" s="194">
        <f>ROUND(I337*H337,2)</f>
        <v>0</v>
      </c>
      <c r="K337" s="190" t="s">
        <v>21</v>
      </c>
      <c r="L337" s="61"/>
      <c r="M337" s="195" t="s">
        <v>21</v>
      </c>
      <c r="N337" s="196" t="s">
        <v>42</v>
      </c>
      <c r="O337" s="42"/>
      <c r="P337" s="197">
        <f>O337*H337</f>
        <v>0</v>
      </c>
      <c r="Q337" s="197">
        <v>0</v>
      </c>
      <c r="R337" s="197">
        <f>Q337*H337</f>
        <v>0</v>
      </c>
      <c r="S337" s="197">
        <v>0</v>
      </c>
      <c r="T337" s="198">
        <f>S337*H337</f>
        <v>0</v>
      </c>
      <c r="AR337" s="24" t="s">
        <v>241</v>
      </c>
      <c r="AT337" s="24" t="s">
        <v>129</v>
      </c>
      <c r="AU337" s="24" t="s">
        <v>83</v>
      </c>
      <c r="AY337" s="24" t="s">
        <v>127</v>
      </c>
      <c r="BE337" s="199">
        <f>IF(N337="základní",J337,0)</f>
        <v>0</v>
      </c>
      <c r="BF337" s="199">
        <f>IF(N337="snížená",J337,0)</f>
        <v>0</v>
      </c>
      <c r="BG337" s="199">
        <f>IF(N337="zákl. přenesená",J337,0)</f>
        <v>0</v>
      </c>
      <c r="BH337" s="199">
        <f>IF(N337="sníž. přenesená",J337,0)</f>
        <v>0</v>
      </c>
      <c r="BI337" s="199">
        <f>IF(N337="nulová",J337,0)</f>
        <v>0</v>
      </c>
      <c r="BJ337" s="24" t="s">
        <v>76</v>
      </c>
      <c r="BK337" s="199">
        <f>ROUND(I337*H337,2)</f>
        <v>0</v>
      </c>
      <c r="BL337" s="24" t="s">
        <v>241</v>
      </c>
      <c r="BM337" s="24" t="s">
        <v>608</v>
      </c>
    </row>
    <row r="338" spans="2:65" s="1" customFormat="1" ht="108">
      <c r="B338" s="41"/>
      <c r="C338" s="63"/>
      <c r="D338" s="216" t="s">
        <v>268</v>
      </c>
      <c r="E338" s="63"/>
      <c r="F338" s="226" t="s">
        <v>609</v>
      </c>
      <c r="G338" s="63"/>
      <c r="H338" s="63"/>
      <c r="I338" s="158"/>
      <c r="J338" s="63"/>
      <c r="K338" s="63"/>
      <c r="L338" s="61"/>
      <c r="M338" s="202"/>
      <c r="N338" s="42"/>
      <c r="O338" s="42"/>
      <c r="P338" s="42"/>
      <c r="Q338" s="42"/>
      <c r="R338" s="42"/>
      <c r="S338" s="42"/>
      <c r="T338" s="78"/>
      <c r="AT338" s="24" t="s">
        <v>268</v>
      </c>
      <c r="AU338" s="24" t="s">
        <v>83</v>
      </c>
    </row>
    <row r="339" spans="2:65" s="1" customFormat="1" ht="22.5" customHeight="1">
      <c r="B339" s="41"/>
      <c r="C339" s="188" t="s">
        <v>610</v>
      </c>
      <c r="D339" s="188" t="s">
        <v>129</v>
      </c>
      <c r="E339" s="189" t="s">
        <v>611</v>
      </c>
      <c r="F339" s="190" t="s">
        <v>612</v>
      </c>
      <c r="G339" s="191" t="s">
        <v>439</v>
      </c>
      <c r="H339" s="192">
        <v>2</v>
      </c>
      <c r="I339" s="193"/>
      <c r="J339" s="194">
        <f>ROUND(I339*H339,2)</f>
        <v>0</v>
      </c>
      <c r="K339" s="190" t="s">
        <v>21</v>
      </c>
      <c r="L339" s="61"/>
      <c r="M339" s="195" t="s">
        <v>21</v>
      </c>
      <c r="N339" s="196" t="s">
        <v>42</v>
      </c>
      <c r="O339" s="42"/>
      <c r="P339" s="197">
        <f>O339*H339</f>
        <v>0</v>
      </c>
      <c r="Q339" s="197">
        <v>0</v>
      </c>
      <c r="R339" s="197">
        <f>Q339*H339</f>
        <v>0</v>
      </c>
      <c r="S339" s="197">
        <v>0</v>
      </c>
      <c r="T339" s="198">
        <f>S339*H339</f>
        <v>0</v>
      </c>
      <c r="AR339" s="24" t="s">
        <v>241</v>
      </c>
      <c r="AT339" s="24" t="s">
        <v>129</v>
      </c>
      <c r="AU339" s="24" t="s">
        <v>83</v>
      </c>
      <c r="AY339" s="24" t="s">
        <v>127</v>
      </c>
      <c r="BE339" s="199">
        <f>IF(N339="základní",J339,0)</f>
        <v>0</v>
      </c>
      <c r="BF339" s="199">
        <f>IF(N339="snížená",J339,0)</f>
        <v>0</v>
      </c>
      <c r="BG339" s="199">
        <f>IF(N339="zákl. přenesená",J339,0)</f>
        <v>0</v>
      </c>
      <c r="BH339" s="199">
        <f>IF(N339="sníž. přenesená",J339,0)</f>
        <v>0</v>
      </c>
      <c r="BI339" s="199">
        <f>IF(N339="nulová",J339,0)</f>
        <v>0</v>
      </c>
      <c r="BJ339" s="24" t="s">
        <v>76</v>
      </c>
      <c r="BK339" s="199">
        <f>ROUND(I339*H339,2)</f>
        <v>0</v>
      </c>
      <c r="BL339" s="24" t="s">
        <v>241</v>
      </c>
      <c r="BM339" s="24" t="s">
        <v>613</v>
      </c>
    </row>
    <row r="340" spans="2:65" s="1" customFormat="1" ht="108">
      <c r="B340" s="41"/>
      <c r="C340" s="63"/>
      <c r="D340" s="216" t="s">
        <v>268</v>
      </c>
      <c r="E340" s="63"/>
      <c r="F340" s="226" t="s">
        <v>614</v>
      </c>
      <c r="G340" s="63"/>
      <c r="H340" s="63"/>
      <c r="I340" s="158"/>
      <c r="J340" s="63"/>
      <c r="K340" s="63"/>
      <c r="L340" s="61"/>
      <c r="M340" s="202"/>
      <c r="N340" s="42"/>
      <c r="O340" s="42"/>
      <c r="P340" s="42"/>
      <c r="Q340" s="42"/>
      <c r="R340" s="42"/>
      <c r="S340" s="42"/>
      <c r="T340" s="78"/>
      <c r="AT340" s="24" t="s">
        <v>268</v>
      </c>
      <c r="AU340" s="24" t="s">
        <v>83</v>
      </c>
    </row>
    <row r="341" spans="2:65" s="1" customFormat="1" ht="22.5" customHeight="1">
      <c r="B341" s="41"/>
      <c r="C341" s="188" t="s">
        <v>615</v>
      </c>
      <c r="D341" s="188" t="s">
        <v>129</v>
      </c>
      <c r="E341" s="189" t="s">
        <v>616</v>
      </c>
      <c r="F341" s="190" t="s">
        <v>617</v>
      </c>
      <c r="G341" s="191" t="s">
        <v>439</v>
      </c>
      <c r="H341" s="192">
        <v>2</v>
      </c>
      <c r="I341" s="193"/>
      <c r="J341" s="194">
        <f>ROUND(I341*H341,2)</f>
        <v>0</v>
      </c>
      <c r="K341" s="190" t="s">
        <v>21</v>
      </c>
      <c r="L341" s="61"/>
      <c r="M341" s="195" t="s">
        <v>21</v>
      </c>
      <c r="N341" s="196" t="s">
        <v>42</v>
      </c>
      <c r="O341" s="42"/>
      <c r="P341" s="197">
        <f>O341*H341</f>
        <v>0</v>
      </c>
      <c r="Q341" s="197">
        <v>0</v>
      </c>
      <c r="R341" s="197">
        <f>Q341*H341</f>
        <v>0</v>
      </c>
      <c r="S341" s="197">
        <v>0</v>
      </c>
      <c r="T341" s="198">
        <f>S341*H341</f>
        <v>0</v>
      </c>
      <c r="AR341" s="24" t="s">
        <v>241</v>
      </c>
      <c r="AT341" s="24" t="s">
        <v>129</v>
      </c>
      <c r="AU341" s="24" t="s">
        <v>83</v>
      </c>
      <c r="AY341" s="24" t="s">
        <v>127</v>
      </c>
      <c r="BE341" s="199">
        <f>IF(N341="základní",J341,0)</f>
        <v>0</v>
      </c>
      <c r="BF341" s="199">
        <f>IF(N341="snížená",J341,0)</f>
        <v>0</v>
      </c>
      <c r="BG341" s="199">
        <f>IF(N341="zákl. přenesená",J341,0)</f>
        <v>0</v>
      </c>
      <c r="BH341" s="199">
        <f>IF(N341="sníž. přenesená",J341,0)</f>
        <v>0</v>
      </c>
      <c r="BI341" s="199">
        <f>IF(N341="nulová",J341,0)</f>
        <v>0</v>
      </c>
      <c r="BJ341" s="24" t="s">
        <v>76</v>
      </c>
      <c r="BK341" s="199">
        <f>ROUND(I341*H341,2)</f>
        <v>0</v>
      </c>
      <c r="BL341" s="24" t="s">
        <v>241</v>
      </c>
      <c r="BM341" s="24" t="s">
        <v>618</v>
      </c>
    </row>
    <row r="342" spans="2:65" s="1" customFormat="1" ht="40.5">
      <c r="B342" s="41"/>
      <c r="C342" s="63"/>
      <c r="D342" s="216" t="s">
        <v>268</v>
      </c>
      <c r="E342" s="63"/>
      <c r="F342" s="226" t="s">
        <v>619</v>
      </c>
      <c r="G342" s="63"/>
      <c r="H342" s="63"/>
      <c r="I342" s="158"/>
      <c r="J342" s="63"/>
      <c r="K342" s="63"/>
      <c r="L342" s="61"/>
      <c r="M342" s="202"/>
      <c r="N342" s="42"/>
      <c r="O342" s="42"/>
      <c r="P342" s="42"/>
      <c r="Q342" s="42"/>
      <c r="R342" s="42"/>
      <c r="S342" s="42"/>
      <c r="T342" s="78"/>
      <c r="AT342" s="24" t="s">
        <v>268</v>
      </c>
      <c r="AU342" s="24" t="s">
        <v>83</v>
      </c>
    </row>
    <row r="343" spans="2:65" s="1" customFormat="1" ht="57" customHeight="1">
      <c r="B343" s="41"/>
      <c r="C343" s="188" t="s">
        <v>620</v>
      </c>
      <c r="D343" s="188" t="s">
        <v>129</v>
      </c>
      <c r="E343" s="189" t="s">
        <v>621</v>
      </c>
      <c r="F343" s="190" t="s">
        <v>622</v>
      </c>
      <c r="G343" s="191" t="s">
        <v>527</v>
      </c>
      <c r="H343" s="264"/>
      <c r="I343" s="193"/>
      <c r="J343" s="194">
        <f>ROUND(I343*H343,2)</f>
        <v>0</v>
      </c>
      <c r="K343" s="190" t="s">
        <v>21</v>
      </c>
      <c r="L343" s="61"/>
      <c r="M343" s="195" t="s">
        <v>21</v>
      </c>
      <c r="N343" s="196" t="s">
        <v>42</v>
      </c>
      <c r="O343" s="42"/>
      <c r="P343" s="197">
        <f>O343*H343</f>
        <v>0</v>
      </c>
      <c r="Q343" s="197">
        <v>0</v>
      </c>
      <c r="R343" s="197">
        <f>Q343*H343</f>
        <v>0</v>
      </c>
      <c r="S343" s="197">
        <v>0</v>
      </c>
      <c r="T343" s="198">
        <f>S343*H343</f>
        <v>0</v>
      </c>
      <c r="AR343" s="24" t="s">
        <v>241</v>
      </c>
      <c r="AT343" s="24" t="s">
        <v>129</v>
      </c>
      <c r="AU343" s="24" t="s">
        <v>83</v>
      </c>
      <c r="AY343" s="24" t="s">
        <v>127</v>
      </c>
      <c r="BE343" s="199">
        <f>IF(N343="základní",J343,0)</f>
        <v>0</v>
      </c>
      <c r="BF343" s="199">
        <f>IF(N343="snížená",J343,0)</f>
        <v>0</v>
      </c>
      <c r="BG343" s="199">
        <f>IF(N343="zákl. přenesená",J343,0)</f>
        <v>0</v>
      </c>
      <c r="BH343" s="199">
        <f>IF(N343="sníž. přenesená",J343,0)</f>
        <v>0</v>
      </c>
      <c r="BI343" s="199">
        <f>IF(N343="nulová",J343,0)</f>
        <v>0</v>
      </c>
      <c r="BJ343" s="24" t="s">
        <v>76</v>
      </c>
      <c r="BK343" s="199">
        <f>ROUND(I343*H343,2)</f>
        <v>0</v>
      </c>
      <c r="BL343" s="24" t="s">
        <v>241</v>
      </c>
      <c r="BM343" s="24" t="s">
        <v>623</v>
      </c>
    </row>
    <row r="344" spans="2:65" s="1" customFormat="1" ht="189">
      <c r="B344" s="41"/>
      <c r="C344" s="63"/>
      <c r="D344" s="200" t="s">
        <v>268</v>
      </c>
      <c r="E344" s="63"/>
      <c r="F344" s="201" t="s">
        <v>597</v>
      </c>
      <c r="G344" s="63"/>
      <c r="H344" s="63"/>
      <c r="I344" s="158"/>
      <c r="J344" s="63"/>
      <c r="K344" s="63"/>
      <c r="L344" s="61"/>
      <c r="M344" s="202"/>
      <c r="N344" s="42"/>
      <c r="O344" s="42"/>
      <c r="P344" s="42"/>
      <c r="Q344" s="42"/>
      <c r="R344" s="42"/>
      <c r="S344" s="42"/>
      <c r="T344" s="78"/>
      <c r="AT344" s="24" t="s">
        <v>268</v>
      </c>
      <c r="AU344" s="24" t="s">
        <v>83</v>
      </c>
    </row>
    <row r="345" spans="2:65" s="10" customFormat="1" ht="29.85" customHeight="1">
      <c r="B345" s="171"/>
      <c r="C345" s="172"/>
      <c r="D345" s="185" t="s">
        <v>70</v>
      </c>
      <c r="E345" s="186" t="s">
        <v>624</v>
      </c>
      <c r="F345" s="186" t="s">
        <v>625</v>
      </c>
      <c r="G345" s="172"/>
      <c r="H345" s="172"/>
      <c r="I345" s="175"/>
      <c r="J345" s="187">
        <f>BK345</f>
        <v>0</v>
      </c>
      <c r="K345" s="172"/>
      <c r="L345" s="177"/>
      <c r="M345" s="178"/>
      <c r="N345" s="179"/>
      <c r="O345" s="179"/>
      <c r="P345" s="180">
        <f>SUM(P346:P351)</f>
        <v>0</v>
      </c>
      <c r="Q345" s="179"/>
      <c r="R345" s="180">
        <f>SUM(R346:R351)</f>
        <v>0</v>
      </c>
      <c r="S345" s="179"/>
      <c r="T345" s="181">
        <f>SUM(T346:T351)</f>
        <v>0</v>
      </c>
      <c r="AR345" s="182" t="s">
        <v>83</v>
      </c>
      <c r="AT345" s="183" t="s">
        <v>70</v>
      </c>
      <c r="AU345" s="183" t="s">
        <v>76</v>
      </c>
      <c r="AY345" s="182" t="s">
        <v>127</v>
      </c>
      <c r="BK345" s="184">
        <f>SUM(BK346:BK351)</f>
        <v>0</v>
      </c>
    </row>
    <row r="346" spans="2:65" s="1" customFormat="1" ht="22.5" customHeight="1">
      <c r="B346" s="41"/>
      <c r="C346" s="188" t="s">
        <v>626</v>
      </c>
      <c r="D346" s="188" t="s">
        <v>129</v>
      </c>
      <c r="E346" s="189" t="s">
        <v>627</v>
      </c>
      <c r="F346" s="190" t="s">
        <v>628</v>
      </c>
      <c r="G346" s="191" t="s">
        <v>439</v>
      </c>
      <c r="H346" s="192">
        <v>4</v>
      </c>
      <c r="I346" s="193"/>
      <c r="J346" s="194">
        <f>ROUND(I346*H346,2)</f>
        <v>0</v>
      </c>
      <c r="K346" s="190" t="s">
        <v>21</v>
      </c>
      <c r="L346" s="61"/>
      <c r="M346" s="195" t="s">
        <v>21</v>
      </c>
      <c r="N346" s="196" t="s">
        <v>42</v>
      </c>
      <c r="O346" s="42"/>
      <c r="P346" s="197">
        <f>O346*H346</f>
        <v>0</v>
      </c>
      <c r="Q346" s="197">
        <v>0</v>
      </c>
      <c r="R346" s="197">
        <f>Q346*H346</f>
        <v>0</v>
      </c>
      <c r="S346" s="197">
        <v>0</v>
      </c>
      <c r="T346" s="198">
        <f>S346*H346</f>
        <v>0</v>
      </c>
      <c r="AR346" s="24" t="s">
        <v>241</v>
      </c>
      <c r="AT346" s="24" t="s">
        <v>129</v>
      </c>
      <c r="AU346" s="24" t="s">
        <v>83</v>
      </c>
      <c r="AY346" s="24" t="s">
        <v>127</v>
      </c>
      <c r="BE346" s="199">
        <f>IF(N346="základní",J346,0)</f>
        <v>0</v>
      </c>
      <c r="BF346" s="199">
        <f>IF(N346="snížená",J346,0)</f>
        <v>0</v>
      </c>
      <c r="BG346" s="199">
        <f>IF(N346="zákl. přenesená",J346,0)</f>
        <v>0</v>
      </c>
      <c r="BH346" s="199">
        <f>IF(N346="sníž. přenesená",J346,0)</f>
        <v>0</v>
      </c>
      <c r="BI346" s="199">
        <f>IF(N346="nulová",J346,0)</f>
        <v>0</v>
      </c>
      <c r="BJ346" s="24" t="s">
        <v>76</v>
      </c>
      <c r="BK346" s="199">
        <f>ROUND(I346*H346,2)</f>
        <v>0</v>
      </c>
      <c r="BL346" s="24" t="s">
        <v>241</v>
      </c>
      <c r="BM346" s="24" t="s">
        <v>629</v>
      </c>
    </row>
    <row r="347" spans="2:65" s="1" customFormat="1" ht="22.5" customHeight="1">
      <c r="B347" s="41"/>
      <c r="C347" s="188" t="s">
        <v>630</v>
      </c>
      <c r="D347" s="188" t="s">
        <v>129</v>
      </c>
      <c r="E347" s="189" t="s">
        <v>631</v>
      </c>
      <c r="F347" s="190" t="s">
        <v>632</v>
      </c>
      <c r="G347" s="191" t="s">
        <v>633</v>
      </c>
      <c r="H347" s="192">
        <v>1</v>
      </c>
      <c r="I347" s="193"/>
      <c r="J347" s="194">
        <f>ROUND(I347*H347,2)</f>
        <v>0</v>
      </c>
      <c r="K347" s="190" t="s">
        <v>21</v>
      </c>
      <c r="L347" s="61"/>
      <c r="M347" s="195" t="s">
        <v>21</v>
      </c>
      <c r="N347" s="196" t="s">
        <v>42</v>
      </c>
      <c r="O347" s="42"/>
      <c r="P347" s="197">
        <f>O347*H347</f>
        <v>0</v>
      </c>
      <c r="Q347" s="197">
        <v>0</v>
      </c>
      <c r="R347" s="197">
        <f>Q347*H347</f>
        <v>0</v>
      </c>
      <c r="S347" s="197">
        <v>0</v>
      </c>
      <c r="T347" s="198">
        <f>S347*H347</f>
        <v>0</v>
      </c>
      <c r="AR347" s="24" t="s">
        <v>241</v>
      </c>
      <c r="AT347" s="24" t="s">
        <v>129</v>
      </c>
      <c r="AU347" s="24" t="s">
        <v>83</v>
      </c>
      <c r="AY347" s="24" t="s">
        <v>127</v>
      </c>
      <c r="BE347" s="199">
        <f>IF(N347="základní",J347,0)</f>
        <v>0</v>
      </c>
      <c r="BF347" s="199">
        <f>IF(N347="snížená",J347,0)</f>
        <v>0</v>
      </c>
      <c r="BG347" s="199">
        <f>IF(N347="zákl. přenesená",J347,0)</f>
        <v>0</v>
      </c>
      <c r="BH347" s="199">
        <f>IF(N347="sníž. přenesená",J347,0)</f>
        <v>0</v>
      </c>
      <c r="BI347" s="199">
        <f>IF(N347="nulová",J347,0)</f>
        <v>0</v>
      </c>
      <c r="BJ347" s="24" t="s">
        <v>76</v>
      </c>
      <c r="BK347" s="199">
        <f>ROUND(I347*H347,2)</f>
        <v>0</v>
      </c>
      <c r="BL347" s="24" t="s">
        <v>241</v>
      </c>
      <c r="BM347" s="24" t="s">
        <v>634</v>
      </c>
    </row>
    <row r="348" spans="2:65" s="1" customFormat="1" ht="27">
      <c r="B348" s="41"/>
      <c r="C348" s="63"/>
      <c r="D348" s="216" t="s">
        <v>268</v>
      </c>
      <c r="E348" s="63"/>
      <c r="F348" s="226" t="s">
        <v>635</v>
      </c>
      <c r="G348" s="63"/>
      <c r="H348" s="63"/>
      <c r="I348" s="158"/>
      <c r="J348" s="63"/>
      <c r="K348" s="63"/>
      <c r="L348" s="61"/>
      <c r="M348" s="202"/>
      <c r="N348" s="42"/>
      <c r="O348" s="42"/>
      <c r="P348" s="42"/>
      <c r="Q348" s="42"/>
      <c r="R348" s="42"/>
      <c r="S348" s="42"/>
      <c r="T348" s="78"/>
      <c r="AT348" s="24" t="s">
        <v>268</v>
      </c>
      <c r="AU348" s="24" t="s">
        <v>83</v>
      </c>
    </row>
    <row r="349" spans="2:65" s="1" customFormat="1" ht="31.5" customHeight="1">
      <c r="B349" s="41"/>
      <c r="C349" s="188" t="s">
        <v>636</v>
      </c>
      <c r="D349" s="188" t="s">
        <v>129</v>
      </c>
      <c r="E349" s="189" t="s">
        <v>637</v>
      </c>
      <c r="F349" s="190" t="s">
        <v>638</v>
      </c>
      <c r="G349" s="191" t="s">
        <v>527</v>
      </c>
      <c r="H349" s="264"/>
      <c r="I349" s="193"/>
      <c r="J349" s="194">
        <f>ROUND(I349*H349,2)</f>
        <v>0</v>
      </c>
      <c r="K349" s="190" t="s">
        <v>133</v>
      </c>
      <c r="L349" s="61"/>
      <c r="M349" s="195" t="s">
        <v>21</v>
      </c>
      <c r="N349" s="196" t="s">
        <v>42</v>
      </c>
      <c r="O349" s="42"/>
      <c r="P349" s="197">
        <f>O349*H349</f>
        <v>0</v>
      </c>
      <c r="Q349" s="197">
        <v>0</v>
      </c>
      <c r="R349" s="197">
        <f>Q349*H349</f>
        <v>0</v>
      </c>
      <c r="S349" s="197">
        <v>0</v>
      </c>
      <c r="T349" s="198">
        <f>S349*H349</f>
        <v>0</v>
      </c>
      <c r="AR349" s="24" t="s">
        <v>241</v>
      </c>
      <c r="AT349" s="24" t="s">
        <v>129</v>
      </c>
      <c r="AU349" s="24" t="s">
        <v>83</v>
      </c>
      <c r="AY349" s="24" t="s">
        <v>127</v>
      </c>
      <c r="BE349" s="199">
        <f>IF(N349="základní",J349,0)</f>
        <v>0</v>
      </c>
      <c r="BF349" s="199">
        <f>IF(N349="snížená",J349,0)</f>
        <v>0</v>
      </c>
      <c r="BG349" s="199">
        <f>IF(N349="zákl. přenesená",J349,0)</f>
        <v>0</v>
      </c>
      <c r="BH349" s="199">
        <f>IF(N349="sníž. přenesená",J349,0)</f>
        <v>0</v>
      </c>
      <c r="BI349" s="199">
        <f>IF(N349="nulová",J349,0)</f>
        <v>0</v>
      </c>
      <c r="BJ349" s="24" t="s">
        <v>76</v>
      </c>
      <c r="BK349" s="199">
        <f>ROUND(I349*H349,2)</f>
        <v>0</v>
      </c>
      <c r="BL349" s="24" t="s">
        <v>241</v>
      </c>
      <c r="BM349" s="24" t="s">
        <v>639</v>
      </c>
    </row>
    <row r="350" spans="2:65" s="1" customFormat="1" ht="121.5">
      <c r="B350" s="41"/>
      <c r="C350" s="63"/>
      <c r="D350" s="200" t="s">
        <v>136</v>
      </c>
      <c r="E350" s="63"/>
      <c r="F350" s="201" t="s">
        <v>640</v>
      </c>
      <c r="G350" s="63"/>
      <c r="H350" s="63"/>
      <c r="I350" s="158"/>
      <c r="J350" s="63"/>
      <c r="K350" s="63"/>
      <c r="L350" s="61"/>
      <c r="M350" s="202"/>
      <c r="N350" s="42"/>
      <c r="O350" s="42"/>
      <c r="P350" s="42"/>
      <c r="Q350" s="42"/>
      <c r="R350" s="42"/>
      <c r="S350" s="42"/>
      <c r="T350" s="78"/>
      <c r="AT350" s="24" t="s">
        <v>136</v>
      </c>
      <c r="AU350" s="24" t="s">
        <v>83</v>
      </c>
    </row>
    <row r="351" spans="2:65" s="1" customFormat="1" ht="27">
      <c r="B351" s="41"/>
      <c r="C351" s="63"/>
      <c r="D351" s="200" t="s">
        <v>268</v>
      </c>
      <c r="E351" s="63"/>
      <c r="F351" s="201" t="s">
        <v>530</v>
      </c>
      <c r="G351" s="63"/>
      <c r="H351" s="63"/>
      <c r="I351" s="158"/>
      <c r="J351" s="63"/>
      <c r="K351" s="63"/>
      <c r="L351" s="61"/>
      <c r="M351" s="202"/>
      <c r="N351" s="42"/>
      <c r="O351" s="42"/>
      <c r="P351" s="42"/>
      <c r="Q351" s="42"/>
      <c r="R351" s="42"/>
      <c r="S351" s="42"/>
      <c r="T351" s="78"/>
      <c r="AT351" s="24" t="s">
        <v>268</v>
      </c>
      <c r="AU351" s="24" t="s">
        <v>83</v>
      </c>
    </row>
    <row r="352" spans="2:65" s="10" customFormat="1" ht="29.85" customHeight="1">
      <c r="B352" s="171"/>
      <c r="C352" s="172"/>
      <c r="D352" s="185" t="s">
        <v>70</v>
      </c>
      <c r="E352" s="186" t="s">
        <v>641</v>
      </c>
      <c r="F352" s="186" t="s">
        <v>642</v>
      </c>
      <c r="G352" s="172"/>
      <c r="H352" s="172"/>
      <c r="I352" s="175"/>
      <c r="J352" s="187">
        <f>BK352</f>
        <v>0</v>
      </c>
      <c r="K352" s="172"/>
      <c r="L352" s="177"/>
      <c r="M352" s="178"/>
      <c r="N352" s="179"/>
      <c r="O352" s="179"/>
      <c r="P352" s="180">
        <f>SUM(P353:P361)</f>
        <v>0</v>
      </c>
      <c r="Q352" s="179"/>
      <c r="R352" s="180">
        <f>SUM(R353:R361)</f>
        <v>0</v>
      </c>
      <c r="S352" s="179"/>
      <c r="T352" s="181">
        <f>SUM(T353:T361)</f>
        <v>0</v>
      </c>
      <c r="AR352" s="182" t="s">
        <v>83</v>
      </c>
      <c r="AT352" s="183" t="s">
        <v>70</v>
      </c>
      <c r="AU352" s="183" t="s">
        <v>76</v>
      </c>
      <c r="AY352" s="182" t="s">
        <v>127</v>
      </c>
      <c r="BK352" s="184">
        <f>SUM(BK353:BK361)</f>
        <v>0</v>
      </c>
    </row>
    <row r="353" spans="2:65" s="1" customFormat="1" ht="22.5" customHeight="1">
      <c r="B353" s="41"/>
      <c r="C353" s="188" t="s">
        <v>643</v>
      </c>
      <c r="D353" s="188" t="s">
        <v>129</v>
      </c>
      <c r="E353" s="189" t="s">
        <v>644</v>
      </c>
      <c r="F353" s="190" t="s">
        <v>645</v>
      </c>
      <c r="G353" s="191" t="s">
        <v>169</v>
      </c>
      <c r="H353" s="192">
        <v>200</v>
      </c>
      <c r="I353" s="193"/>
      <c r="J353" s="194">
        <f>ROUND(I353*H353,2)</f>
        <v>0</v>
      </c>
      <c r="K353" s="190" t="s">
        <v>21</v>
      </c>
      <c r="L353" s="61"/>
      <c r="M353" s="195" t="s">
        <v>21</v>
      </c>
      <c r="N353" s="196" t="s">
        <v>42</v>
      </c>
      <c r="O353" s="42"/>
      <c r="P353" s="197">
        <f>O353*H353</f>
        <v>0</v>
      </c>
      <c r="Q353" s="197">
        <v>0</v>
      </c>
      <c r="R353" s="197">
        <f>Q353*H353</f>
        <v>0</v>
      </c>
      <c r="S353" s="197">
        <v>0</v>
      </c>
      <c r="T353" s="198">
        <f>S353*H353</f>
        <v>0</v>
      </c>
      <c r="AR353" s="24" t="s">
        <v>241</v>
      </c>
      <c r="AT353" s="24" t="s">
        <v>129</v>
      </c>
      <c r="AU353" s="24" t="s">
        <v>83</v>
      </c>
      <c r="AY353" s="24" t="s">
        <v>127</v>
      </c>
      <c r="BE353" s="199">
        <f>IF(N353="základní",J353,0)</f>
        <v>0</v>
      </c>
      <c r="BF353" s="199">
        <f>IF(N353="snížená",J353,0)</f>
        <v>0</v>
      </c>
      <c r="BG353" s="199">
        <f>IF(N353="zákl. přenesená",J353,0)</f>
        <v>0</v>
      </c>
      <c r="BH353" s="199">
        <f>IF(N353="sníž. přenesená",J353,0)</f>
        <v>0</v>
      </c>
      <c r="BI353" s="199">
        <f>IF(N353="nulová",J353,0)</f>
        <v>0</v>
      </c>
      <c r="BJ353" s="24" t="s">
        <v>76</v>
      </c>
      <c r="BK353" s="199">
        <f>ROUND(I353*H353,2)</f>
        <v>0</v>
      </c>
      <c r="BL353" s="24" t="s">
        <v>241</v>
      </c>
      <c r="BM353" s="24" t="s">
        <v>646</v>
      </c>
    </row>
    <row r="354" spans="2:65" s="1" customFormat="1" ht="27">
      <c r="B354" s="41"/>
      <c r="C354" s="63"/>
      <c r="D354" s="216" t="s">
        <v>268</v>
      </c>
      <c r="E354" s="63"/>
      <c r="F354" s="226" t="s">
        <v>647</v>
      </c>
      <c r="G354" s="63"/>
      <c r="H354" s="63"/>
      <c r="I354" s="158"/>
      <c r="J354" s="63"/>
      <c r="K354" s="63"/>
      <c r="L354" s="61"/>
      <c r="M354" s="202"/>
      <c r="N354" s="42"/>
      <c r="O354" s="42"/>
      <c r="P354" s="42"/>
      <c r="Q354" s="42"/>
      <c r="R354" s="42"/>
      <c r="S354" s="42"/>
      <c r="T354" s="78"/>
      <c r="AT354" s="24" t="s">
        <v>268</v>
      </c>
      <c r="AU354" s="24" t="s">
        <v>83</v>
      </c>
    </row>
    <row r="355" spans="2:65" s="1" customFormat="1" ht="22.5" customHeight="1">
      <c r="B355" s="41"/>
      <c r="C355" s="188" t="s">
        <v>648</v>
      </c>
      <c r="D355" s="188" t="s">
        <v>129</v>
      </c>
      <c r="E355" s="189" t="s">
        <v>649</v>
      </c>
      <c r="F355" s="190" t="s">
        <v>650</v>
      </c>
      <c r="G355" s="191" t="s">
        <v>439</v>
      </c>
      <c r="H355" s="192">
        <v>18</v>
      </c>
      <c r="I355" s="193"/>
      <c r="J355" s="194">
        <f>ROUND(I355*H355,2)</f>
        <v>0</v>
      </c>
      <c r="K355" s="190" t="s">
        <v>21</v>
      </c>
      <c r="L355" s="61"/>
      <c r="M355" s="195" t="s">
        <v>21</v>
      </c>
      <c r="N355" s="196" t="s">
        <v>42</v>
      </c>
      <c r="O355" s="42"/>
      <c r="P355" s="197">
        <f>O355*H355</f>
        <v>0</v>
      </c>
      <c r="Q355" s="197">
        <v>0</v>
      </c>
      <c r="R355" s="197">
        <f>Q355*H355</f>
        <v>0</v>
      </c>
      <c r="S355" s="197">
        <v>0</v>
      </c>
      <c r="T355" s="198">
        <f>S355*H355</f>
        <v>0</v>
      </c>
      <c r="AR355" s="24" t="s">
        <v>241</v>
      </c>
      <c r="AT355" s="24" t="s">
        <v>129</v>
      </c>
      <c r="AU355" s="24" t="s">
        <v>83</v>
      </c>
      <c r="AY355" s="24" t="s">
        <v>127</v>
      </c>
      <c r="BE355" s="199">
        <f>IF(N355="základní",J355,0)</f>
        <v>0</v>
      </c>
      <c r="BF355" s="199">
        <f>IF(N355="snížená",J355,0)</f>
        <v>0</v>
      </c>
      <c r="BG355" s="199">
        <f>IF(N355="zákl. přenesená",J355,0)</f>
        <v>0</v>
      </c>
      <c r="BH355" s="199">
        <f>IF(N355="sníž. přenesená",J355,0)</f>
        <v>0</v>
      </c>
      <c r="BI355" s="199">
        <f>IF(N355="nulová",J355,0)</f>
        <v>0</v>
      </c>
      <c r="BJ355" s="24" t="s">
        <v>76</v>
      </c>
      <c r="BK355" s="199">
        <f>ROUND(I355*H355,2)</f>
        <v>0</v>
      </c>
      <c r="BL355" s="24" t="s">
        <v>241</v>
      </c>
      <c r="BM355" s="24" t="s">
        <v>651</v>
      </c>
    </row>
    <row r="356" spans="2:65" s="1" customFormat="1" ht="44.25" customHeight="1">
      <c r="B356" s="41"/>
      <c r="C356" s="188" t="s">
        <v>652</v>
      </c>
      <c r="D356" s="188" t="s">
        <v>129</v>
      </c>
      <c r="E356" s="189" t="s">
        <v>653</v>
      </c>
      <c r="F356" s="190" t="s">
        <v>654</v>
      </c>
      <c r="G356" s="191" t="s">
        <v>439</v>
      </c>
      <c r="H356" s="192">
        <v>2</v>
      </c>
      <c r="I356" s="193"/>
      <c r="J356" s="194">
        <f>ROUND(I356*H356,2)</f>
        <v>0</v>
      </c>
      <c r="K356" s="190" t="s">
        <v>21</v>
      </c>
      <c r="L356" s="61"/>
      <c r="M356" s="195" t="s">
        <v>21</v>
      </c>
      <c r="N356" s="196" t="s">
        <v>42</v>
      </c>
      <c r="O356" s="42"/>
      <c r="P356" s="197">
        <f>O356*H356</f>
        <v>0</v>
      </c>
      <c r="Q356" s="197">
        <v>0</v>
      </c>
      <c r="R356" s="197">
        <f>Q356*H356</f>
        <v>0</v>
      </c>
      <c r="S356" s="197">
        <v>0</v>
      </c>
      <c r="T356" s="198">
        <f>S356*H356</f>
        <v>0</v>
      </c>
      <c r="AR356" s="24" t="s">
        <v>241</v>
      </c>
      <c r="AT356" s="24" t="s">
        <v>129</v>
      </c>
      <c r="AU356" s="24" t="s">
        <v>83</v>
      </c>
      <c r="AY356" s="24" t="s">
        <v>127</v>
      </c>
      <c r="BE356" s="199">
        <f>IF(N356="základní",J356,0)</f>
        <v>0</v>
      </c>
      <c r="BF356" s="199">
        <f>IF(N356="snížená",J356,0)</f>
        <v>0</v>
      </c>
      <c r="BG356" s="199">
        <f>IF(N356="zákl. přenesená",J356,0)</f>
        <v>0</v>
      </c>
      <c r="BH356" s="199">
        <f>IF(N356="sníž. přenesená",J356,0)</f>
        <v>0</v>
      </c>
      <c r="BI356" s="199">
        <f>IF(N356="nulová",J356,0)</f>
        <v>0</v>
      </c>
      <c r="BJ356" s="24" t="s">
        <v>76</v>
      </c>
      <c r="BK356" s="199">
        <f>ROUND(I356*H356,2)</f>
        <v>0</v>
      </c>
      <c r="BL356" s="24" t="s">
        <v>241</v>
      </c>
      <c r="BM356" s="24" t="s">
        <v>655</v>
      </c>
    </row>
    <row r="357" spans="2:65" s="1" customFormat="1" ht="40.5">
      <c r="B357" s="41"/>
      <c r="C357" s="63"/>
      <c r="D357" s="216" t="s">
        <v>268</v>
      </c>
      <c r="E357" s="63"/>
      <c r="F357" s="226" t="s">
        <v>619</v>
      </c>
      <c r="G357" s="63"/>
      <c r="H357" s="63"/>
      <c r="I357" s="158"/>
      <c r="J357" s="63"/>
      <c r="K357" s="63"/>
      <c r="L357" s="61"/>
      <c r="M357" s="202"/>
      <c r="N357" s="42"/>
      <c r="O357" s="42"/>
      <c r="P357" s="42"/>
      <c r="Q357" s="42"/>
      <c r="R357" s="42"/>
      <c r="S357" s="42"/>
      <c r="T357" s="78"/>
      <c r="AT357" s="24" t="s">
        <v>268</v>
      </c>
      <c r="AU357" s="24" t="s">
        <v>83</v>
      </c>
    </row>
    <row r="358" spans="2:65" s="1" customFormat="1" ht="44.25" customHeight="1">
      <c r="B358" s="41"/>
      <c r="C358" s="188" t="s">
        <v>381</v>
      </c>
      <c r="D358" s="188" t="s">
        <v>129</v>
      </c>
      <c r="E358" s="189" t="s">
        <v>656</v>
      </c>
      <c r="F358" s="190" t="s">
        <v>657</v>
      </c>
      <c r="G358" s="191" t="s">
        <v>439</v>
      </c>
      <c r="H358" s="192">
        <v>5</v>
      </c>
      <c r="I358" s="193"/>
      <c r="J358" s="194">
        <f>ROUND(I358*H358,2)</f>
        <v>0</v>
      </c>
      <c r="K358" s="190" t="s">
        <v>21</v>
      </c>
      <c r="L358" s="61"/>
      <c r="M358" s="195" t="s">
        <v>21</v>
      </c>
      <c r="N358" s="196" t="s">
        <v>42</v>
      </c>
      <c r="O358" s="42"/>
      <c r="P358" s="197">
        <f>O358*H358</f>
        <v>0</v>
      </c>
      <c r="Q358" s="197">
        <v>0</v>
      </c>
      <c r="R358" s="197">
        <f>Q358*H358</f>
        <v>0</v>
      </c>
      <c r="S358" s="197">
        <v>0</v>
      </c>
      <c r="T358" s="198">
        <f>S358*H358</f>
        <v>0</v>
      </c>
      <c r="AR358" s="24" t="s">
        <v>241</v>
      </c>
      <c r="AT358" s="24" t="s">
        <v>129</v>
      </c>
      <c r="AU358" s="24" t="s">
        <v>83</v>
      </c>
      <c r="AY358" s="24" t="s">
        <v>127</v>
      </c>
      <c r="BE358" s="199">
        <f>IF(N358="základní",J358,0)</f>
        <v>0</v>
      </c>
      <c r="BF358" s="199">
        <f>IF(N358="snížená",J358,0)</f>
        <v>0</v>
      </c>
      <c r="BG358" s="199">
        <f>IF(N358="zákl. přenesená",J358,0)</f>
        <v>0</v>
      </c>
      <c r="BH358" s="199">
        <f>IF(N358="sníž. přenesená",J358,0)</f>
        <v>0</v>
      </c>
      <c r="BI358" s="199">
        <f>IF(N358="nulová",J358,0)</f>
        <v>0</v>
      </c>
      <c r="BJ358" s="24" t="s">
        <v>76</v>
      </c>
      <c r="BK358" s="199">
        <f>ROUND(I358*H358,2)</f>
        <v>0</v>
      </c>
      <c r="BL358" s="24" t="s">
        <v>241</v>
      </c>
      <c r="BM358" s="24" t="s">
        <v>658</v>
      </c>
    </row>
    <row r="359" spans="2:65" s="1" customFormat="1" ht="40.5">
      <c r="B359" s="41"/>
      <c r="C359" s="63"/>
      <c r="D359" s="216" t="s">
        <v>268</v>
      </c>
      <c r="E359" s="63"/>
      <c r="F359" s="226" t="s">
        <v>619</v>
      </c>
      <c r="G359" s="63"/>
      <c r="H359" s="63"/>
      <c r="I359" s="158"/>
      <c r="J359" s="63"/>
      <c r="K359" s="63"/>
      <c r="L359" s="61"/>
      <c r="M359" s="202"/>
      <c r="N359" s="42"/>
      <c r="O359" s="42"/>
      <c r="P359" s="42"/>
      <c r="Q359" s="42"/>
      <c r="R359" s="42"/>
      <c r="S359" s="42"/>
      <c r="T359" s="78"/>
      <c r="AT359" s="24" t="s">
        <v>268</v>
      </c>
      <c r="AU359" s="24" t="s">
        <v>83</v>
      </c>
    </row>
    <row r="360" spans="2:65" s="1" customFormat="1" ht="31.5" customHeight="1">
      <c r="B360" s="41"/>
      <c r="C360" s="188" t="s">
        <v>659</v>
      </c>
      <c r="D360" s="188" t="s">
        <v>129</v>
      </c>
      <c r="E360" s="189" t="s">
        <v>660</v>
      </c>
      <c r="F360" s="190" t="s">
        <v>661</v>
      </c>
      <c r="G360" s="191" t="s">
        <v>527</v>
      </c>
      <c r="H360" s="264"/>
      <c r="I360" s="193"/>
      <c r="J360" s="194">
        <f>ROUND(I360*H360,2)</f>
        <v>0</v>
      </c>
      <c r="K360" s="190" t="s">
        <v>21</v>
      </c>
      <c r="L360" s="61"/>
      <c r="M360" s="195" t="s">
        <v>21</v>
      </c>
      <c r="N360" s="196" t="s">
        <v>42</v>
      </c>
      <c r="O360" s="42"/>
      <c r="P360" s="197">
        <f>O360*H360</f>
        <v>0</v>
      </c>
      <c r="Q360" s="197">
        <v>0</v>
      </c>
      <c r="R360" s="197">
        <f>Q360*H360</f>
        <v>0</v>
      </c>
      <c r="S360" s="197">
        <v>0</v>
      </c>
      <c r="T360" s="198">
        <f>S360*H360</f>
        <v>0</v>
      </c>
      <c r="AR360" s="24" t="s">
        <v>241</v>
      </c>
      <c r="AT360" s="24" t="s">
        <v>129</v>
      </c>
      <c r="AU360" s="24" t="s">
        <v>83</v>
      </c>
      <c r="AY360" s="24" t="s">
        <v>127</v>
      </c>
      <c r="BE360" s="199">
        <f>IF(N360="základní",J360,0)</f>
        <v>0</v>
      </c>
      <c r="BF360" s="199">
        <f>IF(N360="snížená",J360,0)</f>
        <v>0</v>
      </c>
      <c r="BG360" s="199">
        <f>IF(N360="zákl. přenesená",J360,0)</f>
        <v>0</v>
      </c>
      <c r="BH360" s="199">
        <f>IF(N360="sníž. přenesená",J360,0)</f>
        <v>0</v>
      </c>
      <c r="BI360" s="199">
        <f>IF(N360="nulová",J360,0)</f>
        <v>0</v>
      </c>
      <c r="BJ360" s="24" t="s">
        <v>76</v>
      </c>
      <c r="BK360" s="199">
        <f>ROUND(I360*H360,2)</f>
        <v>0</v>
      </c>
      <c r="BL360" s="24" t="s">
        <v>241</v>
      </c>
      <c r="BM360" s="24" t="s">
        <v>662</v>
      </c>
    </row>
    <row r="361" spans="2:65" s="1" customFormat="1" ht="189">
      <c r="B361" s="41"/>
      <c r="C361" s="63"/>
      <c r="D361" s="200" t="s">
        <v>268</v>
      </c>
      <c r="E361" s="63"/>
      <c r="F361" s="201" t="s">
        <v>597</v>
      </c>
      <c r="G361" s="63"/>
      <c r="H361" s="63"/>
      <c r="I361" s="158"/>
      <c r="J361" s="63"/>
      <c r="K361" s="63"/>
      <c r="L361" s="61"/>
      <c r="M361" s="202"/>
      <c r="N361" s="42"/>
      <c r="O361" s="42"/>
      <c r="P361" s="42"/>
      <c r="Q361" s="42"/>
      <c r="R361" s="42"/>
      <c r="S361" s="42"/>
      <c r="T361" s="78"/>
      <c r="AT361" s="24" t="s">
        <v>268</v>
      </c>
      <c r="AU361" s="24" t="s">
        <v>83</v>
      </c>
    </row>
    <row r="362" spans="2:65" s="10" customFormat="1" ht="29.85" customHeight="1">
      <c r="B362" s="171"/>
      <c r="C362" s="172"/>
      <c r="D362" s="185" t="s">
        <v>70</v>
      </c>
      <c r="E362" s="186" t="s">
        <v>663</v>
      </c>
      <c r="F362" s="186" t="s">
        <v>664</v>
      </c>
      <c r="G362" s="172"/>
      <c r="H362" s="172"/>
      <c r="I362" s="175"/>
      <c r="J362" s="187">
        <f>BK362</f>
        <v>0</v>
      </c>
      <c r="K362" s="172"/>
      <c r="L362" s="177"/>
      <c r="M362" s="178"/>
      <c r="N362" s="179"/>
      <c r="O362" s="179"/>
      <c r="P362" s="180">
        <f>P363</f>
        <v>0</v>
      </c>
      <c r="Q362" s="179"/>
      <c r="R362" s="180">
        <f>R363</f>
        <v>0</v>
      </c>
      <c r="S362" s="179"/>
      <c r="T362" s="181">
        <f>T363</f>
        <v>0</v>
      </c>
      <c r="AR362" s="182" t="s">
        <v>83</v>
      </c>
      <c r="AT362" s="183" t="s">
        <v>70</v>
      </c>
      <c r="AU362" s="183" t="s">
        <v>76</v>
      </c>
      <c r="AY362" s="182" t="s">
        <v>127</v>
      </c>
      <c r="BK362" s="184">
        <f>BK363</f>
        <v>0</v>
      </c>
    </row>
    <row r="363" spans="2:65" s="1" customFormat="1" ht="22.5" customHeight="1">
      <c r="B363" s="41"/>
      <c r="C363" s="188" t="s">
        <v>665</v>
      </c>
      <c r="D363" s="188" t="s">
        <v>129</v>
      </c>
      <c r="E363" s="189" t="s">
        <v>666</v>
      </c>
      <c r="F363" s="190" t="s">
        <v>667</v>
      </c>
      <c r="G363" s="191" t="s">
        <v>633</v>
      </c>
      <c r="H363" s="192">
        <v>1</v>
      </c>
      <c r="I363" s="193"/>
      <c r="J363" s="194">
        <f>ROUND(I363*H363,2)</f>
        <v>0</v>
      </c>
      <c r="K363" s="190" t="s">
        <v>21</v>
      </c>
      <c r="L363" s="61"/>
      <c r="M363" s="195" t="s">
        <v>21</v>
      </c>
      <c r="N363" s="196" t="s">
        <v>42</v>
      </c>
      <c r="O363" s="42"/>
      <c r="P363" s="197">
        <f>O363*H363</f>
        <v>0</v>
      </c>
      <c r="Q363" s="197">
        <v>0</v>
      </c>
      <c r="R363" s="197">
        <f>Q363*H363</f>
        <v>0</v>
      </c>
      <c r="S363" s="197">
        <v>0</v>
      </c>
      <c r="T363" s="198">
        <f>S363*H363</f>
        <v>0</v>
      </c>
      <c r="AR363" s="24" t="s">
        <v>241</v>
      </c>
      <c r="AT363" s="24" t="s">
        <v>129</v>
      </c>
      <c r="AU363" s="24" t="s">
        <v>83</v>
      </c>
      <c r="AY363" s="24" t="s">
        <v>127</v>
      </c>
      <c r="BE363" s="199">
        <f>IF(N363="základní",J363,0)</f>
        <v>0</v>
      </c>
      <c r="BF363" s="199">
        <f>IF(N363="snížená",J363,0)</f>
        <v>0</v>
      </c>
      <c r="BG363" s="199">
        <f>IF(N363="zákl. přenesená",J363,0)</f>
        <v>0</v>
      </c>
      <c r="BH363" s="199">
        <f>IF(N363="sníž. přenesená",J363,0)</f>
        <v>0</v>
      </c>
      <c r="BI363" s="199">
        <f>IF(N363="nulová",J363,0)</f>
        <v>0</v>
      </c>
      <c r="BJ363" s="24" t="s">
        <v>76</v>
      </c>
      <c r="BK363" s="199">
        <f>ROUND(I363*H363,2)</f>
        <v>0</v>
      </c>
      <c r="BL363" s="24" t="s">
        <v>241</v>
      </c>
      <c r="BM363" s="24" t="s">
        <v>668</v>
      </c>
    </row>
    <row r="364" spans="2:65" s="10" customFormat="1" ht="37.35" customHeight="1">
      <c r="B364" s="171"/>
      <c r="C364" s="172"/>
      <c r="D364" s="185" t="s">
        <v>70</v>
      </c>
      <c r="E364" s="265" t="s">
        <v>669</v>
      </c>
      <c r="F364" s="265" t="s">
        <v>670</v>
      </c>
      <c r="G364" s="172"/>
      <c r="H364" s="172"/>
      <c r="I364" s="175"/>
      <c r="J364" s="266">
        <f>BK364</f>
        <v>0</v>
      </c>
      <c r="K364" s="172"/>
      <c r="L364" s="177"/>
      <c r="M364" s="178"/>
      <c r="N364" s="179"/>
      <c r="O364" s="179"/>
      <c r="P364" s="180">
        <f>SUM(P365:P376)</f>
        <v>0</v>
      </c>
      <c r="Q364" s="179"/>
      <c r="R364" s="180">
        <f>SUM(R365:R376)</f>
        <v>0</v>
      </c>
      <c r="S364" s="179"/>
      <c r="T364" s="181">
        <f>SUM(T365:T376)</f>
        <v>0</v>
      </c>
      <c r="AR364" s="182" t="s">
        <v>134</v>
      </c>
      <c r="AT364" s="183" t="s">
        <v>70</v>
      </c>
      <c r="AU364" s="183" t="s">
        <v>71</v>
      </c>
      <c r="AY364" s="182" t="s">
        <v>127</v>
      </c>
      <c r="BK364" s="184">
        <f>SUM(BK365:BK376)</f>
        <v>0</v>
      </c>
    </row>
    <row r="365" spans="2:65" s="1" customFormat="1" ht="22.5" customHeight="1">
      <c r="B365" s="41"/>
      <c r="C365" s="188" t="s">
        <v>671</v>
      </c>
      <c r="D365" s="188" t="s">
        <v>129</v>
      </c>
      <c r="E365" s="189" t="s">
        <v>672</v>
      </c>
      <c r="F365" s="190" t="s">
        <v>673</v>
      </c>
      <c r="G365" s="191" t="s">
        <v>633</v>
      </c>
      <c r="H365" s="192">
        <v>1</v>
      </c>
      <c r="I365" s="193"/>
      <c r="J365" s="194">
        <f>ROUND(I365*H365,2)</f>
        <v>0</v>
      </c>
      <c r="K365" s="190" t="s">
        <v>21</v>
      </c>
      <c r="L365" s="61"/>
      <c r="M365" s="195" t="s">
        <v>21</v>
      </c>
      <c r="N365" s="196" t="s">
        <v>42</v>
      </c>
      <c r="O365" s="42"/>
      <c r="P365" s="197">
        <f>O365*H365</f>
        <v>0</v>
      </c>
      <c r="Q365" s="197">
        <v>0</v>
      </c>
      <c r="R365" s="197">
        <f>Q365*H365</f>
        <v>0</v>
      </c>
      <c r="S365" s="197">
        <v>0</v>
      </c>
      <c r="T365" s="198">
        <f>S365*H365</f>
        <v>0</v>
      </c>
      <c r="AR365" s="24" t="s">
        <v>674</v>
      </c>
      <c r="AT365" s="24" t="s">
        <v>129</v>
      </c>
      <c r="AU365" s="24" t="s">
        <v>76</v>
      </c>
      <c r="AY365" s="24" t="s">
        <v>127</v>
      </c>
      <c r="BE365" s="199">
        <f>IF(N365="základní",J365,0)</f>
        <v>0</v>
      </c>
      <c r="BF365" s="199">
        <f>IF(N365="snížená",J365,0)</f>
        <v>0</v>
      </c>
      <c r="BG365" s="199">
        <f>IF(N365="zákl. přenesená",J365,0)</f>
        <v>0</v>
      </c>
      <c r="BH365" s="199">
        <f>IF(N365="sníž. přenesená",J365,0)</f>
        <v>0</v>
      </c>
      <c r="BI365" s="199">
        <f>IF(N365="nulová",J365,0)</f>
        <v>0</v>
      </c>
      <c r="BJ365" s="24" t="s">
        <v>76</v>
      </c>
      <c r="BK365" s="199">
        <f>ROUND(I365*H365,2)</f>
        <v>0</v>
      </c>
      <c r="BL365" s="24" t="s">
        <v>674</v>
      </c>
      <c r="BM365" s="24" t="s">
        <v>675</v>
      </c>
    </row>
    <row r="366" spans="2:65" s="1" customFormat="1" ht="40.5">
      <c r="B366" s="41"/>
      <c r="C366" s="63"/>
      <c r="D366" s="216" t="s">
        <v>268</v>
      </c>
      <c r="E366" s="63"/>
      <c r="F366" s="226" t="s">
        <v>676</v>
      </c>
      <c r="G366" s="63"/>
      <c r="H366" s="63"/>
      <c r="I366" s="158"/>
      <c r="J366" s="63"/>
      <c r="K366" s="63"/>
      <c r="L366" s="61"/>
      <c r="M366" s="202"/>
      <c r="N366" s="42"/>
      <c r="O366" s="42"/>
      <c r="P366" s="42"/>
      <c r="Q366" s="42"/>
      <c r="R366" s="42"/>
      <c r="S366" s="42"/>
      <c r="T366" s="78"/>
      <c r="AT366" s="24" t="s">
        <v>268</v>
      </c>
      <c r="AU366" s="24" t="s">
        <v>76</v>
      </c>
    </row>
    <row r="367" spans="2:65" s="1" customFormat="1" ht="22.5" customHeight="1">
      <c r="B367" s="41"/>
      <c r="C367" s="188" t="s">
        <v>677</v>
      </c>
      <c r="D367" s="188" t="s">
        <v>129</v>
      </c>
      <c r="E367" s="189" t="s">
        <v>678</v>
      </c>
      <c r="F367" s="190" t="s">
        <v>679</v>
      </c>
      <c r="G367" s="191" t="s">
        <v>266</v>
      </c>
      <c r="H367" s="192">
        <v>220</v>
      </c>
      <c r="I367" s="193"/>
      <c r="J367" s="194">
        <f>ROUND(I367*H367,2)</f>
        <v>0</v>
      </c>
      <c r="K367" s="190" t="s">
        <v>21</v>
      </c>
      <c r="L367" s="61"/>
      <c r="M367" s="195" t="s">
        <v>21</v>
      </c>
      <c r="N367" s="196" t="s">
        <v>42</v>
      </c>
      <c r="O367" s="42"/>
      <c r="P367" s="197">
        <f>O367*H367</f>
        <v>0</v>
      </c>
      <c r="Q367" s="197">
        <v>0</v>
      </c>
      <c r="R367" s="197">
        <f>Q367*H367</f>
        <v>0</v>
      </c>
      <c r="S367" s="197">
        <v>0</v>
      </c>
      <c r="T367" s="198">
        <f>S367*H367</f>
        <v>0</v>
      </c>
      <c r="AR367" s="24" t="s">
        <v>674</v>
      </c>
      <c r="AT367" s="24" t="s">
        <v>129</v>
      </c>
      <c r="AU367" s="24" t="s">
        <v>76</v>
      </c>
      <c r="AY367" s="24" t="s">
        <v>127</v>
      </c>
      <c r="BE367" s="199">
        <f>IF(N367="základní",J367,0)</f>
        <v>0</v>
      </c>
      <c r="BF367" s="199">
        <f>IF(N367="snížená",J367,0)</f>
        <v>0</v>
      </c>
      <c r="BG367" s="199">
        <f>IF(N367="zákl. přenesená",J367,0)</f>
        <v>0</v>
      </c>
      <c r="BH367" s="199">
        <f>IF(N367="sníž. přenesená",J367,0)</f>
        <v>0</v>
      </c>
      <c r="BI367" s="199">
        <f>IF(N367="nulová",J367,0)</f>
        <v>0</v>
      </c>
      <c r="BJ367" s="24" t="s">
        <v>76</v>
      </c>
      <c r="BK367" s="199">
        <f>ROUND(I367*H367,2)</f>
        <v>0</v>
      </c>
      <c r="BL367" s="24" t="s">
        <v>674</v>
      </c>
      <c r="BM367" s="24" t="s">
        <v>680</v>
      </c>
    </row>
    <row r="368" spans="2:65" s="1" customFormat="1" ht="54">
      <c r="B368" s="41"/>
      <c r="C368" s="63"/>
      <c r="D368" s="216" t="s">
        <v>268</v>
      </c>
      <c r="E368" s="63"/>
      <c r="F368" s="226" t="s">
        <v>681</v>
      </c>
      <c r="G368" s="63"/>
      <c r="H368" s="63"/>
      <c r="I368" s="158"/>
      <c r="J368" s="63"/>
      <c r="K368" s="63"/>
      <c r="L368" s="61"/>
      <c r="M368" s="202"/>
      <c r="N368" s="42"/>
      <c r="O368" s="42"/>
      <c r="P368" s="42"/>
      <c r="Q368" s="42"/>
      <c r="R368" s="42"/>
      <c r="S368" s="42"/>
      <c r="T368" s="78"/>
      <c r="AT368" s="24" t="s">
        <v>268</v>
      </c>
      <c r="AU368" s="24" t="s">
        <v>76</v>
      </c>
    </row>
    <row r="369" spans="2:65" s="1" customFormat="1" ht="22.5" customHeight="1">
      <c r="B369" s="41"/>
      <c r="C369" s="188" t="s">
        <v>682</v>
      </c>
      <c r="D369" s="188" t="s">
        <v>129</v>
      </c>
      <c r="E369" s="189" t="s">
        <v>683</v>
      </c>
      <c r="F369" s="190" t="s">
        <v>684</v>
      </c>
      <c r="G369" s="191" t="s">
        <v>21</v>
      </c>
      <c r="H369" s="192">
        <v>1</v>
      </c>
      <c r="I369" s="193"/>
      <c r="J369" s="194">
        <f>ROUND(I369*H369,2)</f>
        <v>0</v>
      </c>
      <c r="K369" s="190" t="s">
        <v>21</v>
      </c>
      <c r="L369" s="61"/>
      <c r="M369" s="195" t="s">
        <v>21</v>
      </c>
      <c r="N369" s="196" t="s">
        <v>42</v>
      </c>
      <c r="O369" s="42"/>
      <c r="P369" s="197">
        <f>O369*H369</f>
        <v>0</v>
      </c>
      <c r="Q369" s="197">
        <v>0</v>
      </c>
      <c r="R369" s="197">
        <f>Q369*H369</f>
        <v>0</v>
      </c>
      <c r="S369" s="197">
        <v>0</v>
      </c>
      <c r="T369" s="198">
        <f>S369*H369</f>
        <v>0</v>
      </c>
      <c r="AR369" s="24" t="s">
        <v>674</v>
      </c>
      <c r="AT369" s="24" t="s">
        <v>129</v>
      </c>
      <c r="AU369" s="24" t="s">
        <v>76</v>
      </c>
      <c r="AY369" s="24" t="s">
        <v>127</v>
      </c>
      <c r="BE369" s="199">
        <f>IF(N369="základní",J369,0)</f>
        <v>0</v>
      </c>
      <c r="BF369" s="199">
        <f>IF(N369="snížená",J369,0)</f>
        <v>0</v>
      </c>
      <c r="BG369" s="199">
        <f>IF(N369="zákl. přenesená",J369,0)</f>
        <v>0</v>
      </c>
      <c r="BH369" s="199">
        <f>IF(N369="sníž. přenesená",J369,0)</f>
        <v>0</v>
      </c>
      <c r="BI369" s="199">
        <f>IF(N369="nulová",J369,0)</f>
        <v>0</v>
      </c>
      <c r="BJ369" s="24" t="s">
        <v>76</v>
      </c>
      <c r="BK369" s="199">
        <f>ROUND(I369*H369,2)</f>
        <v>0</v>
      </c>
      <c r="BL369" s="24" t="s">
        <v>674</v>
      </c>
      <c r="BM369" s="24" t="s">
        <v>685</v>
      </c>
    </row>
    <row r="370" spans="2:65" s="1" customFormat="1" ht="27">
      <c r="B370" s="41"/>
      <c r="C370" s="63"/>
      <c r="D370" s="216" t="s">
        <v>268</v>
      </c>
      <c r="E370" s="63"/>
      <c r="F370" s="226" t="s">
        <v>686</v>
      </c>
      <c r="G370" s="63"/>
      <c r="H370" s="63"/>
      <c r="I370" s="158"/>
      <c r="J370" s="63"/>
      <c r="K370" s="63"/>
      <c r="L370" s="61"/>
      <c r="M370" s="202"/>
      <c r="N370" s="42"/>
      <c r="O370" s="42"/>
      <c r="P370" s="42"/>
      <c r="Q370" s="42"/>
      <c r="R370" s="42"/>
      <c r="S370" s="42"/>
      <c r="T370" s="78"/>
      <c r="AT370" s="24" t="s">
        <v>268</v>
      </c>
      <c r="AU370" s="24" t="s">
        <v>76</v>
      </c>
    </row>
    <row r="371" spans="2:65" s="1" customFormat="1" ht="22.5" customHeight="1">
      <c r="B371" s="41"/>
      <c r="C371" s="188" t="s">
        <v>687</v>
      </c>
      <c r="D371" s="188" t="s">
        <v>129</v>
      </c>
      <c r="E371" s="189" t="s">
        <v>688</v>
      </c>
      <c r="F371" s="190" t="s">
        <v>689</v>
      </c>
      <c r="G371" s="191" t="s">
        <v>21</v>
      </c>
      <c r="H371" s="192">
        <v>1</v>
      </c>
      <c r="I371" s="193"/>
      <c r="J371" s="194">
        <f>ROUND(I371*H371,2)</f>
        <v>0</v>
      </c>
      <c r="K371" s="190" t="s">
        <v>21</v>
      </c>
      <c r="L371" s="61"/>
      <c r="M371" s="195" t="s">
        <v>21</v>
      </c>
      <c r="N371" s="196" t="s">
        <v>42</v>
      </c>
      <c r="O371" s="42"/>
      <c r="P371" s="197">
        <f>O371*H371</f>
        <v>0</v>
      </c>
      <c r="Q371" s="197">
        <v>0</v>
      </c>
      <c r="R371" s="197">
        <f>Q371*H371</f>
        <v>0</v>
      </c>
      <c r="S371" s="197">
        <v>0</v>
      </c>
      <c r="T371" s="198">
        <f>S371*H371</f>
        <v>0</v>
      </c>
      <c r="AR371" s="24" t="s">
        <v>674</v>
      </c>
      <c r="AT371" s="24" t="s">
        <v>129</v>
      </c>
      <c r="AU371" s="24" t="s">
        <v>76</v>
      </c>
      <c r="AY371" s="24" t="s">
        <v>127</v>
      </c>
      <c r="BE371" s="199">
        <f>IF(N371="základní",J371,0)</f>
        <v>0</v>
      </c>
      <c r="BF371" s="199">
        <f>IF(N371="snížená",J371,0)</f>
        <v>0</v>
      </c>
      <c r="BG371" s="199">
        <f>IF(N371="zákl. přenesená",J371,0)</f>
        <v>0</v>
      </c>
      <c r="BH371" s="199">
        <f>IF(N371="sníž. přenesená",J371,0)</f>
        <v>0</v>
      </c>
      <c r="BI371" s="199">
        <f>IF(N371="nulová",J371,0)</f>
        <v>0</v>
      </c>
      <c r="BJ371" s="24" t="s">
        <v>76</v>
      </c>
      <c r="BK371" s="199">
        <f>ROUND(I371*H371,2)</f>
        <v>0</v>
      </c>
      <c r="BL371" s="24" t="s">
        <v>674</v>
      </c>
      <c r="BM371" s="24" t="s">
        <v>690</v>
      </c>
    </row>
    <row r="372" spans="2:65" s="1" customFormat="1" ht="67.5">
      <c r="B372" s="41"/>
      <c r="C372" s="63"/>
      <c r="D372" s="216" t="s">
        <v>268</v>
      </c>
      <c r="E372" s="63"/>
      <c r="F372" s="226" t="s">
        <v>691</v>
      </c>
      <c r="G372" s="63"/>
      <c r="H372" s="63"/>
      <c r="I372" s="158"/>
      <c r="J372" s="63"/>
      <c r="K372" s="63"/>
      <c r="L372" s="61"/>
      <c r="M372" s="202"/>
      <c r="N372" s="42"/>
      <c r="O372" s="42"/>
      <c r="P372" s="42"/>
      <c r="Q372" s="42"/>
      <c r="R372" s="42"/>
      <c r="S372" s="42"/>
      <c r="T372" s="78"/>
      <c r="AT372" s="24" t="s">
        <v>268</v>
      </c>
      <c r="AU372" s="24" t="s">
        <v>76</v>
      </c>
    </row>
    <row r="373" spans="2:65" s="1" customFormat="1" ht="22.5" customHeight="1">
      <c r="B373" s="41"/>
      <c r="C373" s="188" t="s">
        <v>692</v>
      </c>
      <c r="D373" s="188" t="s">
        <v>129</v>
      </c>
      <c r="E373" s="189" t="s">
        <v>693</v>
      </c>
      <c r="F373" s="190" t="s">
        <v>694</v>
      </c>
      <c r="G373" s="191" t="s">
        <v>633</v>
      </c>
      <c r="H373" s="192">
        <v>1</v>
      </c>
      <c r="I373" s="193"/>
      <c r="J373" s="194">
        <f>ROUND(I373*H373,2)</f>
        <v>0</v>
      </c>
      <c r="K373" s="190" t="s">
        <v>21</v>
      </c>
      <c r="L373" s="61"/>
      <c r="M373" s="195" t="s">
        <v>21</v>
      </c>
      <c r="N373" s="196" t="s">
        <v>42</v>
      </c>
      <c r="O373" s="42"/>
      <c r="P373" s="197">
        <f>O373*H373</f>
        <v>0</v>
      </c>
      <c r="Q373" s="197">
        <v>0</v>
      </c>
      <c r="R373" s="197">
        <f>Q373*H373</f>
        <v>0</v>
      </c>
      <c r="S373" s="197">
        <v>0</v>
      </c>
      <c r="T373" s="198">
        <f>S373*H373</f>
        <v>0</v>
      </c>
      <c r="AR373" s="24" t="s">
        <v>674</v>
      </c>
      <c r="AT373" s="24" t="s">
        <v>129</v>
      </c>
      <c r="AU373" s="24" t="s">
        <v>76</v>
      </c>
      <c r="AY373" s="24" t="s">
        <v>127</v>
      </c>
      <c r="BE373" s="199">
        <f>IF(N373="základní",J373,0)</f>
        <v>0</v>
      </c>
      <c r="BF373" s="199">
        <f>IF(N373="snížená",J373,0)</f>
        <v>0</v>
      </c>
      <c r="BG373" s="199">
        <f>IF(N373="zákl. přenesená",J373,0)</f>
        <v>0</v>
      </c>
      <c r="BH373" s="199">
        <f>IF(N373="sníž. přenesená",J373,0)</f>
        <v>0</v>
      </c>
      <c r="BI373" s="199">
        <f>IF(N373="nulová",J373,0)</f>
        <v>0</v>
      </c>
      <c r="BJ373" s="24" t="s">
        <v>76</v>
      </c>
      <c r="BK373" s="199">
        <f>ROUND(I373*H373,2)</f>
        <v>0</v>
      </c>
      <c r="BL373" s="24" t="s">
        <v>674</v>
      </c>
      <c r="BM373" s="24" t="s">
        <v>695</v>
      </c>
    </row>
    <row r="374" spans="2:65" s="1" customFormat="1" ht="40.5">
      <c r="B374" s="41"/>
      <c r="C374" s="63"/>
      <c r="D374" s="216" t="s">
        <v>268</v>
      </c>
      <c r="E374" s="63"/>
      <c r="F374" s="226" t="s">
        <v>696</v>
      </c>
      <c r="G374" s="63"/>
      <c r="H374" s="63"/>
      <c r="I374" s="158"/>
      <c r="J374" s="63"/>
      <c r="K374" s="63"/>
      <c r="L374" s="61"/>
      <c r="M374" s="202"/>
      <c r="N374" s="42"/>
      <c r="O374" s="42"/>
      <c r="P374" s="42"/>
      <c r="Q374" s="42"/>
      <c r="R374" s="42"/>
      <c r="S374" s="42"/>
      <c r="T374" s="78"/>
      <c r="AT374" s="24" t="s">
        <v>268</v>
      </c>
      <c r="AU374" s="24" t="s">
        <v>76</v>
      </c>
    </row>
    <row r="375" spans="2:65" s="1" customFormat="1" ht="22.5" customHeight="1">
      <c r="B375" s="41"/>
      <c r="C375" s="188" t="s">
        <v>697</v>
      </c>
      <c r="D375" s="188" t="s">
        <v>129</v>
      </c>
      <c r="E375" s="189" t="s">
        <v>698</v>
      </c>
      <c r="F375" s="190" t="s">
        <v>699</v>
      </c>
      <c r="G375" s="191" t="s">
        <v>633</v>
      </c>
      <c r="H375" s="192">
        <v>1</v>
      </c>
      <c r="I375" s="193"/>
      <c r="J375" s="194">
        <f>ROUND(I375*H375,2)</f>
        <v>0</v>
      </c>
      <c r="K375" s="190" t="s">
        <v>21</v>
      </c>
      <c r="L375" s="61"/>
      <c r="M375" s="195" t="s">
        <v>21</v>
      </c>
      <c r="N375" s="196" t="s">
        <v>42</v>
      </c>
      <c r="O375" s="42"/>
      <c r="P375" s="197">
        <f>O375*H375</f>
        <v>0</v>
      </c>
      <c r="Q375" s="197">
        <v>0</v>
      </c>
      <c r="R375" s="197">
        <f>Q375*H375</f>
        <v>0</v>
      </c>
      <c r="S375" s="197">
        <v>0</v>
      </c>
      <c r="T375" s="198">
        <f>S375*H375</f>
        <v>0</v>
      </c>
      <c r="AR375" s="24" t="s">
        <v>674</v>
      </c>
      <c r="AT375" s="24" t="s">
        <v>129</v>
      </c>
      <c r="AU375" s="24" t="s">
        <v>76</v>
      </c>
      <c r="AY375" s="24" t="s">
        <v>127</v>
      </c>
      <c r="BE375" s="199">
        <f>IF(N375="základní",J375,0)</f>
        <v>0</v>
      </c>
      <c r="BF375" s="199">
        <f>IF(N375="snížená",J375,0)</f>
        <v>0</v>
      </c>
      <c r="BG375" s="199">
        <f>IF(N375="zákl. přenesená",J375,0)</f>
        <v>0</v>
      </c>
      <c r="BH375" s="199">
        <f>IF(N375="sníž. přenesená",J375,0)</f>
        <v>0</v>
      </c>
      <c r="BI375" s="199">
        <f>IF(N375="nulová",J375,0)</f>
        <v>0</v>
      </c>
      <c r="BJ375" s="24" t="s">
        <v>76</v>
      </c>
      <c r="BK375" s="199">
        <f>ROUND(I375*H375,2)</f>
        <v>0</v>
      </c>
      <c r="BL375" s="24" t="s">
        <v>674</v>
      </c>
      <c r="BM375" s="24" t="s">
        <v>700</v>
      </c>
    </row>
    <row r="376" spans="2:65" s="1" customFormat="1" ht="40.5">
      <c r="B376" s="41"/>
      <c r="C376" s="63"/>
      <c r="D376" s="200" t="s">
        <v>268</v>
      </c>
      <c r="E376" s="63"/>
      <c r="F376" s="201" t="s">
        <v>701</v>
      </c>
      <c r="G376" s="63"/>
      <c r="H376" s="63"/>
      <c r="I376" s="158"/>
      <c r="J376" s="63"/>
      <c r="K376" s="63"/>
      <c r="L376" s="61"/>
      <c r="M376" s="202"/>
      <c r="N376" s="42"/>
      <c r="O376" s="42"/>
      <c r="P376" s="42"/>
      <c r="Q376" s="42"/>
      <c r="R376" s="42"/>
      <c r="S376" s="42"/>
      <c r="T376" s="78"/>
      <c r="AT376" s="24" t="s">
        <v>268</v>
      </c>
      <c r="AU376" s="24" t="s">
        <v>76</v>
      </c>
    </row>
    <row r="377" spans="2:65" s="10" customFormat="1" ht="37.35" customHeight="1">
      <c r="B377" s="171"/>
      <c r="C377" s="172"/>
      <c r="D377" s="173" t="s">
        <v>70</v>
      </c>
      <c r="E377" s="174" t="s">
        <v>702</v>
      </c>
      <c r="F377" s="174" t="s">
        <v>703</v>
      </c>
      <c r="G377" s="172"/>
      <c r="H377" s="172"/>
      <c r="I377" s="175"/>
      <c r="J377" s="176">
        <f>BK377</f>
        <v>0</v>
      </c>
      <c r="K377" s="172"/>
      <c r="L377" s="177"/>
      <c r="M377" s="178"/>
      <c r="N377" s="179"/>
      <c r="O377" s="179"/>
      <c r="P377" s="180">
        <f>P378+P380</f>
        <v>0</v>
      </c>
      <c r="Q377" s="179"/>
      <c r="R377" s="180">
        <f>R378+R380</f>
        <v>0</v>
      </c>
      <c r="S377" s="179"/>
      <c r="T377" s="181">
        <f>T378+T380</f>
        <v>0</v>
      </c>
      <c r="AR377" s="182" t="s">
        <v>153</v>
      </c>
      <c r="AT377" s="183" t="s">
        <v>70</v>
      </c>
      <c r="AU377" s="183" t="s">
        <v>71</v>
      </c>
      <c r="AY377" s="182" t="s">
        <v>127</v>
      </c>
      <c r="BK377" s="184">
        <f>BK378+BK380</f>
        <v>0</v>
      </c>
    </row>
    <row r="378" spans="2:65" s="10" customFormat="1" ht="19.899999999999999" customHeight="1">
      <c r="B378" s="171"/>
      <c r="C378" s="172"/>
      <c r="D378" s="185" t="s">
        <v>70</v>
      </c>
      <c r="E378" s="186" t="s">
        <v>704</v>
      </c>
      <c r="F378" s="186" t="s">
        <v>705</v>
      </c>
      <c r="G378" s="172"/>
      <c r="H378" s="172"/>
      <c r="I378" s="175"/>
      <c r="J378" s="187">
        <f>BK378</f>
        <v>0</v>
      </c>
      <c r="K378" s="172"/>
      <c r="L378" s="177"/>
      <c r="M378" s="178"/>
      <c r="N378" s="179"/>
      <c r="O378" s="179"/>
      <c r="P378" s="180">
        <f>P379</f>
        <v>0</v>
      </c>
      <c r="Q378" s="179"/>
      <c r="R378" s="180">
        <f>R379</f>
        <v>0</v>
      </c>
      <c r="S378" s="179"/>
      <c r="T378" s="181">
        <f>T379</f>
        <v>0</v>
      </c>
      <c r="AR378" s="182" t="s">
        <v>153</v>
      </c>
      <c r="AT378" s="183" t="s">
        <v>70</v>
      </c>
      <c r="AU378" s="183" t="s">
        <v>76</v>
      </c>
      <c r="AY378" s="182" t="s">
        <v>127</v>
      </c>
      <c r="BK378" s="184">
        <f>BK379</f>
        <v>0</v>
      </c>
    </row>
    <row r="379" spans="2:65" s="1" customFormat="1" ht="22.5" customHeight="1">
      <c r="B379" s="41"/>
      <c r="C379" s="188" t="s">
        <v>706</v>
      </c>
      <c r="D379" s="188" t="s">
        <v>129</v>
      </c>
      <c r="E379" s="189" t="s">
        <v>707</v>
      </c>
      <c r="F379" s="190" t="s">
        <v>708</v>
      </c>
      <c r="G379" s="191" t="s">
        <v>709</v>
      </c>
      <c r="H379" s="192">
        <v>1</v>
      </c>
      <c r="I379" s="193"/>
      <c r="J379" s="194">
        <f>ROUND(I379*H379,2)</f>
        <v>0</v>
      </c>
      <c r="K379" s="190" t="s">
        <v>133</v>
      </c>
      <c r="L379" s="61"/>
      <c r="M379" s="195" t="s">
        <v>21</v>
      </c>
      <c r="N379" s="196" t="s">
        <v>42</v>
      </c>
      <c r="O379" s="42"/>
      <c r="P379" s="197">
        <f>O379*H379</f>
        <v>0</v>
      </c>
      <c r="Q379" s="197">
        <v>0</v>
      </c>
      <c r="R379" s="197">
        <f>Q379*H379</f>
        <v>0</v>
      </c>
      <c r="S379" s="197">
        <v>0</v>
      </c>
      <c r="T379" s="198">
        <f>S379*H379</f>
        <v>0</v>
      </c>
      <c r="AR379" s="24" t="s">
        <v>710</v>
      </c>
      <c r="AT379" s="24" t="s">
        <v>129</v>
      </c>
      <c r="AU379" s="24" t="s">
        <v>83</v>
      </c>
      <c r="AY379" s="24" t="s">
        <v>127</v>
      </c>
      <c r="BE379" s="199">
        <f>IF(N379="základní",J379,0)</f>
        <v>0</v>
      </c>
      <c r="BF379" s="199">
        <f>IF(N379="snížená",J379,0)</f>
        <v>0</v>
      </c>
      <c r="BG379" s="199">
        <f>IF(N379="zákl. přenesená",J379,0)</f>
        <v>0</v>
      </c>
      <c r="BH379" s="199">
        <f>IF(N379="sníž. přenesená",J379,0)</f>
        <v>0</v>
      </c>
      <c r="BI379" s="199">
        <f>IF(N379="nulová",J379,0)</f>
        <v>0</v>
      </c>
      <c r="BJ379" s="24" t="s">
        <v>76</v>
      </c>
      <c r="BK379" s="199">
        <f>ROUND(I379*H379,2)</f>
        <v>0</v>
      </c>
      <c r="BL379" s="24" t="s">
        <v>710</v>
      </c>
      <c r="BM379" s="24" t="s">
        <v>711</v>
      </c>
    </row>
    <row r="380" spans="2:65" s="10" customFormat="1" ht="29.85" customHeight="1">
      <c r="B380" s="171"/>
      <c r="C380" s="172"/>
      <c r="D380" s="185" t="s">
        <v>70</v>
      </c>
      <c r="E380" s="186" t="s">
        <v>712</v>
      </c>
      <c r="F380" s="186" t="s">
        <v>713</v>
      </c>
      <c r="G380" s="172"/>
      <c r="H380" s="172"/>
      <c r="I380" s="175"/>
      <c r="J380" s="187">
        <f>BK380</f>
        <v>0</v>
      </c>
      <c r="K380" s="172"/>
      <c r="L380" s="177"/>
      <c r="M380" s="178"/>
      <c r="N380" s="179"/>
      <c r="O380" s="179"/>
      <c r="P380" s="180">
        <f>P381</f>
        <v>0</v>
      </c>
      <c r="Q380" s="179"/>
      <c r="R380" s="180">
        <f>R381</f>
        <v>0</v>
      </c>
      <c r="S380" s="179"/>
      <c r="T380" s="181">
        <f>T381</f>
        <v>0</v>
      </c>
      <c r="AR380" s="182" t="s">
        <v>153</v>
      </c>
      <c r="AT380" s="183" t="s">
        <v>70</v>
      </c>
      <c r="AU380" s="183" t="s">
        <v>76</v>
      </c>
      <c r="AY380" s="182" t="s">
        <v>127</v>
      </c>
      <c r="BK380" s="184">
        <f>BK381</f>
        <v>0</v>
      </c>
    </row>
    <row r="381" spans="2:65" s="1" customFormat="1" ht="22.5" customHeight="1">
      <c r="B381" s="41"/>
      <c r="C381" s="188" t="s">
        <v>714</v>
      </c>
      <c r="D381" s="188" t="s">
        <v>129</v>
      </c>
      <c r="E381" s="189" t="s">
        <v>715</v>
      </c>
      <c r="F381" s="190" t="s">
        <v>716</v>
      </c>
      <c r="G381" s="191" t="s">
        <v>709</v>
      </c>
      <c r="H381" s="192">
        <v>1</v>
      </c>
      <c r="I381" s="193"/>
      <c r="J381" s="194">
        <f>ROUND(I381*H381,2)</f>
        <v>0</v>
      </c>
      <c r="K381" s="190" t="s">
        <v>133</v>
      </c>
      <c r="L381" s="61"/>
      <c r="M381" s="195" t="s">
        <v>21</v>
      </c>
      <c r="N381" s="267" t="s">
        <v>42</v>
      </c>
      <c r="O381" s="268"/>
      <c r="P381" s="269">
        <f>O381*H381</f>
        <v>0</v>
      </c>
      <c r="Q381" s="269">
        <v>0</v>
      </c>
      <c r="R381" s="269">
        <f>Q381*H381</f>
        <v>0</v>
      </c>
      <c r="S381" s="269">
        <v>0</v>
      </c>
      <c r="T381" s="270">
        <f>S381*H381</f>
        <v>0</v>
      </c>
      <c r="AR381" s="24" t="s">
        <v>710</v>
      </c>
      <c r="AT381" s="24" t="s">
        <v>129</v>
      </c>
      <c r="AU381" s="24" t="s">
        <v>83</v>
      </c>
      <c r="AY381" s="24" t="s">
        <v>127</v>
      </c>
      <c r="BE381" s="199">
        <f>IF(N381="základní",J381,0)</f>
        <v>0</v>
      </c>
      <c r="BF381" s="199">
        <f>IF(N381="snížená",J381,0)</f>
        <v>0</v>
      </c>
      <c r="BG381" s="199">
        <f>IF(N381="zákl. přenesená",J381,0)</f>
        <v>0</v>
      </c>
      <c r="BH381" s="199">
        <f>IF(N381="sníž. přenesená",J381,0)</f>
        <v>0</v>
      </c>
      <c r="BI381" s="199">
        <f>IF(N381="nulová",J381,0)</f>
        <v>0</v>
      </c>
      <c r="BJ381" s="24" t="s">
        <v>76</v>
      </c>
      <c r="BK381" s="199">
        <f>ROUND(I381*H381,2)</f>
        <v>0</v>
      </c>
      <c r="BL381" s="24" t="s">
        <v>710</v>
      </c>
      <c r="BM381" s="24" t="s">
        <v>717</v>
      </c>
    </row>
    <row r="382" spans="2:65" s="1" customFormat="1" ht="6.95" customHeight="1">
      <c r="B382" s="56"/>
      <c r="C382" s="57"/>
      <c r="D382" s="57"/>
      <c r="E382" s="57"/>
      <c r="F382" s="57"/>
      <c r="G382" s="57"/>
      <c r="H382" s="57"/>
      <c r="I382" s="134"/>
      <c r="J382" s="57"/>
      <c r="K382" s="57"/>
      <c r="L382" s="61"/>
    </row>
  </sheetData>
  <sheetProtection algorithmName="SHA-512" hashValue="aSnVon4ozCnkf7e6EnjtqhvmYFYfrvj1kqEN3eLanWIa8tLKteSvlsWCCR5C2u6Ars9jY9JY3PHm+OJOf+w1sg==" saltValue="cdFfE1RHeVvADtfUV09Dow==" spinCount="100000" sheet="1" objects="1" scenarios="1" formatCells="0" formatColumns="0" formatRows="0" sort="0" autoFilter="0"/>
  <autoFilter ref="C90:K381" xr:uid="{00000000-0009-0000-0000-000001000000}"/>
  <mergeCells count="6">
    <mergeCell ref="L2:V2"/>
    <mergeCell ref="E7:H7"/>
    <mergeCell ref="E22:H22"/>
    <mergeCell ref="E43:H43"/>
    <mergeCell ref="E83:H83"/>
    <mergeCell ref="G1:H1"/>
  </mergeCells>
  <hyperlinks>
    <hyperlink ref="F1:G1" location="C2" display="1) Krycí list soupisu" xr:uid="{00000000-0004-0000-0100-000000000000}"/>
    <hyperlink ref="G1:H1" location="C50" display="2) Rekapitulace" xr:uid="{00000000-0004-0000-0100-000001000000}"/>
    <hyperlink ref="J1" location="C90" display="3) Soupis prací" xr:uid="{00000000-0004-0000-0100-000002000000}"/>
    <hyperlink ref="L1:V1" location="'Rekapitulace stavby'!C2" display="Rekapitulace stavby" xr:uid="{00000000-0004-0000-0100-000003000000}"/>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16"/>
  <sheetViews>
    <sheetView showGridLines="0" zoomScaleNormal="100" workbookViewId="0"/>
  </sheetViews>
  <sheetFormatPr defaultRowHeight="13.5"/>
  <cols>
    <col min="1" max="1" width="8.33203125" style="271" customWidth="1"/>
    <col min="2" max="2" width="1.6640625" style="271" customWidth="1"/>
    <col min="3" max="4" width="5" style="271" customWidth="1"/>
    <col min="5" max="5" width="11.6640625" style="271" customWidth="1"/>
    <col min="6" max="6" width="9.1640625" style="271" customWidth="1"/>
    <col min="7" max="7" width="5" style="271" customWidth="1"/>
    <col min="8" max="8" width="77.83203125" style="271" customWidth="1"/>
    <col min="9" max="10" width="20" style="271" customWidth="1"/>
    <col min="11" max="11" width="1.6640625" style="271" customWidth="1"/>
  </cols>
  <sheetData>
    <row r="1" spans="2:11" ht="37.5" customHeight="1"/>
    <row r="2" spans="2:11" ht="7.5" customHeight="1">
      <c r="B2" s="272"/>
      <c r="C2" s="273"/>
      <c r="D2" s="273"/>
      <c r="E2" s="273"/>
      <c r="F2" s="273"/>
      <c r="G2" s="273"/>
      <c r="H2" s="273"/>
      <c r="I2" s="273"/>
      <c r="J2" s="273"/>
      <c r="K2" s="274"/>
    </row>
    <row r="3" spans="2:11" s="15" customFormat="1" ht="45" customHeight="1">
      <c r="B3" s="275"/>
      <c r="C3" s="394" t="s">
        <v>718</v>
      </c>
      <c r="D3" s="394"/>
      <c r="E3" s="394"/>
      <c r="F3" s="394"/>
      <c r="G3" s="394"/>
      <c r="H3" s="394"/>
      <c r="I3" s="394"/>
      <c r="J3" s="394"/>
      <c r="K3" s="276"/>
    </row>
    <row r="4" spans="2:11" ht="25.5" customHeight="1">
      <c r="B4" s="277"/>
      <c r="C4" s="398" t="s">
        <v>719</v>
      </c>
      <c r="D4" s="398"/>
      <c r="E4" s="398"/>
      <c r="F4" s="398"/>
      <c r="G4" s="398"/>
      <c r="H4" s="398"/>
      <c r="I4" s="398"/>
      <c r="J4" s="398"/>
      <c r="K4" s="278"/>
    </row>
    <row r="5" spans="2:11" ht="5.25" customHeight="1">
      <c r="B5" s="277"/>
      <c r="C5" s="279"/>
      <c r="D5" s="279"/>
      <c r="E5" s="279"/>
      <c r="F5" s="279"/>
      <c r="G5" s="279"/>
      <c r="H5" s="279"/>
      <c r="I5" s="279"/>
      <c r="J5" s="279"/>
      <c r="K5" s="278"/>
    </row>
    <row r="6" spans="2:11" ht="15" customHeight="1">
      <c r="B6" s="277"/>
      <c r="C6" s="397" t="s">
        <v>720</v>
      </c>
      <c r="D6" s="397"/>
      <c r="E6" s="397"/>
      <c r="F6" s="397"/>
      <c r="G6" s="397"/>
      <c r="H6" s="397"/>
      <c r="I6" s="397"/>
      <c r="J6" s="397"/>
      <c r="K6" s="278"/>
    </row>
    <row r="7" spans="2:11" ht="15" customHeight="1">
      <c r="B7" s="281"/>
      <c r="C7" s="397" t="s">
        <v>721</v>
      </c>
      <c r="D7" s="397"/>
      <c r="E7" s="397"/>
      <c r="F7" s="397"/>
      <c r="G7" s="397"/>
      <c r="H7" s="397"/>
      <c r="I7" s="397"/>
      <c r="J7" s="397"/>
      <c r="K7" s="278"/>
    </row>
    <row r="8" spans="2:11" ht="12.75" customHeight="1">
      <c r="B8" s="281"/>
      <c r="C8" s="280"/>
      <c r="D8" s="280"/>
      <c r="E8" s="280"/>
      <c r="F8" s="280"/>
      <c r="G8" s="280"/>
      <c r="H8" s="280"/>
      <c r="I8" s="280"/>
      <c r="J8" s="280"/>
      <c r="K8" s="278"/>
    </row>
    <row r="9" spans="2:11" ht="15" customHeight="1">
      <c r="B9" s="281"/>
      <c r="C9" s="397" t="s">
        <v>722</v>
      </c>
      <c r="D9" s="397"/>
      <c r="E9" s="397"/>
      <c r="F9" s="397"/>
      <c r="G9" s="397"/>
      <c r="H9" s="397"/>
      <c r="I9" s="397"/>
      <c r="J9" s="397"/>
      <c r="K9" s="278"/>
    </row>
    <row r="10" spans="2:11" ht="15" customHeight="1">
      <c r="B10" s="281"/>
      <c r="C10" s="280"/>
      <c r="D10" s="397" t="s">
        <v>723</v>
      </c>
      <c r="E10" s="397"/>
      <c r="F10" s="397"/>
      <c r="G10" s="397"/>
      <c r="H10" s="397"/>
      <c r="I10" s="397"/>
      <c r="J10" s="397"/>
      <c r="K10" s="278"/>
    </row>
    <row r="11" spans="2:11" ht="15" customHeight="1">
      <c r="B11" s="281"/>
      <c r="C11" s="282"/>
      <c r="D11" s="397" t="s">
        <v>724</v>
      </c>
      <c r="E11" s="397"/>
      <c r="F11" s="397"/>
      <c r="G11" s="397"/>
      <c r="H11" s="397"/>
      <c r="I11" s="397"/>
      <c r="J11" s="397"/>
      <c r="K11" s="278"/>
    </row>
    <row r="12" spans="2:11" ht="12.75" customHeight="1">
      <c r="B12" s="281"/>
      <c r="C12" s="282"/>
      <c r="D12" s="282"/>
      <c r="E12" s="282"/>
      <c r="F12" s="282"/>
      <c r="G12" s="282"/>
      <c r="H12" s="282"/>
      <c r="I12" s="282"/>
      <c r="J12" s="282"/>
      <c r="K12" s="278"/>
    </row>
    <row r="13" spans="2:11" ht="15" customHeight="1">
      <c r="B13" s="281"/>
      <c r="C13" s="282"/>
      <c r="D13" s="397" t="s">
        <v>725</v>
      </c>
      <c r="E13" s="397"/>
      <c r="F13" s="397"/>
      <c r="G13" s="397"/>
      <c r="H13" s="397"/>
      <c r="I13" s="397"/>
      <c r="J13" s="397"/>
      <c r="K13" s="278"/>
    </row>
    <row r="14" spans="2:11" ht="15" customHeight="1">
      <c r="B14" s="281"/>
      <c r="C14" s="282"/>
      <c r="D14" s="397" t="s">
        <v>726</v>
      </c>
      <c r="E14" s="397"/>
      <c r="F14" s="397"/>
      <c r="G14" s="397"/>
      <c r="H14" s="397"/>
      <c r="I14" s="397"/>
      <c r="J14" s="397"/>
      <c r="K14" s="278"/>
    </row>
    <row r="15" spans="2:11" ht="15" customHeight="1">
      <c r="B15" s="281"/>
      <c r="C15" s="282"/>
      <c r="D15" s="397" t="s">
        <v>727</v>
      </c>
      <c r="E15" s="397"/>
      <c r="F15" s="397"/>
      <c r="G15" s="397"/>
      <c r="H15" s="397"/>
      <c r="I15" s="397"/>
      <c r="J15" s="397"/>
      <c r="K15" s="278"/>
    </row>
    <row r="16" spans="2:11" ht="15" customHeight="1">
      <c r="B16" s="281"/>
      <c r="C16" s="282"/>
      <c r="D16" s="282"/>
      <c r="E16" s="283" t="s">
        <v>75</v>
      </c>
      <c r="F16" s="397" t="s">
        <v>728</v>
      </c>
      <c r="G16" s="397"/>
      <c r="H16" s="397"/>
      <c r="I16" s="397"/>
      <c r="J16" s="397"/>
      <c r="K16" s="278"/>
    </row>
    <row r="17" spans="2:11" ht="15" customHeight="1">
      <c r="B17" s="281"/>
      <c r="C17" s="282"/>
      <c r="D17" s="282"/>
      <c r="E17" s="283" t="s">
        <v>729</v>
      </c>
      <c r="F17" s="397" t="s">
        <v>730</v>
      </c>
      <c r="G17" s="397"/>
      <c r="H17" s="397"/>
      <c r="I17" s="397"/>
      <c r="J17" s="397"/>
      <c r="K17" s="278"/>
    </row>
    <row r="18" spans="2:11" ht="15" customHeight="1">
      <c r="B18" s="281"/>
      <c r="C18" s="282"/>
      <c r="D18" s="282"/>
      <c r="E18" s="283" t="s">
        <v>731</v>
      </c>
      <c r="F18" s="397" t="s">
        <v>732</v>
      </c>
      <c r="G18" s="397"/>
      <c r="H18" s="397"/>
      <c r="I18" s="397"/>
      <c r="J18" s="397"/>
      <c r="K18" s="278"/>
    </row>
    <row r="19" spans="2:11" ht="15" customHeight="1">
      <c r="B19" s="281"/>
      <c r="C19" s="282"/>
      <c r="D19" s="282"/>
      <c r="E19" s="283" t="s">
        <v>733</v>
      </c>
      <c r="F19" s="397" t="s">
        <v>734</v>
      </c>
      <c r="G19" s="397"/>
      <c r="H19" s="397"/>
      <c r="I19" s="397"/>
      <c r="J19" s="397"/>
      <c r="K19" s="278"/>
    </row>
    <row r="20" spans="2:11" ht="15" customHeight="1">
      <c r="B20" s="281"/>
      <c r="C20" s="282"/>
      <c r="D20" s="282"/>
      <c r="E20" s="283" t="s">
        <v>669</v>
      </c>
      <c r="F20" s="397" t="s">
        <v>670</v>
      </c>
      <c r="G20" s="397"/>
      <c r="H20" s="397"/>
      <c r="I20" s="397"/>
      <c r="J20" s="397"/>
      <c r="K20" s="278"/>
    </row>
    <row r="21" spans="2:11" ht="15" customHeight="1">
      <c r="B21" s="281"/>
      <c r="C21" s="282"/>
      <c r="D21" s="282"/>
      <c r="E21" s="283" t="s">
        <v>735</v>
      </c>
      <c r="F21" s="397" t="s">
        <v>736</v>
      </c>
      <c r="G21" s="397"/>
      <c r="H21" s="397"/>
      <c r="I21" s="397"/>
      <c r="J21" s="397"/>
      <c r="K21" s="278"/>
    </row>
    <row r="22" spans="2:11" ht="12.75" customHeight="1">
      <c r="B22" s="281"/>
      <c r="C22" s="282"/>
      <c r="D22" s="282"/>
      <c r="E22" s="282"/>
      <c r="F22" s="282"/>
      <c r="G22" s="282"/>
      <c r="H22" s="282"/>
      <c r="I22" s="282"/>
      <c r="J22" s="282"/>
      <c r="K22" s="278"/>
    </row>
    <row r="23" spans="2:11" ht="15" customHeight="1">
      <c r="B23" s="281"/>
      <c r="C23" s="397" t="s">
        <v>737</v>
      </c>
      <c r="D23" s="397"/>
      <c r="E23" s="397"/>
      <c r="F23" s="397"/>
      <c r="G23" s="397"/>
      <c r="H23" s="397"/>
      <c r="I23" s="397"/>
      <c r="J23" s="397"/>
      <c r="K23" s="278"/>
    </row>
    <row r="24" spans="2:11" ht="15" customHeight="1">
      <c r="B24" s="281"/>
      <c r="C24" s="397" t="s">
        <v>738</v>
      </c>
      <c r="D24" s="397"/>
      <c r="E24" s="397"/>
      <c r="F24" s="397"/>
      <c r="G24" s="397"/>
      <c r="H24" s="397"/>
      <c r="I24" s="397"/>
      <c r="J24" s="397"/>
      <c r="K24" s="278"/>
    </row>
    <row r="25" spans="2:11" ht="15" customHeight="1">
      <c r="B25" s="281"/>
      <c r="C25" s="280"/>
      <c r="D25" s="397" t="s">
        <v>739</v>
      </c>
      <c r="E25" s="397"/>
      <c r="F25" s="397"/>
      <c r="G25" s="397"/>
      <c r="H25" s="397"/>
      <c r="I25" s="397"/>
      <c r="J25" s="397"/>
      <c r="K25" s="278"/>
    </row>
    <row r="26" spans="2:11" ht="15" customHeight="1">
      <c r="B26" s="281"/>
      <c r="C26" s="282"/>
      <c r="D26" s="397" t="s">
        <v>740</v>
      </c>
      <c r="E26" s="397"/>
      <c r="F26" s="397"/>
      <c r="G26" s="397"/>
      <c r="H26" s="397"/>
      <c r="I26" s="397"/>
      <c r="J26" s="397"/>
      <c r="K26" s="278"/>
    </row>
    <row r="27" spans="2:11" ht="12.75" customHeight="1">
      <c r="B27" s="281"/>
      <c r="C27" s="282"/>
      <c r="D27" s="282"/>
      <c r="E27" s="282"/>
      <c r="F27" s="282"/>
      <c r="G27" s="282"/>
      <c r="H27" s="282"/>
      <c r="I27" s="282"/>
      <c r="J27" s="282"/>
      <c r="K27" s="278"/>
    </row>
    <row r="28" spans="2:11" ht="15" customHeight="1">
      <c r="B28" s="281"/>
      <c r="C28" s="282"/>
      <c r="D28" s="397" t="s">
        <v>741</v>
      </c>
      <c r="E28" s="397"/>
      <c r="F28" s="397"/>
      <c r="G28" s="397"/>
      <c r="H28" s="397"/>
      <c r="I28" s="397"/>
      <c r="J28" s="397"/>
      <c r="K28" s="278"/>
    </row>
    <row r="29" spans="2:11" ht="15" customHeight="1">
      <c r="B29" s="281"/>
      <c r="C29" s="282"/>
      <c r="D29" s="397" t="s">
        <v>742</v>
      </c>
      <c r="E29" s="397"/>
      <c r="F29" s="397"/>
      <c r="G29" s="397"/>
      <c r="H29" s="397"/>
      <c r="I29" s="397"/>
      <c r="J29" s="397"/>
      <c r="K29" s="278"/>
    </row>
    <row r="30" spans="2:11" ht="12.75" customHeight="1">
      <c r="B30" s="281"/>
      <c r="C30" s="282"/>
      <c r="D30" s="282"/>
      <c r="E30" s="282"/>
      <c r="F30" s="282"/>
      <c r="G30" s="282"/>
      <c r="H30" s="282"/>
      <c r="I30" s="282"/>
      <c r="J30" s="282"/>
      <c r="K30" s="278"/>
    </row>
    <row r="31" spans="2:11" ht="15" customHeight="1">
      <c r="B31" s="281"/>
      <c r="C31" s="282"/>
      <c r="D31" s="397" t="s">
        <v>743</v>
      </c>
      <c r="E31" s="397"/>
      <c r="F31" s="397"/>
      <c r="G31" s="397"/>
      <c r="H31" s="397"/>
      <c r="I31" s="397"/>
      <c r="J31" s="397"/>
      <c r="K31" s="278"/>
    </row>
    <row r="32" spans="2:11" ht="15" customHeight="1">
      <c r="B32" s="281"/>
      <c r="C32" s="282"/>
      <c r="D32" s="397" t="s">
        <v>744</v>
      </c>
      <c r="E32" s="397"/>
      <c r="F32" s="397"/>
      <c r="G32" s="397"/>
      <c r="H32" s="397"/>
      <c r="I32" s="397"/>
      <c r="J32" s="397"/>
      <c r="K32" s="278"/>
    </row>
    <row r="33" spans="2:11" ht="15" customHeight="1">
      <c r="B33" s="281"/>
      <c r="C33" s="282"/>
      <c r="D33" s="397" t="s">
        <v>745</v>
      </c>
      <c r="E33" s="397"/>
      <c r="F33" s="397"/>
      <c r="G33" s="397"/>
      <c r="H33" s="397"/>
      <c r="I33" s="397"/>
      <c r="J33" s="397"/>
      <c r="K33" s="278"/>
    </row>
    <row r="34" spans="2:11" ht="15" customHeight="1">
      <c r="B34" s="281"/>
      <c r="C34" s="282"/>
      <c r="D34" s="280"/>
      <c r="E34" s="284" t="s">
        <v>112</v>
      </c>
      <c r="F34" s="280"/>
      <c r="G34" s="397" t="s">
        <v>746</v>
      </c>
      <c r="H34" s="397"/>
      <c r="I34" s="397"/>
      <c r="J34" s="397"/>
      <c r="K34" s="278"/>
    </row>
    <row r="35" spans="2:11" ht="30.75" customHeight="1">
      <c r="B35" s="281"/>
      <c r="C35" s="282"/>
      <c r="D35" s="280"/>
      <c r="E35" s="284" t="s">
        <v>747</v>
      </c>
      <c r="F35" s="280"/>
      <c r="G35" s="397" t="s">
        <v>748</v>
      </c>
      <c r="H35" s="397"/>
      <c r="I35" s="397"/>
      <c r="J35" s="397"/>
      <c r="K35" s="278"/>
    </row>
    <row r="36" spans="2:11" ht="15" customHeight="1">
      <c r="B36" s="281"/>
      <c r="C36" s="282"/>
      <c r="D36" s="280"/>
      <c r="E36" s="284" t="s">
        <v>52</v>
      </c>
      <c r="F36" s="280"/>
      <c r="G36" s="397" t="s">
        <v>749</v>
      </c>
      <c r="H36" s="397"/>
      <c r="I36" s="397"/>
      <c r="J36" s="397"/>
      <c r="K36" s="278"/>
    </row>
    <row r="37" spans="2:11" ht="15" customHeight="1">
      <c r="B37" s="281"/>
      <c r="C37" s="282"/>
      <c r="D37" s="280"/>
      <c r="E37" s="284" t="s">
        <v>113</v>
      </c>
      <c r="F37" s="280"/>
      <c r="G37" s="397" t="s">
        <v>750</v>
      </c>
      <c r="H37" s="397"/>
      <c r="I37" s="397"/>
      <c r="J37" s="397"/>
      <c r="K37" s="278"/>
    </row>
    <row r="38" spans="2:11" ht="15" customHeight="1">
      <c r="B38" s="281"/>
      <c r="C38" s="282"/>
      <c r="D38" s="280"/>
      <c r="E38" s="284" t="s">
        <v>114</v>
      </c>
      <c r="F38" s="280"/>
      <c r="G38" s="397" t="s">
        <v>751</v>
      </c>
      <c r="H38" s="397"/>
      <c r="I38" s="397"/>
      <c r="J38" s="397"/>
      <c r="K38" s="278"/>
    </row>
    <row r="39" spans="2:11" ht="15" customHeight="1">
      <c r="B39" s="281"/>
      <c r="C39" s="282"/>
      <c r="D39" s="280"/>
      <c r="E39" s="284" t="s">
        <v>115</v>
      </c>
      <c r="F39" s="280"/>
      <c r="G39" s="397" t="s">
        <v>752</v>
      </c>
      <c r="H39" s="397"/>
      <c r="I39" s="397"/>
      <c r="J39" s="397"/>
      <c r="K39" s="278"/>
    </row>
    <row r="40" spans="2:11" ht="15" customHeight="1">
      <c r="B40" s="281"/>
      <c r="C40" s="282"/>
      <c r="D40" s="280"/>
      <c r="E40" s="284" t="s">
        <v>753</v>
      </c>
      <c r="F40" s="280"/>
      <c r="G40" s="397" t="s">
        <v>754</v>
      </c>
      <c r="H40" s="397"/>
      <c r="I40" s="397"/>
      <c r="J40" s="397"/>
      <c r="K40" s="278"/>
    </row>
    <row r="41" spans="2:11" ht="15" customHeight="1">
      <c r="B41" s="281"/>
      <c r="C41" s="282"/>
      <c r="D41" s="280"/>
      <c r="E41" s="284"/>
      <c r="F41" s="280"/>
      <c r="G41" s="397" t="s">
        <v>755</v>
      </c>
      <c r="H41" s="397"/>
      <c r="I41" s="397"/>
      <c r="J41" s="397"/>
      <c r="K41" s="278"/>
    </row>
    <row r="42" spans="2:11" ht="15" customHeight="1">
      <c r="B42" s="281"/>
      <c r="C42" s="282"/>
      <c r="D42" s="280"/>
      <c r="E42" s="284" t="s">
        <v>756</v>
      </c>
      <c r="F42" s="280"/>
      <c r="G42" s="397" t="s">
        <v>757</v>
      </c>
      <c r="H42" s="397"/>
      <c r="I42" s="397"/>
      <c r="J42" s="397"/>
      <c r="K42" s="278"/>
    </row>
    <row r="43" spans="2:11" ht="15" customHeight="1">
      <c r="B43" s="281"/>
      <c r="C43" s="282"/>
      <c r="D43" s="280"/>
      <c r="E43" s="284" t="s">
        <v>117</v>
      </c>
      <c r="F43" s="280"/>
      <c r="G43" s="397" t="s">
        <v>758</v>
      </c>
      <c r="H43" s="397"/>
      <c r="I43" s="397"/>
      <c r="J43" s="397"/>
      <c r="K43" s="278"/>
    </row>
    <row r="44" spans="2:11" ht="12.75" customHeight="1">
      <c r="B44" s="281"/>
      <c r="C44" s="282"/>
      <c r="D44" s="280"/>
      <c r="E44" s="280"/>
      <c r="F44" s="280"/>
      <c r="G44" s="280"/>
      <c r="H44" s="280"/>
      <c r="I44" s="280"/>
      <c r="J44" s="280"/>
      <c r="K44" s="278"/>
    </row>
    <row r="45" spans="2:11" ht="15" customHeight="1">
      <c r="B45" s="281"/>
      <c r="C45" s="282"/>
      <c r="D45" s="397" t="s">
        <v>759</v>
      </c>
      <c r="E45" s="397"/>
      <c r="F45" s="397"/>
      <c r="G45" s="397"/>
      <c r="H45" s="397"/>
      <c r="I45" s="397"/>
      <c r="J45" s="397"/>
      <c r="K45" s="278"/>
    </row>
    <row r="46" spans="2:11" ht="15" customHeight="1">
      <c r="B46" s="281"/>
      <c r="C46" s="282"/>
      <c r="D46" s="282"/>
      <c r="E46" s="397" t="s">
        <v>760</v>
      </c>
      <c r="F46" s="397"/>
      <c r="G46" s="397"/>
      <c r="H46" s="397"/>
      <c r="I46" s="397"/>
      <c r="J46" s="397"/>
      <c r="K46" s="278"/>
    </row>
    <row r="47" spans="2:11" ht="15" customHeight="1">
      <c r="B47" s="281"/>
      <c r="C47" s="282"/>
      <c r="D47" s="282"/>
      <c r="E47" s="397" t="s">
        <v>761</v>
      </c>
      <c r="F47" s="397"/>
      <c r="G47" s="397"/>
      <c r="H47" s="397"/>
      <c r="I47" s="397"/>
      <c r="J47" s="397"/>
      <c r="K47" s="278"/>
    </row>
    <row r="48" spans="2:11" ht="15" customHeight="1">
      <c r="B48" s="281"/>
      <c r="C48" s="282"/>
      <c r="D48" s="282"/>
      <c r="E48" s="397" t="s">
        <v>762</v>
      </c>
      <c r="F48" s="397"/>
      <c r="G48" s="397"/>
      <c r="H48" s="397"/>
      <c r="I48" s="397"/>
      <c r="J48" s="397"/>
      <c r="K48" s="278"/>
    </row>
    <row r="49" spans="2:11" ht="15" customHeight="1">
      <c r="B49" s="281"/>
      <c r="C49" s="282"/>
      <c r="D49" s="397" t="s">
        <v>763</v>
      </c>
      <c r="E49" s="397"/>
      <c r="F49" s="397"/>
      <c r="G49" s="397"/>
      <c r="H49" s="397"/>
      <c r="I49" s="397"/>
      <c r="J49" s="397"/>
      <c r="K49" s="278"/>
    </row>
    <row r="50" spans="2:11" ht="25.5" customHeight="1">
      <c r="B50" s="277"/>
      <c r="C50" s="398" t="s">
        <v>764</v>
      </c>
      <c r="D50" s="398"/>
      <c r="E50" s="398"/>
      <c r="F50" s="398"/>
      <c r="G50" s="398"/>
      <c r="H50" s="398"/>
      <c r="I50" s="398"/>
      <c r="J50" s="398"/>
      <c r="K50" s="278"/>
    </row>
    <row r="51" spans="2:11" ht="5.25" customHeight="1">
      <c r="B51" s="277"/>
      <c r="C51" s="279"/>
      <c r="D51" s="279"/>
      <c r="E51" s="279"/>
      <c r="F51" s="279"/>
      <c r="G51" s="279"/>
      <c r="H51" s="279"/>
      <c r="I51" s="279"/>
      <c r="J51" s="279"/>
      <c r="K51" s="278"/>
    </row>
    <row r="52" spans="2:11" ht="15" customHeight="1">
      <c r="B52" s="277"/>
      <c r="C52" s="397" t="s">
        <v>765</v>
      </c>
      <c r="D52" s="397"/>
      <c r="E52" s="397"/>
      <c r="F52" s="397"/>
      <c r="G52" s="397"/>
      <c r="H52" s="397"/>
      <c r="I52" s="397"/>
      <c r="J52" s="397"/>
      <c r="K52" s="278"/>
    </row>
    <row r="53" spans="2:11" ht="15" customHeight="1">
      <c r="B53" s="277"/>
      <c r="C53" s="397" t="s">
        <v>766</v>
      </c>
      <c r="D53" s="397"/>
      <c r="E53" s="397"/>
      <c r="F53" s="397"/>
      <c r="G53" s="397"/>
      <c r="H53" s="397"/>
      <c r="I53" s="397"/>
      <c r="J53" s="397"/>
      <c r="K53" s="278"/>
    </row>
    <row r="54" spans="2:11" ht="12.75" customHeight="1">
      <c r="B54" s="277"/>
      <c r="C54" s="280"/>
      <c r="D54" s="280"/>
      <c r="E54" s="280"/>
      <c r="F54" s="280"/>
      <c r="G54" s="280"/>
      <c r="H54" s="280"/>
      <c r="I54" s="280"/>
      <c r="J54" s="280"/>
      <c r="K54" s="278"/>
    </row>
    <row r="55" spans="2:11" ht="15" customHeight="1">
      <c r="B55" s="277"/>
      <c r="C55" s="397" t="s">
        <v>767</v>
      </c>
      <c r="D55" s="397"/>
      <c r="E55" s="397"/>
      <c r="F55" s="397"/>
      <c r="G55" s="397"/>
      <c r="H55" s="397"/>
      <c r="I55" s="397"/>
      <c r="J55" s="397"/>
      <c r="K55" s="278"/>
    </row>
    <row r="56" spans="2:11" ht="15" customHeight="1">
      <c r="B56" s="277"/>
      <c r="C56" s="282"/>
      <c r="D56" s="397" t="s">
        <v>768</v>
      </c>
      <c r="E56" s="397"/>
      <c r="F56" s="397"/>
      <c r="G56" s="397"/>
      <c r="H56" s="397"/>
      <c r="I56" s="397"/>
      <c r="J56" s="397"/>
      <c r="K56" s="278"/>
    </row>
    <row r="57" spans="2:11" ht="15" customHeight="1">
      <c r="B57" s="277"/>
      <c r="C57" s="282"/>
      <c r="D57" s="397" t="s">
        <v>769</v>
      </c>
      <c r="E57" s="397"/>
      <c r="F57" s="397"/>
      <c r="G57" s="397"/>
      <c r="H57" s="397"/>
      <c r="I57" s="397"/>
      <c r="J57" s="397"/>
      <c r="K57" s="278"/>
    </row>
    <row r="58" spans="2:11" ht="15" customHeight="1">
      <c r="B58" s="277"/>
      <c r="C58" s="282"/>
      <c r="D58" s="397" t="s">
        <v>770</v>
      </c>
      <c r="E58" s="397"/>
      <c r="F58" s="397"/>
      <c r="G58" s="397"/>
      <c r="H58" s="397"/>
      <c r="I58" s="397"/>
      <c r="J58" s="397"/>
      <c r="K58" s="278"/>
    </row>
    <row r="59" spans="2:11" ht="15" customHeight="1">
      <c r="B59" s="277"/>
      <c r="C59" s="282"/>
      <c r="D59" s="397" t="s">
        <v>771</v>
      </c>
      <c r="E59" s="397"/>
      <c r="F59" s="397"/>
      <c r="G59" s="397"/>
      <c r="H59" s="397"/>
      <c r="I59" s="397"/>
      <c r="J59" s="397"/>
      <c r="K59" s="278"/>
    </row>
    <row r="60" spans="2:11" ht="15" customHeight="1">
      <c r="B60" s="277"/>
      <c r="C60" s="282"/>
      <c r="D60" s="396" t="s">
        <v>772</v>
      </c>
      <c r="E60" s="396"/>
      <c r="F60" s="396"/>
      <c r="G60" s="396"/>
      <c r="H60" s="396"/>
      <c r="I60" s="396"/>
      <c r="J60" s="396"/>
      <c r="K60" s="278"/>
    </row>
    <row r="61" spans="2:11" ht="15" customHeight="1">
      <c r="B61" s="277"/>
      <c r="C61" s="282"/>
      <c r="D61" s="397" t="s">
        <v>773</v>
      </c>
      <c r="E61" s="397"/>
      <c r="F61" s="397"/>
      <c r="G61" s="397"/>
      <c r="H61" s="397"/>
      <c r="I61" s="397"/>
      <c r="J61" s="397"/>
      <c r="K61" s="278"/>
    </row>
    <row r="62" spans="2:11" ht="12.75" customHeight="1">
      <c r="B62" s="277"/>
      <c r="C62" s="282"/>
      <c r="D62" s="282"/>
      <c r="E62" s="285"/>
      <c r="F62" s="282"/>
      <c r="G62" s="282"/>
      <c r="H62" s="282"/>
      <c r="I62" s="282"/>
      <c r="J62" s="282"/>
      <c r="K62" s="278"/>
    </row>
    <row r="63" spans="2:11" ht="15" customHeight="1">
      <c r="B63" s="277"/>
      <c r="C63" s="282"/>
      <c r="D63" s="397" t="s">
        <v>774</v>
      </c>
      <c r="E63" s="397"/>
      <c r="F63" s="397"/>
      <c r="G63" s="397"/>
      <c r="H63" s="397"/>
      <c r="I63" s="397"/>
      <c r="J63" s="397"/>
      <c r="K63" s="278"/>
    </row>
    <row r="64" spans="2:11" ht="15" customHeight="1">
      <c r="B64" s="277"/>
      <c r="C64" s="282"/>
      <c r="D64" s="396" t="s">
        <v>775</v>
      </c>
      <c r="E64" s="396"/>
      <c r="F64" s="396"/>
      <c r="G64" s="396"/>
      <c r="H64" s="396"/>
      <c r="I64" s="396"/>
      <c r="J64" s="396"/>
      <c r="K64" s="278"/>
    </row>
    <row r="65" spans="2:11" ht="15" customHeight="1">
      <c r="B65" s="277"/>
      <c r="C65" s="282"/>
      <c r="D65" s="397" t="s">
        <v>776</v>
      </c>
      <c r="E65" s="397"/>
      <c r="F65" s="397"/>
      <c r="G65" s="397"/>
      <c r="H65" s="397"/>
      <c r="I65" s="397"/>
      <c r="J65" s="397"/>
      <c r="K65" s="278"/>
    </row>
    <row r="66" spans="2:11" ht="15" customHeight="1">
      <c r="B66" s="277"/>
      <c r="C66" s="282"/>
      <c r="D66" s="397" t="s">
        <v>777</v>
      </c>
      <c r="E66" s="397"/>
      <c r="F66" s="397"/>
      <c r="G66" s="397"/>
      <c r="H66" s="397"/>
      <c r="I66" s="397"/>
      <c r="J66" s="397"/>
      <c r="K66" s="278"/>
    </row>
    <row r="67" spans="2:11" ht="15" customHeight="1">
      <c r="B67" s="277"/>
      <c r="C67" s="282"/>
      <c r="D67" s="397" t="s">
        <v>778</v>
      </c>
      <c r="E67" s="397"/>
      <c r="F67" s="397"/>
      <c r="G67" s="397"/>
      <c r="H67" s="397"/>
      <c r="I67" s="397"/>
      <c r="J67" s="397"/>
      <c r="K67" s="278"/>
    </row>
    <row r="68" spans="2:11" ht="15" customHeight="1">
      <c r="B68" s="277"/>
      <c r="C68" s="282"/>
      <c r="D68" s="397" t="s">
        <v>779</v>
      </c>
      <c r="E68" s="397"/>
      <c r="F68" s="397"/>
      <c r="G68" s="397"/>
      <c r="H68" s="397"/>
      <c r="I68" s="397"/>
      <c r="J68" s="397"/>
      <c r="K68" s="278"/>
    </row>
    <row r="69" spans="2:11" ht="12.75" customHeight="1">
      <c r="B69" s="286"/>
      <c r="C69" s="287"/>
      <c r="D69" s="287"/>
      <c r="E69" s="287"/>
      <c r="F69" s="287"/>
      <c r="G69" s="287"/>
      <c r="H69" s="287"/>
      <c r="I69" s="287"/>
      <c r="J69" s="287"/>
      <c r="K69" s="288"/>
    </row>
    <row r="70" spans="2:11" ht="18.75" customHeight="1">
      <c r="B70" s="289"/>
      <c r="C70" s="289"/>
      <c r="D70" s="289"/>
      <c r="E70" s="289"/>
      <c r="F70" s="289"/>
      <c r="G70" s="289"/>
      <c r="H70" s="289"/>
      <c r="I70" s="289"/>
      <c r="J70" s="289"/>
      <c r="K70" s="290"/>
    </row>
    <row r="71" spans="2:11" ht="18.75" customHeight="1">
      <c r="B71" s="290"/>
      <c r="C71" s="290"/>
      <c r="D71" s="290"/>
      <c r="E71" s="290"/>
      <c r="F71" s="290"/>
      <c r="G71" s="290"/>
      <c r="H71" s="290"/>
      <c r="I71" s="290"/>
      <c r="J71" s="290"/>
      <c r="K71" s="290"/>
    </row>
    <row r="72" spans="2:11" ht="7.5" customHeight="1">
      <c r="B72" s="291"/>
      <c r="C72" s="292"/>
      <c r="D72" s="292"/>
      <c r="E72" s="292"/>
      <c r="F72" s="292"/>
      <c r="G72" s="292"/>
      <c r="H72" s="292"/>
      <c r="I72" s="292"/>
      <c r="J72" s="292"/>
      <c r="K72" s="293"/>
    </row>
    <row r="73" spans="2:11" ht="45" customHeight="1">
      <c r="B73" s="294"/>
      <c r="C73" s="395" t="s">
        <v>82</v>
      </c>
      <c r="D73" s="395"/>
      <c r="E73" s="395"/>
      <c r="F73" s="395"/>
      <c r="G73" s="395"/>
      <c r="H73" s="395"/>
      <c r="I73" s="395"/>
      <c r="J73" s="395"/>
      <c r="K73" s="295"/>
    </row>
    <row r="74" spans="2:11" ht="17.25" customHeight="1">
      <c r="B74" s="294"/>
      <c r="C74" s="296" t="s">
        <v>780</v>
      </c>
      <c r="D74" s="296"/>
      <c r="E74" s="296"/>
      <c r="F74" s="296" t="s">
        <v>781</v>
      </c>
      <c r="G74" s="297"/>
      <c r="H74" s="296" t="s">
        <v>113</v>
      </c>
      <c r="I74" s="296" t="s">
        <v>56</v>
      </c>
      <c r="J74" s="296" t="s">
        <v>782</v>
      </c>
      <c r="K74" s="295"/>
    </row>
    <row r="75" spans="2:11" ht="17.25" customHeight="1">
      <c r="B75" s="294"/>
      <c r="C75" s="298" t="s">
        <v>783</v>
      </c>
      <c r="D75" s="298"/>
      <c r="E75" s="298"/>
      <c r="F75" s="299" t="s">
        <v>784</v>
      </c>
      <c r="G75" s="300"/>
      <c r="H75" s="298"/>
      <c r="I75" s="298"/>
      <c r="J75" s="298" t="s">
        <v>785</v>
      </c>
      <c r="K75" s="295"/>
    </row>
    <row r="76" spans="2:11" ht="5.25" customHeight="1">
      <c r="B76" s="294"/>
      <c r="C76" s="301"/>
      <c r="D76" s="301"/>
      <c r="E76" s="301"/>
      <c r="F76" s="301"/>
      <c r="G76" s="302"/>
      <c r="H76" s="301"/>
      <c r="I76" s="301"/>
      <c r="J76" s="301"/>
      <c r="K76" s="295"/>
    </row>
    <row r="77" spans="2:11" ht="15" customHeight="1">
      <c r="B77" s="294"/>
      <c r="C77" s="284" t="s">
        <v>52</v>
      </c>
      <c r="D77" s="301"/>
      <c r="E77" s="301"/>
      <c r="F77" s="303" t="s">
        <v>786</v>
      </c>
      <c r="G77" s="302"/>
      <c r="H77" s="284" t="s">
        <v>787</v>
      </c>
      <c r="I77" s="284" t="s">
        <v>788</v>
      </c>
      <c r="J77" s="284">
        <v>20</v>
      </c>
      <c r="K77" s="295"/>
    </row>
    <row r="78" spans="2:11" ht="15" customHeight="1">
      <c r="B78" s="294"/>
      <c r="C78" s="284" t="s">
        <v>789</v>
      </c>
      <c r="D78" s="284"/>
      <c r="E78" s="284"/>
      <c r="F78" s="303" t="s">
        <v>786</v>
      </c>
      <c r="G78" s="302"/>
      <c r="H78" s="284" t="s">
        <v>790</v>
      </c>
      <c r="I78" s="284" t="s">
        <v>788</v>
      </c>
      <c r="J78" s="284">
        <v>120</v>
      </c>
      <c r="K78" s="295"/>
    </row>
    <row r="79" spans="2:11" ht="15" customHeight="1">
      <c r="B79" s="304"/>
      <c r="C79" s="284" t="s">
        <v>791</v>
      </c>
      <c r="D79" s="284"/>
      <c r="E79" s="284"/>
      <c r="F79" s="303" t="s">
        <v>792</v>
      </c>
      <c r="G79" s="302"/>
      <c r="H79" s="284" t="s">
        <v>793</v>
      </c>
      <c r="I79" s="284" t="s">
        <v>788</v>
      </c>
      <c r="J79" s="284">
        <v>50</v>
      </c>
      <c r="K79" s="295"/>
    </row>
    <row r="80" spans="2:11" ht="15" customHeight="1">
      <c r="B80" s="304"/>
      <c r="C80" s="284" t="s">
        <v>794</v>
      </c>
      <c r="D80" s="284"/>
      <c r="E80" s="284"/>
      <c r="F80" s="303" t="s">
        <v>786</v>
      </c>
      <c r="G80" s="302"/>
      <c r="H80" s="284" t="s">
        <v>795</v>
      </c>
      <c r="I80" s="284" t="s">
        <v>796</v>
      </c>
      <c r="J80" s="284"/>
      <c r="K80" s="295"/>
    </row>
    <row r="81" spans="2:11" ht="15" customHeight="1">
      <c r="B81" s="304"/>
      <c r="C81" s="305" t="s">
        <v>797</v>
      </c>
      <c r="D81" s="305"/>
      <c r="E81" s="305"/>
      <c r="F81" s="306" t="s">
        <v>792</v>
      </c>
      <c r="G81" s="305"/>
      <c r="H81" s="305" t="s">
        <v>798</v>
      </c>
      <c r="I81" s="305" t="s">
        <v>788</v>
      </c>
      <c r="J81" s="305">
        <v>15</v>
      </c>
      <c r="K81" s="295"/>
    </row>
    <row r="82" spans="2:11" ht="15" customHeight="1">
      <c r="B82" s="304"/>
      <c r="C82" s="305" t="s">
        <v>799</v>
      </c>
      <c r="D82" s="305"/>
      <c r="E82" s="305"/>
      <c r="F82" s="306" t="s">
        <v>792</v>
      </c>
      <c r="G82" s="305"/>
      <c r="H82" s="305" t="s">
        <v>800</v>
      </c>
      <c r="I82" s="305" t="s">
        <v>788</v>
      </c>
      <c r="J82" s="305">
        <v>15</v>
      </c>
      <c r="K82" s="295"/>
    </row>
    <row r="83" spans="2:11" ht="15" customHeight="1">
      <c r="B83" s="304"/>
      <c r="C83" s="305" t="s">
        <v>801</v>
      </c>
      <c r="D83" s="305"/>
      <c r="E83" s="305"/>
      <c r="F83" s="306" t="s">
        <v>792</v>
      </c>
      <c r="G83" s="305"/>
      <c r="H83" s="305" t="s">
        <v>802</v>
      </c>
      <c r="I83" s="305" t="s">
        <v>788</v>
      </c>
      <c r="J83" s="305">
        <v>20</v>
      </c>
      <c r="K83" s="295"/>
    </row>
    <row r="84" spans="2:11" ht="15" customHeight="1">
      <c r="B84" s="304"/>
      <c r="C84" s="305" t="s">
        <v>803</v>
      </c>
      <c r="D84" s="305"/>
      <c r="E84" s="305"/>
      <c r="F84" s="306" t="s">
        <v>792</v>
      </c>
      <c r="G84" s="305"/>
      <c r="H84" s="305" t="s">
        <v>804</v>
      </c>
      <c r="I84" s="305" t="s">
        <v>788</v>
      </c>
      <c r="J84" s="305">
        <v>20</v>
      </c>
      <c r="K84" s="295"/>
    </row>
    <row r="85" spans="2:11" ht="15" customHeight="1">
      <c r="B85" s="304"/>
      <c r="C85" s="284" t="s">
        <v>805</v>
      </c>
      <c r="D85" s="284"/>
      <c r="E85" s="284"/>
      <c r="F85" s="303" t="s">
        <v>792</v>
      </c>
      <c r="G85" s="302"/>
      <c r="H85" s="284" t="s">
        <v>806</v>
      </c>
      <c r="I85" s="284" t="s">
        <v>788</v>
      </c>
      <c r="J85" s="284">
        <v>50</v>
      </c>
      <c r="K85" s="295"/>
    </row>
    <row r="86" spans="2:11" ht="15" customHeight="1">
      <c r="B86" s="304"/>
      <c r="C86" s="284" t="s">
        <v>807</v>
      </c>
      <c r="D86" s="284"/>
      <c r="E86" s="284"/>
      <c r="F86" s="303" t="s">
        <v>792</v>
      </c>
      <c r="G86" s="302"/>
      <c r="H86" s="284" t="s">
        <v>808</v>
      </c>
      <c r="I86" s="284" t="s">
        <v>788</v>
      </c>
      <c r="J86" s="284">
        <v>20</v>
      </c>
      <c r="K86" s="295"/>
    </row>
    <row r="87" spans="2:11" ht="15" customHeight="1">
      <c r="B87" s="304"/>
      <c r="C87" s="284" t="s">
        <v>809</v>
      </c>
      <c r="D87" s="284"/>
      <c r="E87" s="284"/>
      <c r="F87" s="303" t="s">
        <v>792</v>
      </c>
      <c r="G87" s="302"/>
      <c r="H87" s="284" t="s">
        <v>810</v>
      </c>
      <c r="I87" s="284" t="s">
        <v>788</v>
      </c>
      <c r="J87" s="284">
        <v>20</v>
      </c>
      <c r="K87" s="295"/>
    </row>
    <row r="88" spans="2:11" ht="15" customHeight="1">
      <c r="B88" s="304"/>
      <c r="C88" s="284" t="s">
        <v>811</v>
      </c>
      <c r="D88" s="284"/>
      <c r="E88" s="284"/>
      <c r="F88" s="303" t="s">
        <v>792</v>
      </c>
      <c r="G88" s="302"/>
      <c r="H88" s="284" t="s">
        <v>812</v>
      </c>
      <c r="I88" s="284" t="s">
        <v>788</v>
      </c>
      <c r="J88" s="284">
        <v>50</v>
      </c>
      <c r="K88" s="295"/>
    </row>
    <row r="89" spans="2:11" ht="15" customHeight="1">
      <c r="B89" s="304"/>
      <c r="C89" s="284" t="s">
        <v>813</v>
      </c>
      <c r="D89" s="284"/>
      <c r="E89" s="284"/>
      <c r="F89" s="303" t="s">
        <v>792</v>
      </c>
      <c r="G89" s="302"/>
      <c r="H89" s="284" t="s">
        <v>813</v>
      </c>
      <c r="I89" s="284" t="s">
        <v>788</v>
      </c>
      <c r="J89" s="284">
        <v>50</v>
      </c>
      <c r="K89" s="295"/>
    </row>
    <row r="90" spans="2:11" ht="15" customHeight="1">
      <c r="B90" s="304"/>
      <c r="C90" s="284" t="s">
        <v>118</v>
      </c>
      <c r="D90" s="284"/>
      <c r="E90" s="284"/>
      <c r="F90" s="303" t="s">
        <v>792</v>
      </c>
      <c r="G90" s="302"/>
      <c r="H90" s="284" t="s">
        <v>814</v>
      </c>
      <c r="I90" s="284" t="s">
        <v>788</v>
      </c>
      <c r="J90" s="284">
        <v>255</v>
      </c>
      <c r="K90" s="295"/>
    </row>
    <row r="91" spans="2:11" ht="15" customHeight="1">
      <c r="B91" s="304"/>
      <c r="C91" s="284" t="s">
        <v>815</v>
      </c>
      <c r="D91" s="284"/>
      <c r="E91" s="284"/>
      <c r="F91" s="303" t="s">
        <v>786</v>
      </c>
      <c r="G91" s="302"/>
      <c r="H91" s="284" t="s">
        <v>816</v>
      </c>
      <c r="I91" s="284" t="s">
        <v>817</v>
      </c>
      <c r="J91" s="284"/>
      <c r="K91" s="295"/>
    </row>
    <row r="92" spans="2:11" ht="15" customHeight="1">
      <c r="B92" s="304"/>
      <c r="C92" s="284" t="s">
        <v>818</v>
      </c>
      <c r="D92" s="284"/>
      <c r="E92" s="284"/>
      <c r="F92" s="303" t="s">
        <v>786</v>
      </c>
      <c r="G92" s="302"/>
      <c r="H92" s="284" t="s">
        <v>819</v>
      </c>
      <c r="I92" s="284" t="s">
        <v>820</v>
      </c>
      <c r="J92" s="284"/>
      <c r="K92" s="295"/>
    </row>
    <row r="93" spans="2:11" ht="15" customHeight="1">
      <c r="B93" s="304"/>
      <c r="C93" s="284" t="s">
        <v>821</v>
      </c>
      <c r="D93" s="284"/>
      <c r="E93" s="284"/>
      <c r="F93" s="303" t="s">
        <v>786</v>
      </c>
      <c r="G93" s="302"/>
      <c r="H93" s="284" t="s">
        <v>821</v>
      </c>
      <c r="I93" s="284" t="s">
        <v>820</v>
      </c>
      <c r="J93" s="284"/>
      <c r="K93" s="295"/>
    </row>
    <row r="94" spans="2:11" ht="15" customHeight="1">
      <c r="B94" s="304"/>
      <c r="C94" s="284" t="s">
        <v>37</v>
      </c>
      <c r="D94" s="284"/>
      <c r="E94" s="284"/>
      <c r="F94" s="303" t="s">
        <v>786</v>
      </c>
      <c r="G94" s="302"/>
      <c r="H94" s="284" t="s">
        <v>822</v>
      </c>
      <c r="I94" s="284" t="s">
        <v>820</v>
      </c>
      <c r="J94" s="284"/>
      <c r="K94" s="295"/>
    </row>
    <row r="95" spans="2:11" ht="15" customHeight="1">
      <c r="B95" s="304"/>
      <c r="C95" s="284" t="s">
        <v>47</v>
      </c>
      <c r="D95" s="284"/>
      <c r="E95" s="284"/>
      <c r="F95" s="303" t="s">
        <v>786</v>
      </c>
      <c r="G95" s="302"/>
      <c r="H95" s="284" t="s">
        <v>823</v>
      </c>
      <c r="I95" s="284" t="s">
        <v>820</v>
      </c>
      <c r="J95" s="284"/>
      <c r="K95" s="295"/>
    </row>
    <row r="96" spans="2:11" ht="15" customHeight="1">
      <c r="B96" s="307"/>
      <c r="C96" s="308"/>
      <c r="D96" s="308"/>
      <c r="E96" s="308"/>
      <c r="F96" s="308"/>
      <c r="G96" s="308"/>
      <c r="H96" s="308"/>
      <c r="I96" s="308"/>
      <c r="J96" s="308"/>
      <c r="K96" s="309"/>
    </row>
    <row r="97" spans="2:11" ht="18.75" customHeight="1">
      <c r="B97" s="310"/>
      <c r="C97" s="311"/>
      <c r="D97" s="311"/>
      <c r="E97" s="311"/>
      <c r="F97" s="311"/>
      <c r="G97" s="311"/>
      <c r="H97" s="311"/>
      <c r="I97" s="311"/>
      <c r="J97" s="311"/>
      <c r="K97" s="310"/>
    </row>
    <row r="98" spans="2:11" ht="18.75" customHeight="1">
      <c r="B98" s="290"/>
      <c r="C98" s="290"/>
      <c r="D98" s="290"/>
      <c r="E98" s="290"/>
      <c r="F98" s="290"/>
      <c r="G98" s="290"/>
      <c r="H98" s="290"/>
      <c r="I98" s="290"/>
      <c r="J98" s="290"/>
      <c r="K98" s="290"/>
    </row>
    <row r="99" spans="2:11" ht="7.5" customHeight="1">
      <c r="B99" s="291"/>
      <c r="C99" s="292"/>
      <c r="D99" s="292"/>
      <c r="E99" s="292"/>
      <c r="F99" s="292"/>
      <c r="G99" s="292"/>
      <c r="H99" s="292"/>
      <c r="I99" s="292"/>
      <c r="J99" s="292"/>
      <c r="K99" s="293"/>
    </row>
    <row r="100" spans="2:11" ht="45" customHeight="1">
      <c r="B100" s="294"/>
      <c r="C100" s="395" t="s">
        <v>824</v>
      </c>
      <c r="D100" s="395"/>
      <c r="E100" s="395"/>
      <c r="F100" s="395"/>
      <c r="G100" s="395"/>
      <c r="H100" s="395"/>
      <c r="I100" s="395"/>
      <c r="J100" s="395"/>
      <c r="K100" s="295"/>
    </row>
    <row r="101" spans="2:11" ht="17.25" customHeight="1">
      <c r="B101" s="294"/>
      <c r="C101" s="296" t="s">
        <v>780</v>
      </c>
      <c r="D101" s="296"/>
      <c r="E101" s="296"/>
      <c r="F101" s="296" t="s">
        <v>781</v>
      </c>
      <c r="G101" s="297"/>
      <c r="H101" s="296" t="s">
        <v>113</v>
      </c>
      <c r="I101" s="296" t="s">
        <v>56</v>
      </c>
      <c r="J101" s="296" t="s">
        <v>782</v>
      </c>
      <c r="K101" s="295"/>
    </row>
    <row r="102" spans="2:11" ht="17.25" customHeight="1">
      <c r="B102" s="294"/>
      <c r="C102" s="298" t="s">
        <v>783</v>
      </c>
      <c r="D102" s="298"/>
      <c r="E102" s="298"/>
      <c r="F102" s="299" t="s">
        <v>784</v>
      </c>
      <c r="G102" s="300"/>
      <c r="H102" s="298"/>
      <c r="I102" s="298"/>
      <c r="J102" s="298" t="s">
        <v>785</v>
      </c>
      <c r="K102" s="295"/>
    </row>
    <row r="103" spans="2:11" ht="5.25" customHeight="1">
      <c r="B103" s="294"/>
      <c r="C103" s="296"/>
      <c r="D103" s="296"/>
      <c r="E103" s="296"/>
      <c r="F103" s="296"/>
      <c r="G103" s="312"/>
      <c r="H103" s="296"/>
      <c r="I103" s="296"/>
      <c r="J103" s="296"/>
      <c r="K103" s="295"/>
    </row>
    <row r="104" spans="2:11" ht="15" customHeight="1">
      <c r="B104" s="294"/>
      <c r="C104" s="284" t="s">
        <v>52</v>
      </c>
      <c r="D104" s="301"/>
      <c r="E104" s="301"/>
      <c r="F104" s="303" t="s">
        <v>786</v>
      </c>
      <c r="G104" s="312"/>
      <c r="H104" s="284" t="s">
        <v>825</v>
      </c>
      <c r="I104" s="284" t="s">
        <v>788</v>
      </c>
      <c r="J104" s="284">
        <v>20</v>
      </c>
      <c r="K104" s="295"/>
    </row>
    <row r="105" spans="2:11" ht="15" customHeight="1">
      <c r="B105" s="294"/>
      <c r="C105" s="284" t="s">
        <v>789</v>
      </c>
      <c r="D105" s="284"/>
      <c r="E105" s="284"/>
      <c r="F105" s="303" t="s">
        <v>786</v>
      </c>
      <c r="G105" s="284"/>
      <c r="H105" s="284" t="s">
        <v>825</v>
      </c>
      <c r="I105" s="284" t="s">
        <v>788</v>
      </c>
      <c r="J105" s="284">
        <v>120</v>
      </c>
      <c r="K105" s="295"/>
    </row>
    <row r="106" spans="2:11" ht="15" customHeight="1">
      <c r="B106" s="304"/>
      <c r="C106" s="284" t="s">
        <v>791</v>
      </c>
      <c r="D106" s="284"/>
      <c r="E106" s="284"/>
      <c r="F106" s="303" t="s">
        <v>792</v>
      </c>
      <c r="G106" s="284"/>
      <c r="H106" s="284" t="s">
        <v>825</v>
      </c>
      <c r="I106" s="284" t="s">
        <v>788</v>
      </c>
      <c r="J106" s="284">
        <v>50</v>
      </c>
      <c r="K106" s="295"/>
    </row>
    <row r="107" spans="2:11" ht="15" customHeight="1">
      <c r="B107" s="304"/>
      <c r="C107" s="284" t="s">
        <v>794</v>
      </c>
      <c r="D107" s="284"/>
      <c r="E107" s="284"/>
      <c r="F107" s="303" t="s">
        <v>786</v>
      </c>
      <c r="G107" s="284"/>
      <c r="H107" s="284" t="s">
        <v>825</v>
      </c>
      <c r="I107" s="284" t="s">
        <v>796</v>
      </c>
      <c r="J107" s="284"/>
      <c r="K107" s="295"/>
    </row>
    <row r="108" spans="2:11" ht="15" customHeight="1">
      <c r="B108" s="304"/>
      <c r="C108" s="284" t="s">
        <v>805</v>
      </c>
      <c r="D108" s="284"/>
      <c r="E108" s="284"/>
      <c r="F108" s="303" t="s">
        <v>792</v>
      </c>
      <c r="G108" s="284"/>
      <c r="H108" s="284" t="s">
        <v>825</v>
      </c>
      <c r="I108" s="284" t="s">
        <v>788</v>
      </c>
      <c r="J108" s="284">
        <v>50</v>
      </c>
      <c r="K108" s="295"/>
    </row>
    <row r="109" spans="2:11" ht="15" customHeight="1">
      <c r="B109" s="304"/>
      <c r="C109" s="284" t="s">
        <v>813</v>
      </c>
      <c r="D109" s="284"/>
      <c r="E109" s="284"/>
      <c r="F109" s="303" t="s">
        <v>792</v>
      </c>
      <c r="G109" s="284"/>
      <c r="H109" s="284" t="s">
        <v>825</v>
      </c>
      <c r="I109" s="284" t="s">
        <v>788</v>
      </c>
      <c r="J109" s="284">
        <v>50</v>
      </c>
      <c r="K109" s="295"/>
    </row>
    <row r="110" spans="2:11" ht="15" customHeight="1">
      <c r="B110" s="304"/>
      <c r="C110" s="284" t="s">
        <v>811</v>
      </c>
      <c r="D110" s="284"/>
      <c r="E110" s="284"/>
      <c r="F110" s="303" t="s">
        <v>792</v>
      </c>
      <c r="G110" s="284"/>
      <c r="H110" s="284" t="s">
        <v>825</v>
      </c>
      <c r="I110" s="284" t="s">
        <v>788</v>
      </c>
      <c r="J110" s="284">
        <v>50</v>
      </c>
      <c r="K110" s="295"/>
    </row>
    <row r="111" spans="2:11" ht="15" customHeight="1">
      <c r="B111" s="304"/>
      <c r="C111" s="284" t="s">
        <v>52</v>
      </c>
      <c r="D111" s="284"/>
      <c r="E111" s="284"/>
      <c r="F111" s="303" t="s">
        <v>786</v>
      </c>
      <c r="G111" s="284"/>
      <c r="H111" s="284" t="s">
        <v>826</v>
      </c>
      <c r="I111" s="284" t="s">
        <v>788</v>
      </c>
      <c r="J111" s="284">
        <v>20</v>
      </c>
      <c r="K111" s="295"/>
    </row>
    <row r="112" spans="2:11" ht="15" customHeight="1">
      <c r="B112" s="304"/>
      <c r="C112" s="284" t="s">
        <v>827</v>
      </c>
      <c r="D112" s="284"/>
      <c r="E112" s="284"/>
      <c r="F112" s="303" t="s">
        <v>786</v>
      </c>
      <c r="G112" s="284"/>
      <c r="H112" s="284" t="s">
        <v>828</v>
      </c>
      <c r="I112" s="284" t="s">
        <v>788</v>
      </c>
      <c r="J112" s="284">
        <v>120</v>
      </c>
      <c r="K112" s="295"/>
    </row>
    <row r="113" spans="2:11" ht="15" customHeight="1">
      <c r="B113" s="304"/>
      <c r="C113" s="284" t="s">
        <v>37</v>
      </c>
      <c r="D113" s="284"/>
      <c r="E113" s="284"/>
      <c r="F113" s="303" t="s">
        <v>786</v>
      </c>
      <c r="G113" s="284"/>
      <c r="H113" s="284" t="s">
        <v>829</v>
      </c>
      <c r="I113" s="284" t="s">
        <v>820</v>
      </c>
      <c r="J113" s="284"/>
      <c r="K113" s="295"/>
    </row>
    <row r="114" spans="2:11" ht="15" customHeight="1">
      <c r="B114" s="304"/>
      <c r="C114" s="284" t="s">
        <v>47</v>
      </c>
      <c r="D114" s="284"/>
      <c r="E114" s="284"/>
      <c r="F114" s="303" t="s">
        <v>786</v>
      </c>
      <c r="G114" s="284"/>
      <c r="H114" s="284" t="s">
        <v>830</v>
      </c>
      <c r="I114" s="284" t="s">
        <v>820</v>
      </c>
      <c r="J114" s="284"/>
      <c r="K114" s="295"/>
    </row>
    <row r="115" spans="2:11" ht="15" customHeight="1">
      <c r="B115" s="304"/>
      <c r="C115" s="284" t="s">
        <v>56</v>
      </c>
      <c r="D115" s="284"/>
      <c r="E115" s="284"/>
      <c r="F115" s="303" t="s">
        <v>786</v>
      </c>
      <c r="G115" s="284"/>
      <c r="H115" s="284" t="s">
        <v>831</v>
      </c>
      <c r="I115" s="284" t="s">
        <v>832</v>
      </c>
      <c r="J115" s="284"/>
      <c r="K115" s="295"/>
    </row>
    <row r="116" spans="2:11" ht="15" customHeight="1">
      <c r="B116" s="307"/>
      <c r="C116" s="313"/>
      <c r="D116" s="313"/>
      <c r="E116" s="313"/>
      <c r="F116" s="313"/>
      <c r="G116" s="313"/>
      <c r="H116" s="313"/>
      <c r="I116" s="313"/>
      <c r="J116" s="313"/>
      <c r="K116" s="309"/>
    </row>
    <row r="117" spans="2:11" ht="18.75" customHeight="1">
      <c r="B117" s="314"/>
      <c r="C117" s="280"/>
      <c r="D117" s="280"/>
      <c r="E117" s="280"/>
      <c r="F117" s="315"/>
      <c r="G117" s="280"/>
      <c r="H117" s="280"/>
      <c r="I117" s="280"/>
      <c r="J117" s="280"/>
      <c r="K117" s="314"/>
    </row>
    <row r="118" spans="2:11" ht="18.75" customHeight="1">
      <c r="B118" s="290"/>
      <c r="C118" s="290"/>
      <c r="D118" s="290"/>
      <c r="E118" s="290"/>
      <c r="F118" s="290"/>
      <c r="G118" s="290"/>
      <c r="H118" s="290"/>
      <c r="I118" s="290"/>
      <c r="J118" s="290"/>
      <c r="K118" s="290"/>
    </row>
    <row r="119" spans="2:11" ht="7.5" customHeight="1">
      <c r="B119" s="316"/>
      <c r="C119" s="317"/>
      <c r="D119" s="317"/>
      <c r="E119" s="317"/>
      <c r="F119" s="317"/>
      <c r="G119" s="317"/>
      <c r="H119" s="317"/>
      <c r="I119" s="317"/>
      <c r="J119" s="317"/>
      <c r="K119" s="318"/>
    </row>
    <row r="120" spans="2:11" ht="45" customHeight="1">
      <c r="B120" s="319"/>
      <c r="C120" s="394" t="s">
        <v>833</v>
      </c>
      <c r="D120" s="394"/>
      <c r="E120" s="394"/>
      <c r="F120" s="394"/>
      <c r="G120" s="394"/>
      <c r="H120" s="394"/>
      <c r="I120" s="394"/>
      <c r="J120" s="394"/>
      <c r="K120" s="320"/>
    </row>
    <row r="121" spans="2:11" ht="17.25" customHeight="1">
      <c r="B121" s="321"/>
      <c r="C121" s="296" t="s">
        <v>780</v>
      </c>
      <c r="D121" s="296"/>
      <c r="E121" s="296"/>
      <c r="F121" s="296" t="s">
        <v>781</v>
      </c>
      <c r="G121" s="297"/>
      <c r="H121" s="296" t="s">
        <v>113</v>
      </c>
      <c r="I121" s="296" t="s">
        <v>56</v>
      </c>
      <c r="J121" s="296" t="s">
        <v>782</v>
      </c>
      <c r="K121" s="322"/>
    </row>
    <row r="122" spans="2:11" ht="17.25" customHeight="1">
      <c r="B122" s="321"/>
      <c r="C122" s="298" t="s">
        <v>783</v>
      </c>
      <c r="D122" s="298"/>
      <c r="E122" s="298"/>
      <c r="F122" s="299" t="s">
        <v>784</v>
      </c>
      <c r="G122" s="300"/>
      <c r="H122" s="298"/>
      <c r="I122" s="298"/>
      <c r="J122" s="298" t="s">
        <v>785</v>
      </c>
      <c r="K122" s="322"/>
    </row>
    <row r="123" spans="2:11" ht="5.25" customHeight="1">
      <c r="B123" s="323"/>
      <c r="C123" s="301"/>
      <c r="D123" s="301"/>
      <c r="E123" s="301"/>
      <c r="F123" s="301"/>
      <c r="G123" s="284"/>
      <c r="H123" s="301"/>
      <c r="I123" s="301"/>
      <c r="J123" s="301"/>
      <c r="K123" s="324"/>
    </row>
    <row r="124" spans="2:11" ht="15" customHeight="1">
      <c r="B124" s="323"/>
      <c r="C124" s="284" t="s">
        <v>789</v>
      </c>
      <c r="D124" s="301"/>
      <c r="E124" s="301"/>
      <c r="F124" s="303" t="s">
        <v>786</v>
      </c>
      <c r="G124" s="284"/>
      <c r="H124" s="284" t="s">
        <v>825</v>
      </c>
      <c r="I124" s="284" t="s">
        <v>788</v>
      </c>
      <c r="J124" s="284">
        <v>120</v>
      </c>
      <c r="K124" s="325"/>
    </row>
    <row r="125" spans="2:11" ht="15" customHeight="1">
      <c r="B125" s="323"/>
      <c r="C125" s="284" t="s">
        <v>834</v>
      </c>
      <c r="D125" s="284"/>
      <c r="E125" s="284"/>
      <c r="F125" s="303" t="s">
        <v>786</v>
      </c>
      <c r="G125" s="284"/>
      <c r="H125" s="284" t="s">
        <v>835</v>
      </c>
      <c r="I125" s="284" t="s">
        <v>788</v>
      </c>
      <c r="J125" s="284" t="s">
        <v>836</v>
      </c>
      <c r="K125" s="325"/>
    </row>
    <row r="126" spans="2:11" ht="15" customHeight="1">
      <c r="B126" s="323"/>
      <c r="C126" s="284" t="s">
        <v>735</v>
      </c>
      <c r="D126" s="284"/>
      <c r="E126" s="284"/>
      <c r="F126" s="303" t="s">
        <v>786</v>
      </c>
      <c r="G126" s="284"/>
      <c r="H126" s="284" t="s">
        <v>837</v>
      </c>
      <c r="I126" s="284" t="s">
        <v>788</v>
      </c>
      <c r="J126" s="284" t="s">
        <v>836</v>
      </c>
      <c r="K126" s="325"/>
    </row>
    <row r="127" spans="2:11" ht="15" customHeight="1">
      <c r="B127" s="323"/>
      <c r="C127" s="284" t="s">
        <v>797</v>
      </c>
      <c r="D127" s="284"/>
      <c r="E127" s="284"/>
      <c r="F127" s="303" t="s">
        <v>792</v>
      </c>
      <c r="G127" s="284"/>
      <c r="H127" s="284" t="s">
        <v>798</v>
      </c>
      <c r="I127" s="284" t="s">
        <v>788</v>
      </c>
      <c r="J127" s="284">
        <v>15</v>
      </c>
      <c r="K127" s="325"/>
    </row>
    <row r="128" spans="2:11" ht="15" customHeight="1">
      <c r="B128" s="323"/>
      <c r="C128" s="305" t="s">
        <v>799</v>
      </c>
      <c r="D128" s="305"/>
      <c r="E128" s="305"/>
      <c r="F128" s="306" t="s">
        <v>792</v>
      </c>
      <c r="G128" s="305"/>
      <c r="H128" s="305" t="s">
        <v>800</v>
      </c>
      <c r="I128" s="305" t="s">
        <v>788</v>
      </c>
      <c r="J128" s="305">
        <v>15</v>
      </c>
      <c r="K128" s="325"/>
    </row>
    <row r="129" spans="2:11" ht="15" customHeight="1">
      <c r="B129" s="323"/>
      <c r="C129" s="305" t="s">
        <v>801</v>
      </c>
      <c r="D129" s="305"/>
      <c r="E129" s="305"/>
      <c r="F129" s="306" t="s">
        <v>792</v>
      </c>
      <c r="G129" s="305"/>
      <c r="H129" s="305" t="s">
        <v>802</v>
      </c>
      <c r="I129" s="305" t="s">
        <v>788</v>
      </c>
      <c r="J129" s="305">
        <v>20</v>
      </c>
      <c r="K129" s="325"/>
    </row>
    <row r="130" spans="2:11" ht="15" customHeight="1">
      <c r="B130" s="323"/>
      <c r="C130" s="305" t="s">
        <v>803</v>
      </c>
      <c r="D130" s="305"/>
      <c r="E130" s="305"/>
      <c r="F130" s="306" t="s">
        <v>792</v>
      </c>
      <c r="G130" s="305"/>
      <c r="H130" s="305" t="s">
        <v>804</v>
      </c>
      <c r="I130" s="305" t="s">
        <v>788</v>
      </c>
      <c r="J130" s="305">
        <v>20</v>
      </c>
      <c r="K130" s="325"/>
    </row>
    <row r="131" spans="2:11" ht="15" customHeight="1">
      <c r="B131" s="323"/>
      <c r="C131" s="284" t="s">
        <v>791</v>
      </c>
      <c r="D131" s="284"/>
      <c r="E131" s="284"/>
      <c r="F131" s="303" t="s">
        <v>792</v>
      </c>
      <c r="G131" s="284"/>
      <c r="H131" s="284" t="s">
        <v>825</v>
      </c>
      <c r="I131" s="284" t="s">
        <v>788</v>
      </c>
      <c r="J131" s="284">
        <v>50</v>
      </c>
      <c r="K131" s="325"/>
    </row>
    <row r="132" spans="2:11" ht="15" customHeight="1">
      <c r="B132" s="323"/>
      <c r="C132" s="284" t="s">
        <v>805</v>
      </c>
      <c r="D132" s="284"/>
      <c r="E132" s="284"/>
      <c r="F132" s="303" t="s">
        <v>792</v>
      </c>
      <c r="G132" s="284"/>
      <c r="H132" s="284" t="s">
        <v>825</v>
      </c>
      <c r="I132" s="284" t="s">
        <v>788</v>
      </c>
      <c r="J132" s="284">
        <v>50</v>
      </c>
      <c r="K132" s="325"/>
    </row>
    <row r="133" spans="2:11" ht="15" customHeight="1">
      <c r="B133" s="323"/>
      <c r="C133" s="284" t="s">
        <v>811</v>
      </c>
      <c r="D133" s="284"/>
      <c r="E133" s="284"/>
      <c r="F133" s="303" t="s">
        <v>792</v>
      </c>
      <c r="G133" s="284"/>
      <c r="H133" s="284" t="s">
        <v>825</v>
      </c>
      <c r="I133" s="284" t="s">
        <v>788</v>
      </c>
      <c r="J133" s="284">
        <v>50</v>
      </c>
      <c r="K133" s="325"/>
    </row>
    <row r="134" spans="2:11" ht="15" customHeight="1">
      <c r="B134" s="323"/>
      <c r="C134" s="284" t="s">
        <v>813</v>
      </c>
      <c r="D134" s="284"/>
      <c r="E134" s="284"/>
      <c r="F134" s="303" t="s">
        <v>792</v>
      </c>
      <c r="G134" s="284"/>
      <c r="H134" s="284" t="s">
        <v>825</v>
      </c>
      <c r="I134" s="284" t="s">
        <v>788</v>
      </c>
      <c r="J134" s="284">
        <v>50</v>
      </c>
      <c r="K134" s="325"/>
    </row>
    <row r="135" spans="2:11" ht="15" customHeight="1">
      <c r="B135" s="323"/>
      <c r="C135" s="284" t="s">
        <v>118</v>
      </c>
      <c r="D135" s="284"/>
      <c r="E135" s="284"/>
      <c r="F135" s="303" t="s">
        <v>792</v>
      </c>
      <c r="G135" s="284"/>
      <c r="H135" s="284" t="s">
        <v>838</v>
      </c>
      <c r="I135" s="284" t="s">
        <v>788</v>
      </c>
      <c r="J135" s="284">
        <v>255</v>
      </c>
      <c r="K135" s="325"/>
    </row>
    <row r="136" spans="2:11" ht="15" customHeight="1">
      <c r="B136" s="323"/>
      <c r="C136" s="284" t="s">
        <v>815</v>
      </c>
      <c r="D136" s="284"/>
      <c r="E136" s="284"/>
      <c r="F136" s="303" t="s">
        <v>786</v>
      </c>
      <c r="G136" s="284"/>
      <c r="H136" s="284" t="s">
        <v>839</v>
      </c>
      <c r="I136" s="284" t="s">
        <v>817</v>
      </c>
      <c r="J136" s="284"/>
      <c r="K136" s="325"/>
    </row>
    <row r="137" spans="2:11" ht="15" customHeight="1">
      <c r="B137" s="323"/>
      <c r="C137" s="284" t="s">
        <v>818</v>
      </c>
      <c r="D137" s="284"/>
      <c r="E137" s="284"/>
      <c r="F137" s="303" t="s">
        <v>786</v>
      </c>
      <c r="G137" s="284"/>
      <c r="H137" s="284" t="s">
        <v>840</v>
      </c>
      <c r="I137" s="284" t="s">
        <v>820</v>
      </c>
      <c r="J137" s="284"/>
      <c r="K137" s="325"/>
    </row>
    <row r="138" spans="2:11" ht="15" customHeight="1">
      <c r="B138" s="323"/>
      <c r="C138" s="284" t="s">
        <v>821</v>
      </c>
      <c r="D138" s="284"/>
      <c r="E138" s="284"/>
      <c r="F138" s="303" t="s">
        <v>786</v>
      </c>
      <c r="G138" s="284"/>
      <c r="H138" s="284" t="s">
        <v>821</v>
      </c>
      <c r="I138" s="284" t="s">
        <v>820</v>
      </c>
      <c r="J138" s="284"/>
      <c r="K138" s="325"/>
    </row>
    <row r="139" spans="2:11" ht="15" customHeight="1">
      <c r="B139" s="323"/>
      <c r="C139" s="284" t="s">
        <v>37</v>
      </c>
      <c r="D139" s="284"/>
      <c r="E139" s="284"/>
      <c r="F139" s="303" t="s">
        <v>786</v>
      </c>
      <c r="G139" s="284"/>
      <c r="H139" s="284" t="s">
        <v>841</v>
      </c>
      <c r="I139" s="284" t="s">
        <v>820</v>
      </c>
      <c r="J139" s="284"/>
      <c r="K139" s="325"/>
    </row>
    <row r="140" spans="2:11" ht="15" customHeight="1">
      <c r="B140" s="323"/>
      <c r="C140" s="284" t="s">
        <v>842</v>
      </c>
      <c r="D140" s="284"/>
      <c r="E140" s="284"/>
      <c r="F140" s="303" t="s">
        <v>786</v>
      </c>
      <c r="G140" s="284"/>
      <c r="H140" s="284" t="s">
        <v>843</v>
      </c>
      <c r="I140" s="284" t="s">
        <v>820</v>
      </c>
      <c r="J140" s="284"/>
      <c r="K140" s="325"/>
    </row>
    <row r="141" spans="2:11" ht="15" customHeight="1">
      <c r="B141" s="326"/>
      <c r="C141" s="327"/>
      <c r="D141" s="327"/>
      <c r="E141" s="327"/>
      <c r="F141" s="327"/>
      <c r="G141" s="327"/>
      <c r="H141" s="327"/>
      <c r="I141" s="327"/>
      <c r="J141" s="327"/>
      <c r="K141" s="328"/>
    </row>
    <row r="142" spans="2:11" ht="18.75" customHeight="1">
      <c r="B142" s="280"/>
      <c r="C142" s="280"/>
      <c r="D142" s="280"/>
      <c r="E142" s="280"/>
      <c r="F142" s="315"/>
      <c r="G142" s="280"/>
      <c r="H142" s="280"/>
      <c r="I142" s="280"/>
      <c r="J142" s="280"/>
      <c r="K142" s="280"/>
    </row>
    <row r="143" spans="2:11" ht="18.75" customHeight="1">
      <c r="B143" s="290"/>
      <c r="C143" s="290"/>
      <c r="D143" s="290"/>
      <c r="E143" s="290"/>
      <c r="F143" s="290"/>
      <c r="G143" s="290"/>
      <c r="H143" s="290"/>
      <c r="I143" s="290"/>
      <c r="J143" s="290"/>
      <c r="K143" s="290"/>
    </row>
    <row r="144" spans="2:11" ht="7.5" customHeight="1">
      <c r="B144" s="291"/>
      <c r="C144" s="292"/>
      <c r="D144" s="292"/>
      <c r="E144" s="292"/>
      <c r="F144" s="292"/>
      <c r="G144" s="292"/>
      <c r="H144" s="292"/>
      <c r="I144" s="292"/>
      <c r="J144" s="292"/>
      <c r="K144" s="293"/>
    </row>
    <row r="145" spans="2:11" ht="45" customHeight="1">
      <c r="B145" s="294"/>
      <c r="C145" s="395" t="s">
        <v>844</v>
      </c>
      <c r="D145" s="395"/>
      <c r="E145" s="395"/>
      <c r="F145" s="395"/>
      <c r="G145" s="395"/>
      <c r="H145" s="395"/>
      <c r="I145" s="395"/>
      <c r="J145" s="395"/>
      <c r="K145" s="295"/>
    </row>
    <row r="146" spans="2:11" ht="17.25" customHeight="1">
      <c r="B146" s="294"/>
      <c r="C146" s="296" t="s">
        <v>780</v>
      </c>
      <c r="D146" s="296"/>
      <c r="E146" s="296"/>
      <c r="F146" s="296" t="s">
        <v>781</v>
      </c>
      <c r="G146" s="297"/>
      <c r="H146" s="296" t="s">
        <v>113</v>
      </c>
      <c r="I146" s="296" t="s">
        <v>56</v>
      </c>
      <c r="J146" s="296" t="s">
        <v>782</v>
      </c>
      <c r="K146" s="295"/>
    </row>
    <row r="147" spans="2:11" ht="17.25" customHeight="1">
      <c r="B147" s="294"/>
      <c r="C147" s="298" t="s">
        <v>783</v>
      </c>
      <c r="D147" s="298"/>
      <c r="E147" s="298"/>
      <c r="F147" s="299" t="s">
        <v>784</v>
      </c>
      <c r="G147" s="300"/>
      <c r="H147" s="298"/>
      <c r="I147" s="298"/>
      <c r="J147" s="298" t="s">
        <v>785</v>
      </c>
      <c r="K147" s="295"/>
    </row>
    <row r="148" spans="2:11" ht="5.25" customHeight="1">
      <c r="B148" s="304"/>
      <c r="C148" s="301"/>
      <c r="D148" s="301"/>
      <c r="E148" s="301"/>
      <c r="F148" s="301"/>
      <c r="G148" s="302"/>
      <c r="H148" s="301"/>
      <c r="I148" s="301"/>
      <c r="J148" s="301"/>
      <c r="K148" s="325"/>
    </row>
    <row r="149" spans="2:11" ht="15" customHeight="1">
      <c r="B149" s="304"/>
      <c r="C149" s="329" t="s">
        <v>789</v>
      </c>
      <c r="D149" s="284"/>
      <c r="E149" s="284"/>
      <c r="F149" s="330" t="s">
        <v>786</v>
      </c>
      <c r="G149" s="284"/>
      <c r="H149" s="329" t="s">
        <v>825</v>
      </c>
      <c r="I149" s="329" t="s">
        <v>788</v>
      </c>
      <c r="J149" s="329">
        <v>120</v>
      </c>
      <c r="K149" s="325"/>
    </row>
    <row r="150" spans="2:11" ht="15" customHeight="1">
      <c r="B150" s="304"/>
      <c r="C150" s="329" t="s">
        <v>834</v>
      </c>
      <c r="D150" s="284"/>
      <c r="E150" s="284"/>
      <c r="F150" s="330" t="s">
        <v>786</v>
      </c>
      <c r="G150" s="284"/>
      <c r="H150" s="329" t="s">
        <v>845</v>
      </c>
      <c r="I150" s="329" t="s">
        <v>788</v>
      </c>
      <c r="J150" s="329" t="s">
        <v>836</v>
      </c>
      <c r="K150" s="325"/>
    </row>
    <row r="151" spans="2:11" ht="15" customHeight="1">
      <c r="B151" s="304"/>
      <c r="C151" s="329" t="s">
        <v>735</v>
      </c>
      <c r="D151" s="284"/>
      <c r="E151" s="284"/>
      <c r="F151" s="330" t="s">
        <v>786</v>
      </c>
      <c r="G151" s="284"/>
      <c r="H151" s="329" t="s">
        <v>846</v>
      </c>
      <c r="I151" s="329" t="s">
        <v>788</v>
      </c>
      <c r="J151" s="329" t="s">
        <v>836</v>
      </c>
      <c r="K151" s="325"/>
    </row>
    <row r="152" spans="2:11" ht="15" customHeight="1">
      <c r="B152" s="304"/>
      <c r="C152" s="329" t="s">
        <v>791</v>
      </c>
      <c r="D152" s="284"/>
      <c r="E152" s="284"/>
      <c r="F152" s="330" t="s">
        <v>792</v>
      </c>
      <c r="G152" s="284"/>
      <c r="H152" s="329" t="s">
        <v>825</v>
      </c>
      <c r="I152" s="329" t="s">
        <v>788</v>
      </c>
      <c r="J152" s="329">
        <v>50</v>
      </c>
      <c r="K152" s="325"/>
    </row>
    <row r="153" spans="2:11" ht="15" customHeight="1">
      <c r="B153" s="304"/>
      <c r="C153" s="329" t="s">
        <v>794</v>
      </c>
      <c r="D153" s="284"/>
      <c r="E153" s="284"/>
      <c r="F153" s="330" t="s">
        <v>786</v>
      </c>
      <c r="G153" s="284"/>
      <c r="H153" s="329" t="s">
        <v>825</v>
      </c>
      <c r="I153" s="329" t="s">
        <v>796</v>
      </c>
      <c r="J153" s="329"/>
      <c r="K153" s="325"/>
    </row>
    <row r="154" spans="2:11" ht="15" customHeight="1">
      <c r="B154" s="304"/>
      <c r="C154" s="329" t="s">
        <v>805</v>
      </c>
      <c r="D154" s="284"/>
      <c r="E154" s="284"/>
      <c r="F154" s="330" t="s">
        <v>792</v>
      </c>
      <c r="G154" s="284"/>
      <c r="H154" s="329" t="s">
        <v>825</v>
      </c>
      <c r="I154" s="329" t="s">
        <v>788</v>
      </c>
      <c r="J154" s="329">
        <v>50</v>
      </c>
      <c r="K154" s="325"/>
    </row>
    <row r="155" spans="2:11" ht="15" customHeight="1">
      <c r="B155" s="304"/>
      <c r="C155" s="329" t="s">
        <v>813</v>
      </c>
      <c r="D155" s="284"/>
      <c r="E155" s="284"/>
      <c r="F155" s="330" t="s">
        <v>792</v>
      </c>
      <c r="G155" s="284"/>
      <c r="H155" s="329" t="s">
        <v>825</v>
      </c>
      <c r="I155" s="329" t="s">
        <v>788</v>
      </c>
      <c r="J155" s="329">
        <v>50</v>
      </c>
      <c r="K155" s="325"/>
    </row>
    <row r="156" spans="2:11" ht="15" customHeight="1">
      <c r="B156" s="304"/>
      <c r="C156" s="329" t="s">
        <v>811</v>
      </c>
      <c r="D156" s="284"/>
      <c r="E156" s="284"/>
      <c r="F156" s="330" t="s">
        <v>792</v>
      </c>
      <c r="G156" s="284"/>
      <c r="H156" s="329" t="s">
        <v>825</v>
      </c>
      <c r="I156" s="329" t="s">
        <v>788</v>
      </c>
      <c r="J156" s="329">
        <v>50</v>
      </c>
      <c r="K156" s="325"/>
    </row>
    <row r="157" spans="2:11" ht="15" customHeight="1">
      <c r="B157" s="304"/>
      <c r="C157" s="329" t="s">
        <v>86</v>
      </c>
      <c r="D157" s="284"/>
      <c r="E157" s="284"/>
      <c r="F157" s="330" t="s">
        <v>786</v>
      </c>
      <c r="G157" s="284"/>
      <c r="H157" s="329" t="s">
        <v>847</v>
      </c>
      <c r="I157" s="329" t="s">
        <v>788</v>
      </c>
      <c r="J157" s="329" t="s">
        <v>848</v>
      </c>
      <c r="K157" s="325"/>
    </row>
    <row r="158" spans="2:11" ht="15" customHeight="1">
      <c r="B158" s="304"/>
      <c r="C158" s="329" t="s">
        <v>849</v>
      </c>
      <c r="D158" s="284"/>
      <c r="E158" s="284"/>
      <c r="F158" s="330" t="s">
        <v>786</v>
      </c>
      <c r="G158" s="284"/>
      <c r="H158" s="329" t="s">
        <v>850</v>
      </c>
      <c r="I158" s="329" t="s">
        <v>820</v>
      </c>
      <c r="J158" s="329"/>
      <c r="K158" s="325"/>
    </row>
    <row r="159" spans="2:11" ht="15" customHeight="1">
      <c r="B159" s="331"/>
      <c r="C159" s="313"/>
      <c r="D159" s="313"/>
      <c r="E159" s="313"/>
      <c r="F159" s="313"/>
      <c r="G159" s="313"/>
      <c r="H159" s="313"/>
      <c r="I159" s="313"/>
      <c r="J159" s="313"/>
      <c r="K159" s="332"/>
    </row>
    <row r="160" spans="2:11" ht="18.75" customHeight="1">
      <c r="B160" s="280"/>
      <c r="C160" s="284"/>
      <c r="D160" s="284"/>
      <c r="E160" s="284"/>
      <c r="F160" s="303"/>
      <c r="G160" s="284"/>
      <c r="H160" s="284"/>
      <c r="I160" s="284"/>
      <c r="J160" s="284"/>
      <c r="K160" s="280"/>
    </row>
    <row r="161" spans="2:11" ht="18.75" customHeight="1">
      <c r="B161" s="290"/>
      <c r="C161" s="290"/>
      <c r="D161" s="290"/>
      <c r="E161" s="290"/>
      <c r="F161" s="290"/>
      <c r="G161" s="290"/>
      <c r="H161" s="290"/>
      <c r="I161" s="290"/>
      <c r="J161" s="290"/>
      <c r="K161" s="290"/>
    </row>
    <row r="162" spans="2:11" ht="7.5" customHeight="1">
      <c r="B162" s="272"/>
      <c r="C162" s="273"/>
      <c r="D162" s="273"/>
      <c r="E162" s="273"/>
      <c r="F162" s="273"/>
      <c r="G162" s="273"/>
      <c r="H162" s="273"/>
      <c r="I162" s="273"/>
      <c r="J162" s="273"/>
      <c r="K162" s="274"/>
    </row>
    <row r="163" spans="2:11" ht="45" customHeight="1">
      <c r="B163" s="275"/>
      <c r="C163" s="394" t="s">
        <v>851</v>
      </c>
      <c r="D163" s="394"/>
      <c r="E163" s="394"/>
      <c r="F163" s="394"/>
      <c r="G163" s="394"/>
      <c r="H163" s="394"/>
      <c r="I163" s="394"/>
      <c r="J163" s="394"/>
      <c r="K163" s="276"/>
    </row>
    <row r="164" spans="2:11" ht="17.25" customHeight="1">
      <c r="B164" s="275"/>
      <c r="C164" s="296" t="s">
        <v>780</v>
      </c>
      <c r="D164" s="296"/>
      <c r="E164" s="296"/>
      <c r="F164" s="296" t="s">
        <v>781</v>
      </c>
      <c r="G164" s="333"/>
      <c r="H164" s="334" t="s">
        <v>113</v>
      </c>
      <c r="I164" s="334" t="s">
        <v>56</v>
      </c>
      <c r="J164" s="296" t="s">
        <v>782</v>
      </c>
      <c r="K164" s="276"/>
    </row>
    <row r="165" spans="2:11" ht="17.25" customHeight="1">
      <c r="B165" s="277"/>
      <c r="C165" s="298" t="s">
        <v>783</v>
      </c>
      <c r="D165" s="298"/>
      <c r="E165" s="298"/>
      <c r="F165" s="299" t="s">
        <v>784</v>
      </c>
      <c r="G165" s="335"/>
      <c r="H165" s="336"/>
      <c r="I165" s="336"/>
      <c r="J165" s="298" t="s">
        <v>785</v>
      </c>
      <c r="K165" s="278"/>
    </row>
    <row r="166" spans="2:11" ht="5.25" customHeight="1">
      <c r="B166" s="304"/>
      <c r="C166" s="301"/>
      <c r="D166" s="301"/>
      <c r="E166" s="301"/>
      <c r="F166" s="301"/>
      <c r="G166" s="302"/>
      <c r="H166" s="301"/>
      <c r="I166" s="301"/>
      <c r="J166" s="301"/>
      <c r="K166" s="325"/>
    </row>
    <row r="167" spans="2:11" ht="15" customHeight="1">
      <c r="B167" s="304"/>
      <c r="C167" s="284" t="s">
        <v>789</v>
      </c>
      <c r="D167" s="284"/>
      <c r="E167" s="284"/>
      <c r="F167" s="303" t="s">
        <v>786</v>
      </c>
      <c r="G167" s="284"/>
      <c r="H167" s="284" t="s">
        <v>825</v>
      </c>
      <c r="I167" s="284" t="s">
        <v>788</v>
      </c>
      <c r="J167" s="284">
        <v>120</v>
      </c>
      <c r="K167" s="325"/>
    </row>
    <row r="168" spans="2:11" ht="15" customHeight="1">
      <c r="B168" s="304"/>
      <c r="C168" s="284" t="s">
        <v>834</v>
      </c>
      <c r="D168" s="284"/>
      <c r="E168" s="284"/>
      <c r="F168" s="303" t="s">
        <v>786</v>
      </c>
      <c r="G168" s="284"/>
      <c r="H168" s="284" t="s">
        <v>835</v>
      </c>
      <c r="I168" s="284" t="s">
        <v>788</v>
      </c>
      <c r="J168" s="284" t="s">
        <v>836</v>
      </c>
      <c r="K168" s="325"/>
    </row>
    <row r="169" spans="2:11" ht="15" customHeight="1">
      <c r="B169" s="304"/>
      <c r="C169" s="284" t="s">
        <v>735</v>
      </c>
      <c r="D169" s="284"/>
      <c r="E169" s="284"/>
      <c r="F169" s="303" t="s">
        <v>786</v>
      </c>
      <c r="G169" s="284"/>
      <c r="H169" s="284" t="s">
        <v>852</v>
      </c>
      <c r="I169" s="284" t="s">
        <v>788</v>
      </c>
      <c r="J169" s="284" t="s">
        <v>836</v>
      </c>
      <c r="K169" s="325"/>
    </row>
    <row r="170" spans="2:11" ht="15" customHeight="1">
      <c r="B170" s="304"/>
      <c r="C170" s="284" t="s">
        <v>791</v>
      </c>
      <c r="D170" s="284"/>
      <c r="E170" s="284"/>
      <c r="F170" s="303" t="s">
        <v>792</v>
      </c>
      <c r="G170" s="284"/>
      <c r="H170" s="284" t="s">
        <v>852</v>
      </c>
      <c r="I170" s="284" t="s">
        <v>788</v>
      </c>
      <c r="J170" s="284">
        <v>50</v>
      </c>
      <c r="K170" s="325"/>
    </row>
    <row r="171" spans="2:11" ht="15" customHeight="1">
      <c r="B171" s="304"/>
      <c r="C171" s="284" t="s">
        <v>794</v>
      </c>
      <c r="D171" s="284"/>
      <c r="E171" s="284"/>
      <c r="F171" s="303" t="s">
        <v>786</v>
      </c>
      <c r="G171" s="284"/>
      <c r="H171" s="284" t="s">
        <v>852</v>
      </c>
      <c r="I171" s="284" t="s">
        <v>796</v>
      </c>
      <c r="J171" s="284"/>
      <c r="K171" s="325"/>
    </row>
    <row r="172" spans="2:11" ht="15" customHeight="1">
      <c r="B172" s="304"/>
      <c r="C172" s="284" t="s">
        <v>805</v>
      </c>
      <c r="D172" s="284"/>
      <c r="E172" s="284"/>
      <c r="F172" s="303" t="s">
        <v>792</v>
      </c>
      <c r="G172" s="284"/>
      <c r="H172" s="284" t="s">
        <v>852</v>
      </c>
      <c r="I172" s="284" t="s">
        <v>788</v>
      </c>
      <c r="J172" s="284">
        <v>50</v>
      </c>
      <c r="K172" s="325"/>
    </row>
    <row r="173" spans="2:11" ht="15" customHeight="1">
      <c r="B173" s="304"/>
      <c r="C173" s="284" t="s">
        <v>813</v>
      </c>
      <c r="D173" s="284"/>
      <c r="E173" s="284"/>
      <c r="F173" s="303" t="s">
        <v>792</v>
      </c>
      <c r="G173" s="284"/>
      <c r="H173" s="284" t="s">
        <v>852</v>
      </c>
      <c r="I173" s="284" t="s">
        <v>788</v>
      </c>
      <c r="J173" s="284">
        <v>50</v>
      </c>
      <c r="K173" s="325"/>
    </row>
    <row r="174" spans="2:11" ht="15" customHeight="1">
      <c r="B174" s="304"/>
      <c r="C174" s="284" t="s">
        <v>811</v>
      </c>
      <c r="D174" s="284"/>
      <c r="E174" s="284"/>
      <c r="F174" s="303" t="s">
        <v>792</v>
      </c>
      <c r="G174" s="284"/>
      <c r="H174" s="284" t="s">
        <v>852</v>
      </c>
      <c r="I174" s="284" t="s">
        <v>788</v>
      </c>
      <c r="J174" s="284">
        <v>50</v>
      </c>
      <c r="K174" s="325"/>
    </row>
    <row r="175" spans="2:11" ht="15" customHeight="1">
      <c r="B175" s="304"/>
      <c r="C175" s="284" t="s">
        <v>112</v>
      </c>
      <c r="D175" s="284"/>
      <c r="E175" s="284"/>
      <c r="F175" s="303" t="s">
        <v>786</v>
      </c>
      <c r="G175" s="284"/>
      <c r="H175" s="284" t="s">
        <v>853</v>
      </c>
      <c r="I175" s="284" t="s">
        <v>854</v>
      </c>
      <c r="J175" s="284"/>
      <c r="K175" s="325"/>
    </row>
    <row r="176" spans="2:11" ht="15" customHeight="1">
      <c r="B176" s="304"/>
      <c r="C176" s="284" t="s">
        <v>56</v>
      </c>
      <c r="D176" s="284"/>
      <c r="E176" s="284"/>
      <c r="F176" s="303" t="s">
        <v>786</v>
      </c>
      <c r="G176" s="284"/>
      <c r="H176" s="284" t="s">
        <v>855</v>
      </c>
      <c r="I176" s="284" t="s">
        <v>856</v>
      </c>
      <c r="J176" s="284">
        <v>1</v>
      </c>
      <c r="K176" s="325"/>
    </row>
    <row r="177" spans="2:11" ht="15" customHeight="1">
      <c r="B177" s="304"/>
      <c r="C177" s="284" t="s">
        <v>52</v>
      </c>
      <c r="D177" s="284"/>
      <c r="E177" s="284"/>
      <c r="F177" s="303" t="s">
        <v>786</v>
      </c>
      <c r="G177" s="284"/>
      <c r="H177" s="284" t="s">
        <v>857</v>
      </c>
      <c r="I177" s="284" t="s">
        <v>788</v>
      </c>
      <c r="J177" s="284">
        <v>20</v>
      </c>
      <c r="K177" s="325"/>
    </row>
    <row r="178" spans="2:11" ht="15" customHeight="1">
      <c r="B178" s="304"/>
      <c r="C178" s="284" t="s">
        <v>113</v>
      </c>
      <c r="D178" s="284"/>
      <c r="E178" s="284"/>
      <c r="F178" s="303" t="s">
        <v>786</v>
      </c>
      <c r="G178" s="284"/>
      <c r="H178" s="284" t="s">
        <v>858</v>
      </c>
      <c r="I178" s="284" t="s">
        <v>788</v>
      </c>
      <c r="J178" s="284">
        <v>255</v>
      </c>
      <c r="K178" s="325"/>
    </row>
    <row r="179" spans="2:11" ht="15" customHeight="1">
      <c r="B179" s="304"/>
      <c r="C179" s="284" t="s">
        <v>114</v>
      </c>
      <c r="D179" s="284"/>
      <c r="E179" s="284"/>
      <c r="F179" s="303" t="s">
        <v>786</v>
      </c>
      <c r="G179" s="284"/>
      <c r="H179" s="284" t="s">
        <v>751</v>
      </c>
      <c r="I179" s="284" t="s">
        <v>788</v>
      </c>
      <c r="J179" s="284">
        <v>10</v>
      </c>
      <c r="K179" s="325"/>
    </row>
    <row r="180" spans="2:11" ht="15" customHeight="1">
      <c r="B180" s="304"/>
      <c r="C180" s="284" t="s">
        <v>115</v>
      </c>
      <c r="D180" s="284"/>
      <c r="E180" s="284"/>
      <c r="F180" s="303" t="s">
        <v>786</v>
      </c>
      <c r="G180" s="284"/>
      <c r="H180" s="284" t="s">
        <v>859</v>
      </c>
      <c r="I180" s="284" t="s">
        <v>820</v>
      </c>
      <c r="J180" s="284"/>
      <c r="K180" s="325"/>
    </row>
    <row r="181" spans="2:11" ht="15" customHeight="1">
      <c r="B181" s="304"/>
      <c r="C181" s="284" t="s">
        <v>860</v>
      </c>
      <c r="D181" s="284"/>
      <c r="E181" s="284"/>
      <c r="F181" s="303" t="s">
        <v>786</v>
      </c>
      <c r="G181" s="284"/>
      <c r="H181" s="284" t="s">
        <v>861</v>
      </c>
      <c r="I181" s="284" t="s">
        <v>820</v>
      </c>
      <c r="J181" s="284"/>
      <c r="K181" s="325"/>
    </row>
    <row r="182" spans="2:11" ht="15" customHeight="1">
      <c r="B182" s="304"/>
      <c r="C182" s="284" t="s">
        <v>849</v>
      </c>
      <c r="D182" s="284"/>
      <c r="E182" s="284"/>
      <c r="F182" s="303" t="s">
        <v>786</v>
      </c>
      <c r="G182" s="284"/>
      <c r="H182" s="284" t="s">
        <v>862</v>
      </c>
      <c r="I182" s="284" t="s">
        <v>820</v>
      </c>
      <c r="J182" s="284"/>
      <c r="K182" s="325"/>
    </row>
    <row r="183" spans="2:11" ht="15" customHeight="1">
      <c r="B183" s="304"/>
      <c r="C183" s="284" t="s">
        <v>117</v>
      </c>
      <c r="D183" s="284"/>
      <c r="E183" s="284"/>
      <c r="F183" s="303" t="s">
        <v>792</v>
      </c>
      <c r="G183" s="284"/>
      <c r="H183" s="284" t="s">
        <v>863</v>
      </c>
      <c r="I183" s="284" t="s">
        <v>788</v>
      </c>
      <c r="J183" s="284">
        <v>50</v>
      </c>
      <c r="K183" s="325"/>
    </row>
    <row r="184" spans="2:11" ht="15" customHeight="1">
      <c r="B184" s="304"/>
      <c r="C184" s="284" t="s">
        <v>864</v>
      </c>
      <c r="D184" s="284"/>
      <c r="E184" s="284"/>
      <c r="F184" s="303" t="s">
        <v>792</v>
      </c>
      <c r="G184" s="284"/>
      <c r="H184" s="284" t="s">
        <v>865</v>
      </c>
      <c r="I184" s="284" t="s">
        <v>866</v>
      </c>
      <c r="J184" s="284"/>
      <c r="K184" s="325"/>
    </row>
    <row r="185" spans="2:11" ht="15" customHeight="1">
      <c r="B185" s="304"/>
      <c r="C185" s="284" t="s">
        <v>867</v>
      </c>
      <c r="D185" s="284"/>
      <c r="E185" s="284"/>
      <c r="F185" s="303" t="s">
        <v>792</v>
      </c>
      <c r="G185" s="284"/>
      <c r="H185" s="284" t="s">
        <v>868</v>
      </c>
      <c r="I185" s="284" t="s">
        <v>866</v>
      </c>
      <c r="J185" s="284"/>
      <c r="K185" s="325"/>
    </row>
    <row r="186" spans="2:11" ht="15" customHeight="1">
      <c r="B186" s="304"/>
      <c r="C186" s="284" t="s">
        <v>869</v>
      </c>
      <c r="D186" s="284"/>
      <c r="E186" s="284"/>
      <c r="F186" s="303" t="s">
        <v>792</v>
      </c>
      <c r="G186" s="284"/>
      <c r="H186" s="284" t="s">
        <v>870</v>
      </c>
      <c r="I186" s="284" t="s">
        <v>866</v>
      </c>
      <c r="J186" s="284"/>
      <c r="K186" s="325"/>
    </row>
    <row r="187" spans="2:11" ht="15" customHeight="1">
      <c r="B187" s="304"/>
      <c r="C187" s="337" t="s">
        <v>871</v>
      </c>
      <c r="D187" s="284"/>
      <c r="E187" s="284"/>
      <c r="F187" s="303" t="s">
        <v>792</v>
      </c>
      <c r="G187" s="284"/>
      <c r="H187" s="284" t="s">
        <v>872</v>
      </c>
      <c r="I187" s="284" t="s">
        <v>873</v>
      </c>
      <c r="J187" s="338" t="s">
        <v>874</v>
      </c>
      <c r="K187" s="325"/>
    </row>
    <row r="188" spans="2:11" ht="15" customHeight="1">
      <c r="B188" s="304"/>
      <c r="C188" s="289" t="s">
        <v>41</v>
      </c>
      <c r="D188" s="284"/>
      <c r="E188" s="284"/>
      <c r="F188" s="303" t="s">
        <v>786</v>
      </c>
      <c r="G188" s="284"/>
      <c r="H188" s="280" t="s">
        <v>875</v>
      </c>
      <c r="I188" s="284" t="s">
        <v>876</v>
      </c>
      <c r="J188" s="284"/>
      <c r="K188" s="325"/>
    </row>
    <row r="189" spans="2:11" ht="15" customHeight="1">
      <c r="B189" s="304"/>
      <c r="C189" s="289" t="s">
        <v>877</v>
      </c>
      <c r="D189" s="284"/>
      <c r="E189" s="284"/>
      <c r="F189" s="303" t="s">
        <v>786</v>
      </c>
      <c r="G189" s="284"/>
      <c r="H189" s="284" t="s">
        <v>878</v>
      </c>
      <c r="I189" s="284" t="s">
        <v>820</v>
      </c>
      <c r="J189" s="284"/>
      <c r="K189" s="325"/>
    </row>
    <row r="190" spans="2:11" ht="15" customHeight="1">
      <c r="B190" s="304"/>
      <c r="C190" s="289" t="s">
        <v>879</v>
      </c>
      <c r="D190" s="284"/>
      <c r="E190" s="284"/>
      <c r="F190" s="303" t="s">
        <v>786</v>
      </c>
      <c r="G190" s="284"/>
      <c r="H190" s="284" t="s">
        <v>880</v>
      </c>
      <c r="I190" s="284" t="s">
        <v>820</v>
      </c>
      <c r="J190" s="284"/>
      <c r="K190" s="325"/>
    </row>
    <row r="191" spans="2:11" ht="15" customHeight="1">
      <c r="B191" s="304"/>
      <c r="C191" s="289" t="s">
        <v>881</v>
      </c>
      <c r="D191" s="284"/>
      <c r="E191" s="284"/>
      <c r="F191" s="303" t="s">
        <v>792</v>
      </c>
      <c r="G191" s="284"/>
      <c r="H191" s="284" t="s">
        <v>882</v>
      </c>
      <c r="I191" s="284" t="s">
        <v>820</v>
      </c>
      <c r="J191" s="284"/>
      <c r="K191" s="325"/>
    </row>
    <row r="192" spans="2:11" ht="15" customHeight="1">
      <c r="B192" s="331"/>
      <c r="C192" s="339"/>
      <c r="D192" s="313"/>
      <c r="E192" s="313"/>
      <c r="F192" s="313"/>
      <c r="G192" s="313"/>
      <c r="H192" s="313"/>
      <c r="I192" s="313"/>
      <c r="J192" s="313"/>
      <c r="K192" s="332"/>
    </row>
    <row r="193" spans="2:11" ht="18.75" customHeight="1">
      <c r="B193" s="280"/>
      <c r="C193" s="284"/>
      <c r="D193" s="284"/>
      <c r="E193" s="284"/>
      <c r="F193" s="303"/>
      <c r="G193" s="284"/>
      <c r="H193" s="284"/>
      <c r="I193" s="284"/>
      <c r="J193" s="284"/>
      <c r="K193" s="280"/>
    </row>
    <row r="194" spans="2:11" ht="18.75" customHeight="1">
      <c r="B194" s="280"/>
      <c r="C194" s="284"/>
      <c r="D194" s="284"/>
      <c r="E194" s="284"/>
      <c r="F194" s="303"/>
      <c r="G194" s="284"/>
      <c r="H194" s="284"/>
      <c r="I194" s="284"/>
      <c r="J194" s="284"/>
      <c r="K194" s="280"/>
    </row>
    <row r="195" spans="2:11" ht="18.75" customHeight="1">
      <c r="B195" s="290"/>
      <c r="C195" s="290"/>
      <c r="D195" s="290"/>
      <c r="E195" s="290"/>
      <c r="F195" s="290"/>
      <c r="G195" s="290"/>
      <c r="H195" s="290"/>
      <c r="I195" s="290"/>
      <c r="J195" s="290"/>
      <c r="K195" s="290"/>
    </row>
    <row r="196" spans="2:11">
      <c r="B196" s="272"/>
      <c r="C196" s="273"/>
      <c r="D196" s="273"/>
      <c r="E196" s="273"/>
      <c r="F196" s="273"/>
      <c r="G196" s="273"/>
      <c r="H196" s="273"/>
      <c r="I196" s="273"/>
      <c r="J196" s="273"/>
      <c r="K196" s="274"/>
    </row>
    <row r="197" spans="2:11" ht="21">
      <c r="B197" s="275"/>
      <c r="C197" s="394" t="s">
        <v>883</v>
      </c>
      <c r="D197" s="394"/>
      <c r="E197" s="394"/>
      <c r="F197" s="394"/>
      <c r="G197" s="394"/>
      <c r="H197" s="394"/>
      <c r="I197" s="394"/>
      <c r="J197" s="394"/>
      <c r="K197" s="276"/>
    </row>
    <row r="198" spans="2:11" ht="25.5" customHeight="1">
      <c r="B198" s="275"/>
      <c r="C198" s="340" t="s">
        <v>884</v>
      </c>
      <c r="D198" s="340"/>
      <c r="E198" s="340"/>
      <c r="F198" s="340" t="s">
        <v>885</v>
      </c>
      <c r="G198" s="341"/>
      <c r="H198" s="393" t="s">
        <v>886</v>
      </c>
      <c r="I198" s="393"/>
      <c r="J198" s="393"/>
      <c r="K198" s="276"/>
    </row>
    <row r="199" spans="2:11" ht="5.25" customHeight="1">
      <c r="B199" s="304"/>
      <c r="C199" s="301"/>
      <c r="D199" s="301"/>
      <c r="E199" s="301"/>
      <c r="F199" s="301"/>
      <c r="G199" s="284"/>
      <c r="H199" s="301"/>
      <c r="I199" s="301"/>
      <c r="J199" s="301"/>
      <c r="K199" s="325"/>
    </row>
    <row r="200" spans="2:11" ht="15" customHeight="1">
      <c r="B200" s="304"/>
      <c r="C200" s="284" t="s">
        <v>876</v>
      </c>
      <c r="D200" s="284"/>
      <c r="E200" s="284"/>
      <c r="F200" s="303" t="s">
        <v>42</v>
      </c>
      <c r="G200" s="284"/>
      <c r="H200" s="391" t="s">
        <v>887</v>
      </c>
      <c r="I200" s="391"/>
      <c r="J200" s="391"/>
      <c r="K200" s="325"/>
    </row>
    <row r="201" spans="2:11" ht="15" customHeight="1">
      <c r="B201" s="304"/>
      <c r="C201" s="310"/>
      <c r="D201" s="284"/>
      <c r="E201" s="284"/>
      <c r="F201" s="303" t="s">
        <v>43</v>
      </c>
      <c r="G201" s="284"/>
      <c r="H201" s="391" t="s">
        <v>888</v>
      </c>
      <c r="I201" s="391"/>
      <c r="J201" s="391"/>
      <c r="K201" s="325"/>
    </row>
    <row r="202" spans="2:11" ht="15" customHeight="1">
      <c r="B202" s="304"/>
      <c r="C202" s="310"/>
      <c r="D202" s="284"/>
      <c r="E202" s="284"/>
      <c r="F202" s="303" t="s">
        <v>46</v>
      </c>
      <c r="G202" s="284"/>
      <c r="H202" s="391" t="s">
        <v>889</v>
      </c>
      <c r="I202" s="391"/>
      <c r="J202" s="391"/>
      <c r="K202" s="325"/>
    </row>
    <row r="203" spans="2:11" ht="15" customHeight="1">
      <c r="B203" s="304"/>
      <c r="C203" s="284"/>
      <c r="D203" s="284"/>
      <c r="E203" s="284"/>
      <c r="F203" s="303" t="s">
        <v>44</v>
      </c>
      <c r="G203" s="284"/>
      <c r="H203" s="391" t="s">
        <v>890</v>
      </c>
      <c r="I203" s="391"/>
      <c r="J203" s="391"/>
      <c r="K203" s="325"/>
    </row>
    <row r="204" spans="2:11" ht="15" customHeight="1">
      <c r="B204" s="304"/>
      <c r="C204" s="284"/>
      <c r="D204" s="284"/>
      <c r="E204" s="284"/>
      <c r="F204" s="303" t="s">
        <v>45</v>
      </c>
      <c r="G204" s="284"/>
      <c r="H204" s="391" t="s">
        <v>891</v>
      </c>
      <c r="I204" s="391"/>
      <c r="J204" s="391"/>
      <c r="K204" s="325"/>
    </row>
    <row r="205" spans="2:11" ht="15" customHeight="1">
      <c r="B205" s="304"/>
      <c r="C205" s="284"/>
      <c r="D205" s="284"/>
      <c r="E205" s="284"/>
      <c r="F205" s="303"/>
      <c r="G205" s="284"/>
      <c r="H205" s="284"/>
      <c r="I205" s="284"/>
      <c r="J205" s="284"/>
      <c r="K205" s="325"/>
    </row>
    <row r="206" spans="2:11" ht="15" customHeight="1">
      <c r="B206" s="304"/>
      <c r="C206" s="284" t="s">
        <v>832</v>
      </c>
      <c r="D206" s="284"/>
      <c r="E206" s="284"/>
      <c r="F206" s="303" t="s">
        <v>75</v>
      </c>
      <c r="G206" s="284"/>
      <c r="H206" s="391" t="s">
        <v>892</v>
      </c>
      <c r="I206" s="391"/>
      <c r="J206" s="391"/>
      <c r="K206" s="325"/>
    </row>
    <row r="207" spans="2:11" ht="15" customHeight="1">
      <c r="B207" s="304"/>
      <c r="C207" s="310"/>
      <c r="D207" s="284"/>
      <c r="E207" s="284"/>
      <c r="F207" s="303" t="s">
        <v>731</v>
      </c>
      <c r="G207" s="284"/>
      <c r="H207" s="391" t="s">
        <v>732</v>
      </c>
      <c r="I207" s="391"/>
      <c r="J207" s="391"/>
      <c r="K207" s="325"/>
    </row>
    <row r="208" spans="2:11" ht="15" customHeight="1">
      <c r="B208" s="304"/>
      <c r="C208" s="284"/>
      <c r="D208" s="284"/>
      <c r="E208" s="284"/>
      <c r="F208" s="303" t="s">
        <v>729</v>
      </c>
      <c r="G208" s="284"/>
      <c r="H208" s="391" t="s">
        <v>893</v>
      </c>
      <c r="I208" s="391"/>
      <c r="J208" s="391"/>
      <c r="K208" s="325"/>
    </row>
    <row r="209" spans="2:11" ht="15" customHeight="1">
      <c r="B209" s="342"/>
      <c r="C209" s="310"/>
      <c r="D209" s="310"/>
      <c r="E209" s="310"/>
      <c r="F209" s="303" t="s">
        <v>733</v>
      </c>
      <c r="G209" s="289"/>
      <c r="H209" s="392" t="s">
        <v>734</v>
      </c>
      <c r="I209" s="392"/>
      <c r="J209" s="392"/>
      <c r="K209" s="343"/>
    </row>
    <row r="210" spans="2:11" ht="15" customHeight="1">
      <c r="B210" s="342"/>
      <c r="C210" s="310"/>
      <c r="D210" s="310"/>
      <c r="E210" s="310"/>
      <c r="F210" s="303" t="s">
        <v>669</v>
      </c>
      <c r="G210" s="289"/>
      <c r="H210" s="392" t="s">
        <v>894</v>
      </c>
      <c r="I210" s="392"/>
      <c r="J210" s="392"/>
      <c r="K210" s="343"/>
    </row>
    <row r="211" spans="2:11" ht="15" customHeight="1">
      <c r="B211" s="342"/>
      <c r="C211" s="310"/>
      <c r="D211" s="310"/>
      <c r="E211" s="310"/>
      <c r="F211" s="344"/>
      <c r="G211" s="289"/>
      <c r="H211" s="345"/>
      <c r="I211" s="345"/>
      <c r="J211" s="345"/>
      <c r="K211" s="343"/>
    </row>
    <row r="212" spans="2:11" ht="15" customHeight="1">
      <c r="B212" s="342"/>
      <c r="C212" s="284" t="s">
        <v>856</v>
      </c>
      <c r="D212" s="310"/>
      <c r="E212" s="310"/>
      <c r="F212" s="303">
        <v>1</v>
      </c>
      <c r="G212" s="289"/>
      <c r="H212" s="392" t="s">
        <v>895</v>
      </c>
      <c r="I212" s="392"/>
      <c r="J212" s="392"/>
      <c r="K212" s="343"/>
    </row>
    <row r="213" spans="2:11" ht="15" customHeight="1">
      <c r="B213" s="342"/>
      <c r="C213" s="310"/>
      <c r="D213" s="310"/>
      <c r="E213" s="310"/>
      <c r="F213" s="303">
        <v>2</v>
      </c>
      <c r="G213" s="289"/>
      <c r="H213" s="392" t="s">
        <v>896</v>
      </c>
      <c r="I213" s="392"/>
      <c r="J213" s="392"/>
      <c r="K213" s="343"/>
    </row>
    <row r="214" spans="2:11" ht="15" customHeight="1">
      <c r="B214" s="342"/>
      <c r="C214" s="310"/>
      <c r="D214" s="310"/>
      <c r="E214" s="310"/>
      <c r="F214" s="303">
        <v>3</v>
      </c>
      <c r="G214" s="289"/>
      <c r="H214" s="392" t="s">
        <v>897</v>
      </c>
      <c r="I214" s="392"/>
      <c r="J214" s="392"/>
      <c r="K214" s="343"/>
    </row>
    <row r="215" spans="2:11" ht="15" customHeight="1">
      <c r="B215" s="342"/>
      <c r="C215" s="310"/>
      <c r="D215" s="310"/>
      <c r="E215" s="310"/>
      <c r="F215" s="303">
        <v>4</v>
      </c>
      <c r="G215" s="289"/>
      <c r="H215" s="392" t="s">
        <v>898</v>
      </c>
      <c r="I215" s="392"/>
      <c r="J215" s="392"/>
      <c r="K215" s="343"/>
    </row>
    <row r="216" spans="2:11" ht="12.75" customHeight="1">
      <c r="B216" s="346"/>
      <c r="C216" s="347"/>
      <c r="D216" s="347"/>
      <c r="E216" s="347"/>
      <c r="F216" s="347"/>
      <c r="G216" s="347"/>
      <c r="H216" s="347"/>
      <c r="I216" s="347"/>
      <c r="J216" s="347"/>
      <c r="K216" s="348"/>
    </row>
  </sheetData>
  <sheetProtection algorithmName="SHA-512" hashValue="mt8RiFPbFI3hKGd413eZg+gN9eco0jw2O6ivggp+PZZRpDKH6i/CopRFbXpV8n/SewlsayhuLEBCjxyI1/dDtg==" saltValue="Ge0YRXcrADoDqFZTs0L9SQ==" spinCount="100000" sheet="1" objects="1" scenarios="1" formatCells="0" formatColumns="0" formatRows="0" sort="0" autoFilter="0"/>
  <mergeCells count="77">
    <mergeCell ref="C9:J9"/>
    <mergeCell ref="D10:J10"/>
    <mergeCell ref="D13:J13"/>
    <mergeCell ref="C3:J3"/>
    <mergeCell ref="C4:J4"/>
    <mergeCell ref="C6:J6"/>
    <mergeCell ref="C7:J7"/>
    <mergeCell ref="D11:J11"/>
    <mergeCell ref="F19:J19"/>
    <mergeCell ref="F20:J20"/>
    <mergeCell ref="D14:J14"/>
    <mergeCell ref="D15:J15"/>
    <mergeCell ref="F16:J16"/>
    <mergeCell ref="F17:J17"/>
    <mergeCell ref="D31:J31"/>
    <mergeCell ref="C24:J24"/>
    <mergeCell ref="D32:J32"/>
    <mergeCell ref="F18:J18"/>
    <mergeCell ref="F21:J21"/>
    <mergeCell ref="C23:J23"/>
    <mergeCell ref="D25:J25"/>
    <mergeCell ref="D26:J26"/>
    <mergeCell ref="D28:J28"/>
    <mergeCell ref="D29:J29"/>
    <mergeCell ref="D33:J33"/>
    <mergeCell ref="G34:J34"/>
    <mergeCell ref="G35:J35"/>
    <mergeCell ref="D49:J49"/>
    <mergeCell ref="E48:J48"/>
    <mergeCell ref="G36:J36"/>
    <mergeCell ref="G37:J37"/>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s>
  <pageMargins left="0.59027779999999996" right="0.59027779999999996" top="0.59027779999999996" bottom="0.59027779999999996" header="0" footer="0"/>
  <pageSetup paperSize="9" scale="77"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5</vt:i4>
      </vt:variant>
    </vt:vector>
  </HeadingPairs>
  <TitlesOfParts>
    <vt:vector size="8" baseType="lpstr">
      <vt:lpstr>Rekapitulace stavby</vt:lpstr>
      <vt:lpstr>170201 - Poutní kostel sv...</vt:lpstr>
      <vt:lpstr>Pokyny pro vyplnění</vt:lpstr>
      <vt:lpstr>'170201 - Poutní kostel sv...'!Názvy_tisku</vt:lpstr>
      <vt:lpstr>'Rekapitulace stavby'!Názvy_tisku</vt:lpstr>
      <vt:lpstr>'170201 - Poutní kostel sv...'!Oblast_tisku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DESKTOP-97NBR5O\Milan Kulík</dc:creator>
  <cp:lastModifiedBy>Milan Kulík</cp:lastModifiedBy>
  <dcterms:created xsi:type="dcterms:W3CDTF">2017-08-30T07:33:53Z</dcterms:created>
  <dcterms:modified xsi:type="dcterms:W3CDTF">2017-08-30T07:33:59Z</dcterms:modified>
</cp:coreProperties>
</file>