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gracik-my.sharepoint.com/personal/spravadomu_gracik_net1/Documents/GRACIKNET/DATA2019/Sprava_DOMU/projekty SVJ a M/193 výlohy 2023/01) cukrárna/VŘ 193501/193501/"/>
    </mc:Choice>
  </mc:AlternateContent>
  <xr:revisionPtr revIDLastSave="3" documentId="11_1F1E6947EFCE15F0F65A818B68F2873E1DBBF510" xr6:coauthVersionLast="47" xr6:coauthVersionMax="47" xr10:uidLastSave="{4930D86E-6D65-4036-B0AC-384BA0C48DC4}"/>
  <bookViews>
    <workbookView xWindow="754" yWindow="754" windowWidth="17589" windowHeight="11435" activeTab="1" xr2:uid="{00000000-000D-0000-FFFF-FFFF00000000}"/>
  </bookViews>
  <sheets>
    <sheet name="Rekapitulace stavby" sheetId="1" r:id="rId1"/>
    <sheet name="2023-3-8c - Na Pilíři - ú..." sheetId="2" r:id="rId2"/>
  </sheets>
  <definedNames>
    <definedName name="_xlnm._FilterDatabase" localSheetId="1" hidden="1">'2023-3-8c - Na Pilíři - ú...'!$C$131:$K$275</definedName>
    <definedName name="_xlnm.Print_Titles" localSheetId="1">'2023-3-8c - Na Pilíři - ú...'!$131:$131</definedName>
    <definedName name="_xlnm.Print_Titles" localSheetId="0">'Rekapitulace stavby'!$92:$92</definedName>
    <definedName name="_xlnm.Print_Area" localSheetId="1">'2023-3-8c - Na Pilíři - ú...'!$C$82:$J$115,'2023-3-8c - Na Pilíři - ú...'!$C$121:$J$275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75" i="2"/>
  <c r="BH275" i="2"/>
  <c r="BG275" i="2"/>
  <c r="BF275" i="2"/>
  <c r="T275" i="2"/>
  <c r="T274" i="2" s="1"/>
  <c r="R275" i="2"/>
  <c r="R274" i="2" s="1"/>
  <c r="P275" i="2"/>
  <c r="P274" i="2" s="1"/>
  <c r="BI273" i="2"/>
  <c r="BH273" i="2"/>
  <c r="BG273" i="2"/>
  <c r="BF273" i="2"/>
  <c r="T273" i="2"/>
  <c r="T272" i="2" s="1"/>
  <c r="R273" i="2"/>
  <c r="R272" i="2"/>
  <c r="R271" i="2" s="1"/>
  <c r="P273" i="2"/>
  <c r="P272" i="2" s="1"/>
  <c r="P271" i="2" s="1"/>
  <c r="BI269" i="2"/>
  <c r="BH269" i="2"/>
  <c r="BG269" i="2"/>
  <c r="BF269" i="2"/>
  <c r="T269" i="2"/>
  <c r="R269" i="2"/>
  <c r="P269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T200" i="2" s="1"/>
  <c r="R201" i="2"/>
  <c r="R200" i="2" s="1"/>
  <c r="P201" i="2"/>
  <c r="P200" i="2" s="1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T137" i="2"/>
  <c r="R138" i="2"/>
  <c r="R137" i="2"/>
  <c r="P138" i="2"/>
  <c r="P137" i="2"/>
  <c r="BI135" i="2"/>
  <c r="BH135" i="2"/>
  <c r="BG135" i="2"/>
  <c r="BF135" i="2"/>
  <c r="T135" i="2"/>
  <c r="T134" i="2"/>
  <c r="R135" i="2"/>
  <c r="R134" i="2"/>
  <c r="P135" i="2"/>
  <c r="P134" i="2"/>
  <c r="F126" i="2"/>
  <c r="E124" i="2"/>
  <c r="F87" i="2"/>
  <c r="E85" i="2"/>
  <c r="J22" i="2"/>
  <c r="E22" i="2"/>
  <c r="J90" i="2" s="1"/>
  <c r="J21" i="2"/>
  <c r="J19" i="2"/>
  <c r="E19" i="2"/>
  <c r="J128" i="2" s="1"/>
  <c r="J18" i="2"/>
  <c r="J16" i="2"/>
  <c r="E16" i="2"/>
  <c r="F90" i="2" s="1"/>
  <c r="J15" i="2"/>
  <c r="J13" i="2"/>
  <c r="E13" i="2"/>
  <c r="F89" i="2" s="1"/>
  <c r="J12" i="2"/>
  <c r="J10" i="2"/>
  <c r="J87" i="2" s="1"/>
  <c r="L90" i="1"/>
  <c r="AM90" i="1"/>
  <c r="AM89" i="1"/>
  <c r="L89" i="1"/>
  <c r="AM87" i="1"/>
  <c r="L87" i="1"/>
  <c r="L85" i="1"/>
  <c r="L84" i="1"/>
  <c r="BK273" i="2"/>
  <c r="BK264" i="2"/>
  <c r="BK255" i="2"/>
  <c r="J251" i="2"/>
  <c r="BK230" i="2"/>
  <c r="BK218" i="2"/>
  <c r="BK207" i="2"/>
  <c r="J195" i="2"/>
  <c r="J172" i="2"/>
  <c r="J155" i="2"/>
  <c r="BK275" i="2"/>
  <c r="J264" i="2"/>
  <c r="BK262" i="2"/>
  <c r="J262" i="2"/>
  <c r="BK260" i="2"/>
  <c r="J260" i="2"/>
  <c r="BK172" i="2"/>
  <c r="BK162" i="2"/>
  <c r="BK158" i="2"/>
  <c r="BK155" i="2"/>
  <c r="BK138" i="2"/>
  <c r="BK247" i="2"/>
  <c r="BK246" i="2"/>
  <c r="J243" i="2"/>
  <c r="BK235" i="2"/>
  <c r="BK225" i="2"/>
  <c r="BK219" i="2"/>
  <c r="BK214" i="2"/>
  <c r="J197" i="2"/>
  <c r="J180" i="2"/>
  <c r="BK146" i="2"/>
  <c r="J141" i="2"/>
  <c r="J244" i="2"/>
  <c r="BK239" i="2"/>
  <c r="J230" i="2"/>
  <c r="J215" i="2"/>
  <c r="J209" i="2"/>
  <c r="J183" i="2"/>
  <c r="J158" i="2"/>
  <c r="J256" i="2"/>
  <c r="BK236" i="2"/>
  <c r="J219" i="2"/>
  <c r="BK204" i="2"/>
  <c r="BK195" i="2"/>
  <c r="BK183" i="2"/>
  <c r="J169" i="2"/>
  <c r="J146" i="2"/>
  <c r="J138" i="2"/>
  <c r="F35" i="2"/>
  <c r="BK177" i="2"/>
  <c r="AS94" i="1"/>
  <c r="J240" i="2"/>
  <c r="J225" i="2"/>
  <c r="BK213" i="2"/>
  <c r="J201" i="2"/>
  <c r="J189" i="2"/>
  <c r="J175" i="2"/>
  <c r="J152" i="2"/>
  <c r="BK135" i="2"/>
  <c r="J160" i="2"/>
  <c r="J143" i="2"/>
  <c r="BK256" i="2"/>
  <c r="J246" i="2"/>
  <c r="BK238" i="2"/>
  <c r="BK231" i="2"/>
  <c r="J223" i="2"/>
  <c r="BK201" i="2"/>
  <c r="BK170" i="2"/>
  <c r="J135" i="2"/>
  <c r="J239" i="2"/>
  <c r="BK223" i="2"/>
  <c r="BK209" i="2"/>
  <c r="J199" i="2"/>
  <c r="J185" i="2"/>
  <c r="BK165" i="2"/>
  <c r="BK141" i="2"/>
  <c r="BK269" i="2"/>
  <c r="J269" i="2"/>
  <c r="J275" i="2"/>
  <c r="BK254" i="2"/>
  <c r="J250" i="2"/>
  <c r="BK227" i="2"/>
  <c r="J211" i="2"/>
  <c r="BK199" i="2"/>
  <c r="BK175" i="2"/>
  <c r="F32" i="2"/>
  <c r="J191" i="2"/>
  <c r="J144" i="2"/>
  <c r="J254" i="2"/>
  <c r="BK234" i="2"/>
  <c r="BK215" i="2"/>
  <c r="BK197" i="2"/>
  <c r="BK180" i="2"/>
  <c r="J162" i="2"/>
  <c r="BK143" i="2"/>
  <c r="BK149" i="2"/>
  <c r="BK244" i="2"/>
  <c r="BK240" i="2"/>
  <c r="J234" i="2"/>
  <c r="J221" i="2"/>
  <c r="BK211" i="2"/>
  <c r="BK189" i="2"/>
  <c r="BK168" i="2"/>
  <c r="BK251" i="2"/>
  <c r="J235" i="2"/>
  <c r="J218" i="2"/>
  <c r="J207" i="2"/>
  <c r="J196" i="2"/>
  <c r="BK181" i="2"/>
  <c r="J168" i="2"/>
  <c r="J149" i="2"/>
  <c r="J170" i="2"/>
  <c r="BK152" i="2"/>
  <c r="J247" i="2"/>
  <c r="BK243" i="2"/>
  <c r="J236" i="2"/>
  <c r="J227" i="2"/>
  <c r="J213" i="2"/>
  <c r="BK196" i="2"/>
  <c r="BK169" i="2"/>
  <c r="J238" i="2"/>
  <c r="J231" i="2"/>
  <c r="J214" i="2"/>
  <c r="BK191" i="2"/>
  <c r="J177" i="2"/>
  <c r="BK160" i="2"/>
  <c r="BK144" i="2"/>
  <c r="J273" i="2"/>
  <c r="BK258" i="2"/>
  <c r="J255" i="2"/>
  <c r="BK250" i="2"/>
  <c r="BK221" i="2"/>
  <c r="J204" i="2"/>
  <c r="BK185" i="2"/>
  <c r="J165" i="2"/>
  <c r="J32" i="2"/>
  <c r="J181" i="2"/>
  <c r="F33" i="2"/>
  <c r="J258" i="2"/>
  <c r="F34" i="2"/>
  <c r="T271" i="2" l="1"/>
  <c r="T157" i="2"/>
  <c r="BK157" i="2"/>
  <c r="J157" i="2"/>
  <c r="J100" i="2"/>
  <c r="R194" i="2"/>
  <c r="BK203" i="2"/>
  <c r="P220" i="2"/>
  <c r="P140" i="2"/>
  <c r="BK188" i="2"/>
  <c r="J188" i="2"/>
  <c r="J101" i="2"/>
  <c r="BK208" i="2"/>
  <c r="J208" i="2"/>
  <c r="J106" i="2" s="1"/>
  <c r="R226" i="2"/>
  <c r="P148" i="2"/>
  <c r="P133" i="2" s="1"/>
  <c r="P188" i="2"/>
  <c r="BK220" i="2"/>
  <c r="J220" i="2"/>
  <c r="J107" i="2"/>
  <c r="T220" i="2"/>
  <c r="P226" i="2"/>
  <c r="P257" i="2"/>
  <c r="BK140" i="2"/>
  <c r="J140" i="2" s="1"/>
  <c r="J98" i="2" s="1"/>
  <c r="BK148" i="2"/>
  <c r="J148" i="2"/>
  <c r="J99" i="2"/>
  <c r="R188" i="2"/>
  <c r="T208" i="2"/>
  <c r="R237" i="2"/>
  <c r="T257" i="2"/>
  <c r="R157" i="2"/>
  <c r="T194" i="2"/>
  <c r="T133" i="2" s="1"/>
  <c r="R208" i="2"/>
  <c r="R202" i="2" s="1"/>
  <c r="BK226" i="2"/>
  <c r="J226" i="2" s="1"/>
  <c r="J108" i="2" s="1"/>
  <c r="BK257" i="2"/>
  <c r="J257" i="2" s="1"/>
  <c r="J110" i="2" s="1"/>
  <c r="R263" i="2"/>
  <c r="R148" i="2"/>
  <c r="BK194" i="2"/>
  <c r="J194" i="2" s="1"/>
  <c r="J102" i="2" s="1"/>
  <c r="P203" i="2"/>
  <c r="BK237" i="2"/>
  <c r="J237" i="2"/>
  <c r="J109" i="2"/>
  <c r="R257" i="2"/>
  <c r="R140" i="2"/>
  <c r="R133" i="2" s="1"/>
  <c r="T148" i="2"/>
  <c r="T188" i="2"/>
  <c r="T203" i="2"/>
  <c r="P237" i="2"/>
  <c r="BK263" i="2"/>
  <c r="J263" i="2"/>
  <c r="J111" i="2" s="1"/>
  <c r="T140" i="2"/>
  <c r="P208" i="2"/>
  <c r="R220" i="2"/>
  <c r="T226" i="2"/>
  <c r="T263" i="2"/>
  <c r="P157" i="2"/>
  <c r="P194" i="2"/>
  <c r="R203" i="2"/>
  <c r="T237" i="2"/>
  <c r="P263" i="2"/>
  <c r="BK134" i="2"/>
  <c r="BK272" i="2"/>
  <c r="J272" i="2"/>
  <c r="J113" i="2" s="1"/>
  <c r="BK274" i="2"/>
  <c r="J274" i="2"/>
  <c r="J114" i="2" s="1"/>
  <c r="BK200" i="2"/>
  <c r="J200" i="2"/>
  <c r="J103" i="2"/>
  <c r="BK137" i="2"/>
  <c r="J137" i="2" s="1"/>
  <c r="J97" i="2" s="1"/>
  <c r="F128" i="2"/>
  <c r="J129" i="2"/>
  <c r="BE152" i="2"/>
  <c r="BE155" i="2"/>
  <c r="BE168" i="2"/>
  <c r="BE169" i="2"/>
  <c r="BE170" i="2"/>
  <c r="BE172" i="2"/>
  <c r="BE175" i="2"/>
  <c r="BE177" i="2"/>
  <c r="BE183" i="2"/>
  <c r="BE185" i="2"/>
  <c r="BE189" i="2"/>
  <c r="BE197" i="2"/>
  <c r="BE201" i="2"/>
  <c r="BE204" i="2"/>
  <c r="BE207" i="2"/>
  <c r="BE211" i="2"/>
  <c r="BE215" i="2"/>
  <c r="BE218" i="2"/>
  <c r="BE221" i="2"/>
  <c r="BE223" i="2"/>
  <c r="BE230" i="2"/>
  <c r="BE234" i="2"/>
  <c r="BE235" i="2"/>
  <c r="BE236" i="2"/>
  <c r="BE238" i="2"/>
  <c r="BE240" i="2"/>
  <c r="BE251" i="2"/>
  <c r="BE254" i="2"/>
  <c r="BE255" i="2"/>
  <c r="BC95" i="1"/>
  <c r="BA95" i="1"/>
  <c r="BA94" i="1" s="1"/>
  <c r="AW94" i="1" s="1"/>
  <c r="AK30" i="1" s="1"/>
  <c r="BB95" i="1"/>
  <c r="J89" i="2"/>
  <c r="BE138" i="2"/>
  <c r="BE141" i="2"/>
  <c r="BE149" i="2"/>
  <c r="BE158" i="2"/>
  <c r="BE160" i="2"/>
  <c r="BE191" i="2"/>
  <c r="BE199" i="2"/>
  <c r="BE209" i="2"/>
  <c r="BE213" i="2"/>
  <c r="BE214" i="2"/>
  <c r="BE219" i="2"/>
  <c r="BE225" i="2"/>
  <c r="BE227" i="2"/>
  <c r="BE231" i="2"/>
  <c r="BE239" i="2"/>
  <c r="BE243" i="2"/>
  <c r="BE244" i="2"/>
  <c r="BE246" i="2"/>
  <c r="BE275" i="2"/>
  <c r="J126" i="2"/>
  <c r="F129" i="2"/>
  <c r="BE143" i="2"/>
  <c r="BE144" i="2"/>
  <c r="BE165" i="2"/>
  <c r="BE264" i="2"/>
  <c r="AW95" i="1"/>
  <c r="BE135" i="2"/>
  <c r="BE146" i="2"/>
  <c r="BE162" i="2"/>
  <c r="BE180" i="2"/>
  <c r="BE181" i="2"/>
  <c r="BE195" i="2"/>
  <c r="BE196" i="2"/>
  <c r="BE247" i="2"/>
  <c r="BE250" i="2"/>
  <c r="BE260" i="2"/>
  <c r="BE256" i="2"/>
  <c r="BE258" i="2"/>
  <c r="BE262" i="2"/>
  <c r="BE269" i="2"/>
  <c r="BE273" i="2"/>
  <c r="BD95" i="1"/>
  <c r="BD94" i="1" s="1"/>
  <c r="W33" i="1" s="1"/>
  <c r="BC94" i="1"/>
  <c r="W32" i="1" s="1"/>
  <c r="BB94" i="1"/>
  <c r="AX94" i="1"/>
  <c r="R132" i="2" l="1"/>
  <c r="P202" i="2"/>
  <c r="P132" i="2" s="1"/>
  <c r="AU95" i="1" s="1"/>
  <c r="AU94" i="1" s="1"/>
  <c r="T202" i="2"/>
  <c r="T132" i="2"/>
  <c r="BK133" i="2"/>
  <c r="J133" i="2"/>
  <c r="J95" i="2" s="1"/>
  <c r="BK202" i="2"/>
  <c r="J202" i="2" s="1"/>
  <c r="J104" i="2" s="1"/>
  <c r="J203" i="2"/>
  <c r="J105" i="2"/>
  <c r="J134" i="2"/>
  <c r="J96" i="2"/>
  <c r="BK271" i="2"/>
  <c r="J271" i="2"/>
  <c r="J112" i="2" s="1"/>
  <c r="J31" i="2"/>
  <c r="AV95" i="1" s="1"/>
  <c r="AT95" i="1" s="1"/>
  <c r="AY94" i="1"/>
  <c r="F31" i="2"/>
  <c r="AZ95" i="1" s="1"/>
  <c r="AZ94" i="1" s="1"/>
  <c r="W29" i="1" s="1"/>
  <c r="W30" i="1"/>
  <c r="W31" i="1"/>
  <c r="BK132" i="2" l="1"/>
  <c r="J132" i="2"/>
  <c r="J94" i="2"/>
  <c r="AV94" i="1"/>
  <c r="AK29" i="1"/>
  <c r="J28" i="2" l="1"/>
  <c r="AG95" i="1"/>
  <c r="AG94" i="1"/>
  <c r="AK26" i="1"/>
  <c r="AK35" i="1"/>
  <c r="AT94" i="1"/>
  <c r="J37" i="2" l="1"/>
  <c r="AN94" i="1"/>
  <c r="AN95" i="1"/>
</calcChain>
</file>

<file path=xl/sharedStrings.xml><?xml version="1.0" encoding="utf-8"?>
<sst xmlns="http://schemas.openxmlformats.org/spreadsheetml/2006/main" count="1831" uniqueCount="468">
  <si>
    <t>Export Komplet</t>
  </si>
  <si>
    <t/>
  </si>
  <si>
    <t>2.0</t>
  </si>
  <si>
    <t>ZAMOK</t>
  </si>
  <si>
    <t>False</t>
  </si>
  <si>
    <t>{4d61c722-6328-4a36-80a0-5fb564c9b561}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</si>
  <si>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</si>
  <si>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</si>
  <si>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</si>
  <si>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</si>
  <si>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</si>
  <si>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</si>
  <si>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</si>
  <si>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</si>
  <si>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2023/3/8c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</si>
  <si>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</si>
  <si>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</si>
  <si>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Na Pilíři - úprava výloh varianta pouze papírnictví</t>
  </si>
  <si>
    <t>KSO:</t>
  </si>
  <si>
    <t>CC-CZ:</t>
  </si>
  <si>
    <t>Místo:</t>
  </si>
  <si>
    <t>Žacléř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</si>
  <si>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</si>
  <si>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</si>
  <si>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</si>
  <si>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</si>
  <si>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</si>
  <si>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</si>
  <si>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</si>
  <si>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</si>
  <si>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</si>
  <si>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</si>
  <si>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</si>
  <si>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</si>
  <si>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</si>
  <si>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</si>
  <si>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</si>
  <si>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</si>
  <si>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</si>
  <si>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</si>
  <si>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</si>
  <si>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</si>
  <si>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</si>
  <si>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</si>
  <si>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</si>
  <si>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</si>
  <si>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</si>
  <si>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</si>
  <si>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</si>
  <si>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</si>
  <si>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</si>
  <si>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</si>
  <si>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</si>
  <si>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</si>
  <si>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</si>
  <si>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</si>
  <si>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</si>
  <si>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</si>
  <si>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</si>
  <si>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</si>
  <si>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</si>
  <si>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</si>
  <si>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</si>
  <si>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</si>
  <si>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</si>
  <si>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</si>
  <si>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</si>
  <si>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</si>
  <si>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</si>
  <si>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</si>
  <si>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</si>
  <si>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</si>
  <si>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</si>
  <si>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</si>
  <si>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</si>
  <si>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</si>
  <si>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</si>
  <si>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</si>
  <si>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</si>
  <si>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</si>
  <si>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</si>
  <si>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</si>
  <si>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</si>
  <si>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</si>
  <si>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</si>
  <si>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</si>
  <si>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</si>
  <si>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</si>
  <si>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</si>
  <si>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</si>
  <si>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</si>
  <si>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</si>
  <si>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</si>
  <si>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</si>
  <si>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</si>
  <si>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</si>
  <si>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</si>
  <si>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</si>
  <si>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</si>
  <si>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</si>
  <si>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</si>
  <si>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</si>
  <si>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</si>
  <si>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</si>
  <si>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</si>
  <si>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</si>
  <si>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</si>
  <si>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</si>
  <si>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</si>
  <si>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</si>
  <si>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</si>
  <si>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</si>
  <si>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</si>
  <si>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</si>
  <si>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</si>
  <si>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</si>
  <si>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</si>
  <si>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</si>
  <si>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</si>
  <si>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</si>
  <si>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</si>
  <si>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</si>
  <si>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</si>
  <si>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</si>
  <si>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</si>
  <si>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131313701</t>
  </si>
  <si>
    <t>Hloubení nezapažených jam v soudržných horninách třídy těžitelnosti II skupiny 4 ručně</t>
  </si>
  <si>
    <t>m3</t>
  </si>
  <si>
    <t>4</t>
  </si>
  <si>
    <t>-1362520538</t>
  </si>
  <si>
    <t>VV</t>
  </si>
  <si>
    <t>6*0,3*0,3*1,2*1</t>
  </si>
  <si>
    <t>Zakládání</t>
  </si>
  <si>
    <t>275313711</t>
  </si>
  <si>
    <t>Základové patky z betonu tř. C 20/25</t>
  </si>
  <si>
    <t>-1967183178</t>
  </si>
  <si>
    <t>0,648*1,25</t>
  </si>
  <si>
    <t>3</t>
  </si>
  <si>
    <t>Svislé a kompletní konstrukce</t>
  </si>
  <si>
    <t>339921131</t>
  </si>
  <si>
    <t>Osazování betonových palisád do betonového základu v řadě výšky prvku do 0,5 m</t>
  </si>
  <si>
    <t>m</t>
  </si>
  <si>
    <t>1238061042</t>
  </si>
  <si>
    <t>8,25</t>
  </si>
  <si>
    <t>M</t>
  </si>
  <si>
    <t>59228407</t>
  </si>
  <si>
    <t>palisáda betonová tyčová hranatá přírodní 110x110x400mm</t>
  </si>
  <si>
    <t>kus</t>
  </si>
  <si>
    <t>8</t>
  </si>
  <si>
    <t>1980084999</t>
  </si>
  <si>
    <t>5</t>
  </si>
  <si>
    <t>339921132</t>
  </si>
  <si>
    <t>Osazování betonových palisád do betonového základu v řadě výšky prvku přes 0,5 do 1 m</t>
  </si>
  <si>
    <t>-1083668463</t>
  </si>
  <si>
    <t>"cukrárna"1+1+3,35+4,5+1,32</t>
  </si>
  <si>
    <t>6</t>
  </si>
  <si>
    <t>59228408</t>
  </si>
  <si>
    <t>palisáda betonová tyčová hranatá přírodní 110x110x600mm</t>
  </si>
  <si>
    <t>-364492465</t>
  </si>
  <si>
    <t>11*10</t>
  </si>
  <si>
    <t>Komunikace pozemní</t>
  </si>
  <si>
    <t>7</t>
  </si>
  <si>
    <t>564861011</t>
  </si>
  <si>
    <t>Podklad ze štěrkodrtě ŠD plochy do 100 m2 tl 200 mm</t>
  </si>
  <si>
    <t>m2</t>
  </si>
  <si>
    <t>542150554</t>
  </si>
  <si>
    <t>"cukrárna"6,13+8,7</t>
  </si>
  <si>
    <t>Součet</t>
  </si>
  <si>
    <t>596211130</t>
  </si>
  <si>
    <t>Kladení zámkové dlažby komunikací pro pěší ručně tl 60 mm skupiny C pl do 50 m2</t>
  </si>
  <si>
    <t>-1008465954</t>
  </si>
  <si>
    <t>"cukrárna"(1,11+2,9+6,35)*1,1</t>
  </si>
  <si>
    <t>9</t>
  </si>
  <si>
    <t>BET.K06C01</t>
  </si>
  <si>
    <t>BEST-KLASIKO/6CM PŘÍRODNÍ</t>
  </si>
  <si>
    <t>-1041799696</t>
  </si>
  <si>
    <t>11,396*1,1 'Přepočtené koeficientem množství</t>
  </si>
  <si>
    <t>Úpravy povrchů, podlahy a osazování výplní</t>
  </si>
  <si>
    <t>10</t>
  </si>
  <si>
    <t>612311131</t>
  </si>
  <si>
    <t>Potažení vnitřních stěn vápenným štukem tloušťky do 3 mm</t>
  </si>
  <si>
    <t>-135443791</t>
  </si>
  <si>
    <t>63</t>
  </si>
  <si>
    <t>11</t>
  </si>
  <si>
    <t>622131121</t>
  </si>
  <si>
    <t>Penetrační nátěr vnějších stěn nanášený ručně</t>
  </si>
  <si>
    <t>1217316197</t>
  </si>
  <si>
    <t>83</t>
  </si>
  <si>
    <t>12</t>
  </si>
  <si>
    <t>622142001</t>
  </si>
  <si>
    <t>Potažení vnějších stěn sklovláknitým pletivem vtlačeným do tenkovrstvé hmoty</t>
  </si>
  <si>
    <t>-1096730645</t>
  </si>
  <si>
    <t>"cukrárna"35*0,9</t>
  </si>
  <si>
    <t>13</t>
  </si>
  <si>
    <t>622143003</t>
  </si>
  <si>
    <t>Montáž omítkových plastových nebo pozinkovaných rohových profilů s tkaninou</t>
  </si>
  <si>
    <t>62830732</t>
  </si>
  <si>
    <t>"cukrárna"(35+16*2,5)*2</t>
  </si>
  <si>
    <t>14</t>
  </si>
  <si>
    <t>63127416</t>
  </si>
  <si>
    <t>profil rohový PVC 23x23mm s výztužnou tkaninou š 100mm pro ETICS</t>
  </si>
  <si>
    <t>-623906385</t>
  </si>
  <si>
    <t>622143004</t>
  </si>
  <si>
    <t>Montáž omítkových samolepících začišťovacích profilů pro spojení s okenním rámem</t>
  </si>
  <si>
    <t>1930907047</t>
  </si>
  <si>
    <t>16</t>
  </si>
  <si>
    <t>59051476</t>
  </si>
  <si>
    <t>profil začišťovací PVC 9mm s výztužnou tkaninou pro ostění ETICS</t>
  </si>
  <si>
    <t>-876753645</t>
  </si>
  <si>
    <t>150*1,05 'Přepočtené koeficientem množství</t>
  </si>
  <si>
    <t>17</t>
  </si>
  <si>
    <t>622211001</t>
  </si>
  <si>
    <t>Montáž kontaktního zateplení vnitřn - špalety</t>
  </si>
  <si>
    <t>2053030777</t>
  </si>
  <si>
    <t>"cukrárna"6*(2,5+2,5+3,35)*0,5</t>
  </si>
  <si>
    <t>18</t>
  </si>
  <si>
    <t>28376414</t>
  </si>
  <si>
    <t>deska XPS hrana polodrážková a hladký povrch 300kPA tl 20mm</t>
  </si>
  <si>
    <t>32</t>
  </si>
  <si>
    <t>1609420682</t>
  </si>
  <si>
    <t>25,05*1,05 'Přepočtené koeficientem množství</t>
  </si>
  <si>
    <t>19</t>
  </si>
  <si>
    <t>622211021</t>
  </si>
  <si>
    <t>Montáž kontaktního zateplení vnějších stěn lepením a mechanickým kotvením polystyrénových desek do betonu a zdiva tl přes 80 do 120 mm</t>
  </si>
  <si>
    <t>-1946691485</t>
  </si>
  <si>
    <t>"cukrárna"(27,83+20,91)*1,1</t>
  </si>
  <si>
    <t>20</t>
  </si>
  <si>
    <t>28376040</t>
  </si>
  <si>
    <t>deska EPS grafitová fasádní λ=0,032 tl 120mm</t>
  </si>
  <si>
    <t>-1046473171</t>
  </si>
  <si>
    <t>622531012</t>
  </si>
  <si>
    <t>Tenkovrstvá silikonová zrnitá omítka zrnitost 1,5 mm vnějších stěn</t>
  </si>
  <si>
    <t>-1528733749</t>
  </si>
  <si>
    <t>102,025/2</t>
  </si>
  <si>
    <t>22</t>
  </si>
  <si>
    <t>629991011</t>
  </si>
  <si>
    <t>Zakrytí výplní otvorů a svislých ploch fólií přilepenou lepící páskou</t>
  </si>
  <si>
    <t>-1513078197</t>
  </si>
  <si>
    <t>3,35*2,35*6*2</t>
  </si>
  <si>
    <t>23</t>
  </si>
  <si>
    <t>632451111</t>
  </si>
  <si>
    <t>Cementový samonivelační potěr ze suchých směsí tl přes 25 do 30 mm</t>
  </si>
  <si>
    <t>1208283709</t>
  </si>
  <si>
    <t>7"cukrárna"</t>
  </si>
  <si>
    <t>Ostatní konstrukce a práce, bourání</t>
  </si>
  <si>
    <t>24</t>
  </si>
  <si>
    <t>952901111</t>
  </si>
  <si>
    <t>Vyčištění budov bytové a občanské výstavby při výšce podlaží do 4 m</t>
  </si>
  <si>
    <t>-1841281501</t>
  </si>
  <si>
    <t>285/2</t>
  </si>
  <si>
    <t>25</t>
  </si>
  <si>
    <t>961055111</t>
  </si>
  <si>
    <t>Bourání základů ze ŽB - bourání schodiště před vstupy</t>
  </si>
  <si>
    <t>1818986610</t>
  </si>
  <si>
    <t>"cukrárna"2*4*0,45</t>
  </si>
  <si>
    <t>997</t>
  </si>
  <si>
    <t>Přesun sutě</t>
  </si>
  <si>
    <t>26</t>
  </si>
  <si>
    <t>997013151</t>
  </si>
  <si>
    <t>Vnitrostaveništní doprava suti a vybouraných hmot pro budovy v do 6 m s omezením mechanizace</t>
  </si>
  <si>
    <t>t</t>
  </si>
  <si>
    <t>134300104</t>
  </si>
  <si>
    <t>27</t>
  </si>
  <si>
    <t>997013501</t>
  </si>
  <si>
    <t>Odvoz suti a vybouraných hmot na skládku nebo meziskládku do 1 km se složením</t>
  </si>
  <si>
    <t>-1396099909</t>
  </si>
  <si>
    <t>28</t>
  </si>
  <si>
    <t>997013509</t>
  </si>
  <si>
    <t>Příplatek k odvozu suti a vybouraných hmot na skládku ZKD 1 km přes 1 km</t>
  </si>
  <si>
    <t>-982082598</t>
  </si>
  <si>
    <t>8,659*6</t>
  </si>
  <si>
    <t>29</t>
  </si>
  <si>
    <t>997013871</t>
  </si>
  <si>
    <t>Poplatek za uložení stavebního odpadu na recyklační skládce (skládkovné) směsného stavebního a demoličního kód odpadu 17 09 04</t>
  </si>
  <si>
    <t>173727715</t>
  </si>
  <si>
    <t>998</t>
  </si>
  <si>
    <t>Přesun hmot</t>
  </si>
  <si>
    <t>30</t>
  </si>
  <si>
    <t>998018001</t>
  </si>
  <si>
    <t>Přesun hmot ruční pro budovy v do 6 m</t>
  </si>
  <si>
    <t>234507418</t>
  </si>
  <si>
    <t>PSV</t>
  </si>
  <si>
    <t>Práce a dodávky PSV</t>
  </si>
  <si>
    <t>713</t>
  </si>
  <si>
    <t>Izolace tepelné</t>
  </si>
  <si>
    <t>31</t>
  </si>
  <si>
    <t>713392611</t>
  </si>
  <si>
    <t>Montáž izolace tepelné těles vyplnění prostorů izolace</t>
  </si>
  <si>
    <t>517647749</t>
  </si>
  <si>
    <t>"cukrárna"6*3,35*0,25</t>
  </si>
  <si>
    <t>ISV.8592248000260</t>
  </si>
  <si>
    <t>Isover ORSIK 100mm, λD = 0,038 (W·m-1·K-1),1200x600x100mm, univerzální izolace do šikmých střech.</t>
  </si>
  <si>
    <t>1266401866</t>
  </si>
  <si>
    <t>762</t>
  </si>
  <si>
    <t>Konstrukce tesařské</t>
  </si>
  <si>
    <t>33</t>
  </si>
  <si>
    <t>762083111</t>
  </si>
  <si>
    <t>Impregnace řeziva proti dřevokaznému hmyzu a houbám máčením třída ohrožení 1 a 2</t>
  </si>
  <si>
    <t>1835815389</t>
  </si>
  <si>
    <t>2,75/2</t>
  </si>
  <si>
    <t>34</t>
  </si>
  <si>
    <t>762085121</t>
  </si>
  <si>
    <t>Montáž styčníkových desek půdorysné plochy do 100 cm2</t>
  </si>
  <si>
    <t>1765642285</t>
  </si>
  <si>
    <t>80</t>
  </si>
  <si>
    <t>35</t>
  </si>
  <si>
    <t>54825102</t>
  </si>
  <si>
    <t>kování tesařské úhelník 90° typ1 40x80x80x2,0mm</t>
  </si>
  <si>
    <t>240527925</t>
  </si>
  <si>
    <t>36</t>
  </si>
  <si>
    <t>762395000</t>
  </si>
  <si>
    <t>Spojovací prostředky krovů, bednění, laťování, nadstřešních konstrukcí</t>
  </si>
  <si>
    <t>-969948033</t>
  </si>
  <si>
    <t>37</t>
  </si>
  <si>
    <t>762420013.CDC</t>
  </si>
  <si>
    <t>Obložení stropu z cementotřískových desek CETRIS tl 16 mm na sraz šroubovaných</t>
  </si>
  <si>
    <t>1128842739</t>
  </si>
  <si>
    <t>"cukrárna"6*2,05*3,35</t>
  </si>
  <si>
    <t>38</t>
  </si>
  <si>
    <t>998762101</t>
  </si>
  <si>
    <t>Přesun hmot tonážní pro kce tesařské v objektech v do 6 m</t>
  </si>
  <si>
    <t>97244463</t>
  </si>
  <si>
    <t>39</t>
  </si>
  <si>
    <t>998762181</t>
  </si>
  <si>
    <t>Příplatek k přesunu hmot tonážní 762 prováděný bez použití mechanizace</t>
  </si>
  <si>
    <t>1975720314</t>
  </si>
  <si>
    <t>764</t>
  </si>
  <si>
    <t>Konstrukce klempířské</t>
  </si>
  <si>
    <t>40</t>
  </si>
  <si>
    <t>764226443</t>
  </si>
  <si>
    <t>Oplechování parapetů rovných celoplošně lepené z Al plechu rš 250 mm</t>
  </si>
  <si>
    <t>1769369913</t>
  </si>
  <si>
    <t>2,13+0,6</t>
  </si>
  <si>
    <t>41</t>
  </si>
  <si>
    <t>764226445</t>
  </si>
  <si>
    <t>Oplechování parapetů rovných celoplošně lepené z Al plechu rš 400 mm</t>
  </si>
  <si>
    <t>433280992</t>
  </si>
  <si>
    <t>3,35*3+2,35*2</t>
  </si>
  <si>
    <t>42</t>
  </si>
  <si>
    <t>998764101</t>
  </si>
  <si>
    <t>Přesun hmot tonážní pro konstrukce klempířské v objektech v do 6 m</t>
  </si>
  <si>
    <t>-1805613918</t>
  </si>
  <si>
    <t>766</t>
  </si>
  <si>
    <t>Konstrukce truhlářské</t>
  </si>
  <si>
    <t>43</t>
  </si>
  <si>
    <t>766437311.1</t>
  </si>
  <si>
    <t>Montáž obložení podkladového roštu pro nadpraží "80/60" KVH</t>
  </si>
  <si>
    <t>-179764582</t>
  </si>
  <si>
    <t>"cukrárna"6*(3,35*2+8*0,6+24*0,3)</t>
  </si>
  <si>
    <t>44</t>
  </si>
  <si>
    <t>61223260</t>
  </si>
  <si>
    <t>hranol konstrukční KVH lepený průřezu 40x60-280mm nepohledový</t>
  </si>
  <si>
    <t>67121878</t>
  </si>
  <si>
    <t>45</t>
  </si>
  <si>
    <t>766437311.2</t>
  </si>
  <si>
    <t>Montáž obložení podkladového roštu pro nadpraží "100/140" KVH</t>
  </si>
  <si>
    <t>-1584839498</t>
  </si>
  <si>
    <t>"cukrárna"6*(3,35*2+1)</t>
  </si>
  <si>
    <t>46</t>
  </si>
  <si>
    <t>61223264</t>
  </si>
  <si>
    <t>hranol konstrukční KVH lepený průřezu 100x100-280mm nepohledový</t>
  </si>
  <si>
    <t>1949791318</t>
  </si>
  <si>
    <t>47</t>
  </si>
  <si>
    <t>998766101</t>
  </si>
  <si>
    <t>Přesun hmot tonážní pro kce truhlářské v objektech v do 6 m</t>
  </si>
  <si>
    <t>-621030250</t>
  </si>
  <si>
    <t>48</t>
  </si>
  <si>
    <t>998766181</t>
  </si>
  <si>
    <t>Příplatek k přesunu hmot tonážní 766 prováděný bez použití mechanizace</t>
  </si>
  <si>
    <t>-976149077</t>
  </si>
  <si>
    <t>767</t>
  </si>
  <si>
    <t>Konstrukce zámečnické</t>
  </si>
  <si>
    <t>49</t>
  </si>
  <si>
    <t>767211311</t>
  </si>
  <si>
    <t>Montáž venkovního kovového schodiště rovného kotveného do zdiva</t>
  </si>
  <si>
    <t>677034314</t>
  </si>
  <si>
    <t>50</t>
  </si>
  <si>
    <t>55342281</t>
  </si>
  <si>
    <t>zábradlí s prutovou výplní, dolní kotvení, kulatý sloupek nnebo jackl včetně spodního pásu - vodící lišta pro vozíčkáře</t>
  </si>
  <si>
    <t>1054871431</t>
  </si>
  <si>
    <t>51</t>
  </si>
  <si>
    <t>767610114</t>
  </si>
  <si>
    <t>Montáž oken kovových pevných do panelů nebo ocelové konstrukce pl přes 2,5 m2</t>
  </si>
  <si>
    <t>-518921933</t>
  </si>
  <si>
    <t>"cukrárna pozice 2"3*3,35*1,7</t>
  </si>
  <si>
    <t>52</t>
  </si>
  <si>
    <t>55341004</t>
  </si>
  <si>
    <t>okno Al s fixním zasklením dvojsklo přes plochu 1m2 v 1,5-2,5m</t>
  </si>
  <si>
    <t>22249339</t>
  </si>
  <si>
    <t>53</t>
  </si>
  <si>
    <t>767610126</t>
  </si>
  <si>
    <t>Montáž oken kovových jednoduchých otevíravých do zdiva pl přes 0,6 do 1,5 m2</t>
  </si>
  <si>
    <t>62637569</t>
  </si>
  <si>
    <t>"cukrárna"0,6*1,2*2</t>
  </si>
  <si>
    <t>54</t>
  </si>
  <si>
    <t>55341010</t>
  </si>
  <si>
    <t>okno Al otevíravé/sklopné dvojsklo přes plochu 1m2 do v 1,5m</t>
  </si>
  <si>
    <t>1162286036</t>
  </si>
  <si>
    <t>55</t>
  </si>
  <si>
    <t>767610127</t>
  </si>
  <si>
    <t>Montáž oken kovových jednoduchých otevíravých do zdiva pl přes 1,5 do 2,5 m2</t>
  </si>
  <si>
    <t>327244672</t>
  </si>
  <si>
    <t>"cukrárna"2,13*0,9</t>
  </si>
  <si>
    <t>56</t>
  </si>
  <si>
    <t>55341012</t>
  </si>
  <si>
    <t>okno Al otevíravé/sklopné dvojsklo přes plochu 1m2 v 1,5-2,5m</t>
  </si>
  <si>
    <t>289206860</t>
  </si>
  <si>
    <t>57</t>
  </si>
  <si>
    <t>767610128</t>
  </si>
  <si>
    <t>Montáž oken kovových jednoduchých otevíravých do zdiva pl přes 2,5 m2</t>
  </si>
  <si>
    <t>482196244</t>
  </si>
  <si>
    <t>"cukrárna pozice 3 a 4"2*3,35*2,35</t>
  </si>
  <si>
    <t>58</t>
  </si>
  <si>
    <t>55341360</t>
  </si>
  <si>
    <t>stěna prosklená pozice 3 a 4 se vstupními dveřmi</t>
  </si>
  <si>
    <t>1328627115</t>
  </si>
  <si>
    <t>59</t>
  </si>
  <si>
    <t>998767101</t>
  </si>
  <si>
    <t>Přesun hmot tonážní pro zámečnické konstrukce v objektech v do 6 m</t>
  </si>
  <si>
    <t>-913354155</t>
  </si>
  <si>
    <t>60</t>
  </si>
  <si>
    <t>998767181</t>
  </si>
  <si>
    <t>Příplatek k přesunu hmot tonážní 767 prováděný bez použití mechanizace</t>
  </si>
  <si>
    <t>1834472211</t>
  </si>
  <si>
    <t>784</t>
  </si>
  <si>
    <t>Dokončovací práce - malby a tapety</t>
  </si>
  <si>
    <t>61</t>
  </si>
  <si>
    <t>784121001</t>
  </si>
  <si>
    <t>Oškrabání malby v mísnostech v do 3,80 m</t>
  </si>
  <si>
    <t>-311268888</t>
  </si>
  <si>
    <t>62</t>
  </si>
  <si>
    <t>784181101</t>
  </si>
  <si>
    <t>Základní akrylátová jednonásobná bezbarvá penetrace podkladu v místnostech v do 3,80 m</t>
  </si>
  <si>
    <t>-973233514</t>
  </si>
  <si>
    <t>188,94/2</t>
  </si>
  <si>
    <t>784211101</t>
  </si>
  <si>
    <t>Dvojnásobné bílé malby ze směsí za mokra výborně oděruvzdorných v místnostech v do 3,80 m</t>
  </si>
  <si>
    <t>-203891906</t>
  </si>
  <si>
    <t>HZS</t>
  </si>
  <si>
    <t>Hodinové zúčtovací sazby</t>
  </si>
  <si>
    <t>64</t>
  </si>
  <si>
    <t>HZS1291</t>
  </si>
  <si>
    <t xml:space="preserve">Hodinová zúčtovací sazba pomocný stavební dělník </t>
  </si>
  <si>
    <t>hod</t>
  </si>
  <si>
    <t>512</t>
  </si>
  <si>
    <t>1647030770</t>
  </si>
  <si>
    <t>"vyklizení prostoru v místech stavebních prací"6</t>
  </si>
  <si>
    <t>"rozebrání nadpraží"12</t>
  </si>
  <si>
    <t>"rozebrání výloh, demontáže výplní atd"30</t>
  </si>
  <si>
    <t>65</t>
  </si>
  <si>
    <t>HZS1302</t>
  </si>
  <si>
    <t>Hodinová zúčtovací sazba zedník specialista - úpravy pískovce po bourání</t>
  </si>
  <si>
    <t>143977778</t>
  </si>
  <si>
    <t>VRN</t>
  </si>
  <si>
    <t>Vedlejší rozpočtové náklady</t>
  </si>
  <si>
    <t>VRN3</t>
  </si>
  <si>
    <t>Zařízení staveniště</t>
  </si>
  <si>
    <t>66</t>
  </si>
  <si>
    <t>030001000</t>
  </si>
  <si>
    <t>soub</t>
  </si>
  <si>
    <t>1024</t>
  </si>
  <si>
    <t>-1588879671</t>
  </si>
  <si>
    <t>VRN4</t>
  </si>
  <si>
    <t>Inženýrská činnost</t>
  </si>
  <si>
    <t>67</t>
  </si>
  <si>
    <t>040001000</t>
  </si>
  <si>
    <t>Inženýrská činnost - koordinace stavba dodavatel výplní, přípravné práce</t>
  </si>
  <si>
    <t>-2008958493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</si>
</sst>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63" workbookViewId="0">
      <selection activeCell="AN9" sqref="AN9"/>
    </sheetView>
  </sheetViews>
  <sheetFormatPr defaultRowHeight="14.6"/>
  <cols>
    <col min="1" max="1" width="8.36328125" customWidth="1"/>
    <col min="2" max="2" width="1.6328125" customWidth="1"/>
    <col min="3" max="3" width="4.1796875" customWidth="1"/>
    <col min="4" max="33" width="2.6328125" customWidth="1"/>
    <col min="34" max="34" width="3.36328125" customWidth="1"/>
    <col min="35" max="35" width="31.6328125" customWidth="1"/>
    <col min="36" max="37" width="2.453125" customWidth="1"/>
    <col min="38" max="38" width="8.36328125" customWidth="1"/>
    <col min="39" max="39" width="3.36328125" customWidth="1"/>
    <col min="40" max="40" width="13.36328125" customWidth="1"/>
    <col min="41" max="41" width="7.453125" customWidth="1"/>
    <col min="42" max="42" width="4.1796875" customWidth="1"/>
    <col min="43" max="43" width="15.6328125" hidden="1" customWidth="1"/>
    <col min="44" max="44" width="13.6328125" customWidth="1"/>
    <col min="45" max="47" width="25.81640625" hidden="1" customWidth="1"/>
    <col min="48" max="49" width="21.6328125" hidden="1" customWidth="1"/>
    <col min="50" max="51" width="25" hidden="1" customWidth="1"/>
    <col min="52" max="52" width="21.6328125" hidden="1" customWidth="1"/>
    <col min="53" max="53" width="19.1796875" hidden="1" customWidth="1"/>
    <col min="54" max="54" width="25" hidden="1" customWidth="1"/>
    <col min="55" max="55" width="21.6328125" hidden="1" customWidth="1"/>
    <col min="56" max="56" width="19.1796875" hidden="1" customWidth="1"/>
    <col min="57" max="57" width="66.453125" customWidth="1"/>
    <col min="71" max="91" width="9.36328125" hidden="1"/>
  </cols>
  <sheetData>
    <row r="1" spans="1:74" ht="10.3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7" customHeight="1"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74" t="s">
        <v>14</v>
      </c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R5" s="18"/>
      <c r="BE5" s="171" t="s">
        <v>15</v>
      </c>
      <c r="BS5" s="15" t="s">
        <v>6</v>
      </c>
    </row>
    <row r="6" spans="1:74" ht="37" customHeight="1">
      <c r="B6" s="18"/>
      <c r="D6" s="24" t="s">
        <v>16</v>
      </c>
      <c r="K6" s="176" t="s">
        <v>17</v>
      </c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R6" s="18"/>
      <c r="BE6" s="172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2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11">
        <v>45534</v>
      </c>
      <c r="AR8" s="18"/>
      <c r="BE8" s="172"/>
      <c r="BS8" s="15" t="s">
        <v>6</v>
      </c>
    </row>
    <row r="9" spans="1:74" ht="14.4" customHeight="1">
      <c r="B9" s="18"/>
      <c r="AR9" s="18"/>
      <c r="BE9" s="172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172"/>
      <c r="BS10" s="15" t="s">
        <v>6</v>
      </c>
    </row>
    <row r="11" spans="1:74" ht="18.45" customHeight="1">
      <c r="B11" s="18"/>
      <c r="E11" s="23" t="s">
        <v>25</v>
      </c>
      <c r="AK11" s="25" t="s">
        <v>26</v>
      </c>
      <c r="AN11" s="23" t="s">
        <v>1</v>
      </c>
      <c r="AR11" s="18"/>
      <c r="BE11" s="172"/>
      <c r="BS11" s="15" t="s">
        <v>6</v>
      </c>
    </row>
    <row r="12" spans="1:74" ht="7" customHeight="1">
      <c r="B12" s="18"/>
      <c r="AR12" s="18"/>
      <c r="BE12" s="172"/>
      <c r="BS12" s="15" t="s">
        <v>6</v>
      </c>
    </row>
    <row r="13" spans="1:74" ht="12" customHeight="1">
      <c r="B13" s="18"/>
      <c r="D13" s="25" t="s">
        <v>27</v>
      </c>
      <c r="AK13" s="25" t="s">
        <v>24</v>
      </c>
      <c r="AN13" s="27" t="s">
        <v>28</v>
      </c>
      <c r="AR13" s="18"/>
      <c r="BE13" s="172"/>
      <c r="BS13" s="15" t="s">
        <v>6</v>
      </c>
    </row>
    <row r="14" spans="1:74" ht="12.45">
      <c r="B14" s="18"/>
      <c r="E14" s="177" t="s">
        <v>28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25" t="s">
        <v>26</v>
      </c>
      <c r="AN14" s="27" t="s">
        <v>28</v>
      </c>
      <c r="AR14" s="18"/>
      <c r="BE14" s="172"/>
      <c r="BS14" s="15" t="s">
        <v>6</v>
      </c>
    </row>
    <row r="15" spans="1:74" ht="7" customHeight="1">
      <c r="B15" s="18"/>
      <c r="AR15" s="18"/>
      <c r="BE15" s="172"/>
      <c r="BS15" s="15" t="s">
        <v>4</v>
      </c>
    </row>
    <row r="16" spans="1:74" ht="12" customHeight="1">
      <c r="B16" s="18"/>
      <c r="D16" s="25" t="s">
        <v>29</v>
      </c>
      <c r="AK16" s="25" t="s">
        <v>24</v>
      </c>
      <c r="AN16" s="23" t="s">
        <v>1</v>
      </c>
      <c r="AR16" s="18"/>
      <c r="BE16" s="172"/>
      <c r="BS16" s="15" t="s">
        <v>4</v>
      </c>
    </row>
    <row r="17" spans="2:71" ht="18.45" customHeight="1">
      <c r="B17" s="18"/>
      <c r="E17" s="23" t="s">
        <v>25</v>
      </c>
      <c r="AK17" s="25" t="s">
        <v>26</v>
      </c>
      <c r="AN17" s="23" t="s">
        <v>1</v>
      </c>
      <c r="AR17" s="18"/>
      <c r="BE17" s="172"/>
      <c r="BS17" s="15" t="s">
        <v>30</v>
      </c>
    </row>
    <row r="18" spans="2:71" ht="7" customHeight="1">
      <c r="B18" s="18"/>
      <c r="AR18" s="18"/>
      <c r="BE18" s="172"/>
      <c r="BS18" s="15" t="s">
        <v>6</v>
      </c>
    </row>
    <row r="19" spans="2:71" ht="12" customHeight="1">
      <c r="B19" s="18"/>
      <c r="D19" s="25" t="s">
        <v>31</v>
      </c>
      <c r="AK19" s="25" t="s">
        <v>24</v>
      </c>
      <c r="AN19" s="23" t="s">
        <v>1</v>
      </c>
      <c r="AR19" s="18"/>
      <c r="BE19" s="172"/>
      <c r="BS19" s="15" t="s">
        <v>6</v>
      </c>
    </row>
    <row r="20" spans="2:71" ht="18.45" customHeight="1">
      <c r="B20" s="18"/>
      <c r="E20" s="23" t="s">
        <v>25</v>
      </c>
      <c r="AK20" s="25" t="s">
        <v>26</v>
      </c>
      <c r="AN20" s="23" t="s">
        <v>1</v>
      </c>
      <c r="AR20" s="18"/>
      <c r="BE20" s="172"/>
      <c r="BS20" s="15" t="s">
        <v>30</v>
      </c>
    </row>
    <row r="21" spans="2:71" ht="7" customHeight="1">
      <c r="B21" s="18"/>
      <c r="AR21" s="18"/>
      <c r="BE21" s="172"/>
    </row>
    <row r="22" spans="2:71" ht="12" customHeight="1">
      <c r="B22" s="18"/>
      <c r="D22" s="25" t="s">
        <v>32</v>
      </c>
      <c r="AR22" s="18"/>
      <c r="BE22" s="172"/>
    </row>
    <row r="23" spans="2:71" ht="16.5" customHeight="1">
      <c r="B23" s="18"/>
      <c r="E23" s="179" t="s">
        <v>1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8"/>
      <c r="BE23" s="172"/>
    </row>
    <row r="24" spans="2:71" ht="7" customHeight="1">
      <c r="B24" s="18"/>
      <c r="AR24" s="18"/>
      <c r="BE24" s="172"/>
    </row>
    <row r="25" spans="2:71" ht="7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2"/>
    </row>
    <row r="26" spans="2:71" s="1" customFormat="1" ht="25.95" customHeight="1">
      <c r="B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0">
        <f>ROUND(AG94,2)</f>
        <v>0</v>
      </c>
      <c r="AL26" s="181"/>
      <c r="AM26" s="181"/>
      <c r="AN26" s="181"/>
      <c r="AO26" s="181"/>
      <c r="AR26" s="30"/>
      <c r="BE26" s="172"/>
    </row>
    <row r="27" spans="2:71" s="1" customFormat="1" ht="7" customHeight="1">
      <c r="B27" s="30"/>
      <c r="AR27" s="30"/>
      <c r="BE27" s="172"/>
    </row>
    <row r="28" spans="2:71" s="1" customFormat="1" ht="12.45">
      <c r="B28" s="30"/>
      <c r="L28" s="182" t="s">
        <v>34</v>
      </c>
      <c r="M28" s="182"/>
      <c r="N28" s="182"/>
      <c r="O28" s="182"/>
      <c r="P28" s="182"/>
      <c r="W28" s="182" t="s">
        <v>35</v>
      </c>
      <c r="X28" s="182"/>
      <c r="Y28" s="182"/>
      <c r="Z28" s="182"/>
      <c r="AA28" s="182"/>
      <c r="AB28" s="182"/>
      <c r="AC28" s="182"/>
      <c r="AD28" s="182"/>
      <c r="AE28" s="182"/>
      <c r="AK28" s="182" t="s">
        <v>36</v>
      </c>
      <c r="AL28" s="182"/>
      <c r="AM28" s="182"/>
      <c r="AN28" s="182"/>
      <c r="AO28" s="182"/>
      <c r="AR28" s="30"/>
      <c r="BE28" s="172"/>
    </row>
    <row r="29" spans="2:71" s="2" customFormat="1" ht="14.4" customHeight="1">
      <c r="B29" s="34"/>
      <c r="D29" s="25" t="s">
        <v>37</v>
      </c>
      <c r="F29" s="25" t="s">
        <v>38</v>
      </c>
      <c r="L29" s="185">
        <v>0.21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4"/>
      <c r="BE29" s="173"/>
    </row>
    <row r="30" spans="2:71" s="2" customFormat="1" ht="14.4" customHeight="1">
      <c r="B30" s="34"/>
      <c r="F30" s="25" t="s">
        <v>39</v>
      </c>
      <c r="L30" s="185">
        <v>0.15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4"/>
      <c r="BE30" s="173"/>
    </row>
    <row r="31" spans="2:71" s="2" customFormat="1" ht="14.4" hidden="1" customHeight="1">
      <c r="B31" s="34"/>
      <c r="F31" s="25" t="s">
        <v>40</v>
      </c>
      <c r="L31" s="185">
        <v>0.21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4"/>
      <c r="BE31" s="173"/>
    </row>
    <row r="32" spans="2:71" s="2" customFormat="1" ht="14.4" hidden="1" customHeight="1">
      <c r="B32" s="34"/>
      <c r="F32" s="25" t="s">
        <v>41</v>
      </c>
      <c r="L32" s="185">
        <v>0.15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4"/>
      <c r="BE32" s="173"/>
    </row>
    <row r="33" spans="2:57" s="2" customFormat="1" ht="14.4" hidden="1" customHeight="1">
      <c r="B33" s="34"/>
      <c r="F33" s="25" t="s">
        <v>42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4"/>
      <c r="BE33" s="173"/>
    </row>
    <row r="34" spans="2:57" s="1" customFormat="1" ht="7" customHeight="1">
      <c r="B34" s="30"/>
      <c r="AR34" s="30"/>
      <c r="BE34" s="172"/>
    </row>
    <row r="35" spans="2:57" s="1" customFormat="1" ht="25.95" customHeight="1"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86" t="s">
        <v>45</v>
      </c>
      <c r="Y35" s="187"/>
      <c r="Z35" s="187"/>
      <c r="AA35" s="187"/>
      <c r="AB35" s="187"/>
      <c r="AC35" s="37"/>
      <c r="AD35" s="37"/>
      <c r="AE35" s="37"/>
      <c r="AF35" s="37"/>
      <c r="AG35" s="37"/>
      <c r="AH35" s="37"/>
      <c r="AI35" s="37"/>
      <c r="AJ35" s="37"/>
      <c r="AK35" s="188">
        <f>SUM(AK26:AK33)</f>
        <v>0</v>
      </c>
      <c r="AL35" s="187"/>
      <c r="AM35" s="187"/>
      <c r="AN35" s="187"/>
      <c r="AO35" s="189"/>
      <c r="AP35" s="35"/>
      <c r="AQ35" s="35"/>
      <c r="AR35" s="30"/>
    </row>
    <row r="36" spans="2:57" s="1" customFormat="1" ht="7" customHeight="1">
      <c r="B36" s="30"/>
      <c r="AR36" s="30"/>
    </row>
    <row r="37" spans="2:57" s="1" customFormat="1" ht="14.4" customHeight="1">
      <c r="B37" s="30"/>
      <c r="AR37" s="30"/>
    </row>
    <row r="38" spans="2:57" ht="14.4" customHeight="1">
      <c r="B38" s="18"/>
      <c r="AR38" s="18"/>
    </row>
    <row r="39" spans="2:57" ht="14.4" customHeight="1">
      <c r="B39" s="18"/>
      <c r="AR39" s="18"/>
    </row>
    <row r="40" spans="2:57" ht="14.4" customHeight="1">
      <c r="B40" s="18"/>
      <c r="AR40" s="18"/>
    </row>
    <row r="41" spans="2:57" ht="14.4" customHeight="1">
      <c r="B41" s="18"/>
      <c r="AR41" s="18"/>
    </row>
    <row r="42" spans="2:57" ht="14.4" customHeight="1">
      <c r="B42" s="18"/>
      <c r="AR42" s="18"/>
    </row>
    <row r="43" spans="2:57" ht="14.4" customHeight="1">
      <c r="B43" s="18"/>
      <c r="AR43" s="18"/>
    </row>
    <row r="44" spans="2:57" ht="14.4" customHeight="1">
      <c r="B44" s="18"/>
      <c r="AR44" s="18"/>
    </row>
    <row r="45" spans="2:57" ht="14.4" customHeight="1">
      <c r="B45" s="18"/>
      <c r="AR45" s="18"/>
    </row>
    <row r="46" spans="2:57" ht="14.4" customHeight="1">
      <c r="B46" s="18"/>
      <c r="AR46" s="18"/>
    </row>
    <row r="47" spans="2:57" ht="14.4" customHeight="1">
      <c r="B47" s="18"/>
      <c r="AR47" s="18"/>
    </row>
    <row r="48" spans="2:57" ht="14.4" customHeight="1">
      <c r="B48" s="18"/>
      <c r="AR48" s="18"/>
    </row>
    <row r="49" spans="2:44" s="1" customFormat="1" ht="14.4" customHeight="1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 ht="10.3">
      <c r="B50" s="18"/>
      <c r="AR50" s="18"/>
    </row>
    <row r="51" spans="2:44" ht="10.3">
      <c r="B51" s="18"/>
      <c r="AR51" s="18"/>
    </row>
    <row r="52" spans="2:44" ht="10.3">
      <c r="B52" s="18"/>
      <c r="AR52" s="18"/>
    </row>
    <row r="53" spans="2:44" ht="10.3">
      <c r="B53" s="18"/>
      <c r="AR53" s="18"/>
    </row>
    <row r="54" spans="2:44" ht="10.3">
      <c r="B54" s="18"/>
      <c r="AR54" s="18"/>
    </row>
    <row r="55" spans="2:44" ht="10.3">
      <c r="B55" s="18"/>
      <c r="AR55" s="18"/>
    </row>
    <row r="56" spans="2:44" ht="10.3">
      <c r="B56" s="18"/>
      <c r="AR56" s="18"/>
    </row>
    <row r="57" spans="2:44" ht="10.3">
      <c r="B57" s="18"/>
      <c r="AR57" s="18"/>
    </row>
    <row r="58" spans="2:44" ht="10.3">
      <c r="B58" s="18"/>
      <c r="AR58" s="18"/>
    </row>
    <row r="59" spans="2:44" ht="10.3">
      <c r="B59" s="18"/>
      <c r="AR59" s="18"/>
    </row>
    <row r="60" spans="2:44" s="1" customFormat="1" ht="12.45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 ht="10.3">
      <c r="B61" s="18"/>
      <c r="AR61" s="18"/>
    </row>
    <row r="62" spans="2:44" ht="10.3">
      <c r="B62" s="18"/>
      <c r="AR62" s="18"/>
    </row>
    <row r="63" spans="2:44" ht="10.3">
      <c r="B63" s="18"/>
      <c r="AR63" s="18"/>
    </row>
    <row r="64" spans="2:44" s="1" customFormat="1" ht="12.45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 ht="10.3">
      <c r="B65" s="18"/>
      <c r="AR65" s="18"/>
    </row>
    <row r="66" spans="2:44" ht="10.3">
      <c r="B66" s="18"/>
      <c r="AR66" s="18"/>
    </row>
    <row r="67" spans="2:44" ht="10.3">
      <c r="B67" s="18"/>
      <c r="AR67" s="18"/>
    </row>
    <row r="68" spans="2:44" ht="10.3">
      <c r="B68" s="18"/>
      <c r="AR68" s="18"/>
    </row>
    <row r="69" spans="2:44" ht="10.3">
      <c r="B69" s="18"/>
      <c r="AR69" s="18"/>
    </row>
    <row r="70" spans="2:44" ht="10.3">
      <c r="B70" s="18"/>
      <c r="AR70" s="18"/>
    </row>
    <row r="71" spans="2:44" ht="10.3">
      <c r="B71" s="18"/>
      <c r="AR71" s="18"/>
    </row>
    <row r="72" spans="2:44" ht="10.3">
      <c r="B72" s="18"/>
      <c r="AR72" s="18"/>
    </row>
    <row r="73" spans="2:44" ht="10.3">
      <c r="B73" s="18"/>
      <c r="AR73" s="18"/>
    </row>
    <row r="74" spans="2:44" ht="10.3">
      <c r="B74" s="18"/>
      <c r="AR74" s="18"/>
    </row>
    <row r="75" spans="2:44" s="1" customFormat="1" ht="12.45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 ht="10.3">
      <c r="B76" s="30"/>
      <c r="AR76" s="30"/>
    </row>
    <row r="77" spans="2:44" s="1" customFormat="1" ht="7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0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0" s="1" customFormat="1" ht="25" customHeight="1">
      <c r="B82" s="30"/>
      <c r="C82" s="19" t="s">
        <v>52</v>
      </c>
      <c r="AR82" s="30"/>
    </row>
    <row r="83" spans="1:90" s="1" customFormat="1" ht="7" customHeight="1">
      <c r="B83" s="30"/>
      <c r="AR83" s="30"/>
    </row>
    <row r="84" spans="1:90" s="3" customFormat="1" ht="12" customHeight="1">
      <c r="B84" s="46"/>
      <c r="C84" s="25" t="s">
        <v>13</v>
      </c>
      <c r="L84" s="3" t="str">
        <f>K5</f>
        <v>2023/3/8c</v>
      </c>
      <c r="AR84" s="46"/>
    </row>
    <row r="85" spans="1:90" s="4" customFormat="1" ht="37" customHeight="1">
      <c r="B85" s="47"/>
      <c r="C85" s="48" t="s">
        <v>16</v>
      </c>
      <c r="L85" s="190" t="str">
        <f>K6</f>
        <v>Na Pilíři - úprava výloh varianta pouze papírnictví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47"/>
    </row>
    <row r="86" spans="1:90" s="1" customFormat="1" ht="7" customHeight="1">
      <c r="B86" s="30"/>
      <c r="AR86" s="30"/>
    </row>
    <row r="87" spans="1:90" s="1" customFormat="1" ht="12" customHeight="1">
      <c r="B87" s="30"/>
      <c r="C87" s="25" t="s">
        <v>20</v>
      </c>
      <c r="L87" s="49" t="str">
        <f>IF(K8="","",K8)</f>
        <v>Žacléř</v>
      </c>
      <c r="AI87" s="25" t="s">
        <v>22</v>
      </c>
      <c r="AM87" s="192">
        <f>IF(AN8= "","",AN8)</f>
        <v>45534</v>
      </c>
      <c r="AN87" s="192"/>
      <c r="AR87" s="30"/>
    </row>
    <row r="88" spans="1:90" s="1" customFormat="1" ht="7" customHeight="1">
      <c r="B88" s="30"/>
      <c r="AR88" s="30"/>
    </row>
    <row r="89" spans="1:90" s="1" customFormat="1" ht="15.15" customHeight="1">
      <c r="B89" s="30"/>
      <c r="C89" s="25" t="s">
        <v>23</v>
      </c>
      <c r="L89" s="3" t="str">
        <f>IF(E11= "","",E11)</f>
        <v xml:space="preserve"> </v>
      </c>
      <c r="AI89" s="25" t="s">
        <v>29</v>
      </c>
      <c r="AM89" s="193" t="str">
        <f>IF(E17="","",E17)</f>
        <v xml:space="preserve"> </v>
      </c>
      <c r="AN89" s="194"/>
      <c r="AO89" s="194"/>
      <c r="AP89" s="194"/>
      <c r="AR89" s="30"/>
      <c r="AS89" s="195" t="s">
        <v>53</v>
      </c>
      <c r="AT89" s="196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0" s="1" customFormat="1" ht="15.15" customHeight="1">
      <c r="B90" s="30"/>
      <c r="C90" s="25" t="s">
        <v>27</v>
      </c>
      <c r="L90" s="3" t="str">
        <f>IF(E14= "Vyplň údaj","",E14)</f>
        <v/>
      </c>
      <c r="AI90" s="25" t="s">
        <v>31</v>
      </c>
      <c r="AM90" s="193" t="str">
        <f>IF(E20="","",E20)</f>
        <v xml:space="preserve"> </v>
      </c>
      <c r="AN90" s="194"/>
      <c r="AO90" s="194"/>
      <c r="AP90" s="194"/>
      <c r="AR90" s="30"/>
      <c r="AS90" s="197"/>
      <c r="AT90" s="198"/>
      <c r="BD90" s="54"/>
    </row>
    <row r="91" spans="1:90" s="1" customFormat="1" ht="10.85" customHeight="1">
      <c r="B91" s="30"/>
      <c r="AR91" s="30"/>
      <c r="AS91" s="197"/>
      <c r="AT91" s="198"/>
      <c r="BD91" s="54"/>
    </row>
    <row r="92" spans="1:90" s="1" customFormat="1" ht="29.25" customHeight="1">
      <c r="B92" s="30"/>
      <c r="C92" s="199" t="s">
        <v>54</v>
      </c>
      <c r="D92" s="200"/>
      <c r="E92" s="200"/>
      <c r="F92" s="200"/>
      <c r="G92" s="200"/>
      <c r="H92" s="55"/>
      <c r="I92" s="201" t="s">
        <v>55</v>
      </c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2" t="s">
        <v>56</v>
      </c>
      <c r="AH92" s="200"/>
      <c r="AI92" s="200"/>
      <c r="AJ92" s="200"/>
      <c r="AK92" s="200"/>
      <c r="AL92" s="200"/>
      <c r="AM92" s="200"/>
      <c r="AN92" s="201" t="s">
        <v>57</v>
      </c>
      <c r="AO92" s="200"/>
      <c r="AP92" s="203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0" s="1" customFormat="1" ht="10.85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0" s="5" customFormat="1" ht="32.4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7">
        <f>ROUND(AG95,2)</f>
        <v>0</v>
      </c>
      <c r="AH94" s="207"/>
      <c r="AI94" s="207"/>
      <c r="AJ94" s="207"/>
      <c r="AK94" s="207"/>
      <c r="AL94" s="207"/>
      <c r="AM94" s="207"/>
      <c r="AN94" s="208">
        <f>SUM(AG94,AT94)</f>
        <v>0</v>
      </c>
      <c r="AO94" s="208"/>
      <c r="AP94" s="208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V94" s="70" t="s">
        <v>74</v>
      </c>
      <c r="BW94" s="70" t="s">
        <v>5</v>
      </c>
      <c r="BX94" s="70" t="s">
        <v>75</v>
      </c>
      <c r="CL94" s="70" t="s">
        <v>1</v>
      </c>
    </row>
    <row r="95" spans="1:90" s="6" customFormat="1" ht="24.75" customHeight="1">
      <c r="A95" s="71" t="s">
        <v>76</v>
      </c>
      <c r="B95" s="72"/>
      <c r="C95" s="73"/>
      <c r="D95" s="206" t="s">
        <v>14</v>
      </c>
      <c r="E95" s="206"/>
      <c r="F95" s="206"/>
      <c r="G95" s="206"/>
      <c r="H95" s="206"/>
      <c r="I95" s="74"/>
      <c r="J95" s="206" t="s">
        <v>17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4">
        <f>'2023-3-8c - Na Pilíři - ú...'!J28</f>
        <v>0</v>
      </c>
      <c r="AH95" s="205"/>
      <c r="AI95" s="205"/>
      <c r="AJ95" s="205"/>
      <c r="AK95" s="205"/>
      <c r="AL95" s="205"/>
      <c r="AM95" s="205"/>
      <c r="AN95" s="204">
        <f>SUM(AG95,AT95)</f>
        <v>0</v>
      </c>
      <c r="AO95" s="205"/>
      <c r="AP95" s="205"/>
      <c r="AQ95" s="75" t="s">
        <v>77</v>
      </c>
      <c r="AR95" s="72"/>
      <c r="AS95" s="76">
        <v>0</v>
      </c>
      <c r="AT95" s="77">
        <f>ROUND(SUM(AV95:AW95),2)</f>
        <v>0</v>
      </c>
      <c r="AU95" s="78">
        <f>'2023-3-8c - Na Pilíři - ú...'!P132</f>
        <v>0</v>
      </c>
      <c r="AV95" s="77">
        <f>'2023-3-8c - Na Pilíři - ú...'!J31</f>
        <v>0</v>
      </c>
      <c r="AW95" s="77">
        <f>'2023-3-8c - Na Pilíři - ú...'!J32</f>
        <v>0</v>
      </c>
      <c r="AX95" s="77">
        <f>'2023-3-8c - Na Pilíři - ú...'!J33</f>
        <v>0</v>
      </c>
      <c r="AY95" s="77">
        <f>'2023-3-8c - Na Pilíři - ú...'!J34</f>
        <v>0</v>
      </c>
      <c r="AZ95" s="77">
        <f>'2023-3-8c - Na Pilíři - ú...'!F31</f>
        <v>0</v>
      </c>
      <c r="BA95" s="77">
        <f>'2023-3-8c - Na Pilíři - ú...'!F32</f>
        <v>0</v>
      </c>
      <c r="BB95" s="77">
        <f>'2023-3-8c - Na Pilíři - ú...'!F33</f>
        <v>0</v>
      </c>
      <c r="BC95" s="77">
        <f>'2023-3-8c - Na Pilíři - ú...'!F34</f>
        <v>0</v>
      </c>
      <c r="BD95" s="79">
        <f>'2023-3-8c - Na Pilíři - ú...'!F35</f>
        <v>0</v>
      </c>
      <c r="BT95" s="80" t="s">
        <v>78</v>
      </c>
      <c r="BU95" s="80" t="s">
        <v>79</v>
      </c>
      <c r="BV95" s="80" t="s">
        <v>74</v>
      </c>
      <c r="BW95" s="80" t="s">
        <v>5</v>
      </c>
      <c r="BX95" s="80" t="s">
        <v>75</v>
      </c>
      <c r="CL95" s="80" t="s">
        <v>1</v>
      </c>
    </row>
    <row r="96" spans="1:90" s="1" customFormat="1" ht="30" customHeight="1">
      <c r="B96" s="30"/>
      <c r="AR96" s="30"/>
    </row>
    <row r="97" spans="2:44" s="1" customFormat="1" ht="7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xWUBbm575qDTyl0Mfmg9G9RI4/1ipm3KZJHvR9mc9k/+Ffb1GCfMNkO69vVFOhL4KjzmE1a1Su+F5bEborPwsA==" saltValue="6XlXJjzgenAXjx6BcaSJPprpdfAa2jn4pl9Dotf4UGiAmt84s1fsYMAxIneniv7QHs/u0nFYmljgfoRRvSnbM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3-3-8c - Na Pilíři - ú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76"/>
  <sheetViews>
    <sheetView showGridLines="0" tabSelected="1" topLeftCell="A255" workbookViewId="0">
      <selection activeCell="J87" sqref="J87"/>
    </sheetView>
  </sheetViews>
  <sheetFormatPr defaultRowHeight="14.6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36328125" customWidth="1"/>
    <col min="11" max="11" width="22.36328125" hidden="1" customWidth="1"/>
    <col min="12" max="12" width="9.36328125" customWidth="1"/>
    <col min="13" max="13" width="10.81640625" hidden="1" customWidth="1"/>
    <col min="14" max="14" width="9.36328125" hidden="1"/>
    <col min="15" max="20" width="14.1796875" hidden="1" customWidth="1"/>
    <col min="21" max="21" width="16.36328125" hidden="1" customWidth="1"/>
    <col min="22" max="22" width="12.36328125" customWidth="1"/>
    <col min="23" max="23" width="16.36328125" customWidth="1"/>
    <col min="24" max="24" width="12.36328125" customWidth="1"/>
    <col min="25" max="25" width="15" customWidth="1"/>
    <col min="26" max="26" width="11" customWidth="1"/>
    <col min="27" max="27" width="15" customWidth="1"/>
    <col min="28" max="28" width="16.36328125" customWidth="1"/>
    <col min="29" max="29" width="11" customWidth="1"/>
    <col min="30" max="30" width="15" customWidth="1"/>
    <col min="31" max="31" width="16.36328125" customWidth="1"/>
    <col min="44" max="65" width="9.36328125" hidden="1"/>
  </cols>
  <sheetData>
    <row r="2" spans="2:46" ht="37" customHeight="1"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AT2" s="15" t="s">
        <v>5</v>
      </c>
    </row>
    <row r="3" spans="2:46" ht="7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5" hidden="1" customHeight="1">
      <c r="B4" s="18"/>
      <c r="D4" s="19" t="s">
        <v>81</v>
      </c>
      <c r="L4" s="18"/>
      <c r="M4" s="81" t="s">
        <v>10</v>
      </c>
      <c r="AT4" s="15" t="s">
        <v>4</v>
      </c>
    </row>
    <row r="5" spans="2:46" ht="7" hidden="1" customHeight="1">
      <c r="B5" s="18"/>
      <c r="L5" s="18"/>
    </row>
    <row r="6" spans="2:46" s="1" customFormat="1" ht="12" hidden="1" customHeight="1">
      <c r="B6" s="30"/>
      <c r="D6" s="25" t="s">
        <v>16</v>
      </c>
      <c r="L6" s="30"/>
    </row>
    <row r="7" spans="2:46" s="1" customFormat="1" ht="16.5" hidden="1" customHeight="1">
      <c r="B7" s="30"/>
      <c r="E7" s="190" t="s">
        <v>17</v>
      </c>
      <c r="F7" s="209"/>
      <c r="G7" s="209"/>
      <c r="H7" s="209"/>
      <c r="L7" s="30"/>
    </row>
    <row r="8" spans="2:46" s="1" customFormat="1" ht="10.3" hidden="1">
      <c r="B8" s="30"/>
      <c r="L8" s="30"/>
    </row>
    <row r="9" spans="2:46" s="1" customFormat="1" ht="12" hidden="1" customHeight="1">
      <c r="B9" s="30"/>
      <c r="D9" s="25" t="s">
        <v>18</v>
      </c>
      <c r="F9" s="23" t="s">
        <v>1</v>
      </c>
      <c r="I9" s="25" t="s">
        <v>19</v>
      </c>
      <c r="J9" s="23" t="s">
        <v>1</v>
      </c>
      <c r="L9" s="30"/>
    </row>
    <row r="10" spans="2:46" s="1" customFormat="1" ht="12" hidden="1" customHeight="1">
      <c r="B10" s="30"/>
      <c r="D10" s="25" t="s">
        <v>20</v>
      </c>
      <c r="F10" s="23" t="s">
        <v>21</v>
      </c>
      <c r="I10" s="25" t="s">
        <v>22</v>
      </c>
      <c r="J10" s="50">
        <f>'Rekapitulace stavby'!AN8</f>
        <v>45534</v>
      </c>
      <c r="L10" s="30"/>
    </row>
    <row r="11" spans="2:46" s="1" customFormat="1" ht="10.85" hidden="1" customHeight="1">
      <c r="B11" s="30"/>
      <c r="L11" s="30"/>
    </row>
    <row r="12" spans="2:46" s="1" customFormat="1" ht="12" hidden="1" customHeight="1">
      <c r="B12" s="30"/>
      <c r="D12" s="25" t="s">
        <v>23</v>
      </c>
      <c r="I12" s="25" t="s">
        <v>24</v>
      </c>
      <c r="J12" s="23" t="str">
        <f>IF('Rekapitulace stavby'!AN10="","",'Rekapitulace stavby'!AN10)</f>
        <v/>
      </c>
      <c r="L12" s="30"/>
    </row>
    <row r="13" spans="2:46" s="1" customFormat="1" ht="18" hidden="1" customHeight="1">
      <c r="B13" s="30"/>
      <c r="E13" s="23" t="str">
        <f>IF('Rekapitulace stavby'!E11="","",'Rekapitulace stavby'!E11)</f>
        <v xml:space="preserve"> </v>
      </c>
      <c r="I13" s="25" t="s">
        <v>26</v>
      </c>
      <c r="J13" s="23" t="str">
        <f>IF('Rekapitulace stavby'!AN11="","",'Rekapitulace stavby'!AN11)</f>
        <v/>
      </c>
      <c r="L13" s="30"/>
    </row>
    <row r="14" spans="2:46" s="1" customFormat="1" ht="7" hidden="1" customHeight="1">
      <c r="B14" s="30"/>
      <c r="L14" s="30"/>
    </row>
    <row r="15" spans="2:46" s="1" customFormat="1" ht="12" hidden="1" customHeight="1">
      <c r="B15" s="30"/>
      <c r="D15" s="25" t="s">
        <v>27</v>
      </c>
      <c r="I15" s="25" t="s">
        <v>24</v>
      </c>
      <c r="J15" s="26" t="str">
        <f>'Rekapitulace stavby'!AN13</f>
        <v>Vyplň údaj</v>
      </c>
      <c r="L15" s="30"/>
    </row>
    <row r="16" spans="2:46" s="1" customFormat="1" ht="18" hidden="1" customHeight="1">
      <c r="B16" s="30"/>
      <c r="E16" s="210" t="str">
        <f>'Rekapitulace stavby'!E14</f>
        <v>Vyplň údaj</v>
      </c>
      <c r="F16" s="174"/>
      <c r="G16" s="174"/>
      <c r="H16" s="174"/>
      <c r="I16" s="25" t="s">
        <v>26</v>
      </c>
      <c r="J16" s="26" t="str">
        <f>'Rekapitulace stavby'!AN14</f>
        <v>Vyplň údaj</v>
      </c>
      <c r="L16" s="30"/>
    </row>
    <row r="17" spans="2:12" s="1" customFormat="1" ht="7" hidden="1" customHeight="1">
      <c r="B17" s="30"/>
      <c r="L17" s="30"/>
    </row>
    <row r="18" spans="2:12" s="1" customFormat="1" ht="12" hidden="1" customHeight="1">
      <c r="B18" s="30"/>
      <c r="D18" s="25" t="s">
        <v>29</v>
      </c>
      <c r="I18" s="25" t="s">
        <v>24</v>
      </c>
      <c r="J18" s="23" t="str">
        <f>IF('Rekapitulace stavby'!AN16="","",'Rekapitulace stavby'!AN16)</f>
        <v/>
      </c>
      <c r="L18" s="30"/>
    </row>
    <row r="19" spans="2:12" s="1" customFormat="1" ht="18" hidden="1" customHeight="1">
      <c r="B19" s="30"/>
      <c r="E19" s="23" t="str">
        <f>IF('Rekapitulace stavby'!E17="","",'Rekapitulace stavby'!E17)</f>
        <v xml:space="preserve"> </v>
      </c>
      <c r="I19" s="25" t="s">
        <v>26</v>
      </c>
      <c r="J19" s="23" t="str">
        <f>IF('Rekapitulace stavby'!AN17="","",'Rekapitulace stavby'!AN17)</f>
        <v/>
      </c>
      <c r="L19" s="30"/>
    </row>
    <row r="20" spans="2:12" s="1" customFormat="1" ht="7" hidden="1" customHeight="1">
      <c r="B20" s="30"/>
      <c r="L20" s="30"/>
    </row>
    <row r="21" spans="2:12" s="1" customFormat="1" ht="12" hidden="1" customHeight="1">
      <c r="B21" s="30"/>
      <c r="D21" s="25" t="s">
        <v>31</v>
      </c>
      <c r="I21" s="25" t="s">
        <v>24</v>
      </c>
      <c r="J21" s="23" t="str">
        <f>IF('Rekapitulace stavby'!AN19="","",'Rekapitulace stavby'!AN19)</f>
        <v/>
      </c>
      <c r="L21" s="30"/>
    </row>
    <row r="22" spans="2:12" s="1" customFormat="1" ht="18" hidden="1" customHeight="1">
      <c r="B22" s="30"/>
      <c r="E22" s="23" t="str">
        <f>IF('Rekapitulace stavby'!E20="","",'Rekapitulace stavby'!E20)</f>
        <v xml:space="preserve"> </v>
      </c>
      <c r="I22" s="25" t="s">
        <v>26</v>
      </c>
      <c r="J22" s="23" t="str">
        <f>IF('Rekapitulace stavby'!AN20="","",'Rekapitulace stavby'!AN20)</f>
        <v/>
      </c>
      <c r="L22" s="30"/>
    </row>
    <row r="23" spans="2:12" s="1" customFormat="1" ht="7" hidden="1" customHeight="1">
      <c r="B23" s="30"/>
      <c r="L23" s="30"/>
    </row>
    <row r="24" spans="2:12" s="1" customFormat="1" ht="12" hidden="1" customHeight="1">
      <c r="B24" s="30"/>
      <c r="D24" s="25" t="s">
        <v>32</v>
      </c>
      <c r="L24" s="30"/>
    </row>
    <row r="25" spans="2:12" s="7" customFormat="1" ht="16.5" hidden="1" customHeight="1">
      <c r="B25" s="82"/>
      <c r="E25" s="179" t="s">
        <v>1</v>
      </c>
      <c r="F25" s="179"/>
      <c r="G25" s="179"/>
      <c r="H25" s="179"/>
      <c r="L25" s="82"/>
    </row>
    <row r="26" spans="2:12" s="1" customFormat="1" ht="7" hidden="1" customHeight="1">
      <c r="B26" s="30"/>
      <c r="L26" s="30"/>
    </row>
    <row r="27" spans="2:12" s="1" customFormat="1" ht="7" hidden="1" customHeight="1">
      <c r="B27" s="30"/>
      <c r="D27" s="51"/>
      <c r="E27" s="51"/>
      <c r="F27" s="51"/>
      <c r="G27" s="51"/>
      <c r="H27" s="51"/>
      <c r="I27" s="51"/>
      <c r="J27" s="51"/>
      <c r="K27" s="51"/>
      <c r="L27" s="30"/>
    </row>
    <row r="28" spans="2:12" s="1" customFormat="1" ht="25.4" hidden="1" customHeight="1">
      <c r="B28" s="30"/>
      <c r="D28" s="83" t="s">
        <v>33</v>
      </c>
      <c r="J28" s="64">
        <f>ROUND(J132, 2)</f>
        <v>0</v>
      </c>
      <c r="L28" s="30"/>
    </row>
    <row r="29" spans="2:12" s="1" customFormat="1" ht="7" hidden="1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" hidden="1" customHeight="1">
      <c r="B30" s="30"/>
      <c r="F30" s="33" t="s">
        <v>35</v>
      </c>
      <c r="I30" s="33" t="s">
        <v>34</v>
      </c>
      <c r="J30" s="33" t="s">
        <v>36</v>
      </c>
      <c r="L30" s="30"/>
    </row>
    <row r="31" spans="2:12" s="1" customFormat="1" ht="14.4" hidden="1" customHeight="1">
      <c r="B31" s="30"/>
      <c r="D31" s="53" t="s">
        <v>37</v>
      </c>
      <c r="E31" s="25" t="s">
        <v>38</v>
      </c>
      <c r="F31" s="84">
        <f>ROUND((SUM(BE132:BE275)),  2)</f>
        <v>0</v>
      </c>
      <c r="I31" s="85">
        <v>0.21</v>
      </c>
      <c r="J31" s="84">
        <f>ROUND(((SUM(BE132:BE275))*I31),  2)</f>
        <v>0</v>
      </c>
      <c r="L31" s="30"/>
    </row>
    <row r="32" spans="2:12" s="1" customFormat="1" ht="14.4" hidden="1" customHeight="1">
      <c r="B32" s="30"/>
      <c r="E32" s="25" t="s">
        <v>39</v>
      </c>
      <c r="F32" s="84">
        <f>ROUND((SUM(BF132:BF275)),  2)</f>
        <v>0</v>
      </c>
      <c r="I32" s="85">
        <v>0.15</v>
      </c>
      <c r="J32" s="84">
        <f>ROUND(((SUM(BF132:BF275))*I32),  2)</f>
        <v>0</v>
      </c>
      <c r="L32" s="30"/>
    </row>
    <row r="33" spans="2:12" s="1" customFormat="1" ht="14.4" hidden="1" customHeight="1">
      <c r="B33" s="30"/>
      <c r="E33" s="25" t="s">
        <v>40</v>
      </c>
      <c r="F33" s="84">
        <f>ROUND((SUM(BG132:BG275)),  2)</f>
        <v>0</v>
      </c>
      <c r="I33" s="85">
        <v>0.21</v>
      </c>
      <c r="J33" s="84">
        <f>0</f>
        <v>0</v>
      </c>
      <c r="L33" s="30"/>
    </row>
    <row r="34" spans="2:12" s="1" customFormat="1" ht="14.4" hidden="1" customHeight="1">
      <c r="B34" s="30"/>
      <c r="E34" s="25" t="s">
        <v>41</v>
      </c>
      <c r="F34" s="84">
        <f>ROUND((SUM(BH132:BH275)),  2)</f>
        <v>0</v>
      </c>
      <c r="I34" s="85">
        <v>0.15</v>
      </c>
      <c r="J34" s="84">
        <f>0</f>
        <v>0</v>
      </c>
      <c r="L34" s="30"/>
    </row>
    <row r="35" spans="2:12" s="1" customFormat="1" ht="14.4" hidden="1" customHeight="1">
      <c r="B35" s="30"/>
      <c r="E35" s="25" t="s">
        <v>42</v>
      </c>
      <c r="F35" s="84">
        <f>ROUND((SUM(BI132:BI275)),  2)</f>
        <v>0</v>
      </c>
      <c r="I35" s="85">
        <v>0</v>
      </c>
      <c r="J35" s="84">
        <f>0</f>
        <v>0</v>
      </c>
      <c r="L35" s="30"/>
    </row>
    <row r="36" spans="2:12" s="1" customFormat="1" ht="7" hidden="1" customHeight="1">
      <c r="B36" s="30"/>
      <c r="L36" s="30"/>
    </row>
    <row r="37" spans="2:12" s="1" customFormat="1" ht="25.4" hidden="1" customHeight="1">
      <c r="B37" s="30"/>
      <c r="C37" s="86"/>
      <c r="D37" s="87" t="s">
        <v>43</v>
      </c>
      <c r="E37" s="55"/>
      <c r="F37" s="55"/>
      <c r="G37" s="88" t="s">
        <v>44</v>
      </c>
      <c r="H37" s="89" t="s">
        <v>45</v>
      </c>
      <c r="I37" s="55"/>
      <c r="J37" s="90">
        <f>SUM(J28:J35)</f>
        <v>0</v>
      </c>
      <c r="K37" s="91"/>
      <c r="L37" s="30"/>
    </row>
    <row r="38" spans="2:12" s="1" customFormat="1" ht="14.4" hidden="1" customHeight="1">
      <c r="B38" s="30"/>
      <c r="L38" s="30"/>
    </row>
    <row r="39" spans="2:12" ht="14.4" hidden="1" customHeight="1">
      <c r="B39" s="18"/>
      <c r="L39" s="18"/>
    </row>
    <row r="40" spans="2:12" ht="14.4" hidden="1" customHeight="1">
      <c r="B40" s="18"/>
      <c r="L40" s="18"/>
    </row>
    <row r="41" spans="2:12" ht="14.4" hidden="1" customHeight="1">
      <c r="B41" s="18"/>
      <c r="L41" s="18"/>
    </row>
    <row r="42" spans="2:12" ht="14.4" hidden="1" customHeight="1">
      <c r="B42" s="18"/>
      <c r="L42" s="18"/>
    </row>
    <row r="43" spans="2:12" ht="14.4" hidden="1" customHeight="1">
      <c r="B43" s="18"/>
      <c r="L43" s="18"/>
    </row>
    <row r="44" spans="2:12" ht="14.4" hidden="1" customHeight="1">
      <c r="B44" s="18"/>
      <c r="L44" s="18"/>
    </row>
    <row r="45" spans="2:12" ht="14.4" hidden="1" customHeight="1">
      <c r="B45" s="18"/>
      <c r="L45" s="18"/>
    </row>
    <row r="46" spans="2:12" ht="14.4" hidden="1" customHeight="1">
      <c r="B46" s="18"/>
      <c r="L46" s="18"/>
    </row>
    <row r="47" spans="2:12" ht="14.4" hidden="1" customHeight="1">
      <c r="B47" s="18"/>
      <c r="L47" s="18"/>
    </row>
    <row r="48" spans="2:12" ht="14.4" hidden="1" customHeight="1">
      <c r="B48" s="18"/>
      <c r="L48" s="18"/>
    </row>
    <row r="49" spans="2:12" ht="14.4" hidden="1" customHeight="1">
      <c r="B49" s="18"/>
      <c r="L49" s="18"/>
    </row>
    <row r="50" spans="2:12" s="1" customFormat="1" ht="14.4" hidden="1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 ht="10.3" hidden="1">
      <c r="B51" s="18"/>
      <c r="L51" s="18"/>
    </row>
    <row r="52" spans="2:12" ht="10.3" hidden="1">
      <c r="B52" s="18"/>
      <c r="L52" s="18"/>
    </row>
    <row r="53" spans="2:12" ht="10.3" hidden="1">
      <c r="B53" s="18"/>
      <c r="L53" s="18"/>
    </row>
    <row r="54" spans="2:12" ht="10.3" hidden="1">
      <c r="B54" s="18"/>
      <c r="L54" s="18"/>
    </row>
    <row r="55" spans="2:12" ht="10.3" hidden="1">
      <c r="B55" s="18"/>
      <c r="L55" s="18"/>
    </row>
    <row r="56" spans="2:12" ht="10.3" hidden="1">
      <c r="B56" s="18"/>
      <c r="L56" s="18"/>
    </row>
    <row r="57" spans="2:12" ht="10.3" hidden="1">
      <c r="B57" s="18"/>
      <c r="L57" s="18"/>
    </row>
    <row r="58" spans="2:12" ht="10.3" hidden="1">
      <c r="B58" s="18"/>
      <c r="L58" s="18"/>
    </row>
    <row r="59" spans="2:12" ht="10.3" hidden="1">
      <c r="B59" s="18"/>
      <c r="L59" s="18"/>
    </row>
    <row r="60" spans="2:12" ht="10.3" hidden="1">
      <c r="B60" s="18"/>
      <c r="L60" s="18"/>
    </row>
    <row r="61" spans="2:12" s="1" customFormat="1" ht="12.45" hidden="1">
      <c r="B61" s="30"/>
      <c r="D61" s="41" t="s">
        <v>48</v>
      </c>
      <c r="E61" s="32"/>
      <c r="F61" s="92" t="s">
        <v>49</v>
      </c>
      <c r="G61" s="41" t="s">
        <v>48</v>
      </c>
      <c r="H61" s="32"/>
      <c r="I61" s="32"/>
      <c r="J61" s="93" t="s">
        <v>49</v>
      </c>
      <c r="K61" s="32"/>
      <c r="L61" s="30"/>
    </row>
    <row r="62" spans="2:12" ht="10.3" hidden="1">
      <c r="B62" s="18"/>
      <c r="L62" s="18"/>
    </row>
    <row r="63" spans="2:12" ht="10.3" hidden="1">
      <c r="B63" s="18"/>
      <c r="L63" s="18"/>
    </row>
    <row r="64" spans="2:12" ht="10.3" hidden="1">
      <c r="B64" s="18"/>
      <c r="L64" s="18"/>
    </row>
    <row r="65" spans="2:12" s="1" customFormat="1" ht="12.45" hidden="1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 ht="10.3" hidden="1">
      <c r="B66" s="18"/>
      <c r="L66" s="18"/>
    </row>
    <row r="67" spans="2:12" ht="10.3" hidden="1">
      <c r="B67" s="18"/>
      <c r="L67" s="18"/>
    </row>
    <row r="68" spans="2:12" ht="10.3" hidden="1">
      <c r="B68" s="18"/>
      <c r="L68" s="18"/>
    </row>
    <row r="69" spans="2:12" ht="10.3" hidden="1">
      <c r="B69" s="18"/>
      <c r="L69" s="18"/>
    </row>
    <row r="70" spans="2:12" ht="10.3" hidden="1">
      <c r="B70" s="18"/>
      <c r="L70" s="18"/>
    </row>
    <row r="71" spans="2:12" ht="10.3" hidden="1">
      <c r="B71" s="18"/>
      <c r="L71" s="18"/>
    </row>
    <row r="72" spans="2:12" ht="10.3" hidden="1">
      <c r="B72" s="18"/>
      <c r="L72" s="18"/>
    </row>
    <row r="73" spans="2:12" ht="10.3" hidden="1">
      <c r="B73" s="18"/>
      <c r="L73" s="18"/>
    </row>
    <row r="74" spans="2:12" ht="10.3" hidden="1">
      <c r="B74" s="18"/>
      <c r="L74" s="18"/>
    </row>
    <row r="75" spans="2:12" ht="10.3" hidden="1">
      <c r="B75" s="18"/>
      <c r="L75" s="18"/>
    </row>
    <row r="76" spans="2:12" s="1" customFormat="1" ht="12.45" hidden="1">
      <c r="B76" s="30"/>
      <c r="D76" s="41" t="s">
        <v>48</v>
      </c>
      <c r="E76" s="32"/>
      <c r="F76" s="92" t="s">
        <v>49</v>
      </c>
      <c r="G76" s="41" t="s">
        <v>48</v>
      </c>
      <c r="H76" s="32"/>
      <c r="I76" s="32"/>
      <c r="J76" s="93" t="s">
        <v>49</v>
      </c>
      <c r="K76" s="32"/>
      <c r="L76" s="30"/>
    </row>
    <row r="77" spans="2:12" s="1" customFormat="1" ht="14.4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78" spans="2:12" ht="10.3" hidden="1"/>
    <row r="79" spans="2:12" ht="10.3" hidden="1"/>
    <row r="80" spans="2:12" ht="10.3" hidden="1"/>
    <row r="81" spans="2:47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5" customHeight="1">
      <c r="B82" s="30"/>
      <c r="C82" s="19" t="s">
        <v>82</v>
      </c>
      <c r="L82" s="30"/>
    </row>
    <row r="83" spans="2:47" s="1" customFormat="1" ht="7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190" t="str">
        <f>E7</f>
        <v>Na Pilíři - úprava výloh varianta pouze papírnictví</v>
      </c>
      <c r="F85" s="209"/>
      <c r="G85" s="209"/>
      <c r="H85" s="209"/>
      <c r="L85" s="30"/>
    </row>
    <row r="86" spans="2:47" s="1" customFormat="1" ht="7" customHeight="1">
      <c r="B86" s="30"/>
      <c r="L86" s="30"/>
    </row>
    <row r="87" spans="2:47" s="1" customFormat="1" ht="12" customHeight="1">
      <c r="B87" s="30"/>
      <c r="C87" s="25" t="s">
        <v>20</v>
      </c>
      <c r="F87" s="23" t="str">
        <f>F10</f>
        <v>Žacléř</v>
      </c>
      <c r="I87" s="25" t="s">
        <v>22</v>
      </c>
      <c r="J87" s="50">
        <f>IF(J10="","",J10)</f>
        <v>45534</v>
      </c>
      <c r="L87" s="30"/>
    </row>
    <row r="88" spans="2:47" s="1" customFormat="1" ht="7" customHeight="1">
      <c r="B88" s="30"/>
      <c r="L88" s="30"/>
    </row>
    <row r="89" spans="2:47" s="1" customFormat="1" ht="15.15" customHeight="1">
      <c r="B89" s="30"/>
      <c r="C89" s="25" t="s">
        <v>23</v>
      </c>
      <c r="F89" s="23" t="str">
        <f>E13</f>
        <v xml:space="preserve"> </v>
      </c>
      <c r="I89" s="25" t="s">
        <v>29</v>
      </c>
      <c r="J89" s="28" t="str">
        <f>E19</f>
        <v xml:space="preserve"> </v>
      </c>
      <c r="L89" s="30"/>
    </row>
    <row r="90" spans="2:47" s="1" customFormat="1" ht="15.15" customHeight="1">
      <c r="B90" s="30"/>
      <c r="C90" s="25" t="s">
        <v>27</v>
      </c>
      <c r="F90" s="23" t="str">
        <f>IF(E16="","",E16)</f>
        <v>Vyplň údaj</v>
      </c>
      <c r="I90" s="25" t="s">
        <v>31</v>
      </c>
      <c r="J90" s="28" t="str">
        <f>E22</f>
        <v xml:space="preserve"> </v>
      </c>
      <c r="L90" s="30"/>
    </row>
    <row r="91" spans="2:47" s="1" customFormat="1" ht="10.3" customHeight="1">
      <c r="B91" s="30"/>
      <c r="L91" s="30"/>
    </row>
    <row r="92" spans="2:47" s="1" customFormat="1" ht="29.25" customHeight="1">
      <c r="B92" s="30"/>
      <c r="C92" s="94" t="s">
        <v>83</v>
      </c>
      <c r="D92" s="86"/>
      <c r="E92" s="86"/>
      <c r="F92" s="86"/>
      <c r="G92" s="86"/>
      <c r="H92" s="86"/>
      <c r="I92" s="86"/>
      <c r="J92" s="95" t="s">
        <v>84</v>
      </c>
      <c r="K92" s="86"/>
      <c r="L92" s="30"/>
    </row>
    <row r="93" spans="2:47" s="1" customFormat="1" ht="10.3" customHeight="1">
      <c r="B93" s="30"/>
      <c r="L93" s="30"/>
    </row>
    <row r="94" spans="2:47" s="1" customFormat="1" ht="22.85" customHeight="1">
      <c r="B94" s="30"/>
      <c r="C94" s="96" t="s">
        <v>85</v>
      </c>
      <c r="J94" s="64">
        <f>J132</f>
        <v>0</v>
      </c>
      <c r="L94" s="30"/>
      <c r="AU94" s="15" t="s">
        <v>86</v>
      </c>
    </row>
    <row r="95" spans="2:47" s="8" customFormat="1" ht="25" customHeight="1">
      <c r="B95" s="97"/>
      <c r="D95" s="98" t="s">
        <v>87</v>
      </c>
      <c r="E95" s="99"/>
      <c r="F95" s="99"/>
      <c r="G95" s="99"/>
      <c r="H95" s="99"/>
      <c r="I95" s="99"/>
      <c r="J95" s="100">
        <f>J133</f>
        <v>0</v>
      </c>
      <c r="L95" s="97"/>
    </row>
    <row r="96" spans="2:47" s="9" customFormat="1" ht="19.95" customHeight="1">
      <c r="B96" s="101"/>
      <c r="D96" s="102" t="s">
        <v>88</v>
      </c>
      <c r="E96" s="103"/>
      <c r="F96" s="103"/>
      <c r="G96" s="103"/>
      <c r="H96" s="103"/>
      <c r="I96" s="103"/>
      <c r="J96" s="104">
        <f>J134</f>
        <v>0</v>
      </c>
      <c r="L96" s="101"/>
    </row>
    <row r="97" spans="2:12" s="9" customFormat="1" ht="19.95" customHeight="1">
      <c r="B97" s="101"/>
      <c r="D97" s="102" t="s">
        <v>89</v>
      </c>
      <c r="E97" s="103"/>
      <c r="F97" s="103"/>
      <c r="G97" s="103"/>
      <c r="H97" s="103"/>
      <c r="I97" s="103"/>
      <c r="J97" s="104">
        <f>J137</f>
        <v>0</v>
      </c>
      <c r="L97" s="101"/>
    </row>
    <row r="98" spans="2:12" s="9" customFormat="1" ht="19.95" customHeight="1">
      <c r="B98" s="101"/>
      <c r="D98" s="102" t="s">
        <v>90</v>
      </c>
      <c r="E98" s="103"/>
      <c r="F98" s="103"/>
      <c r="G98" s="103"/>
      <c r="H98" s="103"/>
      <c r="I98" s="103"/>
      <c r="J98" s="104">
        <f>J140</f>
        <v>0</v>
      </c>
      <c r="L98" s="101"/>
    </row>
    <row r="99" spans="2:12" s="9" customFormat="1" ht="19.95" customHeight="1">
      <c r="B99" s="101"/>
      <c r="D99" s="102" t="s">
        <v>91</v>
      </c>
      <c r="E99" s="103"/>
      <c r="F99" s="103"/>
      <c r="G99" s="103"/>
      <c r="H99" s="103"/>
      <c r="I99" s="103"/>
      <c r="J99" s="104">
        <f>J148</f>
        <v>0</v>
      </c>
      <c r="L99" s="101"/>
    </row>
    <row r="100" spans="2:12" s="9" customFormat="1" ht="19.95" customHeight="1">
      <c r="B100" s="101"/>
      <c r="D100" s="102" t="s">
        <v>92</v>
      </c>
      <c r="E100" s="103"/>
      <c r="F100" s="103"/>
      <c r="G100" s="103"/>
      <c r="H100" s="103"/>
      <c r="I100" s="103"/>
      <c r="J100" s="104">
        <f>J157</f>
        <v>0</v>
      </c>
      <c r="L100" s="101"/>
    </row>
    <row r="101" spans="2:12" s="9" customFormat="1" ht="19.95" customHeight="1">
      <c r="B101" s="101"/>
      <c r="D101" s="102" t="s">
        <v>93</v>
      </c>
      <c r="E101" s="103"/>
      <c r="F101" s="103"/>
      <c r="G101" s="103"/>
      <c r="H101" s="103"/>
      <c r="I101" s="103"/>
      <c r="J101" s="104">
        <f>J188</f>
        <v>0</v>
      </c>
      <c r="L101" s="101"/>
    </row>
    <row r="102" spans="2:12" s="9" customFormat="1" ht="19.95" customHeight="1">
      <c r="B102" s="101"/>
      <c r="D102" s="102" t="s">
        <v>94</v>
      </c>
      <c r="E102" s="103"/>
      <c r="F102" s="103"/>
      <c r="G102" s="103"/>
      <c r="H102" s="103"/>
      <c r="I102" s="103"/>
      <c r="J102" s="104">
        <f>J194</f>
        <v>0</v>
      </c>
      <c r="L102" s="101"/>
    </row>
    <row r="103" spans="2:12" s="9" customFormat="1" ht="19.95" customHeight="1">
      <c r="B103" s="101"/>
      <c r="D103" s="102" t="s">
        <v>95</v>
      </c>
      <c r="E103" s="103"/>
      <c r="F103" s="103"/>
      <c r="G103" s="103"/>
      <c r="H103" s="103"/>
      <c r="I103" s="103"/>
      <c r="J103" s="104">
        <f>J200</f>
        <v>0</v>
      </c>
      <c r="L103" s="101"/>
    </row>
    <row r="104" spans="2:12" s="8" customFormat="1" ht="25" customHeight="1">
      <c r="B104" s="97"/>
      <c r="D104" s="98" t="s">
        <v>96</v>
      </c>
      <c r="E104" s="99"/>
      <c r="F104" s="99"/>
      <c r="G104" s="99"/>
      <c r="H104" s="99"/>
      <c r="I104" s="99"/>
      <c r="J104" s="100">
        <f>J202</f>
        <v>0</v>
      </c>
      <c r="L104" s="97"/>
    </row>
    <row r="105" spans="2:12" s="9" customFormat="1" ht="19.95" customHeight="1">
      <c r="B105" s="101"/>
      <c r="D105" s="102" t="s">
        <v>97</v>
      </c>
      <c r="E105" s="103"/>
      <c r="F105" s="103"/>
      <c r="G105" s="103"/>
      <c r="H105" s="103"/>
      <c r="I105" s="103"/>
      <c r="J105" s="104">
        <f>J203</f>
        <v>0</v>
      </c>
      <c r="L105" s="101"/>
    </row>
    <row r="106" spans="2:12" s="9" customFormat="1" ht="19.95" customHeight="1">
      <c r="B106" s="101"/>
      <c r="D106" s="102" t="s">
        <v>98</v>
      </c>
      <c r="E106" s="103"/>
      <c r="F106" s="103"/>
      <c r="G106" s="103"/>
      <c r="H106" s="103"/>
      <c r="I106" s="103"/>
      <c r="J106" s="104">
        <f>J208</f>
        <v>0</v>
      </c>
      <c r="L106" s="101"/>
    </row>
    <row r="107" spans="2:12" s="9" customFormat="1" ht="19.95" customHeight="1">
      <c r="B107" s="101"/>
      <c r="D107" s="102" t="s">
        <v>99</v>
      </c>
      <c r="E107" s="103"/>
      <c r="F107" s="103"/>
      <c r="G107" s="103"/>
      <c r="H107" s="103"/>
      <c r="I107" s="103"/>
      <c r="J107" s="104">
        <f>J220</f>
        <v>0</v>
      </c>
      <c r="L107" s="101"/>
    </row>
    <row r="108" spans="2:12" s="9" customFormat="1" ht="19.95" customHeight="1">
      <c r="B108" s="101"/>
      <c r="D108" s="102" t="s">
        <v>100</v>
      </c>
      <c r="E108" s="103"/>
      <c r="F108" s="103"/>
      <c r="G108" s="103"/>
      <c r="H108" s="103"/>
      <c r="I108" s="103"/>
      <c r="J108" s="104">
        <f>J226</f>
        <v>0</v>
      </c>
      <c r="L108" s="101"/>
    </row>
    <row r="109" spans="2:12" s="9" customFormat="1" ht="19.95" customHeight="1">
      <c r="B109" s="101"/>
      <c r="D109" s="102" t="s">
        <v>101</v>
      </c>
      <c r="E109" s="103"/>
      <c r="F109" s="103"/>
      <c r="G109" s="103"/>
      <c r="H109" s="103"/>
      <c r="I109" s="103"/>
      <c r="J109" s="104">
        <f>J237</f>
        <v>0</v>
      </c>
      <c r="L109" s="101"/>
    </row>
    <row r="110" spans="2:12" s="9" customFormat="1" ht="19.95" customHeight="1">
      <c r="B110" s="101"/>
      <c r="D110" s="102" t="s">
        <v>102</v>
      </c>
      <c r="E110" s="103"/>
      <c r="F110" s="103"/>
      <c r="G110" s="103"/>
      <c r="H110" s="103"/>
      <c r="I110" s="103"/>
      <c r="J110" s="104">
        <f>J257</f>
        <v>0</v>
      </c>
      <c r="L110" s="101"/>
    </row>
    <row r="111" spans="2:12" s="8" customFormat="1" ht="25" customHeight="1">
      <c r="B111" s="97"/>
      <c r="D111" s="98" t="s">
        <v>103</v>
      </c>
      <c r="E111" s="99"/>
      <c r="F111" s="99"/>
      <c r="G111" s="99"/>
      <c r="H111" s="99"/>
      <c r="I111" s="99"/>
      <c r="J111" s="100">
        <f>J263</f>
        <v>0</v>
      </c>
      <c r="L111" s="97"/>
    </row>
    <row r="112" spans="2:12" s="8" customFormat="1" ht="25" customHeight="1">
      <c r="B112" s="97"/>
      <c r="D112" s="98" t="s">
        <v>104</v>
      </c>
      <c r="E112" s="99"/>
      <c r="F112" s="99"/>
      <c r="G112" s="99"/>
      <c r="H112" s="99"/>
      <c r="I112" s="99"/>
      <c r="J112" s="100">
        <f>J271</f>
        <v>0</v>
      </c>
      <c r="L112" s="97"/>
    </row>
    <row r="113" spans="2:12" s="9" customFormat="1" ht="19.95" customHeight="1">
      <c r="B113" s="101"/>
      <c r="D113" s="102" t="s">
        <v>105</v>
      </c>
      <c r="E113" s="103"/>
      <c r="F113" s="103"/>
      <c r="G113" s="103"/>
      <c r="H113" s="103"/>
      <c r="I113" s="103"/>
      <c r="J113" s="104">
        <f>J272</f>
        <v>0</v>
      </c>
      <c r="L113" s="101"/>
    </row>
    <row r="114" spans="2:12" s="9" customFormat="1" ht="19.95" customHeight="1">
      <c r="B114" s="101"/>
      <c r="D114" s="102" t="s">
        <v>106</v>
      </c>
      <c r="E114" s="103"/>
      <c r="F114" s="103"/>
      <c r="G114" s="103"/>
      <c r="H114" s="103"/>
      <c r="I114" s="103"/>
      <c r="J114" s="104">
        <f>J274</f>
        <v>0</v>
      </c>
      <c r="L114" s="101"/>
    </row>
    <row r="115" spans="2:12" s="1" customFormat="1" ht="21.75" customHeight="1">
      <c r="B115" s="30"/>
      <c r="L115" s="30"/>
    </row>
    <row r="116" spans="2:12" s="1" customFormat="1" ht="7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30"/>
    </row>
    <row r="120" spans="2:12" s="1" customFormat="1" ht="7" customHeight="1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0"/>
    </row>
    <row r="121" spans="2:12" s="1" customFormat="1" ht="25" customHeight="1">
      <c r="B121" s="30"/>
      <c r="C121" s="19" t="s">
        <v>107</v>
      </c>
      <c r="L121" s="30"/>
    </row>
    <row r="122" spans="2:12" s="1" customFormat="1" ht="7" customHeight="1">
      <c r="B122" s="30"/>
      <c r="L122" s="30"/>
    </row>
    <row r="123" spans="2:12" s="1" customFormat="1" ht="12" customHeight="1">
      <c r="B123" s="30"/>
      <c r="C123" s="25" t="s">
        <v>16</v>
      </c>
      <c r="L123" s="30"/>
    </row>
    <row r="124" spans="2:12" s="1" customFormat="1" ht="16.5" customHeight="1">
      <c r="B124" s="30"/>
      <c r="E124" s="190" t="str">
        <f>E7</f>
        <v>Na Pilíři - úprava výloh varianta pouze papírnictví</v>
      </c>
      <c r="F124" s="209"/>
      <c r="G124" s="209"/>
      <c r="H124" s="209"/>
      <c r="L124" s="30"/>
    </row>
    <row r="125" spans="2:12" s="1" customFormat="1" ht="7" customHeight="1">
      <c r="B125" s="30"/>
      <c r="L125" s="30"/>
    </row>
    <row r="126" spans="2:12" s="1" customFormat="1" ht="12" customHeight="1">
      <c r="B126" s="30"/>
      <c r="C126" s="25" t="s">
        <v>20</v>
      </c>
      <c r="F126" s="23" t="str">
        <f>F10</f>
        <v>Žacléř</v>
      </c>
      <c r="I126" s="25" t="s">
        <v>22</v>
      </c>
      <c r="J126" s="50">
        <f>IF(J10="","",J10)</f>
        <v>45534</v>
      </c>
      <c r="L126" s="30"/>
    </row>
    <row r="127" spans="2:12" s="1" customFormat="1" ht="7" customHeight="1">
      <c r="B127" s="30"/>
      <c r="L127" s="30"/>
    </row>
    <row r="128" spans="2:12" s="1" customFormat="1" ht="15.15" customHeight="1">
      <c r="B128" s="30"/>
      <c r="C128" s="25" t="s">
        <v>23</v>
      </c>
      <c r="F128" s="23" t="str">
        <f>E13</f>
        <v xml:space="preserve"> </v>
      </c>
      <c r="I128" s="25" t="s">
        <v>29</v>
      </c>
      <c r="J128" s="28" t="str">
        <f>E19</f>
        <v xml:space="preserve"> </v>
      </c>
      <c r="L128" s="30"/>
    </row>
    <row r="129" spans="2:65" s="1" customFormat="1" ht="15.15" customHeight="1">
      <c r="B129" s="30"/>
      <c r="C129" s="25" t="s">
        <v>27</v>
      </c>
      <c r="F129" s="23" t="str">
        <f>IF(E16="","",E16)</f>
        <v>Vyplň údaj</v>
      </c>
      <c r="I129" s="25" t="s">
        <v>31</v>
      </c>
      <c r="J129" s="28" t="str">
        <f>E22</f>
        <v xml:space="preserve"> </v>
      </c>
      <c r="L129" s="30"/>
    </row>
    <row r="130" spans="2:65" s="1" customFormat="1" ht="10.3" customHeight="1">
      <c r="B130" s="30"/>
      <c r="L130" s="30"/>
    </row>
    <row r="131" spans="2:65" s="10" customFormat="1" ht="29.25" customHeight="1">
      <c r="B131" s="105"/>
      <c r="C131" s="106" t="s">
        <v>108</v>
      </c>
      <c r="D131" s="107" t="s">
        <v>58</v>
      </c>
      <c r="E131" s="107" t="s">
        <v>54</v>
      </c>
      <c r="F131" s="107" t="s">
        <v>55</v>
      </c>
      <c r="G131" s="107" t="s">
        <v>109</v>
      </c>
      <c r="H131" s="107" t="s">
        <v>110</v>
      </c>
      <c r="I131" s="107" t="s">
        <v>111</v>
      </c>
      <c r="J131" s="108" t="s">
        <v>84</v>
      </c>
      <c r="K131" s="109" t="s">
        <v>112</v>
      </c>
      <c r="L131" s="105"/>
      <c r="M131" s="57" t="s">
        <v>1</v>
      </c>
      <c r="N131" s="58" t="s">
        <v>37</v>
      </c>
      <c r="O131" s="58" t="s">
        <v>113</v>
      </c>
      <c r="P131" s="58" t="s">
        <v>114</v>
      </c>
      <c r="Q131" s="58" t="s">
        <v>115</v>
      </c>
      <c r="R131" s="58" t="s">
        <v>116</v>
      </c>
      <c r="S131" s="58" t="s">
        <v>117</v>
      </c>
      <c r="T131" s="59" t="s">
        <v>118</v>
      </c>
    </row>
    <row r="132" spans="2:65" s="1" customFormat="1" ht="22.85" customHeight="1">
      <c r="B132" s="30"/>
      <c r="C132" s="62" t="s">
        <v>119</v>
      </c>
      <c r="J132" s="110">
        <f>BK132</f>
        <v>0</v>
      </c>
      <c r="L132" s="30"/>
      <c r="M132" s="60"/>
      <c r="N132" s="51"/>
      <c r="O132" s="51"/>
      <c r="P132" s="111">
        <f>P133+P202+P263+P271</f>
        <v>0</v>
      </c>
      <c r="Q132" s="51"/>
      <c r="R132" s="111">
        <f>R133+R202+R263+R271</f>
        <v>15.338447909999998</v>
      </c>
      <c r="S132" s="51"/>
      <c r="T132" s="112">
        <f>T133+T202+T263+T271</f>
        <v>8.6585999999999999</v>
      </c>
      <c r="AT132" s="15" t="s">
        <v>72</v>
      </c>
      <c r="AU132" s="15" t="s">
        <v>86</v>
      </c>
      <c r="BK132" s="113">
        <f>BK133+BK202+BK263+BK271</f>
        <v>0</v>
      </c>
    </row>
    <row r="133" spans="2:65" s="11" customFormat="1" ht="25.95" customHeight="1">
      <c r="B133" s="114"/>
      <c r="D133" s="115" t="s">
        <v>72</v>
      </c>
      <c r="E133" s="116" t="s">
        <v>120</v>
      </c>
      <c r="F133" s="116" t="s">
        <v>121</v>
      </c>
      <c r="I133" s="117"/>
      <c r="J133" s="118">
        <f>BK133</f>
        <v>0</v>
      </c>
      <c r="L133" s="114"/>
      <c r="M133" s="119"/>
      <c r="P133" s="120">
        <f>P134+P137+P140+P148+P157+P188+P194+P200</f>
        <v>0</v>
      </c>
      <c r="R133" s="120">
        <f>R134+R137+R140+R148+R157+R188+R194+R200</f>
        <v>12.374156349999998</v>
      </c>
      <c r="T133" s="121">
        <f>T134+T137+T140+T148+T157+T188+T194+T200</f>
        <v>8.64</v>
      </c>
      <c r="AR133" s="115" t="s">
        <v>78</v>
      </c>
      <c r="AT133" s="122" t="s">
        <v>72</v>
      </c>
      <c r="AU133" s="122" t="s">
        <v>73</v>
      </c>
      <c r="AY133" s="115" t="s">
        <v>122</v>
      </c>
      <c r="BK133" s="123">
        <f>BK134+BK137+BK140+BK148+BK157+BK188+BK194+BK200</f>
        <v>0</v>
      </c>
    </row>
    <row r="134" spans="2:65" s="11" customFormat="1" ht="22.85" customHeight="1">
      <c r="B134" s="114"/>
      <c r="D134" s="115" t="s">
        <v>72</v>
      </c>
      <c r="E134" s="124" t="s">
        <v>78</v>
      </c>
      <c r="F134" s="124" t="s">
        <v>123</v>
      </c>
      <c r="I134" s="117"/>
      <c r="J134" s="125">
        <f>BK134</f>
        <v>0</v>
      </c>
      <c r="L134" s="114"/>
      <c r="M134" s="119"/>
      <c r="P134" s="120">
        <f>SUM(P135:P136)</f>
        <v>0</v>
      </c>
      <c r="R134" s="120">
        <f>SUM(R135:R136)</f>
        <v>0</v>
      </c>
      <c r="T134" s="121">
        <f>SUM(T135:T136)</f>
        <v>0</v>
      </c>
      <c r="AR134" s="115" t="s">
        <v>78</v>
      </c>
      <c r="AT134" s="122" t="s">
        <v>72</v>
      </c>
      <c r="AU134" s="122" t="s">
        <v>78</v>
      </c>
      <c r="AY134" s="115" t="s">
        <v>122</v>
      </c>
      <c r="BK134" s="123">
        <f>SUM(BK135:BK136)</f>
        <v>0</v>
      </c>
    </row>
    <row r="135" spans="2:65" s="1" customFormat="1" ht="24.15" customHeight="1">
      <c r="B135" s="30"/>
      <c r="C135" s="126" t="s">
        <v>78</v>
      </c>
      <c r="D135" s="126" t="s">
        <v>124</v>
      </c>
      <c r="E135" s="127" t="s">
        <v>125</v>
      </c>
      <c r="F135" s="128" t="s">
        <v>126</v>
      </c>
      <c r="G135" s="129" t="s">
        <v>127</v>
      </c>
      <c r="H135" s="130">
        <v>0.64800000000000002</v>
      </c>
      <c r="I135" s="131"/>
      <c r="J135" s="132">
        <f>ROUND(I135*H135,2)</f>
        <v>0</v>
      </c>
      <c r="K135" s="133"/>
      <c r="L135" s="30"/>
      <c r="M135" s="134" t="s">
        <v>1</v>
      </c>
      <c r="N135" s="135" t="s">
        <v>38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128</v>
      </c>
      <c r="AT135" s="138" t="s">
        <v>124</v>
      </c>
      <c r="AU135" s="138" t="s">
        <v>80</v>
      </c>
      <c r="AY135" s="15" t="s">
        <v>122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5" t="s">
        <v>78</v>
      </c>
      <c r="BK135" s="139">
        <f>ROUND(I135*H135,2)</f>
        <v>0</v>
      </c>
      <c r="BL135" s="15" t="s">
        <v>128</v>
      </c>
      <c r="BM135" s="138" t="s">
        <v>129</v>
      </c>
    </row>
    <row r="136" spans="2:65" s="12" customFormat="1" ht="10.3">
      <c r="B136" s="140"/>
      <c r="D136" s="141" t="s">
        <v>130</v>
      </c>
      <c r="E136" s="142" t="s">
        <v>1</v>
      </c>
      <c r="F136" s="143" t="s">
        <v>131</v>
      </c>
      <c r="H136" s="144">
        <v>0.64800000000000002</v>
      </c>
      <c r="I136" s="145"/>
      <c r="L136" s="140"/>
      <c r="M136" s="146"/>
      <c r="T136" s="147"/>
      <c r="AT136" s="142" t="s">
        <v>130</v>
      </c>
      <c r="AU136" s="142" t="s">
        <v>80</v>
      </c>
      <c r="AV136" s="12" t="s">
        <v>80</v>
      </c>
      <c r="AW136" s="12" t="s">
        <v>30</v>
      </c>
      <c r="AX136" s="12" t="s">
        <v>78</v>
      </c>
      <c r="AY136" s="142" t="s">
        <v>122</v>
      </c>
    </row>
    <row r="137" spans="2:65" s="11" customFormat="1" ht="22.85" customHeight="1">
      <c r="B137" s="114"/>
      <c r="D137" s="115" t="s">
        <v>72</v>
      </c>
      <c r="E137" s="124" t="s">
        <v>80</v>
      </c>
      <c r="F137" s="124" t="s">
        <v>132</v>
      </c>
      <c r="I137" s="117"/>
      <c r="J137" s="125">
        <f>BK137</f>
        <v>0</v>
      </c>
      <c r="L137" s="114"/>
      <c r="M137" s="119"/>
      <c r="P137" s="120">
        <f>SUM(P138:P139)</f>
        <v>0</v>
      </c>
      <c r="R137" s="120">
        <f>SUM(R138:R139)</f>
        <v>2.0265146999999999</v>
      </c>
      <c r="T137" s="121">
        <f>SUM(T138:T139)</f>
        <v>0</v>
      </c>
      <c r="AR137" s="115" t="s">
        <v>78</v>
      </c>
      <c r="AT137" s="122" t="s">
        <v>72</v>
      </c>
      <c r="AU137" s="122" t="s">
        <v>78</v>
      </c>
      <c r="AY137" s="115" t="s">
        <v>122</v>
      </c>
      <c r="BK137" s="123">
        <f>SUM(BK138:BK139)</f>
        <v>0</v>
      </c>
    </row>
    <row r="138" spans="2:65" s="1" customFormat="1" ht="16.5" customHeight="1">
      <c r="B138" s="30"/>
      <c r="C138" s="126" t="s">
        <v>80</v>
      </c>
      <c r="D138" s="126" t="s">
        <v>124</v>
      </c>
      <c r="E138" s="127" t="s">
        <v>133</v>
      </c>
      <c r="F138" s="128" t="s">
        <v>134</v>
      </c>
      <c r="G138" s="129" t="s">
        <v>127</v>
      </c>
      <c r="H138" s="130">
        <v>0.81</v>
      </c>
      <c r="I138" s="131"/>
      <c r="J138" s="132">
        <f>ROUND(I138*H138,2)</f>
        <v>0</v>
      </c>
      <c r="K138" s="133"/>
      <c r="L138" s="30"/>
      <c r="M138" s="134" t="s">
        <v>1</v>
      </c>
      <c r="N138" s="135" t="s">
        <v>38</v>
      </c>
      <c r="P138" s="136">
        <f>O138*H138</f>
        <v>0</v>
      </c>
      <c r="Q138" s="136">
        <v>2.5018699999999998</v>
      </c>
      <c r="R138" s="136">
        <f>Q138*H138</f>
        <v>2.0265146999999999</v>
      </c>
      <c r="S138" s="136">
        <v>0</v>
      </c>
      <c r="T138" s="137">
        <f>S138*H138</f>
        <v>0</v>
      </c>
      <c r="AR138" s="138" t="s">
        <v>128</v>
      </c>
      <c r="AT138" s="138" t="s">
        <v>124</v>
      </c>
      <c r="AU138" s="138" t="s">
        <v>80</v>
      </c>
      <c r="AY138" s="15" t="s">
        <v>122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5" t="s">
        <v>78</v>
      </c>
      <c r="BK138" s="139">
        <f>ROUND(I138*H138,2)</f>
        <v>0</v>
      </c>
      <c r="BL138" s="15" t="s">
        <v>128</v>
      </c>
      <c r="BM138" s="138" t="s">
        <v>135</v>
      </c>
    </row>
    <row r="139" spans="2:65" s="12" customFormat="1" ht="10.3">
      <c r="B139" s="140"/>
      <c r="D139" s="141" t="s">
        <v>130</v>
      </c>
      <c r="E139" s="142" t="s">
        <v>1</v>
      </c>
      <c r="F139" s="143" t="s">
        <v>136</v>
      </c>
      <c r="H139" s="144">
        <v>0.81</v>
      </c>
      <c r="I139" s="145"/>
      <c r="L139" s="140"/>
      <c r="M139" s="146"/>
      <c r="T139" s="147"/>
      <c r="AT139" s="142" t="s">
        <v>130</v>
      </c>
      <c r="AU139" s="142" t="s">
        <v>80</v>
      </c>
      <c r="AV139" s="12" t="s">
        <v>80</v>
      </c>
      <c r="AW139" s="12" t="s">
        <v>30</v>
      </c>
      <c r="AX139" s="12" t="s">
        <v>78</v>
      </c>
      <c r="AY139" s="142" t="s">
        <v>122</v>
      </c>
    </row>
    <row r="140" spans="2:65" s="11" customFormat="1" ht="22.85" customHeight="1">
      <c r="B140" s="114"/>
      <c r="D140" s="115" t="s">
        <v>72</v>
      </c>
      <c r="E140" s="124" t="s">
        <v>137</v>
      </c>
      <c r="F140" s="124" t="s">
        <v>138</v>
      </c>
      <c r="I140" s="117"/>
      <c r="J140" s="125">
        <f>BK140</f>
        <v>0</v>
      </c>
      <c r="L140" s="114"/>
      <c r="M140" s="119"/>
      <c r="P140" s="120">
        <f>SUM(P141:P147)</f>
        <v>0</v>
      </c>
      <c r="R140" s="120">
        <f>SUM(R141:R147)</f>
        <v>5.8902659000000002</v>
      </c>
      <c r="T140" s="121">
        <f>SUM(T141:T147)</f>
        <v>0</v>
      </c>
      <c r="AR140" s="115" t="s">
        <v>78</v>
      </c>
      <c r="AT140" s="122" t="s">
        <v>72</v>
      </c>
      <c r="AU140" s="122" t="s">
        <v>78</v>
      </c>
      <c r="AY140" s="115" t="s">
        <v>122</v>
      </c>
      <c r="BK140" s="123">
        <f>SUM(BK141:BK147)</f>
        <v>0</v>
      </c>
    </row>
    <row r="141" spans="2:65" s="1" customFormat="1" ht="24.15" customHeight="1">
      <c r="B141" s="30"/>
      <c r="C141" s="126" t="s">
        <v>137</v>
      </c>
      <c r="D141" s="126" t="s">
        <v>124</v>
      </c>
      <c r="E141" s="127" t="s">
        <v>139</v>
      </c>
      <c r="F141" s="128" t="s">
        <v>140</v>
      </c>
      <c r="G141" s="129" t="s">
        <v>141</v>
      </c>
      <c r="H141" s="130">
        <v>8.25</v>
      </c>
      <c r="I141" s="131"/>
      <c r="J141" s="132">
        <f>ROUND(I141*H141,2)</f>
        <v>0</v>
      </c>
      <c r="K141" s="133"/>
      <c r="L141" s="30"/>
      <c r="M141" s="134" t="s">
        <v>1</v>
      </c>
      <c r="N141" s="135" t="s">
        <v>38</v>
      </c>
      <c r="P141" s="136">
        <f>O141*H141</f>
        <v>0</v>
      </c>
      <c r="Q141" s="136">
        <v>0.12064</v>
      </c>
      <c r="R141" s="136">
        <f>Q141*H141</f>
        <v>0.99527999999999994</v>
      </c>
      <c r="S141" s="136">
        <v>0</v>
      </c>
      <c r="T141" s="137">
        <f>S141*H141</f>
        <v>0</v>
      </c>
      <c r="AR141" s="138" t="s">
        <v>128</v>
      </c>
      <c r="AT141" s="138" t="s">
        <v>124</v>
      </c>
      <c r="AU141" s="138" t="s">
        <v>80</v>
      </c>
      <c r="AY141" s="15" t="s">
        <v>122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5" t="s">
        <v>78</v>
      </c>
      <c r="BK141" s="139">
        <f>ROUND(I141*H141,2)</f>
        <v>0</v>
      </c>
      <c r="BL141" s="15" t="s">
        <v>128</v>
      </c>
      <c r="BM141" s="138" t="s">
        <v>142</v>
      </c>
    </row>
    <row r="142" spans="2:65" s="12" customFormat="1" ht="10.3">
      <c r="B142" s="140"/>
      <c r="D142" s="141" t="s">
        <v>130</v>
      </c>
      <c r="E142" s="142" t="s">
        <v>1</v>
      </c>
      <c r="F142" s="143" t="s">
        <v>143</v>
      </c>
      <c r="H142" s="144">
        <v>8.25</v>
      </c>
      <c r="I142" s="145"/>
      <c r="L142" s="140"/>
      <c r="M142" s="146"/>
      <c r="T142" s="147"/>
      <c r="AT142" s="142" t="s">
        <v>130</v>
      </c>
      <c r="AU142" s="142" t="s">
        <v>80</v>
      </c>
      <c r="AV142" s="12" t="s">
        <v>80</v>
      </c>
      <c r="AW142" s="12" t="s">
        <v>30</v>
      </c>
      <c r="AX142" s="12" t="s">
        <v>78</v>
      </c>
      <c r="AY142" s="142" t="s">
        <v>122</v>
      </c>
    </row>
    <row r="143" spans="2:65" s="1" customFormat="1" ht="24.15" customHeight="1">
      <c r="B143" s="30"/>
      <c r="C143" s="148" t="s">
        <v>128</v>
      </c>
      <c r="D143" s="148" t="s">
        <v>144</v>
      </c>
      <c r="E143" s="149" t="s">
        <v>145</v>
      </c>
      <c r="F143" s="150" t="s">
        <v>146</v>
      </c>
      <c r="G143" s="151" t="s">
        <v>147</v>
      </c>
      <c r="H143" s="152">
        <v>80</v>
      </c>
      <c r="I143" s="153"/>
      <c r="J143" s="154">
        <f>ROUND(I143*H143,2)</f>
        <v>0</v>
      </c>
      <c r="K143" s="155"/>
      <c r="L143" s="156"/>
      <c r="M143" s="157" t="s">
        <v>1</v>
      </c>
      <c r="N143" s="158" t="s">
        <v>38</v>
      </c>
      <c r="P143" s="136">
        <f>O143*H143</f>
        <v>0</v>
      </c>
      <c r="Q143" s="136">
        <v>1.0999999999999999E-2</v>
      </c>
      <c r="R143" s="136">
        <f>Q143*H143</f>
        <v>0.87999999999999989</v>
      </c>
      <c r="S143" s="136">
        <v>0</v>
      </c>
      <c r="T143" s="137">
        <f>S143*H143</f>
        <v>0</v>
      </c>
      <c r="AR143" s="138" t="s">
        <v>148</v>
      </c>
      <c r="AT143" s="138" t="s">
        <v>144</v>
      </c>
      <c r="AU143" s="138" t="s">
        <v>80</v>
      </c>
      <c r="AY143" s="15" t="s">
        <v>122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5" t="s">
        <v>78</v>
      </c>
      <c r="BK143" s="139">
        <f>ROUND(I143*H143,2)</f>
        <v>0</v>
      </c>
      <c r="BL143" s="15" t="s">
        <v>128</v>
      </c>
      <c r="BM143" s="138" t="s">
        <v>149</v>
      </c>
    </row>
    <row r="144" spans="2:65" s="1" customFormat="1" ht="24.15" customHeight="1">
      <c r="B144" s="30"/>
      <c r="C144" s="126" t="s">
        <v>150</v>
      </c>
      <c r="D144" s="126" t="s">
        <v>124</v>
      </c>
      <c r="E144" s="127" t="s">
        <v>151</v>
      </c>
      <c r="F144" s="128" t="s">
        <v>152</v>
      </c>
      <c r="G144" s="129" t="s">
        <v>141</v>
      </c>
      <c r="H144" s="130">
        <v>11.17</v>
      </c>
      <c r="I144" s="131"/>
      <c r="J144" s="132">
        <f>ROUND(I144*H144,2)</f>
        <v>0</v>
      </c>
      <c r="K144" s="133"/>
      <c r="L144" s="30"/>
      <c r="M144" s="134" t="s">
        <v>1</v>
      </c>
      <c r="N144" s="135" t="s">
        <v>38</v>
      </c>
      <c r="P144" s="136">
        <f>O144*H144</f>
        <v>0</v>
      </c>
      <c r="Q144" s="136">
        <v>0.24127000000000001</v>
      </c>
      <c r="R144" s="136">
        <f>Q144*H144</f>
        <v>2.6949859000000003</v>
      </c>
      <c r="S144" s="136">
        <v>0</v>
      </c>
      <c r="T144" s="137">
        <f>S144*H144</f>
        <v>0</v>
      </c>
      <c r="AR144" s="138" t="s">
        <v>128</v>
      </c>
      <c r="AT144" s="138" t="s">
        <v>124</v>
      </c>
      <c r="AU144" s="138" t="s">
        <v>80</v>
      </c>
      <c r="AY144" s="15" t="s">
        <v>122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5" t="s">
        <v>78</v>
      </c>
      <c r="BK144" s="139">
        <f>ROUND(I144*H144,2)</f>
        <v>0</v>
      </c>
      <c r="BL144" s="15" t="s">
        <v>128</v>
      </c>
      <c r="BM144" s="138" t="s">
        <v>153</v>
      </c>
    </row>
    <row r="145" spans="2:65" s="12" customFormat="1" ht="10.3">
      <c r="B145" s="140"/>
      <c r="D145" s="141" t="s">
        <v>130</v>
      </c>
      <c r="E145" s="142" t="s">
        <v>1</v>
      </c>
      <c r="F145" s="143" t="s">
        <v>154</v>
      </c>
      <c r="H145" s="144">
        <v>11.17</v>
      </c>
      <c r="I145" s="145"/>
      <c r="L145" s="140"/>
      <c r="M145" s="146"/>
      <c r="T145" s="147"/>
      <c r="AT145" s="142" t="s">
        <v>130</v>
      </c>
      <c r="AU145" s="142" t="s">
        <v>80</v>
      </c>
      <c r="AV145" s="12" t="s">
        <v>80</v>
      </c>
      <c r="AW145" s="12" t="s">
        <v>30</v>
      </c>
      <c r="AX145" s="12" t="s">
        <v>78</v>
      </c>
      <c r="AY145" s="142" t="s">
        <v>122</v>
      </c>
    </row>
    <row r="146" spans="2:65" s="1" customFormat="1" ht="24.15" customHeight="1">
      <c r="B146" s="30"/>
      <c r="C146" s="148" t="s">
        <v>155</v>
      </c>
      <c r="D146" s="148" t="s">
        <v>144</v>
      </c>
      <c r="E146" s="149" t="s">
        <v>156</v>
      </c>
      <c r="F146" s="150" t="s">
        <v>157</v>
      </c>
      <c r="G146" s="151" t="s">
        <v>147</v>
      </c>
      <c r="H146" s="152">
        <v>110</v>
      </c>
      <c r="I146" s="153"/>
      <c r="J146" s="154">
        <f>ROUND(I146*H146,2)</f>
        <v>0</v>
      </c>
      <c r="K146" s="155"/>
      <c r="L146" s="156"/>
      <c r="M146" s="157" t="s">
        <v>1</v>
      </c>
      <c r="N146" s="158" t="s">
        <v>38</v>
      </c>
      <c r="P146" s="136">
        <f>O146*H146</f>
        <v>0</v>
      </c>
      <c r="Q146" s="136">
        <v>1.2E-2</v>
      </c>
      <c r="R146" s="136">
        <f>Q146*H146</f>
        <v>1.32</v>
      </c>
      <c r="S146" s="136">
        <v>0</v>
      </c>
      <c r="T146" s="137">
        <f>S146*H146</f>
        <v>0</v>
      </c>
      <c r="AR146" s="138" t="s">
        <v>148</v>
      </c>
      <c r="AT146" s="138" t="s">
        <v>144</v>
      </c>
      <c r="AU146" s="138" t="s">
        <v>80</v>
      </c>
      <c r="AY146" s="15" t="s">
        <v>122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5" t="s">
        <v>78</v>
      </c>
      <c r="BK146" s="139">
        <f>ROUND(I146*H146,2)</f>
        <v>0</v>
      </c>
      <c r="BL146" s="15" t="s">
        <v>128</v>
      </c>
      <c r="BM146" s="138" t="s">
        <v>158</v>
      </c>
    </row>
    <row r="147" spans="2:65" s="12" customFormat="1" ht="10.3">
      <c r="B147" s="140"/>
      <c r="D147" s="141" t="s">
        <v>130</v>
      </c>
      <c r="E147" s="142" t="s">
        <v>1</v>
      </c>
      <c r="F147" s="143" t="s">
        <v>159</v>
      </c>
      <c r="H147" s="144">
        <v>110</v>
      </c>
      <c r="I147" s="145"/>
      <c r="L147" s="140"/>
      <c r="M147" s="146"/>
      <c r="T147" s="147"/>
      <c r="AT147" s="142" t="s">
        <v>130</v>
      </c>
      <c r="AU147" s="142" t="s">
        <v>80</v>
      </c>
      <c r="AV147" s="12" t="s">
        <v>80</v>
      </c>
      <c r="AW147" s="12" t="s">
        <v>30</v>
      </c>
      <c r="AX147" s="12" t="s">
        <v>78</v>
      </c>
      <c r="AY147" s="142" t="s">
        <v>122</v>
      </c>
    </row>
    <row r="148" spans="2:65" s="11" customFormat="1" ht="22.85" customHeight="1">
      <c r="B148" s="114"/>
      <c r="D148" s="115" t="s">
        <v>72</v>
      </c>
      <c r="E148" s="124" t="s">
        <v>150</v>
      </c>
      <c r="F148" s="124" t="s">
        <v>160</v>
      </c>
      <c r="I148" s="117"/>
      <c r="J148" s="125">
        <f>BK148</f>
        <v>0</v>
      </c>
      <c r="L148" s="114"/>
      <c r="M148" s="119"/>
      <c r="P148" s="120">
        <f>SUM(P149:P156)</f>
        <v>0</v>
      </c>
      <c r="R148" s="120">
        <f>SUM(R149:R156)</f>
        <v>2.6589671199999998</v>
      </c>
      <c r="T148" s="121">
        <f>SUM(T149:T156)</f>
        <v>0</v>
      </c>
      <c r="AR148" s="115" t="s">
        <v>78</v>
      </c>
      <c r="AT148" s="122" t="s">
        <v>72</v>
      </c>
      <c r="AU148" s="122" t="s">
        <v>78</v>
      </c>
      <c r="AY148" s="115" t="s">
        <v>122</v>
      </c>
      <c r="BK148" s="123">
        <f>SUM(BK149:BK156)</f>
        <v>0</v>
      </c>
    </row>
    <row r="149" spans="2:65" s="1" customFormat="1" ht="21.75" customHeight="1">
      <c r="B149" s="30"/>
      <c r="C149" s="126" t="s">
        <v>161</v>
      </c>
      <c r="D149" s="126" t="s">
        <v>124</v>
      </c>
      <c r="E149" s="127" t="s">
        <v>162</v>
      </c>
      <c r="F149" s="128" t="s">
        <v>163</v>
      </c>
      <c r="G149" s="129" t="s">
        <v>164</v>
      </c>
      <c r="H149" s="130">
        <v>14.83</v>
      </c>
      <c r="I149" s="131"/>
      <c r="J149" s="132">
        <f>ROUND(I149*H149,2)</f>
        <v>0</v>
      </c>
      <c r="K149" s="133"/>
      <c r="L149" s="30"/>
      <c r="M149" s="134" t="s">
        <v>1</v>
      </c>
      <c r="N149" s="135" t="s">
        <v>38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128</v>
      </c>
      <c r="AT149" s="138" t="s">
        <v>124</v>
      </c>
      <c r="AU149" s="138" t="s">
        <v>80</v>
      </c>
      <c r="AY149" s="15" t="s">
        <v>122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5" t="s">
        <v>78</v>
      </c>
      <c r="BK149" s="139">
        <f>ROUND(I149*H149,2)</f>
        <v>0</v>
      </c>
      <c r="BL149" s="15" t="s">
        <v>128</v>
      </c>
      <c r="BM149" s="138" t="s">
        <v>165</v>
      </c>
    </row>
    <row r="150" spans="2:65" s="12" customFormat="1" ht="10.3">
      <c r="B150" s="140"/>
      <c r="D150" s="141" t="s">
        <v>130</v>
      </c>
      <c r="E150" s="142" t="s">
        <v>1</v>
      </c>
      <c r="F150" s="143" t="s">
        <v>166</v>
      </c>
      <c r="H150" s="144">
        <v>14.83</v>
      </c>
      <c r="I150" s="145"/>
      <c r="L150" s="140"/>
      <c r="M150" s="146"/>
      <c r="T150" s="147"/>
      <c r="AT150" s="142" t="s">
        <v>130</v>
      </c>
      <c r="AU150" s="142" t="s">
        <v>80</v>
      </c>
      <c r="AV150" s="12" t="s">
        <v>80</v>
      </c>
      <c r="AW150" s="12" t="s">
        <v>30</v>
      </c>
      <c r="AX150" s="12" t="s">
        <v>73</v>
      </c>
      <c r="AY150" s="142" t="s">
        <v>122</v>
      </c>
    </row>
    <row r="151" spans="2:65" s="13" customFormat="1" ht="10.3">
      <c r="B151" s="159"/>
      <c r="D151" s="141" t="s">
        <v>130</v>
      </c>
      <c r="E151" s="160" t="s">
        <v>1</v>
      </c>
      <c r="F151" s="161" t="s">
        <v>167</v>
      </c>
      <c r="H151" s="162">
        <v>14.83</v>
      </c>
      <c r="I151" s="163"/>
      <c r="L151" s="159"/>
      <c r="M151" s="164"/>
      <c r="T151" s="165"/>
      <c r="AT151" s="160" t="s">
        <v>130</v>
      </c>
      <c r="AU151" s="160" t="s">
        <v>80</v>
      </c>
      <c r="AV151" s="13" t="s">
        <v>128</v>
      </c>
      <c r="AW151" s="13" t="s">
        <v>30</v>
      </c>
      <c r="AX151" s="13" t="s">
        <v>78</v>
      </c>
      <c r="AY151" s="160" t="s">
        <v>122</v>
      </c>
    </row>
    <row r="152" spans="2:65" s="1" customFormat="1" ht="24.15" customHeight="1">
      <c r="B152" s="30"/>
      <c r="C152" s="126" t="s">
        <v>148</v>
      </c>
      <c r="D152" s="126" t="s">
        <v>124</v>
      </c>
      <c r="E152" s="127" t="s">
        <v>168</v>
      </c>
      <c r="F152" s="128" t="s">
        <v>169</v>
      </c>
      <c r="G152" s="129" t="s">
        <v>164</v>
      </c>
      <c r="H152" s="130">
        <v>11.396000000000001</v>
      </c>
      <c r="I152" s="131"/>
      <c r="J152" s="132">
        <f>ROUND(I152*H152,2)</f>
        <v>0</v>
      </c>
      <c r="K152" s="133"/>
      <c r="L152" s="30"/>
      <c r="M152" s="134" t="s">
        <v>1</v>
      </c>
      <c r="N152" s="135" t="s">
        <v>38</v>
      </c>
      <c r="P152" s="136">
        <f>O152*H152</f>
        <v>0</v>
      </c>
      <c r="Q152" s="136">
        <v>8.9219999999999994E-2</v>
      </c>
      <c r="R152" s="136">
        <f>Q152*H152</f>
        <v>1.0167511199999999</v>
      </c>
      <c r="S152" s="136">
        <v>0</v>
      </c>
      <c r="T152" s="137">
        <f>S152*H152</f>
        <v>0</v>
      </c>
      <c r="AR152" s="138" t="s">
        <v>128</v>
      </c>
      <c r="AT152" s="138" t="s">
        <v>124</v>
      </c>
      <c r="AU152" s="138" t="s">
        <v>80</v>
      </c>
      <c r="AY152" s="15" t="s">
        <v>122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5" t="s">
        <v>78</v>
      </c>
      <c r="BK152" s="139">
        <f>ROUND(I152*H152,2)</f>
        <v>0</v>
      </c>
      <c r="BL152" s="15" t="s">
        <v>128</v>
      </c>
      <c r="BM152" s="138" t="s">
        <v>170</v>
      </c>
    </row>
    <row r="153" spans="2:65" s="12" customFormat="1" ht="10.3">
      <c r="B153" s="140"/>
      <c r="D153" s="141" t="s">
        <v>130</v>
      </c>
      <c r="E153" s="142" t="s">
        <v>1</v>
      </c>
      <c r="F153" s="143" t="s">
        <v>171</v>
      </c>
      <c r="H153" s="144">
        <v>11.396000000000001</v>
      </c>
      <c r="I153" s="145"/>
      <c r="L153" s="140"/>
      <c r="M153" s="146"/>
      <c r="T153" s="147"/>
      <c r="AT153" s="142" t="s">
        <v>130</v>
      </c>
      <c r="AU153" s="142" t="s">
        <v>80</v>
      </c>
      <c r="AV153" s="12" t="s">
        <v>80</v>
      </c>
      <c r="AW153" s="12" t="s">
        <v>30</v>
      </c>
      <c r="AX153" s="12" t="s">
        <v>73</v>
      </c>
      <c r="AY153" s="142" t="s">
        <v>122</v>
      </c>
    </row>
    <row r="154" spans="2:65" s="13" customFormat="1" ht="10.3">
      <c r="B154" s="159"/>
      <c r="D154" s="141" t="s">
        <v>130</v>
      </c>
      <c r="E154" s="160" t="s">
        <v>1</v>
      </c>
      <c r="F154" s="161" t="s">
        <v>167</v>
      </c>
      <c r="H154" s="162">
        <v>11.396000000000001</v>
      </c>
      <c r="I154" s="163"/>
      <c r="L154" s="159"/>
      <c r="M154" s="164"/>
      <c r="T154" s="165"/>
      <c r="AT154" s="160" t="s">
        <v>130</v>
      </c>
      <c r="AU154" s="160" t="s">
        <v>80</v>
      </c>
      <c r="AV154" s="13" t="s">
        <v>128</v>
      </c>
      <c r="AW154" s="13" t="s">
        <v>30</v>
      </c>
      <c r="AX154" s="13" t="s">
        <v>78</v>
      </c>
      <c r="AY154" s="160" t="s">
        <v>122</v>
      </c>
    </row>
    <row r="155" spans="2:65" s="1" customFormat="1" ht="16.5" customHeight="1">
      <c r="B155" s="30"/>
      <c r="C155" s="148" t="s">
        <v>172</v>
      </c>
      <c r="D155" s="148" t="s">
        <v>144</v>
      </c>
      <c r="E155" s="149" t="s">
        <v>173</v>
      </c>
      <c r="F155" s="150" t="s">
        <v>174</v>
      </c>
      <c r="G155" s="151" t="s">
        <v>164</v>
      </c>
      <c r="H155" s="152">
        <v>12.536</v>
      </c>
      <c r="I155" s="153"/>
      <c r="J155" s="154">
        <f>ROUND(I155*H155,2)</f>
        <v>0</v>
      </c>
      <c r="K155" s="155"/>
      <c r="L155" s="156"/>
      <c r="M155" s="157" t="s">
        <v>1</v>
      </c>
      <c r="N155" s="158" t="s">
        <v>38</v>
      </c>
      <c r="P155" s="136">
        <f>O155*H155</f>
        <v>0</v>
      </c>
      <c r="Q155" s="136">
        <v>0.13100000000000001</v>
      </c>
      <c r="R155" s="136">
        <f>Q155*H155</f>
        <v>1.6422160000000001</v>
      </c>
      <c r="S155" s="136">
        <v>0</v>
      </c>
      <c r="T155" s="137">
        <f>S155*H155</f>
        <v>0</v>
      </c>
      <c r="AR155" s="138" t="s">
        <v>148</v>
      </c>
      <c r="AT155" s="138" t="s">
        <v>144</v>
      </c>
      <c r="AU155" s="138" t="s">
        <v>80</v>
      </c>
      <c r="AY155" s="15" t="s">
        <v>122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5" t="s">
        <v>78</v>
      </c>
      <c r="BK155" s="139">
        <f>ROUND(I155*H155,2)</f>
        <v>0</v>
      </c>
      <c r="BL155" s="15" t="s">
        <v>128</v>
      </c>
      <c r="BM155" s="138" t="s">
        <v>175</v>
      </c>
    </row>
    <row r="156" spans="2:65" s="12" customFormat="1" ht="10.3">
      <c r="B156" s="140"/>
      <c r="D156" s="141" t="s">
        <v>130</v>
      </c>
      <c r="F156" s="143" t="s">
        <v>176</v>
      </c>
      <c r="H156" s="144">
        <v>12.536</v>
      </c>
      <c r="I156" s="145"/>
      <c r="L156" s="140"/>
      <c r="M156" s="146"/>
      <c r="T156" s="147"/>
      <c r="AT156" s="142" t="s">
        <v>130</v>
      </c>
      <c r="AU156" s="142" t="s">
        <v>80</v>
      </c>
      <c r="AV156" s="12" t="s">
        <v>80</v>
      </c>
      <c r="AW156" s="12" t="s">
        <v>4</v>
      </c>
      <c r="AX156" s="12" t="s">
        <v>78</v>
      </c>
      <c r="AY156" s="142" t="s">
        <v>122</v>
      </c>
    </row>
    <row r="157" spans="2:65" s="11" customFormat="1" ht="22.85" customHeight="1">
      <c r="B157" s="114"/>
      <c r="D157" s="115" t="s">
        <v>72</v>
      </c>
      <c r="E157" s="124" t="s">
        <v>155</v>
      </c>
      <c r="F157" s="124" t="s">
        <v>177</v>
      </c>
      <c r="I157" s="117"/>
      <c r="J157" s="125">
        <f>BK157</f>
        <v>0</v>
      </c>
      <c r="L157" s="114"/>
      <c r="M157" s="119"/>
      <c r="P157" s="120">
        <f>SUM(P158:P187)</f>
        <v>0</v>
      </c>
      <c r="R157" s="120">
        <f>SUM(R158:R187)</f>
        <v>1.7927086299999999</v>
      </c>
      <c r="T157" s="121">
        <f>SUM(T158:T187)</f>
        <v>0</v>
      </c>
      <c r="AR157" s="115" t="s">
        <v>78</v>
      </c>
      <c r="AT157" s="122" t="s">
        <v>72</v>
      </c>
      <c r="AU157" s="122" t="s">
        <v>78</v>
      </c>
      <c r="AY157" s="115" t="s">
        <v>122</v>
      </c>
      <c r="BK157" s="123">
        <f>SUM(BK158:BK187)</f>
        <v>0</v>
      </c>
    </row>
    <row r="158" spans="2:65" s="1" customFormat="1" ht="24.15" customHeight="1">
      <c r="B158" s="30"/>
      <c r="C158" s="126" t="s">
        <v>178</v>
      </c>
      <c r="D158" s="126" t="s">
        <v>124</v>
      </c>
      <c r="E158" s="127" t="s">
        <v>179</v>
      </c>
      <c r="F158" s="128" t="s">
        <v>180</v>
      </c>
      <c r="G158" s="129" t="s">
        <v>164</v>
      </c>
      <c r="H158" s="130">
        <v>63</v>
      </c>
      <c r="I158" s="131"/>
      <c r="J158" s="132">
        <f>ROUND(I158*H158,2)</f>
        <v>0</v>
      </c>
      <c r="K158" s="133"/>
      <c r="L158" s="30"/>
      <c r="M158" s="134" t="s">
        <v>1</v>
      </c>
      <c r="N158" s="135" t="s">
        <v>38</v>
      </c>
      <c r="P158" s="136">
        <f>O158*H158</f>
        <v>0</v>
      </c>
      <c r="Q158" s="136">
        <v>4.0000000000000001E-3</v>
      </c>
      <c r="R158" s="136">
        <f>Q158*H158</f>
        <v>0.252</v>
      </c>
      <c r="S158" s="136">
        <v>0</v>
      </c>
      <c r="T158" s="137">
        <f>S158*H158</f>
        <v>0</v>
      </c>
      <c r="AR158" s="138" t="s">
        <v>128</v>
      </c>
      <c r="AT158" s="138" t="s">
        <v>124</v>
      </c>
      <c r="AU158" s="138" t="s">
        <v>80</v>
      </c>
      <c r="AY158" s="15" t="s">
        <v>122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5" t="s">
        <v>78</v>
      </c>
      <c r="BK158" s="139">
        <f>ROUND(I158*H158,2)</f>
        <v>0</v>
      </c>
      <c r="BL158" s="15" t="s">
        <v>128</v>
      </c>
      <c r="BM158" s="138" t="s">
        <v>181</v>
      </c>
    </row>
    <row r="159" spans="2:65" s="12" customFormat="1" ht="10.3">
      <c r="B159" s="140"/>
      <c r="D159" s="141" t="s">
        <v>130</v>
      </c>
      <c r="E159" s="142" t="s">
        <v>1</v>
      </c>
      <c r="F159" s="143" t="s">
        <v>182</v>
      </c>
      <c r="H159" s="144">
        <v>63</v>
      </c>
      <c r="I159" s="145"/>
      <c r="L159" s="140"/>
      <c r="M159" s="146"/>
      <c r="T159" s="147"/>
      <c r="AT159" s="142" t="s">
        <v>130</v>
      </c>
      <c r="AU159" s="142" t="s">
        <v>80</v>
      </c>
      <c r="AV159" s="12" t="s">
        <v>80</v>
      </c>
      <c r="AW159" s="12" t="s">
        <v>30</v>
      </c>
      <c r="AX159" s="12" t="s">
        <v>78</v>
      </c>
      <c r="AY159" s="142" t="s">
        <v>122</v>
      </c>
    </row>
    <row r="160" spans="2:65" s="1" customFormat="1" ht="16.5" customHeight="1">
      <c r="B160" s="30"/>
      <c r="C160" s="126" t="s">
        <v>183</v>
      </c>
      <c r="D160" s="126" t="s">
        <v>124</v>
      </c>
      <c r="E160" s="127" t="s">
        <v>184</v>
      </c>
      <c r="F160" s="128" t="s">
        <v>185</v>
      </c>
      <c r="G160" s="129" t="s">
        <v>164</v>
      </c>
      <c r="H160" s="130">
        <v>83</v>
      </c>
      <c r="I160" s="131"/>
      <c r="J160" s="132">
        <f>ROUND(I160*H160,2)</f>
        <v>0</v>
      </c>
      <c r="K160" s="133"/>
      <c r="L160" s="30"/>
      <c r="M160" s="134" t="s">
        <v>1</v>
      </c>
      <c r="N160" s="135" t="s">
        <v>38</v>
      </c>
      <c r="P160" s="136">
        <f>O160*H160</f>
        <v>0</v>
      </c>
      <c r="Q160" s="136">
        <v>2.5999999999999998E-4</v>
      </c>
      <c r="R160" s="136">
        <f>Q160*H160</f>
        <v>2.1579999999999998E-2</v>
      </c>
      <c r="S160" s="136">
        <v>0</v>
      </c>
      <c r="T160" s="137">
        <f>S160*H160</f>
        <v>0</v>
      </c>
      <c r="AR160" s="138" t="s">
        <v>128</v>
      </c>
      <c r="AT160" s="138" t="s">
        <v>124</v>
      </c>
      <c r="AU160" s="138" t="s">
        <v>80</v>
      </c>
      <c r="AY160" s="15" t="s">
        <v>122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5" t="s">
        <v>78</v>
      </c>
      <c r="BK160" s="139">
        <f>ROUND(I160*H160,2)</f>
        <v>0</v>
      </c>
      <c r="BL160" s="15" t="s">
        <v>128</v>
      </c>
      <c r="BM160" s="138" t="s">
        <v>186</v>
      </c>
    </row>
    <row r="161" spans="2:65" s="12" customFormat="1" ht="10.3">
      <c r="B161" s="140"/>
      <c r="D161" s="141" t="s">
        <v>130</v>
      </c>
      <c r="E161" s="142" t="s">
        <v>1</v>
      </c>
      <c r="F161" s="143" t="s">
        <v>187</v>
      </c>
      <c r="H161" s="144">
        <v>83</v>
      </c>
      <c r="I161" s="145"/>
      <c r="L161" s="140"/>
      <c r="M161" s="146"/>
      <c r="T161" s="147"/>
      <c r="AT161" s="142" t="s">
        <v>130</v>
      </c>
      <c r="AU161" s="142" t="s">
        <v>80</v>
      </c>
      <c r="AV161" s="12" t="s">
        <v>80</v>
      </c>
      <c r="AW161" s="12" t="s">
        <v>30</v>
      </c>
      <c r="AX161" s="12" t="s">
        <v>78</v>
      </c>
      <c r="AY161" s="142" t="s">
        <v>122</v>
      </c>
    </row>
    <row r="162" spans="2:65" s="1" customFormat="1" ht="24.15" customHeight="1">
      <c r="B162" s="30"/>
      <c r="C162" s="126" t="s">
        <v>188</v>
      </c>
      <c r="D162" s="126" t="s">
        <v>124</v>
      </c>
      <c r="E162" s="127" t="s">
        <v>189</v>
      </c>
      <c r="F162" s="128" t="s">
        <v>190</v>
      </c>
      <c r="G162" s="129" t="s">
        <v>164</v>
      </c>
      <c r="H162" s="130">
        <v>31.5</v>
      </c>
      <c r="I162" s="131"/>
      <c r="J162" s="132">
        <f>ROUND(I162*H162,2)</f>
        <v>0</v>
      </c>
      <c r="K162" s="133"/>
      <c r="L162" s="30"/>
      <c r="M162" s="134" t="s">
        <v>1</v>
      </c>
      <c r="N162" s="135" t="s">
        <v>38</v>
      </c>
      <c r="P162" s="136">
        <f>O162*H162</f>
        <v>0</v>
      </c>
      <c r="Q162" s="136">
        <v>4.3800000000000002E-3</v>
      </c>
      <c r="R162" s="136">
        <f>Q162*H162</f>
        <v>0.13797000000000001</v>
      </c>
      <c r="S162" s="136">
        <v>0</v>
      </c>
      <c r="T162" s="137">
        <f>S162*H162</f>
        <v>0</v>
      </c>
      <c r="AR162" s="138" t="s">
        <v>128</v>
      </c>
      <c r="AT162" s="138" t="s">
        <v>124</v>
      </c>
      <c r="AU162" s="138" t="s">
        <v>80</v>
      </c>
      <c r="AY162" s="15" t="s">
        <v>122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5" t="s">
        <v>78</v>
      </c>
      <c r="BK162" s="139">
        <f>ROUND(I162*H162,2)</f>
        <v>0</v>
      </c>
      <c r="BL162" s="15" t="s">
        <v>128</v>
      </c>
      <c r="BM162" s="138" t="s">
        <v>191</v>
      </c>
    </row>
    <row r="163" spans="2:65" s="12" customFormat="1" ht="10.3">
      <c r="B163" s="140"/>
      <c r="D163" s="141" t="s">
        <v>130</v>
      </c>
      <c r="E163" s="142" t="s">
        <v>1</v>
      </c>
      <c r="F163" s="143" t="s">
        <v>192</v>
      </c>
      <c r="H163" s="144">
        <v>31.5</v>
      </c>
      <c r="I163" s="145"/>
      <c r="L163" s="140"/>
      <c r="M163" s="146"/>
      <c r="T163" s="147"/>
      <c r="AT163" s="142" t="s">
        <v>130</v>
      </c>
      <c r="AU163" s="142" t="s">
        <v>80</v>
      </c>
      <c r="AV163" s="12" t="s">
        <v>80</v>
      </c>
      <c r="AW163" s="12" t="s">
        <v>30</v>
      </c>
      <c r="AX163" s="12" t="s">
        <v>73</v>
      </c>
      <c r="AY163" s="142" t="s">
        <v>122</v>
      </c>
    </row>
    <row r="164" spans="2:65" s="13" customFormat="1" ht="10.3">
      <c r="B164" s="159"/>
      <c r="D164" s="141" t="s">
        <v>130</v>
      </c>
      <c r="E164" s="160" t="s">
        <v>1</v>
      </c>
      <c r="F164" s="161" t="s">
        <v>167</v>
      </c>
      <c r="H164" s="162">
        <v>31.5</v>
      </c>
      <c r="I164" s="163"/>
      <c r="L164" s="159"/>
      <c r="M164" s="164"/>
      <c r="T164" s="165"/>
      <c r="AT164" s="160" t="s">
        <v>130</v>
      </c>
      <c r="AU164" s="160" t="s">
        <v>80</v>
      </c>
      <c r="AV164" s="13" t="s">
        <v>128</v>
      </c>
      <c r="AW164" s="13" t="s">
        <v>30</v>
      </c>
      <c r="AX164" s="13" t="s">
        <v>78</v>
      </c>
      <c r="AY164" s="160" t="s">
        <v>122</v>
      </c>
    </row>
    <row r="165" spans="2:65" s="1" customFormat="1" ht="24.15" customHeight="1">
      <c r="B165" s="30"/>
      <c r="C165" s="126" t="s">
        <v>193</v>
      </c>
      <c r="D165" s="126" t="s">
        <v>124</v>
      </c>
      <c r="E165" s="127" t="s">
        <v>194</v>
      </c>
      <c r="F165" s="128" t="s">
        <v>195</v>
      </c>
      <c r="G165" s="129" t="s">
        <v>141</v>
      </c>
      <c r="H165" s="130">
        <v>150</v>
      </c>
      <c r="I165" s="131"/>
      <c r="J165" s="132">
        <f>ROUND(I165*H165,2)</f>
        <v>0</v>
      </c>
      <c r="K165" s="133"/>
      <c r="L165" s="30"/>
      <c r="M165" s="134" t="s">
        <v>1</v>
      </c>
      <c r="N165" s="135" t="s">
        <v>38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128</v>
      </c>
      <c r="AT165" s="138" t="s">
        <v>124</v>
      </c>
      <c r="AU165" s="138" t="s">
        <v>80</v>
      </c>
      <c r="AY165" s="15" t="s">
        <v>122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5" t="s">
        <v>78</v>
      </c>
      <c r="BK165" s="139">
        <f>ROUND(I165*H165,2)</f>
        <v>0</v>
      </c>
      <c r="BL165" s="15" t="s">
        <v>128</v>
      </c>
      <c r="BM165" s="138" t="s">
        <v>196</v>
      </c>
    </row>
    <row r="166" spans="2:65" s="12" customFormat="1" ht="10.3">
      <c r="B166" s="140"/>
      <c r="D166" s="141" t="s">
        <v>130</v>
      </c>
      <c r="E166" s="142" t="s">
        <v>1</v>
      </c>
      <c r="F166" s="143" t="s">
        <v>197</v>
      </c>
      <c r="H166" s="144">
        <v>150</v>
      </c>
      <c r="I166" s="145"/>
      <c r="L166" s="140"/>
      <c r="M166" s="146"/>
      <c r="T166" s="147"/>
      <c r="AT166" s="142" t="s">
        <v>130</v>
      </c>
      <c r="AU166" s="142" t="s">
        <v>80</v>
      </c>
      <c r="AV166" s="12" t="s">
        <v>80</v>
      </c>
      <c r="AW166" s="12" t="s">
        <v>30</v>
      </c>
      <c r="AX166" s="12" t="s">
        <v>73</v>
      </c>
      <c r="AY166" s="142" t="s">
        <v>122</v>
      </c>
    </row>
    <row r="167" spans="2:65" s="13" customFormat="1" ht="10.3">
      <c r="B167" s="159"/>
      <c r="D167" s="141" t="s">
        <v>130</v>
      </c>
      <c r="E167" s="160" t="s">
        <v>1</v>
      </c>
      <c r="F167" s="161" t="s">
        <v>167</v>
      </c>
      <c r="H167" s="162">
        <v>150</v>
      </c>
      <c r="I167" s="163"/>
      <c r="L167" s="159"/>
      <c r="M167" s="164"/>
      <c r="T167" s="165"/>
      <c r="AT167" s="160" t="s">
        <v>130</v>
      </c>
      <c r="AU167" s="160" t="s">
        <v>80</v>
      </c>
      <c r="AV167" s="13" t="s">
        <v>128</v>
      </c>
      <c r="AW167" s="13" t="s">
        <v>30</v>
      </c>
      <c r="AX167" s="13" t="s">
        <v>78</v>
      </c>
      <c r="AY167" s="160" t="s">
        <v>122</v>
      </c>
    </row>
    <row r="168" spans="2:65" s="1" customFormat="1" ht="24.15" customHeight="1">
      <c r="B168" s="30"/>
      <c r="C168" s="148" t="s">
        <v>198</v>
      </c>
      <c r="D168" s="148" t="s">
        <v>144</v>
      </c>
      <c r="E168" s="149" t="s">
        <v>199</v>
      </c>
      <c r="F168" s="150" t="s">
        <v>200</v>
      </c>
      <c r="G168" s="151" t="s">
        <v>141</v>
      </c>
      <c r="H168" s="152">
        <v>150</v>
      </c>
      <c r="I168" s="153"/>
      <c r="J168" s="154">
        <f>ROUND(I168*H168,2)</f>
        <v>0</v>
      </c>
      <c r="K168" s="155"/>
      <c r="L168" s="156"/>
      <c r="M168" s="157" t="s">
        <v>1</v>
      </c>
      <c r="N168" s="158" t="s">
        <v>38</v>
      </c>
      <c r="P168" s="136">
        <f>O168*H168</f>
        <v>0</v>
      </c>
      <c r="Q168" s="136">
        <v>1.2E-4</v>
      </c>
      <c r="R168" s="136">
        <f>Q168*H168</f>
        <v>1.8000000000000002E-2</v>
      </c>
      <c r="S168" s="136">
        <v>0</v>
      </c>
      <c r="T168" s="137">
        <f>S168*H168</f>
        <v>0</v>
      </c>
      <c r="AR168" s="138" t="s">
        <v>148</v>
      </c>
      <c r="AT168" s="138" t="s">
        <v>144</v>
      </c>
      <c r="AU168" s="138" t="s">
        <v>80</v>
      </c>
      <c r="AY168" s="15" t="s">
        <v>122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5" t="s">
        <v>78</v>
      </c>
      <c r="BK168" s="139">
        <f>ROUND(I168*H168,2)</f>
        <v>0</v>
      </c>
      <c r="BL168" s="15" t="s">
        <v>128</v>
      </c>
      <c r="BM168" s="138" t="s">
        <v>201</v>
      </c>
    </row>
    <row r="169" spans="2:65" s="1" customFormat="1" ht="24.15" customHeight="1">
      <c r="B169" s="30"/>
      <c r="C169" s="126" t="s">
        <v>8</v>
      </c>
      <c r="D169" s="126" t="s">
        <v>124</v>
      </c>
      <c r="E169" s="127" t="s">
        <v>202</v>
      </c>
      <c r="F169" s="128" t="s">
        <v>203</v>
      </c>
      <c r="G169" s="129" t="s">
        <v>141</v>
      </c>
      <c r="H169" s="130">
        <v>150</v>
      </c>
      <c r="I169" s="131"/>
      <c r="J169" s="132">
        <f>ROUND(I169*H169,2)</f>
        <v>0</v>
      </c>
      <c r="K169" s="133"/>
      <c r="L169" s="30"/>
      <c r="M169" s="134" t="s">
        <v>1</v>
      </c>
      <c r="N169" s="135" t="s">
        <v>38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128</v>
      </c>
      <c r="AT169" s="138" t="s">
        <v>124</v>
      </c>
      <c r="AU169" s="138" t="s">
        <v>80</v>
      </c>
      <c r="AY169" s="15" t="s">
        <v>122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5" t="s">
        <v>78</v>
      </c>
      <c r="BK169" s="139">
        <f>ROUND(I169*H169,2)</f>
        <v>0</v>
      </c>
      <c r="BL169" s="15" t="s">
        <v>128</v>
      </c>
      <c r="BM169" s="138" t="s">
        <v>204</v>
      </c>
    </row>
    <row r="170" spans="2:65" s="1" customFormat="1" ht="24.15" customHeight="1">
      <c r="B170" s="30"/>
      <c r="C170" s="148" t="s">
        <v>205</v>
      </c>
      <c r="D170" s="148" t="s">
        <v>144</v>
      </c>
      <c r="E170" s="149" t="s">
        <v>206</v>
      </c>
      <c r="F170" s="150" t="s">
        <v>207</v>
      </c>
      <c r="G170" s="151" t="s">
        <v>141</v>
      </c>
      <c r="H170" s="152">
        <v>157.5</v>
      </c>
      <c r="I170" s="153"/>
      <c r="J170" s="154">
        <f>ROUND(I170*H170,2)</f>
        <v>0</v>
      </c>
      <c r="K170" s="155"/>
      <c r="L170" s="156"/>
      <c r="M170" s="157" t="s">
        <v>1</v>
      </c>
      <c r="N170" s="158" t="s">
        <v>38</v>
      </c>
      <c r="P170" s="136">
        <f>O170*H170</f>
        <v>0</v>
      </c>
      <c r="Q170" s="136">
        <v>4.0000000000000003E-5</v>
      </c>
      <c r="R170" s="136">
        <f>Q170*H170</f>
        <v>6.3000000000000009E-3</v>
      </c>
      <c r="S170" s="136">
        <v>0</v>
      </c>
      <c r="T170" s="137">
        <f>S170*H170</f>
        <v>0</v>
      </c>
      <c r="AR170" s="138" t="s">
        <v>148</v>
      </c>
      <c r="AT170" s="138" t="s">
        <v>144</v>
      </c>
      <c r="AU170" s="138" t="s">
        <v>80</v>
      </c>
      <c r="AY170" s="15" t="s">
        <v>122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5" t="s">
        <v>78</v>
      </c>
      <c r="BK170" s="139">
        <f>ROUND(I170*H170,2)</f>
        <v>0</v>
      </c>
      <c r="BL170" s="15" t="s">
        <v>128</v>
      </c>
      <c r="BM170" s="138" t="s">
        <v>208</v>
      </c>
    </row>
    <row r="171" spans="2:65" s="12" customFormat="1" ht="10.3">
      <c r="B171" s="140"/>
      <c r="D171" s="141" t="s">
        <v>130</v>
      </c>
      <c r="F171" s="143" t="s">
        <v>209</v>
      </c>
      <c r="H171" s="144">
        <v>157.5</v>
      </c>
      <c r="I171" s="145"/>
      <c r="L171" s="140"/>
      <c r="M171" s="146"/>
      <c r="T171" s="147"/>
      <c r="AT171" s="142" t="s">
        <v>130</v>
      </c>
      <c r="AU171" s="142" t="s">
        <v>80</v>
      </c>
      <c r="AV171" s="12" t="s">
        <v>80</v>
      </c>
      <c r="AW171" s="12" t="s">
        <v>4</v>
      </c>
      <c r="AX171" s="12" t="s">
        <v>78</v>
      </c>
      <c r="AY171" s="142" t="s">
        <v>122</v>
      </c>
    </row>
    <row r="172" spans="2:65" s="1" customFormat="1" ht="16.5" customHeight="1">
      <c r="B172" s="30"/>
      <c r="C172" s="126" t="s">
        <v>210</v>
      </c>
      <c r="D172" s="126" t="s">
        <v>124</v>
      </c>
      <c r="E172" s="127" t="s">
        <v>211</v>
      </c>
      <c r="F172" s="128" t="s">
        <v>212</v>
      </c>
      <c r="G172" s="129" t="s">
        <v>164</v>
      </c>
      <c r="H172" s="130">
        <v>25.05</v>
      </c>
      <c r="I172" s="131"/>
      <c r="J172" s="132">
        <f>ROUND(I172*H172,2)</f>
        <v>0</v>
      </c>
      <c r="K172" s="133"/>
      <c r="L172" s="30"/>
      <c r="M172" s="134" t="s">
        <v>1</v>
      </c>
      <c r="N172" s="135" t="s">
        <v>38</v>
      </c>
      <c r="P172" s="136">
        <f>O172*H172</f>
        <v>0</v>
      </c>
      <c r="Q172" s="136">
        <v>8.3499999999999998E-3</v>
      </c>
      <c r="R172" s="136">
        <f>Q172*H172</f>
        <v>0.20916750000000001</v>
      </c>
      <c r="S172" s="136">
        <v>0</v>
      </c>
      <c r="T172" s="137">
        <f>S172*H172</f>
        <v>0</v>
      </c>
      <c r="AR172" s="138" t="s">
        <v>205</v>
      </c>
      <c r="AT172" s="138" t="s">
        <v>124</v>
      </c>
      <c r="AU172" s="138" t="s">
        <v>80</v>
      </c>
      <c r="AY172" s="15" t="s">
        <v>122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5" t="s">
        <v>78</v>
      </c>
      <c r="BK172" s="139">
        <f>ROUND(I172*H172,2)</f>
        <v>0</v>
      </c>
      <c r="BL172" s="15" t="s">
        <v>205</v>
      </c>
      <c r="BM172" s="138" t="s">
        <v>213</v>
      </c>
    </row>
    <row r="173" spans="2:65" s="12" customFormat="1" ht="10.3">
      <c r="B173" s="140"/>
      <c r="D173" s="141" t="s">
        <v>130</v>
      </c>
      <c r="E173" s="142" t="s">
        <v>1</v>
      </c>
      <c r="F173" s="143" t="s">
        <v>214</v>
      </c>
      <c r="H173" s="144">
        <v>25.05</v>
      </c>
      <c r="I173" s="145"/>
      <c r="L173" s="140"/>
      <c r="M173" s="146"/>
      <c r="T173" s="147"/>
      <c r="AT173" s="142" t="s">
        <v>130</v>
      </c>
      <c r="AU173" s="142" t="s">
        <v>80</v>
      </c>
      <c r="AV173" s="12" t="s">
        <v>80</v>
      </c>
      <c r="AW173" s="12" t="s">
        <v>30</v>
      </c>
      <c r="AX173" s="12" t="s">
        <v>73</v>
      </c>
      <c r="AY173" s="142" t="s">
        <v>122</v>
      </c>
    </row>
    <row r="174" spans="2:65" s="13" customFormat="1" ht="10.3">
      <c r="B174" s="159"/>
      <c r="D174" s="141" t="s">
        <v>130</v>
      </c>
      <c r="E174" s="160" t="s">
        <v>1</v>
      </c>
      <c r="F174" s="161" t="s">
        <v>167</v>
      </c>
      <c r="H174" s="162">
        <v>25.05</v>
      </c>
      <c r="I174" s="163"/>
      <c r="L174" s="159"/>
      <c r="M174" s="164"/>
      <c r="T174" s="165"/>
      <c r="AT174" s="160" t="s">
        <v>130</v>
      </c>
      <c r="AU174" s="160" t="s">
        <v>80</v>
      </c>
      <c r="AV174" s="13" t="s">
        <v>128</v>
      </c>
      <c r="AW174" s="13" t="s">
        <v>30</v>
      </c>
      <c r="AX174" s="13" t="s">
        <v>78</v>
      </c>
      <c r="AY174" s="160" t="s">
        <v>122</v>
      </c>
    </row>
    <row r="175" spans="2:65" s="1" customFormat="1" ht="24.15" customHeight="1">
      <c r="B175" s="30"/>
      <c r="C175" s="148" t="s">
        <v>215</v>
      </c>
      <c r="D175" s="148" t="s">
        <v>144</v>
      </c>
      <c r="E175" s="149" t="s">
        <v>216</v>
      </c>
      <c r="F175" s="150" t="s">
        <v>217</v>
      </c>
      <c r="G175" s="151" t="s">
        <v>164</v>
      </c>
      <c r="H175" s="152">
        <v>26.303000000000001</v>
      </c>
      <c r="I175" s="153"/>
      <c r="J175" s="154">
        <f>ROUND(I175*H175,2)</f>
        <v>0</v>
      </c>
      <c r="K175" s="155"/>
      <c r="L175" s="156"/>
      <c r="M175" s="157" t="s">
        <v>1</v>
      </c>
      <c r="N175" s="158" t="s">
        <v>38</v>
      </c>
      <c r="P175" s="136">
        <f>O175*H175</f>
        <v>0</v>
      </c>
      <c r="Q175" s="136">
        <v>5.9999999999999995E-4</v>
      </c>
      <c r="R175" s="136">
        <f>Q175*H175</f>
        <v>1.5781799999999999E-2</v>
      </c>
      <c r="S175" s="136">
        <v>0</v>
      </c>
      <c r="T175" s="137">
        <f>S175*H175</f>
        <v>0</v>
      </c>
      <c r="AR175" s="138" t="s">
        <v>218</v>
      </c>
      <c r="AT175" s="138" t="s">
        <v>144</v>
      </c>
      <c r="AU175" s="138" t="s">
        <v>80</v>
      </c>
      <c r="AY175" s="15" t="s">
        <v>122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5" t="s">
        <v>78</v>
      </c>
      <c r="BK175" s="139">
        <f>ROUND(I175*H175,2)</f>
        <v>0</v>
      </c>
      <c r="BL175" s="15" t="s">
        <v>205</v>
      </c>
      <c r="BM175" s="138" t="s">
        <v>219</v>
      </c>
    </row>
    <row r="176" spans="2:65" s="12" customFormat="1" ht="10.3">
      <c r="B176" s="140"/>
      <c r="D176" s="141" t="s">
        <v>130</v>
      </c>
      <c r="F176" s="143" t="s">
        <v>220</v>
      </c>
      <c r="H176" s="144">
        <v>26.303000000000001</v>
      </c>
      <c r="I176" s="145"/>
      <c r="L176" s="140"/>
      <c r="M176" s="146"/>
      <c r="T176" s="147"/>
      <c r="AT176" s="142" t="s">
        <v>130</v>
      </c>
      <c r="AU176" s="142" t="s">
        <v>80</v>
      </c>
      <c r="AV176" s="12" t="s">
        <v>80</v>
      </c>
      <c r="AW176" s="12" t="s">
        <v>4</v>
      </c>
      <c r="AX176" s="12" t="s">
        <v>78</v>
      </c>
      <c r="AY176" s="142" t="s">
        <v>122</v>
      </c>
    </row>
    <row r="177" spans="2:65" s="1" customFormat="1" ht="44.25" customHeight="1">
      <c r="B177" s="30"/>
      <c r="C177" s="126" t="s">
        <v>221</v>
      </c>
      <c r="D177" s="126" t="s">
        <v>124</v>
      </c>
      <c r="E177" s="127" t="s">
        <v>222</v>
      </c>
      <c r="F177" s="128" t="s">
        <v>223</v>
      </c>
      <c r="G177" s="129" t="s">
        <v>164</v>
      </c>
      <c r="H177" s="130">
        <v>53.613999999999997</v>
      </c>
      <c r="I177" s="131"/>
      <c r="J177" s="132">
        <f>ROUND(I177*H177,2)</f>
        <v>0</v>
      </c>
      <c r="K177" s="133"/>
      <c r="L177" s="30"/>
      <c r="M177" s="134" t="s">
        <v>1</v>
      </c>
      <c r="N177" s="135" t="s">
        <v>38</v>
      </c>
      <c r="P177" s="136">
        <f>O177*H177</f>
        <v>0</v>
      </c>
      <c r="Q177" s="136">
        <v>8.5199999999999998E-3</v>
      </c>
      <c r="R177" s="136">
        <f>Q177*H177</f>
        <v>0.45679127999999997</v>
      </c>
      <c r="S177" s="136">
        <v>0</v>
      </c>
      <c r="T177" s="137">
        <f>S177*H177</f>
        <v>0</v>
      </c>
      <c r="AR177" s="138" t="s">
        <v>128</v>
      </c>
      <c r="AT177" s="138" t="s">
        <v>124</v>
      </c>
      <c r="AU177" s="138" t="s">
        <v>80</v>
      </c>
      <c r="AY177" s="15" t="s">
        <v>122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5" t="s">
        <v>78</v>
      </c>
      <c r="BK177" s="139">
        <f>ROUND(I177*H177,2)</f>
        <v>0</v>
      </c>
      <c r="BL177" s="15" t="s">
        <v>128</v>
      </c>
      <c r="BM177" s="138" t="s">
        <v>224</v>
      </c>
    </row>
    <row r="178" spans="2:65" s="12" customFormat="1" ht="10.3">
      <c r="B178" s="140"/>
      <c r="D178" s="141" t="s">
        <v>130</v>
      </c>
      <c r="E178" s="142" t="s">
        <v>1</v>
      </c>
      <c r="F178" s="143" t="s">
        <v>225</v>
      </c>
      <c r="H178" s="144">
        <v>53.613999999999997</v>
      </c>
      <c r="I178" s="145"/>
      <c r="L178" s="140"/>
      <c r="M178" s="146"/>
      <c r="T178" s="147"/>
      <c r="AT178" s="142" t="s">
        <v>130</v>
      </c>
      <c r="AU178" s="142" t="s">
        <v>80</v>
      </c>
      <c r="AV178" s="12" t="s">
        <v>80</v>
      </c>
      <c r="AW178" s="12" t="s">
        <v>30</v>
      </c>
      <c r="AX178" s="12" t="s">
        <v>73</v>
      </c>
      <c r="AY178" s="142" t="s">
        <v>122</v>
      </c>
    </row>
    <row r="179" spans="2:65" s="13" customFormat="1" ht="10.3">
      <c r="B179" s="159"/>
      <c r="D179" s="141" t="s">
        <v>130</v>
      </c>
      <c r="E179" s="160" t="s">
        <v>1</v>
      </c>
      <c r="F179" s="161" t="s">
        <v>167</v>
      </c>
      <c r="H179" s="162">
        <v>53.613999999999997</v>
      </c>
      <c r="I179" s="163"/>
      <c r="L179" s="159"/>
      <c r="M179" s="164"/>
      <c r="T179" s="165"/>
      <c r="AT179" s="160" t="s">
        <v>130</v>
      </c>
      <c r="AU179" s="160" t="s">
        <v>80</v>
      </c>
      <c r="AV179" s="13" t="s">
        <v>128</v>
      </c>
      <c r="AW179" s="13" t="s">
        <v>30</v>
      </c>
      <c r="AX179" s="13" t="s">
        <v>78</v>
      </c>
      <c r="AY179" s="160" t="s">
        <v>122</v>
      </c>
    </row>
    <row r="180" spans="2:65" s="1" customFormat="1" ht="16.5" customHeight="1">
      <c r="B180" s="30"/>
      <c r="C180" s="148" t="s">
        <v>226</v>
      </c>
      <c r="D180" s="148" t="s">
        <v>144</v>
      </c>
      <c r="E180" s="149" t="s">
        <v>227</v>
      </c>
      <c r="F180" s="150" t="s">
        <v>228</v>
      </c>
      <c r="G180" s="151" t="s">
        <v>164</v>
      </c>
      <c r="H180" s="152">
        <v>56.295000000000002</v>
      </c>
      <c r="I180" s="153"/>
      <c r="J180" s="154">
        <f>ROUND(I180*H180,2)</f>
        <v>0</v>
      </c>
      <c r="K180" s="155"/>
      <c r="L180" s="156"/>
      <c r="M180" s="157" t="s">
        <v>1</v>
      </c>
      <c r="N180" s="158" t="s">
        <v>38</v>
      </c>
      <c r="P180" s="136">
        <f>O180*H180</f>
        <v>0</v>
      </c>
      <c r="Q180" s="136">
        <v>1.8E-3</v>
      </c>
      <c r="R180" s="136">
        <f>Q180*H180</f>
        <v>0.101331</v>
      </c>
      <c r="S180" s="136">
        <v>0</v>
      </c>
      <c r="T180" s="137">
        <f>S180*H180</f>
        <v>0</v>
      </c>
      <c r="AR180" s="138" t="s">
        <v>148</v>
      </c>
      <c r="AT180" s="138" t="s">
        <v>144</v>
      </c>
      <c r="AU180" s="138" t="s">
        <v>80</v>
      </c>
      <c r="AY180" s="15" t="s">
        <v>122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5" t="s">
        <v>78</v>
      </c>
      <c r="BK180" s="139">
        <f>ROUND(I180*H180,2)</f>
        <v>0</v>
      </c>
      <c r="BL180" s="15" t="s">
        <v>128</v>
      </c>
      <c r="BM180" s="138" t="s">
        <v>229</v>
      </c>
    </row>
    <row r="181" spans="2:65" s="1" customFormat="1" ht="24.15" customHeight="1">
      <c r="B181" s="30"/>
      <c r="C181" s="126" t="s">
        <v>7</v>
      </c>
      <c r="D181" s="126" t="s">
        <v>124</v>
      </c>
      <c r="E181" s="127" t="s">
        <v>230</v>
      </c>
      <c r="F181" s="128" t="s">
        <v>231</v>
      </c>
      <c r="G181" s="129" t="s">
        <v>164</v>
      </c>
      <c r="H181" s="130">
        <v>51.012999999999998</v>
      </c>
      <c r="I181" s="131"/>
      <c r="J181" s="132">
        <f>ROUND(I181*H181,2)</f>
        <v>0</v>
      </c>
      <c r="K181" s="133"/>
      <c r="L181" s="30"/>
      <c r="M181" s="134" t="s">
        <v>1</v>
      </c>
      <c r="N181" s="135" t="s">
        <v>38</v>
      </c>
      <c r="P181" s="136">
        <f>O181*H181</f>
        <v>0</v>
      </c>
      <c r="Q181" s="136">
        <v>2.8500000000000001E-3</v>
      </c>
      <c r="R181" s="136">
        <f>Q181*H181</f>
        <v>0.14538704999999999</v>
      </c>
      <c r="S181" s="136">
        <v>0</v>
      </c>
      <c r="T181" s="137">
        <f>S181*H181</f>
        <v>0</v>
      </c>
      <c r="AR181" s="138" t="s">
        <v>128</v>
      </c>
      <c r="AT181" s="138" t="s">
        <v>124</v>
      </c>
      <c r="AU181" s="138" t="s">
        <v>80</v>
      </c>
      <c r="AY181" s="15" t="s">
        <v>122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5" t="s">
        <v>78</v>
      </c>
      <c r="BK181" s="139">
        <f>ROUND(I181*H181,2)</f>
        <v>0</v>
      </c>
      <c r="BL181" s="15" t="s">
        <v>128</v>
      </c>
      <c r="BM181" s="138" t="s">
        <v>232</v>
      </c>
    </row>
    <row r="182" spans="2:65" s="12" customFormat="1" ht="10.3">
      <c r="B182" s="140"/>
      <c r="D182" s="141" t="s">
        <v>130</v>
      </c>
      <c r="E182" s="142" t="s">
        <v>1</v>
      </c>
      <c r="F182" s="143" t="s">
        <v>233</v>
      </c>
      <c r="H182" s="144">
        <v>51.012999999999998</v>
      </c>
      <c r="I182" s="145"/>
      <c r="L182" s="140"/>
      <c r="M182" s="146"/>
      <c r="T182" s="147"/>
      <c r="AT182" s="142" t="s">
        <v>130</v>
      </c>
      <c r="AU182" s="142" t="s">
        <v>80</v>
      </c>
      <c r="AV182" s="12" t="s">
        <v>80</v>
      </c>
      <c r="AW182" s="12" t="s">
        <v>30</v>
      </c>
      <c r="AX182" s="12" t="s">
        <v>78</v>
      </c>
      <c r="AY182" s="142" t="s">
        <v>122</v>
      </c>
    </row>
    <row r="183" spans="2:65" s="1" customFormat="1" ht="24.15" customHeight="1">
      <c r="B183" s="30"/>
      <c r="C183" s="126" t="s">
        <v>234</v>
      </c>
      <c r="D183" s="126" t="s">
        <v>124</v>
      </c>
      <c r="E183" s="127" t="s">
        <v>235</v>
      </c>
      <c r="F183" s="128" t="s">
        <v>236</v>
      </c>
      <c r="G183" s="129" t="s">
        <v>164</v>
      </c>
      <c r="H183" s="130">
        <v>94.47</v>
      </c>
      <c r="I183" s="131"/>
      <c r="J183" s="132">
        <f>ROUND(I183*H183,2)</f>
        <v>0</v>
      </c>
      <c r="K183" s="133"/>
      <c r="L183" s="30"/>
      <c r="M183" s="134" t="s">
        <v>1</v>
      </c>
      <c r="N183" s="135" t="s">
        <v>38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128</v>
      </c>
      <c r="AT183" s="138" t="s">
        <v>124</v>
      </c>
      <c r="AU183" s="138" t="s">
        <v>80</v>
      </c>
      <c r="AY183" s="15" t="s">
        <v>122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5" t="s">
        <v>78</v>
      </c>
      <c r="BK183" s="139">
        <f>ROUND(I183*H183,2)</f>
        <v>0</v>
      </c>
      <c r="BL183" s="15" t="s">
        <v>128</v>
      </c>
      <c r="BM183" s="138" t="s">
        <v>237</v>
      </c>
    </row>
    <row r="184" spans="2:65" s="12" customFormat="1" ht="10.3">
      <c r="B184" s="140"/>
      <c r="D184" s="141" t="s">
        <v>130</v>
      </c>
      <c r="E184" s="142" t="s">
        <v>1</v>
      </c>
      <c r="F184" s="143" t="s">
        <v>238</v>
      </c>
      <c r="H184" s="144">
        <v>94.47</v>
      </c>
      <c r="I184" s="145"/>
      <c r="L184" s="140"/>
      <c r="M184" s="146"/>
      <c r="T184" s="147"/>
      <c r="AT184" s="142" t="s">
        <v>130</v>
      </c>
      <c r="AU184" s="142" t="s">
        <v>80</v>
      </c>
      <c r="AV184" s="12" t="s">
        <v>80</v>
      </c>
      <c r="AW184" s="12" t="s">
        <v>30</v>
      </c>
      <c r="AX184" s="12" t="s">
        <v>78</v>
      </c>
      <c r="AY184" s="142" t="s">
        <v>122</v>
      </c>
    </row>
    <row r="185" spans="2:65" s="1" customFormat="1" ht="24.15" customHeight="1">
      <c r="B185" s="30"/>
      <c r="C185" s="126" t="s">
        <v>239</v>
      </c>
      <c r="D185" s="126" t="s">
        <v>124</v>
      </c>
      <c r="E185" s="127" t="s">
        <v>240</v>
      </c>
      <c r="F185" s="128" t="s">
        <v>241</v>
      </c>
      <c r="G185" s="129" t="s">
        <v>164</v>
      </c>
      <c r="H185" s="130">
        <v>7</v>
      </c>
      <c r="I185" s="131"/>
      <c r="J185" s="132">
        <f>ROUND(I185*H185,2)</f>
        <v>0</v>
      </c>
      <c r="K185" s="133"/>
      <c r="L185" s="30"/>
      <c r="M185" s="134" t="s">
        <v>1</v>
      </c>
      <c r="N185" s="135" t="s">
        <v>38</v>
      </c>
      <c r="P185" s="136">
        <f>O185*H185</f>
        <v>0</v>
      </c>
      <c r="Q185" s="136">
        <v>6.1199999999999997E-2</v>
      </c>
      <c r="R185" s="136">
        <f>Q185*H185</f>
        <v>0.4284</v>
      </c>
      <c r="S185" s="136">
        <v>0</v>
      </c>
      <c r="T185" s="137">
        <f>S185*H185</f>
        <v>0</v>
      </c>
      <c r="AR185" s="138" t="s">
        <v>128</v>
      </c>
      <c r="AT185" s="138" t="s">
        <v>124</v>
      </c>
      <c r="AU185" s="138" t="s">
        <v>80</v>
      </c>
      <c r="AY185" s="15" t="s">
        <v>122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5" t="s">
        <v>78</v>
      </c>
      <c r="BK185" s="139">
        <f>ROUND(I185*H185,2)</f>
        <v>0</v>
      </c>
      <c r="BL185" s="15" t="s">
        <v>128</v>
      </c>
      <c r="BM185" s="138" t="s">
        <v>242</v>
      </c>
    </row>
    <row r="186" spans="2:65" s="12" customFormat="1" ht="10.3">
      <c r="B186" s="140"/>
      <c r="D186" s="141" t="s">
        <v>130</v>
      </c>
      <c r="E186" s="142" t="s">
        <v>1</v>
      </c>
      <c r="F186" s="143" t="s">
        <v>243</v>
      </c>
      <c r="H186" s="144">
        <v>7</v>
      </c>
      <c r="I186" s="145"/>
      <c r="L186" s="140"/>
      <c r="M186" s="146"/>
      <c r="T186" s="147"/>
      <c r="AT186" s="142" t="s">
        <v>130</v>
      </c>
      <c r="AU186" s="142" t="s">
        <v>80</v>
      </c>
      <c r="AV186" s="12" t="s">
        <v>80</v>
      </c>
      <c r="AW186" s="12" t="s">
        <v>30</v>
      </c>
      <c r="AX186" s="12" t="s">
        <v>73</v>
      </c>
      <c r="AY186" s="142" t="s">
        <v>122</v>
      </c>
    </row>
    <row r="187" spans="2:65" s="13" customFormat="1" ht="10.3">
      <c r="B187" s="159"/>
      <c r="D187" s="141" t="s">
        <v>130</v>
      </c>
      <c r="E187" s="160" t="s">
        <v>1</v>
      </c>
      <c r="F187" s="161" t="s">
        <v>167</v>
      </c>
      <c r="H187" s="162">
        <v>7</v>
      </c>
      <c r="I187" s="163"/>
      <c r="L187" s="159"/>
      <c r="M187" s="164"/>
      <c r="T187" s="165"/>
      <c r="AT187" s="160" t="s">
        <v>130</v>
      </c>
      <c r="AU187" s="160" t="s">
        <v>80</v>
      </c>
      <c r="AV187" s="13" t="s">
        <v>128</v>
      </c>
      <c r="AW187" s="13" t="s">
        <v>30</v>
      </c>
      <c r="AX187" s="13" t="s">
        <v>78</v>
      </c>
      <c r="AY187" s="160" t="s">
        <v>122</v>
      </c>
    </row>
    <row r="188" spans="2:65" s="11" customFormat="1" ht="22.85" customHeight="1">
      <c r="B188" s="114"/>
      <c r="D188" s="115" t="s">
        <v>72</v>
      </c>
      <c r="E188" s="124" t="s">
        <v>172</v>
      </c>
      <c r="F188" s="124" t="s">
        <v>244</v>
      </c>
      <c r="I188" s="117"/>
      <c r="J188" s="125">
        <f>BK188</f>
        <v>0</v>
      </c>
      <c r="L188" s="114"/>
      <c r="M188" s="119"/>
      <c r="P188" s="120">
        <f>SUM(P189:P193)</f>
        <v>0</v>
      </c>
      <c r="R188" s="120">
        <f>SUM(R189:R193)</f>
        <v>5.7000000000000002E-3</v>
      </c>
      <c r="T188" s="121">
        <f>SUM(T189:T193)</f>
        <v>8.64</v>
      </c>
      <c r="AR188" s="115" t="s">
        <v>78</v>
      </c>
      <c r="AT188" s="122" t="s">
        <v>72</v>
      </c>
      <c r="AU188" s="122" t="s">
        <v>78</v>
      </c>
      <c r="AY188" s="115" t="s">
        <v>122</v>
      </c>
      <c r="BK188" s="123">
        <f>SUM(BK189:BK193)</f>
        <v>0</v>
      </c>
    </row>
    <row r="189" spans="2:65" s="1" customFormat="1" ht="24.15" customHeight="1">
      <c r="B189" s="30"/>
      <c r="C189" s="126" t="s">
        <v>245</v>
      </c>
      <c r="D189" s="126" t="s">
        <v>124</v>
      </c>
      <c r="E189" s="127" t="s">
        <v>246</v>
      </c>
      <c r="F189" s="128" t="s">
        <v>247</v>
      </c>
      <c r="G189" s="129" t="s">
        <v>164</v>
      </c>
      <c r="H189" s="130">
        <v>142.5</v>
      </c>
      <c r="I189" s="131"/>
      <c r="J189" s="132">
        <f>ROUND(I189*H189,2)</f>
        <v>0</v>
      </c>
      <c r="K189" s="133"/>
      <c r="L189" s="30"/>
      <c r="M189" s="134" t="s">
        <v>1</v>
      </c>
      <c r="N189" s="135" t="s">
        <v>38</v>
      </c>
      <c r="P189" s="136">
        <f>O189*H189</f>
        <v>0</v>
      </c>
      <c r="Q189" s="136">
        <v>4.0000000000000003E-5</v>
      </c>
      <c r="R189" s="136">
        <f>Q189*H189</f>
        <v>5.7000000000000002E-3</v>
      </c>
      <c r="S189" s="136">
        <v>0</v>
      </c>
      <c r="T189" s="137">
        <f>S189*H189</f>
        <v>0</v>
      </c>
      <c r="AR189" s="138" t="s">
        <v>128</v>
      </c>
      <c r="AT189" s="138" t="s">
        <v>124</v>
      </c>
      <c r="AU189" s="138" t="s">
        <v>80</v>
      </c>
      <c r="AY189" s="15" t="s">
        <v>122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5" t="s">
        <v>78</v>
      </c>
      <c r="BK189" s="139">
        <f>ROUND(I189*H189,2)</f>
        <v>0</v>
      </c>
      <c r="BL189" s="15" t="s">
        <v>128</v>
      </c>
      <c r="BM189" s="138" t="s">
        <v>248</v>
      </c>
    </row>
    <row r="190" spans="2:65" s="12" customFormat="1" ht="10.3">
      <c r="B190" s="140"/>
      <c r="D190" s="141" t="s">
        <v>130</v>
      </c>
      <c r="E190" s="142" t="s">
        <v>1</v>
      </c>
      <c r="F190" s="143" t="s">
        <v>249</v>
      </c>
      <c r="H190" s="144">
        <v>142.5</v>
      </c>
      <c r="I190" s="145"/>
      <c r="L190" s="140"/>
      <c r="M190" s="146"/>
      <c r="T190" s="147"/>
      <c r="AT190" s="142" t="s">
        <v>130</v>
      </c>
      <c r="AU190" s="142" t="s">
        <v>80</v>
      </c>
      <c r="AV190" s="12" t="s">
        <v>80</v>
      </c>
      <c r="AW190" s="12" t="s">
        <v>30</v>
      </c>
      <c r="AX190" s="12" t="s">
        <v>78</v>
      </c>
      <c r="AY190" s="142" t="s">
        <v>122</v>
      </c>
    </row>
    <row r="191" spans="2:65" s="1" customFormat="1" ht="21.75" customHeight="1">
      <c r="B191" s="30"/>
      <c r="C191" s="126" t="s">
        <v>250</v>
      </c>
      <c r="D191" s="126" t="s">
        <v>124</v>
      </c>
      <c r="E191" s="127" t="s">
        <v>251</v>
      </c>
      <c r="F191" s="128" t="s">
        <v>252</v>
      </c>
      <c r="G191" s="129" t="s">
        <v>127</v>
      </c>
      <c r="H191" s="130">
        <v>3.6</v>
      </c>
      <c r="I191" s="131"/>
      <c r="J191" s="132">
        <f>ROUND(I191*H191,2)</f>
        <v>0</v>
      </c>
      <c r="K191" s="133"/>
      <c r="L191" s="30"/>
      <c r="M191" s="134" t="s">
        <v>1</v>
      </c>
      <c r="N191" s="135" t="s">
        <v>38</v>
      </c>
      <c r="P191" s="136">
        <f>O191*H191</f>
        <v>0</v>
      </c>
      <c r="Q191" s="136">
        <v>0</v>
      </c>
      <c r="R191" s="136">
        <f>Q191*H191</f>
        <v>0</v>
      </c>
      <c r="S191" s="136">
        <v>2.4</v>
      </c>
      <c r="T191" s="137">
        <f>S191*H191</f>
        <v>8.64</v>
      </c>
      <c r="AR191" s="138" t="s">
        <v>128</v>
      </c>
      <c r="AT191" s="138" t="s">
        <v>124</v>
      </c>
      <c r="AU191" s="138" t="s">
        <v>80</v>
      </c>
      <c r="AY191" s="15" t="s">
        <v>122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5" t="s">
        <v>78</v>
      </c>
      <c r="BK191" s="139">
        <f>ROUND(I191*H191,2)</f>
        <v>0</v>
      </c>
      <c r="BL191" s="15" t="s">
        <v>128</v>
      </c>
      <c r="BM191" s="138" t="s">
        <v>253</v>
      </c>
    </row>
    <row r="192" spans="2:65" s="12" customFormat="1" ht="10.3">
      <c r="B192" s="140"/>
      <c r="D192" s="141" t="s">
        <v>130</v>
      </c>
      <c r="E192" s="142" t="s">
        <v>1</v>
      </c>
      <c r="F192" s="143" t="s">
        <v>254</v>
      </c>
      <c r="H192" s="144">
        <v>3.6</v>
      </c>
      <c r="I192" s="145"/>
      <c r="L192" s="140"/>
      <c r="M192" s="146"/>
      <c r="T192" s="147"/>
      <c r="AT192" s="142" t="s">
        <v>130</v>
      </c>
      <c r="AU192" s="142" t="s">
        <v>80</v>
      </c>
      <c r="AV192" s="12" t="s">
        <v>80</v>
      </c>
      <c r="AW192" s="12" t="s">
        <v>30</v>
      </c>
      <c r="AX192" s="12" t="s">
        <v>73</v>
      </c>
      <c r="AY192" s="142" t="s">
        <v>122</v>
      </c>
    </row>
    <row r="193" spans="2:65" s="13" customFormat="1" ht="10.3">
      <c r="B193" s="159"/>
      <c r="D193" s="141" t="s">
        <v>130</v>
      </c>
      <c r="E193" s="160" t="s">
        <v>1</v>
      </c>
      <c r="F193" s="161" t="s">
        <v>167</v>
      </c>
      <c r="H193" s="162">
        <v>3.6</v>
      </c>
      <c r="I193" s="163"/>
      <c r="L193" s="159"/>
      <c r="M193" s="164"/>
      <c r="T193" s="165"/>
      <c r="AT193" s="160" t="s">
        <v>130</v>
      </c>
      <c r="AU193" s="160" t="s">
        <v>80</v>
      </c>
      <c r="AV193" s="13" t="s">
        <v>128</v>
      </c>
      <c r="AW193" s="13" t="s">
        <v>30</v>
      </c>
      <c r="AX193" s="13" t="s">
        <v>78</v>
      </c>
      <c r="AY193" s="160" t="s">
        <v>122</v>
      </c>
    </row>
    <row r="194" spans="2:65" s="11" customFormat="1" ht="22.85" customHeight="1">
      <c r="B194" s="114"/>
      <c r="D194" s="115" t="s">
        <v>72</v>
      </c>
      <c r="E194" s="124" t="s">
        <v>255</v>
      </c>
      <c r="F194" s="124" t="s">
        <v>256</v>
      </c>
      <c r="I194" s="117"/>
      <c r="J194" s="125">
        <f>BK194</f>
        <v>0</v>
      </c>
      <c r="L194" s="114"/>
      <c r="M194" s="119"/>
      <c r="P194" s="120">
        <f>SUM(P195:P199)</f>
        <v>0</v>
      </c>
      <c r="R194" s="120">
        <f>SUM(R195:R199)</f>
        <v>0</v>
      </c>
      <c r="T194" s="121">
        <f>SUM(T195:T199)</f>
        <v>0</v>
      </c>
      <c r="AR194" s="115" t="s">
        <v>78</v>
      </c>
      <c r="AT194" s="122" t="s">
        <v>72</v>
      </c>
      <c r="AU194" s="122" t="s">
        <v>78</v>
      </c>
      <c r="AY194" s="115" t="s">
        <v>122</v>
      </c>
      <c r="BK194" s="123">
        <f>SUM(BK195:BK199)</f>
        <v>0</v>
      </c>
    </row>
    <row r="195" spans="2:65" s="1" customFormat="1" ht="33" customHeight="1">
      <c r="B195" s="30"/>
      <c r="C195" s="126" t="s">
        <v>257</v>
      </c>
      <c r="D195" s="126" t="s">
        <v>124</v>
      </c>
      <c r="E195" s="127" t="s">
        <v>258</v>
      </c>
      <c r="F195" s="128" t="s">
        <v>259</v>
      </c>
      <c r="G195" s="129" t="s">
        <v>260</v>
      </c>
      <c r="H195" s="130">
        <v>8.6590000000000007</v>
      </c>
      <c r="I195" s="131"/>
      <c r="J195" s="132">
        <f>ROUND(I195*H195,2)</f>
        <v>0</v>
      </c>
      <c r="K195" s="133"/>
      <c r="L195" s="30"/>
      <c r="M195" s="134" t="s">
        <v>1</v>
      </c>
      <c r="N195" s="135" t="s">
        <v>38</v>
      </c>
      <c r="P195" s="136">
        <f>O195*H195</f>
        <v>0</v>
      </c>
      <c r="Q195" s="136">
        <v>0</v>
      </c>
      <c r="R195" s="136">
        <f>Q195*H195</f>
        <v>0</v>
      </c>
      <c r="S195" s="136">
        <v>0</v>
      </c>
      <c r="T195" s="137">
        <f>S195*H195</f>
        <v>0</v>
      </c>
      <c r="AR195" s="138" t="s">
        <v>128</v>
      </c>
      <c r="AT195" s="138" t="s">
        <v>124</v>
      </c>
      <c r="AU195" s="138" t="s">
        <v>80</v>
      </c>
      <c r="AY195" s="15" t="s">
        <v>122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5" t="s">
        <v>78</v>
      </c>
      <c r="BK195" s="139">
        <f>ROUND(I195*H195,2)</f>
        <v>0</v>
      </c>
      <c r="BL195" s="15" t="s">
        <v>128</v>
      </c>
      <c r="BM195" s="138" t="s">
        <v>261</v>
      </c>
    </row>
    <row r="196" spans="2:65" s="1" customFormat="1" ht="24.15" customHeight="1">
      <c r="B196" s="30"/>
      <c r="C196" s="126" t="s">
        <v>262</v>
      </c>
      <c r="D196" s="126" t="s">
        <v>124</v>
      </c>
      <c r="E196" s="127" t="s">
        <v>263</v>
      </c>
      <c r="F196" s="128" t="s">
        <v>264</v>
      </c>
      <c r="G196" s="129" t="s">
        <v>260</v>
      </c>
      <c r="H196" s="130">
        <v>8.6590000000000007</v>
      </c>
      <c r="I196" s="131"/>
      <c r="J196" s="132">
        <f>ROUND(I196*H196,2)</f>
        <v>0</v>
      </c>
      <c r="K196" s="133"/>
      <c r="L196" s="30"/>
      <c r="M196" s="134" t="s">
        <v>1</v>
      </c>
      <c r="N196" s="135" t="s">
        <v>38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128</v>
      </c>
      <c r="AT196" s="138" t="s">
        <v>124</v>
      </c>
      <c r="AU196" s="138" t="s">
        <v>80</v>
      </c>
      <c r="AY196" s="15" t="s">
        <v>122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5" t="s">
        <v>78</v>
      </c>
      <c r="BK196" s="139">
        <f>ROUND(I196*H196,2)</f>
        <v>0</v>
      </c>
      <c r="BL196" s="15" t="s">
        <v>128</v>
      </c>
      <c r="BM196" s="138" t="s">
        <v>265</v>
      </c>
    </row>
    <row r="197" spans="2:65" s="1" customFormat="1" ht="24.15" customHeight="1">
      <c r="B197" s="30"/>
      <c r="C197" s="126" t="s">
        <v>266</v>
      </c>
      <c r="D197" s="126" t="s">
        <v>124</v>
      </c>
      <c r="E197" s="127" t="s">
        <v>267</v>
      </c>
      <c r="F197" s="128" t="s">
        <v>268</v>
      </c>
      <c r="G197" s="129" t="s">
        <v>260</v>
      </c>
      <c r="H197" s="130">
        <v>51.954000000000001</v>
      </c>
      <c r="I197" s="131"/>
      <c r="J197" s="132">
        <f>ROUND(I197*H197,2)</f>
        <v>0</v>
      </c>
      <c r="K197" s="133"/>
      <c r="L197" s="30"/>
      <c r="M197" s="134" t="s">
        <v>1</v>
      </c>
      <c r="N197" s="135" t="s">
        <v>38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128</v>
      </c>
      <c r="AT197" s="138" t="s">
        <v>124</v>
      </c>
      <c r="AU197" s="138" t="s">
        <v>80</v>
      </c>
      <c r="AY197" s="15" t="s">
        <v>122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5" t="s">
        <v>78</v>
      </c>
      <c r="BK197" s="139">
        <f>ROUND(I197*H197,2)</f>
        <v>0</v>
      </c>
      <c r="BL197" s="15" t="s">
        <v>128</v>
      </c>
      <c r="BM197" s="138" t="s">
        <v>269</v>
      </c>
    </row>
    <row r="198" spans="2:65" s="12" customFormat="1" ht="10.3">
      <c r="B198" s="140"/>
      <c r="D198" s="141" t="s">
        <v>130</v>
      </c>
      <c r="E198" s="142" t="s">
        <v>1</v>
      </c>
      <c r="F198" s="143" t="s">
        <v>270</v>
      </c>
      <c r="H198" s="144">
        <v>51.954000000000001</v>
      </c>
      <c r="I198" s="145"/>
      <c r="L198" s="140"/>
      <c r="M198" s="146"/>
      <c r="T198" s="147"/>
      <c r="AT198" s="142" t="s">
        <v>130</v>
      </c>
      <c r="AU198" s="142" t="s">
        <v>80</v>
      </c>
      <c r="AV198" s="12" t="s">
        <v>80</v>
      </c>
      <c r="AW198" s="12" t="s">
        <v>30</v>
      </c>
      <c r="AX198" s="12" t="s">
        <v>78</v>
      </c>
      <c r="AY198" s="142" t="s">
        <v>122</v>
      </c>
    </row>
    <row r="199" spans="2:65" s="1" customFormat="1" ht="44.25" customHeight="1">
      <c r="B199" s="30"/>
      <c r="C199" s="126" t="s">
        <v>271</v>
      </c>
      <c r="D199" s="126" t="s">
        <v>124</v>
      </c>
      <c r="E199" s="127" t="s">
        <v>272</v>
      </c>
      <c r="F199" s="128" t="s">
        <v>273</v>
      </c>
      <c r="G199" s="129" t="s">
        <v>260</v>
      </c>
      <c r="H199" s="130">
        <v>8.6590000000000007</v>
      </c>
      <c r="I199" s="131"/>
      <c r="J199" s="132">
        <f>ROUND(I199*H199,2)</f>
        <v>0</v>
      </c>
      <c r="K199" s="133"/>
      <c r="L199" s="30"/>
      <c r="M199" s="134" t="s">
        <v>1</v>
      </c>
      <c r="N199" s="135" t="s">
        <v>38</v>
      </c>
      <c r="P199" s="136">
        <f>O199*H199</f>
        <v>0</v>
      </c>
      <c r="Q199" s="136">
        <v>0</v>
      </c>
      <c r="R199" s="136">
        <f>Q199*H199</f>
        <v>0</v>
      </c>
      <c r="S199" s="136">
        <v>0</v>
      </c>
      <c r="T199" s="137">
        <f>S199*H199</f>
        <v>0</v>
      </c>
      <c r="AR199" s="138" t="s">
        <v>128</v>
      </c>
      <c r="AT199" s="138" t="s">
        <v>124</v>
      </c>
      <c r="AU199" s="138" t="s">
        <v>80</v>
      </c>
      <c r="AY199" s="15" t="s">
        <v>122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5" t="s">
        <v>78</v>
      </c>
      <c r="BK199" s="139">
        <f>ROUND(I199*H199,2)</f>
        <v>0</v>
      </c>
      <c r="BL199" s="15" t="s">
        <v>128</v>
      </c>
      <c r="BM199" s="138" t="s">
        <v>274</v>
      </c>
    </row>
    <row r="200" spans="2:65" s="11" customFormat="1" ht="22.85" customHeight="1">
      <c r="B200" s="114"/>
      <c r="D200" s="115" t="s">
        <v>72</v>
      </c>
      <c r="E200" s="124" t="s">
        <v>275</v>
      </c>
      <c r="F200" s="124" t="s">
        <v>276</v>
      </c>
      <c r="I200" s="117"/>
      <c r="J200" s="125">
        <f>BK200</f>
        <v>0</v>
      </c>
      <c r="L200" s="114"/>
      <c r="M200" s="119"/>
      <c r="P200" s="120">
        <f>P201</f>
        <v>0</v>
      </c>
      <c r="R200" s="120">
        <f>R201</f>
        <v>0</v>
      </c>
      <c r="T200" s="121">
        <f>T201</f>
        <v>0</v>
      </c>
      <c r="AR200" s="115" t="s">
        <v>78</v>
      </c>
      <c r="AT200" s="122" t="s">
        <v>72</v>
      </c>
      <c r="AU200" s="122" t="s">
        <v>78</v>
      </c>
      <c r="AY200" s="115" t="s">
        <v>122</v>
      </c>
      <c r="BK200" s="123">
        <f>BK201</f>
        <v>0</v>
      </c>
    </row>
    <row r="201" spans="2:65" s="1" customFormat="1" ht="16.5" customHeight="1">
      <c r="B201" s="30"/>
      <c r="C201" s="126" t="s">
        <v>277</v>
      </c>
      <c r="D201" s="126" t="s">
        <v>124</v>
      </c>
      <c r="E201" s="127" t="s">
        <v>278</v>
      </c>
      <c r="F201" s="128" t="s">
        <v>279</v>
      </c>
      <c r="G201" s="129" t="s">
        <v>260</v>
      </c>
      <c r="H201" s="130">
        <v>12.148999999999999</v>
      </c>
      <c r="I201" s="131"/>
      <c r="J201" s="132">
        <f>ROUND(I201*H201,2)</f>
        <v>0</v>
      </c>
      <c r="K201" s="133"/>
      <c r="L201" s="30"/>
      <c r="M201" s="134" t="s">
        <v>1</v>
      </c>
      <c r="N201" s="135" t="s">
        <v>38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128</v>
      </c>
      <c r="AT201" s="138" t="s">
        <v>124</v>
      </c>
      <c r="AU201" s="138" t="s">
        <v>80</v>
      </c>
      <c r="AY201" s="15" t="s">
        <v>122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5" t="s">
        <v>78</v>
      </c>
      <c r="BK201" s="139">
        <f>ROUND(I201*H201,2)</f>
        <v>0</v>
      </c>
      <c r="BL201" s="15" t="s">
        <v>128</v>
      </c>
      <c r="BM201" s="138" t="s">
        <v>280</v>
      </c>
    </row>
    <row r="202" spans="2:65" s="11" customFormat="1" ht="25.95" customHeight="1">
      <c r="B202" s="114"/>
      <c r="D202" s="115" t="s">
        <v>72</v>
      </c>
      <c r="E202" s="116" t="s">
        <v>281</v>
      </c>
      <c r="F202" s="116" t="s">
        <v>282</v>
      </c>
      <c r="I202" s="117"/>
      <c r="J202" s="118">
        <f>BK202</f>
        <v>0</v>
      </c>
      <c r="L202" s="114"/>
      <c r="M202" s="119"/>
      <c r="P202" s="120">
        <f>P203+P208+P220+P226+P237+P257</f>
        <v>0</v>
      </c>
      <c r="R202" s="120">
        <f>R203+R208+R220+R226+R237+R257</f>
        <v>2.9642915599999999</v>
      </c>
      <c r="T202" s="121">
        <f>T203+T208+T220+T226+T237+T257</f>
        <v>1.8599999999999998E-2</v>
      </c>
      <c r="AR202" s="115" t="s">
        <v>80</v>
      </c>
      <c r="AT202" s="122" t="s">
        <v>72</v>
      </c>
      <c r="AU202" s="122" t="s">
        <v>73</v>
      </c>
      <c r="AY202" s="115" t="s">
        <v>122</v>
      </c>
      <c r="BK202" s="123">
        <f>BK203+BK208+BK220+BK226+BK237+BK257</f>
        <v>0</v>
      </c>
    </row>
    <row r="203" spans="2:65" s="11" customFormat="1" ht="22.85" customHeight="1">
      <c r="B203" s="114"/>
      <c r="D203" s="115" t="s">
        <v>72</v>
      </c>
      <c r="E203" s="124" t="s">
        <v>283</v>
      </c>
      <c r="F203" s="124" t="s">
        <v>284</v>
      </c>
      <c r="I203" s="117"/>
      <c r="J203" s="125">
        <f>BK203</f>
        <v>0</v>
      </c>
      <c r="L203" s="114"/>
      <c r="M203" s="119"/>
      <c r="P203" s="120">
        <f>SUM(P204:P207)</f>
        <v>0</v>
      </c>
      <c r="R203" s="120">
        <f>SUM(R204:R207)</f>
        <v>0.175875</v>
      </c>
      <c r="T203" s="121">
        <f>SUM(T204:T207)</f>
        <v>0</v>
      </c>
      <c r="AR203" s="115" t="s">
        <v>80</v>
      </c>
      <c r="AT203" s="122" t="s">
        <v>72</v>
      </c>
      <c r="AU203" s="122" t="s">
        <v>78</v>
      </c>
      <c r="AY203" s="115" t="s">
        <v>122</v>
      </c>
      <c r="BK203" s="123">
        <f>SUM(BK204:BK207)</f>
        <v>0</v>
      </c>
    </row>
    <row r="204" spans="2:65" s="1" customFormat="1" ht="21.75" customHeight="1">
      <c r="B204" s="30"/>
      <c r="C204" s="126" t="s">
        <v>285</v>
      </c>
      <c r="D204" s="126" t="s">
        <v>124</v>
      </c>
      <c r="E204" s="127" t="s">
        <v>286</v>
      </c>
      <c r="F204" s="128" t="s">
        <v>287</v>
      </c>
      <c r="G204" s="129" t="s">
        <v>127</v>
      </c>
      <c r="H204" s="130">
        <v>5.0250000000000004</v>
      </c>
      <c r="I204" s="131"/>
      <c r="J204" s="132">
        <f>ROUND(I204*H204,2)</f>
        <v>0</v>
      </c>
      <c r="K204" s="133"/>
      <c r="L204" s="30"/>
      <c r="M204" s="134" t="s">
        <v>1</v>
      </c>
      <c r="N204" s="135" t="s">
        <v>38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205</v>
      </c>
      <c r="AT204" s="138" t="s">
        <v>124</v>
      </c>
      <c r="AU204" s="138" t="s">
        <v>80</v>
      </c>
      <c r="AY204" s="15" t="s">
        <v>122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5" t="s">
        <v>78</v>
      </c>
      <c r="BK204" s="139">
        <f>ROUND(I204*H204,2)</f>
        <v>0</v>
      </c>
      <c r="BL204" s="15" t="s">
        <v>205</v>
      </c>
      <c r="BM204" s="138" t="s">
        <v>288</v>
      </c>
    </row>
    <row r="205" spans="2:65" s="12" customFormat="1" ht="10.3">
      <c r="B205" s="140"/>
      <c r="D205" s="141" t="s">
        <v>130</v>
      </c>
      <c r="E205" s="142" t="s">
        <v>1</v>
      </c>
      <c r="F205" s="143" t="s">
        <v>289</v>
      </c>
      <c r="H205" s="144">
        <v>5.0250000000000004</v>
      </c>
      <c r="I205" s="145"/>
      <c r="L205" s="140"/>
      <c r="M205" s="146"/>
      <c r="T205" s="147"/>
      <c r="AT205" s="142" t="s">
        <v>130</v>
      </c>
      <c r="AU205" s="142" t="s">
        <v>80</v>
      </c>
      <c r="AV205" s="12" t="s">
        <v>80</v>
      </c>
      <c r="AW205" s="12" t="s">
        <v>30</v>
      </c>
      <c r="AX205" s="12" t="s">
        <v>73</v>
      </c>
      <c r="AY205" s="142" t="s">
        <v>122</v>
      </c>
    </row>
    <row r="206" spans="2:65" s="13" customFormat="1" ht="10.3">
      <c r="B206" s="159"/>
      <c r="D206" s="141" t="s">
        <v>130</v>
      </c>
      <c r="E206" s="160" t="s">
        <v>1</v>
      </c>
      <c r="F206" s="161" t="s">
        <v>167</v>
      </c>
      <c r="H206" s="162">
        <v>5.0250000000000004</v>
      </c>
      <c r="I206" s="163"/>
      <c r="L206" s="159"/>
      <c r="M206" s="164"/>
      <c r="T206" s="165"/>
      <c r="AT206" s="160" t="s">
        <v>130</v>
      </c>
      <c r="AU206" s="160" t="s">
        <v>80</v>
      </c>
      <c r="AV206" s="13" t="s">
        <v>128</v>
      </c>
      <c r="AW206" s="13" t="s">
        <v>30</v>
      </c>
      <c r="AX206" s="13" t="s">
        <v>78</v>
      </c>
      <c r="AY206" s="160" t="s">
        <v>122</v>
      </c>
    </row>
    <row r="207" spans="2:65" s="1" customFormat="1" ht="37.85" customHeight="1">
      <c r="B207" s="30"/>
      <c r="C207" s="148" t="s">
        <v>218</v>
      </c>
      <c r="D207" s="148" t="s">
        <v>144</v>
      </c>
      <c r="E207" s="149" t="s">
        <v>290</v>
      </c>
      <c r="F207" s="150" t="s">
        <v>291</v>
      </c>
      <c r="G207" s="151" t="s">
        <v>164</v>
      </c>
      <c r="H207" s="152">
        <v>50.25</v>
      </c>
      <c r="I207" s="153"/>
      <c r="J207" s="154">
        <f>ROUND(I207*H207,2)</f>
        <v>0</v>
      </c>
      <c r="K207" s="155"/>
      <c r="L207" s="156"/>
      <c r="M207" s="157" t="s">
        <v>1</v>
      </c>
      <c r="N207" s="158" t="s">
        <v>38</v>
      </c>
      <c r="P207" s="136">
        <f>O207*H207</f>
        <v>0</v>
      </c>
      <c r="Q207" s="136">
        <v>3.5000000000000001E-3</v>
      </c>
      <c r="R207" s="136">
        <f>Q207*H207</f>
        <v>0.175875</v>
      </c>
      <c r="S207" s="136">
        <v>0</v>
      </c>
      <c r="T207" s="137">
        <f>S207*H207</f>
        <v>0</v>
      </c>
      <c r="AR207" s="138" t="s">
        <v>218</v>
      </c>
      <c r="AT207" s="138" t="s">
        <v>144</v>
      </c>
      <c r="AU207" s="138" t="s">
        <v>80</v>
      </c>
      <c r="AY207" s="15" t="s">
        <v>122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5" t="s">
        <v>78</v>
      </c>
      <c r="BK207" s="139">
        <f>ROUND(I207*H207,2)</f>
        <v>0</v>
      </c>
      <c r="BL207" s="15" t="s">
        <v>205</v>
      </c>
      <c r="BM207" s="138" t="s">
        <v>292</v>
      </c>
    </row>
    <row r="208" spans="2:65" s="11" customFormat="1" ht="22.85" customHeight="1">
      <c r="B208" s="114"/>
      <c r="D208" s="115" t="s">
        <v>72</v>
      </c>
      <c r="E208" s="124" t="s">
        <v>293</v>
      </c>
      <c r="F208" s="124" t="s">
        <v>294</v>
      </c>
      <c r="I208" s="117"/>
      <c r="J208" s="125">
        <f>BK208</f>
        <v>0</v>
      </c>
      <c r="L208" s="114"/>
      <c r="M208" s="119"/>
      <c r="P208" s="120">
        <f>SUM(P209:P219)</f>
        <v>0</v>
      </c>
      <c r="R208" s="120">
        <f>SUM(R209:R219)</f>
        <v>1.0715724</v>
      </c>
      <c r="T208" s="121">
        <f>SUM(T209:T219)</f>
        <v>0</v>
      </c>
      <c r="AR208" s="115" t="s">
        <v>80</v>
      </c>
      <c r="AT208" s="122" t="s">
        <v>72</v>
      </c>
      <c r="AU208" s="122" t="s">
        <v>78</v>
      </c>
      <c r="AY208" s="115" t="s">
        <v>122</v>
      </c>
      <c r="BK208" s="123">
        <f>SUM(BK209:BK219)</f>
        <v>0</v>
      </c>
    </row>
    <row r="209" spans="2:65" s="1" customFormat="1" ht="24.15" customHeight="1">
      <c r="B209" s="30"/>
      <c r="C209" s="126" t="s">
        <v>295</v>
      </c>
      <c r="D209" s="126" t="s">
        <v>124</v>
      </c>
      <c r="E209" s="127" t="s">
        <v>296</v>
      </c>
      <c r="F209" s="128" t="s">
        <v>297</v>
      </c>
      <c r="G209" s="129" t="s">
        <v>127</v>
      </c>
      <c r="H209" s="130">
        <v>1.375</v>
      </c>
      <c r="I209" s="131"/>
      <c r="J209" s="132">
        <f>ROUND(I209*H209,2)</f>
        <v>0</v>
      </c>
      <c r="K209" s="133"/>
      <c r="L209" s="30"/>
      <c r="M209" s="134" t="s">
        <v>1</v>
      </c>
      <c r="N209" s="135" t="s">
        <v>38</v>
      </c>
      <c r="P209" s="136">
        <f>O209*H209</f>
        <v>0</v>
      </c>
      <c r="Q209" s="136">
        <v>1.2199999999999999E-3</v>
      </c>
      <c r="R209" s="136">
        <f>Q209*H209</f>
        <v>1.6775E-3</v>
      </c>
      <c r="S209" s="136">
        <v>0</v>
      </c>
      <c r="T209" s="137">
        <f>S209*H209</f>
        <v>0</v>
      </c>
      <c r="AR209" s="138" t="s">
        <v>205</v>
      </c>
      <c r="AT209" s="138" t="s">
        <v>124</v>
      </c>
      <c r="AU209" s="138" t="s">
        <v>80</v>
      </c>
      <c r="AY209" s="15" t="s">
        <v>122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5" t="s">
        <v>78</v>
      </c>
      <c r="BK209" s="139">
        <f>ROUND(I209*H209,2)</f>
        <v>0</v>
      </c>
      <c r="BL209" s="15" t="s">
        <v>205</v>
      </c>
      <c r="BM209" s="138" t="s">
        <v>298</v>
      </c>
    </row>
    <row r="210" spans="2:65" s="12" customFormat="1" ht="10.3">
      <c r="B210" s="140"/>
      <c r="D210" s="141" t="s">
        <v>130</v>
      </c>
      <c r="E210" s="142" t="s">
        <v>1</v>
      </c>
      <c r="F210" s="143" t="s">
        <v>299</v>
      </c>
      <c r="H210" s="144">
        <v>1.375</v>
      </c>
      <c r="I210" s="145"/>
      <c r="L210" s="140"/>
      <c r="M210" s="146"/>
      <c r="T210" s="147"/>
      <c r="AT210" s="142" t="s">
        <v>130</v>
      </c>
      <c r="AU210" s="142" t="s">
        <v>80</v>
      </c>
      <c r="AV210" s="12" t="s">
        <v>80</v>
      </c>
      <c r="AW210" s="12" t="s">
        <v>30</v>
      </c>
      <c r="AX210" s="12" t="s">
        <v>78</v>
      </c>
      <c r="AY210" s="142" t="s">
        <v>122</v>
      </c>
    </row>
    <row r="211" spans="2:65" s="1" customFormat="1" ht="24.15" customHeight="1">
      <c r="B211" s="30"/>
      <c r="C211" s="126" t="s">
        <v>300</v>
      </c>
      <c r="D211" s="126" t="s">
        <v>124</v>
      </c>
      <c r="E211" s="127" t="s">
        <v>301</v>
      </c>
      <c r="F211" s="128" t="s">
        <v>302</v>
      </c>
      <c r="G211" s="129" t="s">
        <v>147</v>
      </c>
      <c r="H211" s="130">
        <v>80</v>
      </c>
      <c r="I211" s="131"/>
      <c r="J211" s="132">
        <f>ROUND(I211*H211,2)</f>
        <v>0</v>
      </c>
      <c r="K211" s="133"/>
      <c r="L211" s="30"/>
      <c r="M211" s="134" t="s">
        <v>1</v>
      </c>
      <c r="N211" s="135" t="s">
        <v>38</v>
      </c>
      <c r="P211" s="136">
        <f>O211*H211</f>
        <v>0</v>
      </c>
      <c r="Q211" s="136">
        <v>0</v>
      </c>
      <c r="R211" s="136">
        <f>Q211*H211</f>
        <v>0</v>
      </c>
      <c r="S211" s="136">
        <v>0</v>
      </c>
      <c r="T211" s="137">
        <f>S211*H211</f>
        <v>0</v>
      </c>
      <c r="AR211" s="138" t="s">
        <v>205</v>
      </c>
      <c r="AT211" s="138" t="s">
        <v>124</v>
      </c>
      <c r="AU211" s="138" t="s">
        <v>80</v>
      </c>
      <c r="AY211" s="15" t="s">
        <v>122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5" t="s">
        <v>78</v>
      </c>
      <c r="BK211" s="139">
        <f>ROUND(I211*H211,2)</f>
        <v>0</v>
      </c>
      <c r="BL211" s="15" t="s">
        <v>205</v>
      </c>
      <c r="BM211" s="138" t="s">
        <v>303</v>
      </c>
    </row>
    <row r="212" spans="2:65" s="12" customFormat="1" ht="10.3">
      <c r="B212" s="140"/>
      <c r="D212" s="141" t="s">
        <v>130</v>
      </c>
      <c r="E212" s="142" t="s">
        <v>1</v>
      </c>
      <c r="F212" s="143" t="s">
        <v>304</v>
      </c>
      <c r="H212" s="144">
        <v>80</v>
      </c>
      <c r="I212" s="145"/>
      <c r="L212" s="140"/>
      <c r="M212" s="146"/>
      <c r="T212" s="147"/>
      <c r="AT212" s="142" t="s">
        <v>130</v>
      </c>
      <c r="AU212" s="142" t="s">
        <v>80</v>
      </c>
      <c r="AV212" s="12" t="s">
        <v>80</v>
      </c>
      <c r="AW212" s="12" t="s">
        <v>30</v>
      </c>
      <c r="AX212" s="12" t="s">
        <v>78</v>
      </c>
      <c r="AY212" s="142" t="s">
        <v>122</v>
      </c>
    </row>
    <row r="213" spans="2:65" s="1" customFormat="1" ht="21.75" customHeight="1">
      <c r="B213" s="30"/>
      <c r="C213" s="148" t="s">
        <v>305</v>
      </c>
      <c r="D213" s="148" t="s">
        <v>144</v>
      </c>
      <c r="E213" s="149" t="s">
        <v>306</v>
      </c>
      <c r="F213" s="150" t="s">
        <v>307</v>
      </c>
      <c r="G213" s="151" t="s">
        <v>147</v>
      </c>
      <c r="H213" s="152">
        <v>80</v>
      </c>
      <c r="I213" s="153"/>
      <c r="J213" s="154">
        <f>ROUND(I213*H213,2)</f>
        <v>0</v>
      </c>
      <c r="K213" s="155"/>
      <c r="L213" s="156"/>
      <c r="M213" s="157" t="s">
        <v>1</v>
      </c>
      <c r="N213" s="158" t="s">
        <v>38</v>
      </c>
      <c r="P213" s="136">
        <f>O213*H213</f>
        <v>0</v>
      </c>
      <c r="Q213" s="136">
        <v>8.0000000000000007E-5</v>
      </c>
      <c r="R213" s="136">
        <f>Q213*H213</f>
        <v>6.4000000000000003E-3</v>
      </c>
      <c r="S213" s="136">
        <v>0</v>
      </c>
      <c r="T213" s="137">
        <f>S213*H213</f>
        <v>0</v>
      </c>
      <c r="AR213" s="138" t="s">
        <v>218</v>
      </c>
      <c r="AT213" s="138" t="s">
        <v>144</v>
      </c>
      <c r="AU213" s="138" t="s">
        <v>80</v>
      </c>
      <c r="AY213" s="15" t="s">
        <v>122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5" t="s">
        <v>78</v>
      </c>
      <c r="BK213" s="139">
        <f>ROUND(I213*H213,2)</f>
        <v>0</v>
      </c>
      <c r="BL213" s="15" t="s">
        <v>205</v>
      </c>
      <c r="BM213" s="138" t="s">
        <v>308</v>
      </c>
    </row>
    <row r="214" spans="2:65" s="1" customFormat="1" ht="24.15" customHeight="1">
      <c r="B214" s="30"/>
      <c r="C214" s="126" t="s">
        <v>309</v>
      </c>
      <c r="D214" s="126" t="s">
        <v>124</v>
      </c>
      <c r="E214" s="127" t="s">
        <v>310</v>
      </c>
      <c r="F214" s="128" t="s">
        <v>311</v>
      </c>
      <c r="G214" s="129" t="s">
        <v>127</v>
      </c>
      <c r="H214" s="130">
        <v>1.375</v>
      </c>
      <c r="I214" s="131"/>
      <c r="J214" s="132">
        <f>ROUND(I214*H214,2)</f>
        <v>0</v>
      </c>
      <c r="K214" s="133"/>
      <c r="L214" s="30"/>
      <c r="M214" s="134" t="s">
        <v>1</v>
      </c>
      <c r="N214" s="135" t="s">
        <v>38</v>
      </c>
      <c r="P214" s="136">
        <f>O214*H214</f>
        <v>0</v>
      </c>
      <c r="Q214" s="136">
        <v>2.3369999999999998E-2</v>
      </c>
      <c r="R214" s="136">
        <f>Q214*H214</f>
        <v>3.2133749999999996E-2</v>
      </c>
      <c r="S214" s="136">
        <v>0</v>
      </c>
      <c r="T214" s="137">
        <f>S214*H214</f>
        <v>0</v>
      </c>
      <c r="AR214" s="138" t="s">
        <v>205</v>
      </c>
      <c r="AT214" s="138" t="s">
        <v>124</v>
      </c>
      <c r="AU214" s="138" t="s">
        <v>80</v>
      </c>
      <c r="AY214" s="15" t="s">
        <v>122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5" t="s">
        <v>78</v>
      </c>
      <c r="BK214" s="139">
        <f>ROUND(I214*H214,2)</f>
        <v>0</v>
      </c>
      <c r="BL214" s="15" t="s">
        <v>205</v>
      </c>
      <c r="BM214" s="138" t="s">
        <v>312</v>
      </c>
    </row>
    <row r="215" spans="2:65" s="1" customFormat="1" ht="24.15" customHeight="1">
      <c r="B215" s="30"/>
      <c r="C215" s="126" t="s">
        <v>313</v>
      </c>
      <c r="D215" s="126" t="s">
        <v>124</v>
      </c>
      <c r="E215" s="127" t="s">
        <v>314</v>
      </c>
      <c r="F215" s="128" t="s">
        <v>315</v>
      </c>
      <c r="G215" s="129" t="s">
        <v>164</v>
      </c>
      <c r="H215" s="130">
        <v>41.204999999999998</v>
      </c>
      <c r="I215" s="131"/>
      <c r="J215" s="132">
        <f>ROUND(I215*H215,2)</f>
        <v>0</v>
      </c>
      <c r="K215" s="133"/>
      <c r="L215" s="30"/>
      <c r="M215" s="134" t="s">
        <v>1</v>
      </c>
      <c r="N215" s="135" t="s">
        <v>38</v>
      </c>
      <c r="P215" s="136">
        <f>O215*H215</f>
        <v>0</v>
      </c>
      <c r="Q215" s="136">
        <v>2.503E-2</v>
      </c>
      <c r="R215" s="136">
        <f>Q215*H215</f>
        <v>1.0313611499999999</v>
      </c>
      <c r="S215" s="136">
        <v>0</v>
      </c>
      <c r="T215" s="137">
        <f>S215*H215</f>
        <v>0</v>
      </c>
      <c r="AR215" s="138" t="s">
        <v>205</v>
      </c>
      <c r="AT215" s="138" t="s">
        <v>124</v>
      </c>
      <c r="AU215" s="138" t="s">
        <v>80</v>
      </c>
      <c r="AY215" s="15" t="s">
        <v>122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5" t="s">
        <v>78</v>
      </c>
      <c r="BK215" s="139">
        <f>ROUND(I215*H215,2)</f>
        <v>0</v>
      </c>
      <c r="BL215" s="15" t="s">
        <v>205</v>
      </c>
      <c r="BM215" s="138" t="s">
        <v>316</v>
      </c>
    </row>
    <row r="216" spans="2:65" s="12" customFormat="1" ht="10.3">
      <c r="B216" s="140"/>
      <c r="D216" s="141" t="s">
        <v>130</v>
      </c>
      <c r="E216" s="142" t="s">
        <v>1</v>
      </c>
      <c r="F216" s="143" t="s">
        <v>317</v>
      </c>
      <c r="H216" s="144">
        <v>41.204999999999998</v>
      </c>
      <c r="I216" s="145"/>
      <c r="L216" s="140"/>
      <c r="M216" s="146"/>
      <c r="T216" s="147"/>
      <c r="AT216" s="142" t="s">
        <v>130</v>
      </c>
      <c r="AU216" s="142" t="s">
        <v>80</v>
      </c>
      <c r="AV216" s="12" t="s">
        <v>80</v>
      </c>
      <c r="AW216" s="12" t="s">
        <v>30</v>
      </c>
      <c r="AX216" s="12" t="s">
        <v>73</v>
      </c>
      <c r="AY216" s="142" t="s">
        <v>122</v>
      </c>
    </row>
    <row r="217" spans="2:65" s="13" customFormat="1" ht="10.3">
      <c r="B217" s="159"/>
      <c r="D217" s="141" t="s">
        <v>130</v>
      </c>
      <c r="E217" s="160" t="s">
        <v>1</v>
      </c>
      <c r="F217" s="161" t="s">
        <v>167</v>
      </c>
      <c r="H217" s="162">
        <v>41.204999999999998</v>
      </c>
      <c r="I217" s="163"/>
      <c r="L217" s="159"/>
      <c r="M217" s="164"/>
      <c r="T217" s="165"/>
      <c r="AT217" s="160" t="s">
        <v>130</v>
      </c>
      <c r="AU217" s="160" t="s">
        <v>80</v>
      </c>
      <c r="AV217" s="13" t="s">
        <v>128</v>
      </c>
      <c r="AW217" s="13" t="s">
        <v>30</v>
      </c>
      <c r="AX217" s="13" t="s">
        <v>78</v>
      </c>
      <c r="AY217" s="160" t="s">
        <v>122</v>
      </c>
    </row>
    <row r="218" spans="2:65" s="1" customFormat="1" ht="24.15" customHeight="1">
      <c r="B218" s="30"/>
      <c r="C218" s="126" t="s">
        <v>318</v>
      </c>
      <c r="D218" s="126" t="s">
        <v>124</v>
      </c>
      <c r="E218" s="127" t="s">
        <v>319</v>
      </c>
      <c r="F218" s="128" t="s">
        <v>320</v>
      </c>
      <c r="G218" s="129" t="s">
        <v>260</v>
      </c>
      <c r="H218" s="130">
        <v>1.0720000000000001</v>
      </c>
      <c r="I218" s="131"/>
      <c r="J218" s="132">
        <f>ROUND(I218*H218,2)</f>
        <v>0</v>
      </c>
      <c r="K218" s="133"/>
      <c r="L218" s="30"/>
      <c r="M218" s="134" t="s">
        <v>1</v>
      </c>
      <c r="N218" s="135" t="s">
        <v>38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205</v>
      </c>
      <c r="AT218" s="138" t="s">
        <v>124</v>
      </c>
      <c r="AU218" s="138" t="s">
        <v>80</v>
      </c>
      <c r="AY218" s="15" t="s">
        <v>122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5" t="s">
        <v>78</v>
      </c>
      <c r="BK218" s="139">
        <f>ROUND(I218*H218,2)</f>
        <v>0</v>
      </c>
      <c r="BL218" s="15" t="s">
        <v>205</v>
      </c>
      <c r="BM218" s="138" t="s">
        <v>321</v>
      </c>
    </row>
    <row r="219" spans="2:65" s="1" customFormat="1" ht="24.15" customHeight="1">
      <c r="B219" s="30"/>
      <c r="C219" s="126" t="s">
        <v>322</v>
      </c>
      <c r="D219" s="126" t="s">
        <v>124</v>
      </c>
      <c r="E219" s="127" t="s">
        <v>323</v>
      </c>
      <c r="F219" s="128" t="s">
        <v>324</v>
      </c>
      <c r="G219" s="129" t="s">
        <v>260</v>
      </c>
      <c r="H219" s="130">
        <v>1.0720000000000001</v>
      </c>
      <c r="I219" s="131"/>
      <c r="J219" s="132">
        <f>ROUND(I219*H219,2)</f>
        <v>0</v>
      </c>
      <c r="K219" s="133"/>
      <c r="L219" s="30"/>
      <c r="M219" s="134" t="s">
        <v>1</v>
      </c>
      <c r="N219" s="135" t="s">
        <v>38</v>
      </c>
      <c r="P219" s="136">
        <f>O219*H219</f>
        <v>0</v>
      </c>
      <c r="Q219" s="136">
        <v>0</v>
      </c>
      <c r="R219" s="136">
        <f>Q219*H219</f>
        <v>0</v>
      </c>
      <c r="S219" s="136">
        <v>0</v>
      </c>
      <c r="T219" s="137">
        <f>S219*H219</f>
        <v>0</v>
      </c>
      <c r="AR219" s="138" t="s">
        <v>205</v>
      </c>
      <c r="AT219" s="138" t="s">
        <v>124</v>
      </c>
      <c r="AU219" s="138" t="s">
        <v>80</v>
      </c>
      <c r="AY219" s="15" t="s">
        <v>122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5" t="s">
        <v>78</v>
      </c>
      <c r="BK219" s="139">
        <f>ROUND(I219*H219,2)</f>
        <v>0</v>
      </c>
      <c r="BL219" s="15" t="s">
        <v>205</v>
      </c>
      <c r="BM219" s="138" t="s">
        <v>325</v>
      </c>
    </row>
    <row r="220" spans="2:65" s="11" customFormat="1" ht="22.85" customHeight="1">
      <c r="B220" s="114"/>
      <c r="D220" s="115" t="s">
        <v>72</v>
      </c>
      <c r="E220" s="124" t="s">
        <v>326</v>
      </c>
      <c r="F220" s="124" t="s">
        <v>327</v>
      </c>
      <c r="I220" s="117"/>
      <c r="J220" s="125">
        <f>BK220</f>
        <v>0</v>
      </c>
      <c r="L220" s="114"/>
      <c r="M220" s="119"/>
      <c r="P220" s="120">
        <f>SUM(P221:P225)</f>
        <v>0</v>
      </c>
      <c r="R220" s="120">
        <f>SUM(R221:R225)</f>
        <v>2.8170899999999999E-2</v>
      </c>
      <c r="T220" s="121">
        <f>SUM(T221:T225)</f>
        <v>0</v>
      </c>
      <c r="AR220" s="115" t="s">
        <v>80</v>
      </c>
      <c r="AT220" s="122" t="s">
        <v>72</v>
      </c>
      <c r="AU220" s="122" t="s">
        <v>78</v>
      </c>
      <c r="AY220" s="115" t="s">
        <v>122</v>
      </c>
      <c r="BK220" s="123">
        <f>SUM(BK221:BK225)</f>
        <v>0</v>
      </c>
    </row>
    <row r="221" spans="2:65" s="1" customFormat="1" ht="24.15" customHeight="1">
      <c r="B221" s="30"/>
      <c r="C221" s="126" t="s">
        <v>328</v>
      </c>
      <c r="D221" s="126" t="s">
        <v>124</v>
      </c>
      <c r="E221" s="127" t="s">
        <v>329</v>
      </c>
      <c r="F221" s="128" t="s">
        <v>330</v>
      </c>
      <c r="G221" s="129" t="s">
        <v>141</v>
      </c>
      <c r="H221" s="130">
        <v>2.73</v>
      </c>
      <c r="I221" s="131"/>
      <c r="J221" s="132">
        <f>ROUND(I221*H221,2)</f>
        <v>0</v>
      </c>
      <c r="K221" s="133"/>
      <c r="L221" s="30"/>
      <c r="M221" s="134" t="s">
        <v>1</v>
      </c>
      <c r="N221" s="135" t="s">
        <v>38</v>
      </c>
      <c r="P221" s="136">
        <f>O221*H221</f>
        <v>0</v>
      </c>
      <c r="Q221" s="136">
        <v>1.08E-3</v>
      </c>
      <c r="R221" s="136">
        <f>Q221*H221</f>
        <v>2.9483999999999999E-3</v>
      </c>
      <c r="S221" s="136">
        <v>0</v>
      </c>
      <c r="T221" s="137">
        <f>S221*H221</f>
        <v>0</v>
      </c>
      <c r="AR221" s="138" t="s">
        <v>205</v>
      </c>
      <c r="AT221" s="138" t="s">
        <v>124</v>
      </c>
      <c r="AU221" s="138" t="s">
        <v>80</v>
      </c>
      <c r="AY221" s="15" t="s">
        <v>122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5" t="s">
        <v>78</v>
      </c>
      <c r="BK221" s="139">
        <f>ROUND(I221*H221,2)</f>
        <v>0</v>
      </c>
      <c r="BL221" s="15" t="s">
        <v>205</v>
      </c>
      <c r="BM221" s="138" t="s">
        <v>331</v>
      </c>
    </row>
    <row r="222" spans="2:65" s="12" customFormat="1" ht="10.3">
      <c r="B222" s="140"/>
      <c r="D222" s="141" t="s">
        <v>130</v>
      </c>
      <c r="E222" s="142" t="s">
        <v>1</v>
      </c>
      <c r="F222" s="143" t="s">
        <v>332</v>
      </c>
      <c r="H222" s="144">
        <v>2.73</v>
      </c>
      <c r="I222" s="145"/>
      <c r="L222" s="140"/>
      <c r="M222" s="146"/>
      <c r="T222" s="147"/>
      <c r="AT222" s="142" t="s">
        <v>130</v>
      </c>
      <c r="AU222" s="142" t="s">
        <v>80</v>
      </c>
      <c r="AV222" s="12" t="s">
        <v>80</v>
      </c>
      <c r="AW222" s="12" t="s">
        <v>30</v>
      </c>
      <c r="AX222" s="12" t="s">
        <v>78</v>
      </c>
      <c r="AY222" s="142" t="s">
        <v>122</v>
      </c>
    </row>
    <row r="223" spans="2:65" s="1" customFormat="1" ht="24.15" customHeight="1">
      <c r="B223" s="30"/>
      <c r="C223" s="126" t="s">
        <v>333</v>
      </c>
      <c r="D223" s="126" t="s">
        <v>124</v>
      </c>
      <c r="E223" s="127" t="s">
        <v>334</v>
      </c>
      <c r="F223" s="128" t="s">
        <v>335</v>
      </c>
      <c r="G223" s="129" t="s">
        <v>141</v>
      </c>
      <c r="H223" s="130">
        <v>14.75</v>
      </c>
      <c r="I223" s="131"/>
      <c r="J223" s="132">
        <f>ROUND(I223*H223,2)</f>
        <v>0</v>
      </c>
      <c r="K223" s="133"/>
      <c r="L223" s="30"/>
      <c r="M223" s="134" t="s">
        <v>1</v>
      </c>
      <c r="N223" s="135" t="s">
        <v>38</v>
      </c>
      <c r="P223" s="136">
        <f>O223*H223</f>
        <v>0</v>
      </c>
      <c r="Q223" s="136">
        <v>1.7099999999999999E-3</v>
      </c>
      <c r="R223" s="136">
        <f>Q223*H223</f>
        <v>2.5222499999999998E-2</v>
      </c>
      <c r="S223" s="136">
        <v>0</v>
      </c>
      <c r="T223" s="137">
        <f>S223*H223</f>
        <v>0</v>
      </c>
      <c r="AR223" s="138" t="s">
        <v>205</v>
      </c>
      <c r="AT223" s="138" t="s">
        <v>124</v>
      </c>
      <c r="AU223" s="138" t="s">
        <v>80</v>
      </c>
      <c r="AY223" s="15" t="s">
        <v>122</v>
      </c>
      <c r="BE223" s="139">
        <f>IF(N223="základní",J223,0)</f>
        <v>0</v>
      </c>
      <c r="BF223" s="139">
        <f>IF(N223="snížená",J223,0)</f>
        <v>0</v>
      </c>
      <c r="BG223" s="139">
        <f>IF(N223="zákl. přenesená",J223,0)</f>
        <v>0</v>
      </c>
      <c r="BH223" s="139">
        <f>IF(N223="sníž. přenesená",J223,0)</f>
        <v>0</v>
      </c>
      <c r="BI223" s="139">
        <f>IF(N223="nulová",J223,0)</f>
        <v>0</v>
      </c>
      <c r="BJ223" s="15" t="s">
        <v>78</v>
      </c>
      <c r="BK223" s="139">
        <f>ROUND(I223*H223,2)</f>
        <v>0</v>
      </c>
      <c r="BL223" s="15" t="s">
        <v>205</v>
      </c>
      <c r="BM223" s="138" t="s">
        <v>336</v>
      </c>
    </row>
    <row r="224" spans="2:65" s="12" customFormat="1" ht="10.3">
      <c r="B224" s="140"/>
      <c r="D224" s="141" t="s">
        <v>130</v>
      </c>
      <c r="E224" s="142" t="s">
        <v>1</v>
      </c>
      <c r="F224" s="143" t="s">
        <v>337</v>
      </c>
      <c r="H224" s="144">
        <v>14.75</v>
      </c>
      <c r="I224" s="145"/>
      <c r="L224" s="140"/>
      <c r="M224" s="146"/>
      <c r="T224" s="147"/>
      <c r="AT224" s="142" t="s">
        <v>130</v>
      </c>
      <c r="AU224" s="142" t="s">
        <v>80</v>
      </c>
      <c r="AV224" s="12" t="s">
        <v>80</v>
      </c>
      <c r="AW224" s="12" t="s">
        <v>30</v>
      </c>
      <c r="AX224" s="12" t="s">
        <v>78</v>
      </c>
      <c r="AY224" s="142" t="s">
        <v>122</v>
      </c>
    </row>
    <row r="225" spans="2:65" s="1" customFormat="1" ht="24.15" customHeight="1">
      <c r="B225" s="30"/>
      <c r="C225" s="126" t="s">
        <v>338</v>
      </c>
      <c r="D225" s="126" t="s">
        <v>124</v>
      </c>
      <c r="E225" s="127" t="s">
        <v>339</v>
      </c>
      <c r="F225" s="128" t="s">
        <v>340</v>
      </c>
      <c r="G225" s="129" t="s">
        <v>260</v>
      </c>
      <c r="H225" s="130">
        <v>2.8000000000000001E-2</v>
      </c>
      <c r="I225" s="131"/>
      <c r="J225" s="132">
        <f>ROUND(I225*H225,2)</f>
        <v>0</v>
      </c>
      <c r="K225" s="133"/>
      <c r="L225" s="30"/>
      <c r="M225" s="134" t="s">
        <v>1</v>
      </c>
      <c r="N225" s="135" t="s">
        <v>38</v>
      </c>
      <c r="P225" s="136">
        <f>O225*H225</f>
        <v>0</v>
      </c>
      <c r="Q225" s="136">
        <v>0</v>
      </c>
      <c r="R225" s="136">
        <f>Q225*H225</f>
        <v>0</v>
      </c>
      <c r="S225" s="136">
        <v>0</v>
      </c>
      <c r="T225" s="137">
        <f>S225*H225</f>
        <v>0</v>
      </c>
      <c r="AR225" s="138" t="s">
        <v>205</v>
      </c>
      <c r="AT225" s="138" t="s">
        <v>124</v>
      </c>
      <c r="AU225" s="138" t="s">
        <v>80</v>
      </c>
      <c r="AY225" s="15" t="s">
        <v>122</v>
      </c>
      <c r="BE225" s="139">
        <f>IF(N225="základní",J225,0)</f>
        <v>0</v>
      </c>
      <c r="BF225" s="139">
        <f>IF(N225="snížená",J225,0)</f>
        <v>0</v>
      </c>
      <c r="BG225" s="139">
        <f>IF(N225="zákl. přenesená",J225,0)</f>
        <v>0</v>
      </c>
      <c r="BH225" s="139">
        <f>IF(N225="sníž. přenesená",J225,0)</f>
        <v>0</v>
      </c>
      <c r="BI225" s="139">
        <f>IF(N225="nulová",J225,0)</f>
        <v>0</v>
      </c>
      <c r="BJ225" s="15" t="s">
        <v>78</v>
      </c>
      <c r="BK225" s="139">
        <f>ROUND(I225*H225,2)</f>
        <v>0</v>
      </c>
      <c r="BL225" s="15" t="s">
        <v>205</v>
      </c>
      <c r="BM225" s="138" t="s">
        <v>341</v>
      </c>
    </row>
    <row r="226" spans="2:65" s="11" customFormat="1" ht="22.85" customHeight="1">
      <c r="B226" s="114"/>
      <c r="D226" s="115" t="s">
        <v>72</v>
      </c>
      <c r="E226" s="124" t="s">
        <v>342</v>
      </c>
      <c r="F226" s="124" t="s">
        <v>343</v>
      </c>
      <c r="I226" s="117"/>
      <c r="J226" s="125">
        <f>BK226</f>
        <v>0</v>
      </c>
      <c r="L226" s="114"/>
      <c r="M226" s="119"/>
      <c r="P226" s="120">
        <f>SUM(P227:P236)</f>
        <v>0</v>
      </c>
      <c r="R226" s="120">
        <f>SUM(R227:R236)</f>
        <v>0.60016000000000003</v>
      </c>
      <c r="T226" s="121">
        <f>SUM(T227:T236)</f>
        <v>0</v>
      </c>
      <c r="AR226" s="115" t="s">
        <v>80</v>
      </c>
      <c r="AT226" s="122" t="s">
        <v>72</v>
      </c>
      <c r="AU226" s="122" t="s">
        <v>78</v>
      </c>
      <c r="AY226" s="115" t="s">
        <v>122</v>
      </c>
      <c r="BK226" s="123">
        <f>SUM(BK227:BK236)</f>
        <v>0</v>
      </c>
    </row>
    <row r="227" spans="2:65" s="1" customFormat="1" ht="24.15" customHeight="1">
      <c r="B227" s="30"/>
      <c r="C227" s="126" t="s">
        <v>344</v>
      </c>
      <c r="D227" s="126" t="s">
        <v>124</v>
      </c>
      <c r="E227" s="127" t="s">
        <v>345</v>
      </c>
      <c r="F227" s="128" t="s">
        <v>346</v>
      </c>
      <c r="G227" s="129" t="s">
        <v>141</v>
      </c>
      <c r="H227" s="130">
        <v>112.2</v>
      </c>
      <c r="I227" s="131"/>
      <c r="J227" s="132">
        <f>ROUND(I227*H227,2)</f>
        <v>0</v>
      </c>
      <c r="K227" s="133"/>
      <c r="L227" s="30"/>
      <c r="M227" s="134" t="s">
        <v>1</v>
      </c>
      <c r="N227" s="135" t="s">
        <v>38</v>
      </c>
      <c r="P227" s="136">
        <f>O227*H227</f>
        <v>0</v>
      </c>
      <c r="Q227" s="136">
        <v>0</v>
      </c>
      <c r="R227" s="136">
        <f>Q227*H227</f>
        <v>0</v>
      </c>
      <c r="S227" s="136">
        <v>0</v>
      </c>
      <c r="T227" s="137">
        <f>S227*H227</f>
        <v>0</v>
      </c>
      <c r="AR227" s="138" t="s">
        <v>205</v>
      </c>
      <c r="AT227" s="138" t="s">
        <v>124</v>
      </c>
      <c r="AU227" s="138" t="s">
        <v>80</v>
      </c>
      <c r="AY227" s="15" t="s">
        <v>122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5" t="s">
        <v>78</v>
      </c>
      <c r="BK227" s="139">
        <f>ROUND(I227*H227,2)</f>
        <v>0</v>
      </c>
      <c r="BL227" s="15" t="s">
        <v>205</v>
      </c>
      <c r="BM227" s="138" t="s">
        <v>347</v>
      </c>
    </row>
    <row r="228" spans="2:65" s="12" customFormat="1" ht="10.3">
      <c r="B228" s="140"/>
      <c r="D228" s="141" t="s">
        <v>130</v>
      </c>
      <c r="E228" s="142" t="s">
        <v>1</v>
      </c>
      <c r="F228" s="143" t="s">
        <v>348</v>
      </c>
      <c r="H228" s="144">
        <v>112.2</v>
      </c>
      <c r="I228" s="145"/>
      <c r="L228" s="140"/>
      <c r="M228" s="146"/>
      <c r="T228" s="147"/>
      <c r="AT228" s="142" t="s">
        <v>130</v>
      </c>
      <c r="AU228" s="142" t="s">
        <v>80</v>
      </c>
      <c r="AV228" s="12" t="s">
        <v>80</v>
      </c>
      <c r="AW228" s="12" t="s">
        <v>30</v>
      </c>
      <c r="AX228" s="12" t="s">
        <v>73</v>
      </c>
      <c r="AY228" s="142" t="s">
        <v>122</v>
      </c>
    </row>
    <row r="229" spans="2:65" s="13" customFormat="1" ht="10.3">
      <c r="B229" s="159"/>
      <c r="D229" s="141" t="s">
        <v>130</v>
      </c>
      <c r="E229" s="160" t="s">
        <v>1</v>
      </c>
      <c r="F229" s="161" t="s">
        <v>167</v>
      </c>
      <c r="H229" s="162">
        <v>112.2</v>
      </c>
      <c r="I229" s="163"/>
      <c r="L229" s="159"/>
      <c r="M229" s="164"/>
      <c r="T229" s="165"/>
      <c r="AT229" s="160" t="s">
        <v>130</v>
      </c>
      <c r="AU229" s="160" t="s">
        <v>80</v>
      </c>
      <c r="AV229" s="13" t="s">
        <v>128</v>
      </c>
      <c r="AW229" s="13" t="s">
        <v>30</v>
      </c>
      <c r="AX229" s="13" t="s">
        <v>78</v>
      </c>
      <c r="AY229" s="160" t="s">
        <v>122</v>
      </c>
    </row>
    <row r="230" spans="2:65" s="1" customFormat="1" ht="24.15" customHeight="1">
      <c r="B230" s="30"/>
      <c r="C230" s="148" t="s">
        <v>349</v>
      </c>
      <c r="D230" s="148" t="s">
        <v>144</v>
      </c>
      <c r="E230" s="149" t="s">
        <v>350</v>
      </c>
      <c r="F230" s="150" t="s">
        <v>351</v>
      </c>
      <c r="G230" s="151" t="s">
        <v>127</v>
      </c>
      <c r="H230" s="152">
        <v>0.62</v>
      </c>
      <c r="I230" s="153"/>
      <c r="J230" s="154">
        <f>ROUND(I230*H230,2)</f>
        <v>0</v>
      </c>
      <c r="K230" s="155"/>
      <c r="L230" s="156"/>
      <c r="M230" s="157" t="s">
        <v>1</v>
      </c>
      <c r="N230" s="158" t="s">
        <v>38</v>
      </c>
      <c r="P230" s="136">
        <f>O230*H230</f>
        <v>0</v>
      </c>
      <c r="Q230" s="136">
        <v>0.44</v>
      </c>
      <c r="R230" s="136">
        <f>Q230*H230</f>
        <v>0.27279999999999999</v>
      </c>
      <c r="S230" s="136">
        <v>0</v>
      </c>
      <c r="T230" s="137">
        <f>S230*H230</f>
        <v>0</v>
      </c>
      <c r="AR230" s="138" t="s">
        <v>218</v>
      </c>
      <c r="AT230" s="138" t="s">
        <v>144</v>
      </c>
      <c r="AU230" s="138" t="s">
        <v>80</v>
      </c>
      <c r="AY230" s="15" t="s">
        <v>122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5" t="s">
        <v>78</v>
      </c>
      <c r="BK230" s="139">
        <f>ROUND(I230*H230,2)</f>
        <v>0</v>
      </c>
      <c r="BL230" s="15" t="s">
        <v>205</v>
      </c>
      <c r="BM230" s="138" t="s">
        <v>352</v>
      </c>
    </row>
    <row r="231" spans="2:65" s="1" customFormat="1" ht="24.15" customHeight="1">
      <c r="B231" s="30"/>
      <c r="C231" s="126" t="s">
        <v>353</v>
      </c>
      <c r="D231" s="126" t="s">
        <v>124</v>
      </c>
      <c r="E231" s="127" t="s">
        <v>354</v>
      </c>
      <c r="F231" s="128" t="s">
        <v>355</v>
      </c>
      <c r="G231" s="129" t="s">
        <v>141</v>
      </c>
      <c r="H231" s="130">
        <v>46.2</v>
      </c>
      <c r="I231" s="131"/>
      <c r="J231" s="132">
        <f>ROUND(I231*H231,2)</f>
        <v>0</v>
      </c>
      <c r="K231" s="133"/>
      <c r="L231" s="30"/>
      <c r="M231" s="134" t="s">
        <v>1</v>
      </c>
      <c r="N231" s="135" t="s">
        <v>38</v>
      </c>
      <c r="P231" s="136">
        <f>O231*H231</f>
        <v>0</v>
      </c>
      <c r="Q231" s="136">
        <v>0</v>
      </c>
      <c r="R231" s="136">
        <f>Q231*H231</f>
        <v>0</v>
      </c>
      <c r="S231" s="136">
        <v>0</v>
      </c>
      <c r="T231" s="137">
        <f>S231*H231</f>
        <v>0</v>
      </c>
      <c r="AR231" s="138" t="s">
        <v>205</v>
      </c>
      <c r="AT231" s="138" t="s">
        <v>124</v>
      </c>
      <c r="AU231" s="138" t="s">
        <v>80</v>
      </c>
      <c r="AY231" s="15" t="s">
        <v>122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5" t="s">
        <v>78</v>
      </c>
      <c r="BK231" s="139">
        <f>ROUND(I231*H231,2)</f>
        <v>0</v>
      </c>
      <c r="BL231" s="15" t="s">
        <v>205</v>
      </c>
      <c r="BM231" s="138" t="s">
        <v>356</v>
      </c>
    </row>
    <row r="232" spans="2:65" s="12" customFormat="1" ht="10.3">
      <c r="B232" s="140"/>
      <c r="D232" s="141" t="s">
        <v>130</v>
      </c>
      <c r="E232" s="142" t="s">
        <v>1</v>
      </c>
      <c r="F232" s="143" t="s">
        <v>357</v>
      </c>
      <c r="H232" s="144">
        <v>46.2</v>
      </c>
      <c r="I232" s="145"/>
      <c r="L232" s="140"/>
      <c r="M232" s="146"/>
      <c r="T232" s="147"/>
      <c r="AT232" s="142" t="s">
        <v>130</v>
      </c>
      <c r="AU232" s="142" t="s">
        <v>80</v>
      </c>
      <c r="AV232" s="12" t="s">
        <v>80</v>
      </c>
      <c r="AW232" s="12" t="s">
        <v>30</v>
      </c>
      <c r="AX232" s="12" t="s">
        <v>73</v>
      </c>
      <c r="AY232" s="142" t="s">
        <v>122</v>
      </c>
    </row>
    <row r="233" spans="2:65" s="13" customFormat="1" ht="10.3">
      <c r="B233" s="159"/>
      <c r="D233" s="141" t="s">
        <v>130</v>
      </c>
      <c r="E233" s="160" t="s">
        <v>1</v>
      </c>
      <c r="F233" s="161" t="s">
        <v>167</v>
      </c>
      <c r="H233" s="162">
        <v>46.2</v>
      </c>
      <c r="I233" s="163"/>
      <c r="L233" s="159"/>
      <c r="M233" s="164"/>
      <c r="T233" s="165"/>
      <c r="AT233" s="160" t="s">
        <v>130</v>
      </c>
      <c r="AU233" s="160" t="s">
        <v>80</v>
      </c>
      <c r="AV233" s="13" t="s">
        <v>128</v>
      </c>
      <c r="AW233" s="13" t="s">
        <v>30</v>
      </c>
      <c r="AX233" s="13" t="s">
        <v>78</v>
      </c>
      <c r="AY233" s="160" t="s">
        <v>122</v>
      </c>
    </row>
    <row r="234" spans="2:65" s="1" customFormat="1" ht="24.15" customHeight="1">
      <c r="B234" s="30"/>
      <c r="C234" s="148" t="s">
        <v>358</v>
      </c>
      <c r="D234" s="148" t="s">
        <v>144</v>
      </c>
      <c r="E234" s="149" t="s">
        <v>359</v>
      </c>
      <c r="F234" s="150" t="s">
        <v>360</v>
      </c>
      <c r="G234" s="151" t="s">
        <v>127</v>
      </c>
      <c r="H234" s="152">
        <v>0.74399999999999999</v>
      </c>
      <c r="I234" s="153"/>
      <c r="J234" s="154">
        <f>ROUND(I234*H234,2)</f>
        <v>0</v>
      </c>
      <c r="K234" s="155"/>
      <c r="L234" s="156"/>
      <c r="M234" s="157" t="s">
        <v>1</v>
      </c>
      <c r="N234" s="158" t="s">
        <v>38</v>
      </c>
      <c r="P234" s="136">
        <f>O234*H234</f>
        <v>0</v>
      </c>
      <c r="Q234" s="136">
        <v>0.44</v>
      </c>
      <c r="R234" s="136">
        <f>Q234*H234</f>
        <v>0.32735999999999998</v>
      </c>
      <c r="S234" s="136">
        <v>0</v>
      </c>
      <c r="T234" s="137">
        <f>S234*H234</f>
        <v>0</v>
      </c>
      <c r="AR234" s="138" t="s">
        <v>218</v>
      </c>
      <c r="AT234" s="138" t="s">
        <v>144</v>
      </c>
      <c r="AU234" s="138" t="s">
        <v>80</v>
      </c>
      <c r="AY234" s="15" t="s">
        <v>122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5" t="s">
        <v>78</v>
      </c>
      <c r="BK234" s="139">
        <f>ROUND(I234*H234,2)</f>
        <v>0</v>
      </c>
      <c r="BL234" s="15" t="s">
        <v>205</v>
      </c>
      <c r="BM234" s="138" t="s">
        <v>361</v>
      </c>
    </row>
    <row r="235" spans="2:65" s="1" customFormat="1" ht="24.15" customHeight="1">
      <c r="B235" s="30"/>
      <c r="C235" s="126" t="s">
        <v>362</v>
      </c>
      <c r="D235" s="126" t="s">
        <v>124</v>
      </c>
      <c r="E235" s="127" t="s">
        <v>363</v>
      </c>
      <c r="F235" s="128" t="s">
        <v>364</v>
      </c>
      <c r="G235" s="129" t="s">
        <v>260</v>
      </c>
      <c r="H235" s="130">
        <v>0.6</v>
      </c>
      <c r="I235" s="131"/>
      <c r="J235" s="132">
        <f>ROUND(I235*H235,2)</f>
        <v>0</v>
      </c>
      <c r="K235" s="133"/>
      <c r="L235" s="30"/>
      <c r="M235" s="134" t="s">
        <v>1</v>
      </c>
      <c r="N235" s="135" t="s">
        <v>38</v>
      </c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7">
        <f>S235*H235</f>
        <v>0</v>
      </c>
      <c r="AR235" s="138" t="s">
        <v>205</v>
      </c>
      <c r="AT235" s="138" t="s">
        <v>124</v>
      </c>
      <c r="AU235" s="138" t="s">
        <v>80</v>
      </c>
      <c r="AY235" s="15" t="s">
        <v>122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5" t="s">
        <v>78</v>
      </c>
      <c r="BK235" s="139">
        <f>ROUND(I235*H235,2)</f>
        <v>0</v>
      </c>
      <c r="BL235" s="15" t="s">
        <v>205</v>
      </c>
      <c r="BM235" s="138" t="s">
        <v>365</v>
      </c>
    </row>
    <row r="236" spans="2:65" s="1" customFormat="1" ht="24.15" customHeight="1">
      <c r="B236" s="30"/>
      <c r="C236" s="126" t="s">
        <v>366</v>
      </c>
      <c r="D236" s="126" t="s">
        <v>124</v>
      </c>
      <c r="E236" s="127" t="s">
        <v>367</v>
      </c>
      <c r="F236" s="128" t="s">
        <v>368</v>
      </c>
      <c r="G236" s="129" t="s">
        <v>260</v>
      </c>
      <c r="H236" s="130">
        <v>0.6</v>
      </c>
      <c r="I236" s="131"/>
      <c r="J236" s="132">
        <f>ROUND(I236*H236,2)</f>
        <v>0</v>
      </c>
      <c r="K236" s="133"/>
      <c r="L236" s="30"/>
      <c r="M236" s="134" t="s">
        <v>1</v>
      </c>
      <c r="N236" s="135" t="s">
        <v>38</v>
      </c>
      <c r="P236" s="136">
        <f>O236*H236</f>
        <v>0</v>
      </c>
      <c r="Q236" s="136">
        <v>0</v>
      </c>
      <c r="R236" s="136">
        <f>Q236*H236</f>
        <v>0</v>
      </c>
      <c r="S236" s="136">
        <v>0</v>
      </c>
      <c r="T236" s="137">
        <f>S236*H236</f>
        <v>0</v>
      </c>
      <c r="AR236" s="138" t="s">
        <v>205</v>
      </c>
      <c r="AT236" s="138" t="s">
        <v>124</v>
      </c>
      <c r="AU236" s="138" t="s">
        <v>80</v>
      </c>
      <c r="AY236" s="15" t="s">
        <v>122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5" t="s">
        <v>78</v>
      </c>
      <c r="BK236" s="139">
        <f>ROUND(I236*H236,2)</f>
        <v>0</v>
      </c>
      <c r="BL236" s="15" t="s">
        <v>205</v>
      </c>
      <c r="BM236" s="138" t="s">
        <v>369</v>
      </c>
    </row>
    <row r="237" spans="2:65" s="11" customFormat="1" ht="22.85" customHeight="1">
      <c r="B237" s="114"/>
      <c r="D237" s="115" t="s">
        <v>72</v>
      </c>
      <c r="E237" s="124" t="s">
        <v>370</v>
      </c>
      <c r="F237" s="124" t="s">
        <v>371</v>
      </c>
      <c r="I237" s="117"/>
      <c r="J237" s="125">
        <f>BK237</f>
        <v>0</v>
      </c>
      <c r="L237" s="114"/>
      <c r="M237" s="119"/>
      <c r="P237" s="120">
        <f>SUM(P238:P256)</f>
        <v>0</v>
      </c>
      <c r="R237" s="120">
        <f>SUM(R238:R256)</f>
        <v>0.98505705999999982</v>
      </c>
      <c r="T237" s="121">
        <f>SUM(T238:T256)</f>
        <v>0</v>
      </c>
      <c r="AR237" s="115" t="s">
        <v>80</v>
      </c>
      <c r="AT237" s="122" t="s">
        <v>72</v>
      </c>
      <c r="AU237" s="122" t="s">
        <v>78</v>
      </c>
      <c r="AY237" s="115" t="s">
        <v>122</v>
      </c>
      <c r="BK237" s="123">
        <f>SUM(BK238:BK256)</f>
        <v>0</v>
      </c>
    </row>
    <row r="238" spans="2:65" s="1" customFormat="1" ht="24.15" customHeight="1">
      <c r="B238" s="30"/>
      <c r="C238" s="126" t="s">
        <v>372</v>
      </c>
      <c r="D238" s="126" t="s">
        <v>124</v>
      </c>
      <c r="E238" s="127" t="s">
        <v>373</v>
      </c>
      <c r="F238" s="128" t="s">
        <v>374</v>
      </c>
      <c r="G238" s="129" t="s">
        <v>141</v>
      </c>
      <c r="H238" s="130">
        <v>6.2</v>
      </c>
      <c r="I238" s="131"/>
      <c r="J238" s="132">
        <f>ROUND(I238*H238,2)</f>
        <v>0</v>
      </c>
      <c r="K238" s="133"/>
      <c r="L238" s="30"/>
      <c r="M238" s="134" t="s">
        <v>1</v>
      </c>
      <c r="N238" s="135" t="s">
        <v>38</v>
      </c>
      <c r="P238" s="136">
        <f>O238*H238</f>
        <v>0</v>
      </c>
      <c r="Q238" s="136">
        <v>0</v>
      </c>
      <c r="R238" s="136">
        <f>Q238*H238</f>
        <v>0</v>
      </c>
      <c r="S238" s="136">
        <v>0</v>
      </c>
      <c r="T238" s="137">
        <f>S238*H238</f>
        <v>0</v>
      </c>
      <c r="AR238" s="138" t="s">
        <v>205</v>
      </c>
      <c r="AT238" s="138" t="s">
        <v>124</v>
      </c>
      <c r="AU238" s="138" t="s">
        <v>80</v>
      </c>
      <c r="AY238" s="15" t="s">
        <v>122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5" t="s">
        <v>78</v>
      </c>
      <c r="BK238" s="139">
        <f>ROUND(I238*H238,2)</f>
        <v>0</v>
      </c>
      <c r="BL238" s="15" t="s">
        <v>205</v>
      </c>
      <c r="BM238" s="138" t="s">
        <v>375</v>
      </c>
    </row>
    <row r="239" spans="2:65" s="1" customFormat="1" ht="37.85" customHeight="1">
      <c r="B239" s="30"/>
      <c r="C239" s="148" t="s">
        <v>376</v>
      </c>
      <c r="D239" s="148" t="s">
        <v>144</v>
      </c>
      <c r="E239" s="149" t="s">
        <v>377</v>
      </c>
      <c r="F239" s="150" t="s">
        <v>378</v>
      </c>
      <c r="G239" s="151" t="s">
        <v>141</v>
      </c>
      <c r="H239" s="152">
        <v>6.2</v>
      </c>
      <c r="I239" s="153"/>
      <c r="J239" s="154">
        <f>ROUND(I239*H239,2)</f>
        <v>0</v>
      </c>
      <c r="K239" s="155"/>
      <c r="L239" s="156"/>
      <c r="M239" s="157" t="s">
        <v>1</v>
      </c>
      <c r="N239" s="158" t="s">
        <v>38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218</v>
      </c>
      <c r="AT239" s="138" t="s">
        <v>144</v>
      </c>
      <c r="AU239" s="138" t="s">
        <v>80</v>
      </c>
      <c r="AY239" s="15" t="s">
        <v>122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5" t="s">
        <v>78</v>
      </c>
      <c r="BK239" s="139">
        <f>ROUND(I239*H239,2)</f>
        <v>0</v>
      </c>
      <c r="BL239" s="15" t="s">
        <v>205</v>
      </c>
      <c r="BM239" s="138" t="s">
        <v>379</v>
      </c>
    </row>
    <row r="240" spans="2:65" s="1" customFormat="1" ht="24.15" customHeight="1">
      <c r="B240" s="30"/>
      <c r="C240" s="126" t="s">
        <v>380</v>
      </c>
      <c r="D240" s="126" t="s">
        <v>124</v>
      </c>
      <c r="E240" s="127" t="s">
        <v>381</v>
      </c>
      <c r="F240" s="128" t="s">
        <v>382</v>
      </c>
      <c r="G240" s="129" t="s">
        <v>164</v>
      </c>
      <c r="H240" s="130">
        <v>17.085000000000001</v>
      </c>
      <c r="I240" s="131"/>
      <c r="J240" s="132">
        <f>ROUND(I240*H240,2)</f>
        <v>0</v>
      </c>
      <c r="K240" s="133"/>
      <c r="L240" s="30"/>
      <c r="M240" s="134" t="s">
        <v>1</v>
      </c>
      <c r="N240" s="135" t="s">
        <v>38</v>
      </c>
      <c r="P240" s="136">
        <f>O240*H240</f>
        <v>0</v>
      </c>
      <c r="Q240" s="136">
        <v>2.7E-4</v>
      </c>
      <c r="R240" s="136">
        <f>Q240*H240</f>
        <v>4.6129500000000002E-3</v>
      </c>
      <c r="S240" s="136">
        <v>0</v>
      </c>
      <c r="T240" s="137">
        <f>S240*H240</f>
        <v>0</v>
      </c>
      <c r="AR240" s="138" t="s">
        <v>205</v>
      </c>
      <c r="AT240" s="138" t="s">
        <v>124</v>
      </c>
      <c r="AU240" s="138" t="s">
        <v>80</v>
      </c>
      <c r="AY240" s="15" t="s">
        <v>122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5" t="s">
        <v>78</v>
      </c>
      <c r="BK240" s="139">
        <f>ROUND(I240*H240,2)</f>
        <v>0</v>
      </c>
      <c r="BL240" s="15" t="s">
        <v>205</v>
      </c>
      <c r="BM240" s="138" t="s">
        <v>383</v>
      </c>
    </row>
    <row r="241" spans="2:65" s="12" customFormat="1" ht="10.3">
      <c r="B241" s="140"/>
      <c r="D241" s="141" t="s">
        <v>130</v>
      </c>
      <c r="E241" s="142" t="s">
        <v>1</v>
      </c>
      <c r="F241" s="143" t="s">
        <v>384</v>
      </c>
      <c r="H241" s="144">
        <v>17.085000000000001</v>
      </c>
      <c r="I241" s="145"/>
      <c r="L241" s="140"/>
      <c r="M241" s="146"/>
      <c r="T241" s="147"/>
      <c r="AT241" s="142" t="s">
        <v>130</v>
      </c>
      <c r="AU241" s="142" t="s">
        <v>80</v>
      </c>
      <c r="AV241" s="12" t="s">
        <v>80</v>
      </c>
      <c r="AW241" s="12" t="s">
        <v>30</v>
      </c>
      <c r="AX241" s="12" t="s">
        <v>73</v>
      </c>
      <c r="AY241" s="142" t="s">
        <v>122</v>
      </c>
    </row>
    <row r="242" spans="2:65" s="13" customFormat="1" ht="10.3">
      <c r="B242" s="159"/>
      <c r="D242" s="141" t="s">
        <v>130</v>
      </c>
      <c r="E242" s="160" t="s">
        <v>1</v>
      </c>
      <c r="F242" s="161" t="s">
        <v>167</v>
      </c>
      <c r="H242" s="162">
        <v>17.085000000000001</v>
      </c>
      <c r="I242" s="163"/>
      <c r="L242" s="159"/>
      <c r="M242" s="164"/>
      <c r="T242" s="165"/>
      <c r="AT242" s="160" t="s">
        <v>130</v>
      </c>
      <c r="AU242" s="160" t="s">
        <v>80</v>
      </c>
      <c r="AV242" s="13" t="s">
        <v>128</v>
      </c>
      <c r="AW242" s="13" t="s">
        <v>30</v>
      </c>
      <c r="AX242" s="13" t="s">
        <v>78</v>
      </c>
      <c r="AY242" s="160" t="s">
        <v>122</v>
      </c>
    </row>
    <row r="243" spans="2:65" s="1" customFormat="1" ht="24.15" customHeight="1">
      <c r="B243" s="30"/>
      <c r="C243" s="148" t="s">
        <v>385</v>
      </c>
      <c r="D243" s="148" t="s">
        <v>144</v>
      </c>
      <c r="E243" s="149" t="s">
        <v>386</v>
      </c>
      <c r="F243" s="150" t="s">
        <v>387</v>
      </c>
      <c r="G243" s="151" t="s">
        <v>164</v>
      </c>
      <c r="H243" s="152">
        <v>17.085000000000001</v>
      </c>
      <c r="I243" s="153"/>
      <c r="J243" s="154">
        <f>ROUND(I243*H243,2)</f>
        <v>0</v>
      </c>
      <c r="K243" s="155"/>
      <c r="L243" s="156"/>
      <c r="M243" s="157" t="s">
        <v>1</v>
      </c>
      <c r="N243" s="158" t="s">
        <v>38</v>
      </c>
      <c r="P243" s="136">
        <f>O243*H243</f>
        <v>0</v>
      </c>
      <c r="Q243" s="136">
        <v>1.787E-2</v>
      </c>
      <c r="R243" s="136">
        <f>Q243*H243</f>
        <v>0.30530895000000002</v>
      </c>
      <c r="S243" s="136">
        <v>0</v>
      </c>
      <c r="T243" s="137">
        <f>S243*H243</f>
        <v>0</v>
      </c>
      <c r="AR243" s="138" t="s">
        <v>218</v>
      </c>
      <c r="AT243" s="138" t="s">
        <v>144</v>
      </c>
      <c r="AU243" s="138" t="s">
        <v>80</v>
      </c>
      <c r="AY243" s="15" t="s">
        <v>122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5" t="s">
        <v>78</v>
      </c>
      <c r="BK243" s="139">
        <f>ROUND(I243*H243,2)</f>
        <v>0</v>
      </c>
      <c r="BL243" s="15" t="s">
        <v>205</v>
      </c>
      <c r="BM243" s="138" t="s">
        <v>388</v>
      </c>
    </row>
    <row r="244" spans="2:65" s="1" customFormat="1" ht="24.15" customHeight="1">
      <c r="B244" s="30"/>
      <c r="C244" s="126" t="s">
        <v>389</v>
      </c>
      <c r="D244" s="126" t="s">
        <v>124</v>
      </c>
      <c r="E244" s="127" t="s">
        <v>390</v>
      </c>
      <c r="F244" s="128" t="s">
        <v>391</v>
      </c>
      <c r="G244" s="129" t="s">
        <v>164</v>
      </c>
      <c r="H244" s="130">
        <v>1.44</v>
      </c>
      <c r="I244" s="131"/>
      <c r="J244" s="132">
        <f>ROUND(I244*H244,2)</f>
        <v>0</v>
      </c>
      <c r="K244" s="133"/>
      <c r="L244" s="30"/>
      <c r="M244" s="134" t="s">
        <v>1</v>
      </c>
      <c r="N244" s="135" t="s">
        <v>38</v>
      </c>
      <c r="P244" s="136">
        <f>O244*H244</f>
        <v>0</v>
      </c>
      <c r="Q244" s="136">
        <v>3.6999999999999999E-4</v>
      </c>
      <c r="R244" s="136">
        <f>Q244*H244</f>
        <v>5.3279999999999994E-4</v>
      </c>
      <c r="S244" s="136">
        <v>0</v>
      </c>
      <c r="T244" s="137">
        <f>S244*H244</f>
        <v>0</v>
      </c>
      <c r="AR244" s="138" t="s">
        <v>205</v>
      </c>
      <c r="AT244" s="138" t="s">
        <v>124</v>
      </c>
      <c r="AU244" s="138" t="s">
        <v>80</v>
      </c>
      <c r="AY244" s="15" t="s">
        <v>122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5" t="s">
        <v>78</v>
      </c>
      <c r="BK244" s="139">
        <f>ROUND(I244*H244,2)</f>
        <v>0</v>
      </c>
      <c r="BL244" s="15" t="s">
        <v>205</v>
      </c>
      <c r="BM244" s="138" t="s">
        <v>392</v>
      </c>
    </row>
    <row r="245" spans="2:65" s="12" customFormat="1" ht="10.3">
      <c r="B245" s="140"/>
      <c r="D245" s="141" t="s">
        <v>130</v>
      </c>
      <c r="E245" s="142" t="s">
        <v>1</v>
      </c>
      <c r="F245" s="143" t="s">
        <v>393</v>
      </c>
      <c r="H245" s="144">
        <v>1.44</v>
      </c>
      <c r="I245" s="145"/>
      <c r="L245" s="140"/>
      <c r="M245" s="146"/>
      <c r="T245" s="147"/>
      <c r="AT245" s="142" t="s">
        <v>130</v>
      </c>
      <c r="AU245" s="142" t="s">
        <v>80</v>
      </c>
      <c r="AV245" s="12" t="s">
        <v>80</v>
      </c>
      <c r="AW245" s="12" t="s">
        <v>30</v>
      </c>
      <c r="AX245" s="12" t="s">
        <v>78</v>
      </c>
      <c r="AY245" s="142" t="s">
        <v>122</v>
      </c>
    </row>
    <row r="246" spans="2:65" s="1" customFormat="1" ht="24.15" customHeight="1">
      <c r="B246" s="30"/>
      <c r="C246" s="148" t="s">
        <v>394</v>
      </c>
      <c r="D246" s="148" t="s">
        <v>144</v>
      </c>
      <c r="E246" s="149" t="s">
        <v>395</v>
      </c>
      <c r="F246" s="150" t="s">
        <v>396</v>
      </c>
      <c r="G246" s="151" t="s">
        <v>164</v>
      </c>
      <c r="H246" s="152">
        <v>1.44</v>
      </c>
      <c r="I246" s="153"/>
      <c r="J246" s="154">
        <f>ROUND(I246*H246,2)</f>
        <v>0</v>
      </c>
      <c r="K246" s="155"/>
      <c r="L246" s="156"/>
      <c r="M246" s="157" t="s">
        <v>1</v>
      </c>
      <c r="N246" s="158" t="s">
        <v>38</v>
      </c>
      <c r="P246" s="136">
        <f>O246*H246</f>
        <v>0</v>
      </c>
      <c r="Q246" s="136">
        <v>1.9859999999999999E-2</v>
      </c>
      <c r="R246" s="136">
        <f>Q246*H246</f>
        <v>2.8598399999999996E-2</v>
      </c>
      <c r="S246" s="136">
        <v>0</v>
      </c>
      <c r="T246" s="137">
        <f>S246*H246</f>
        <v>0</v>
      </c>
      <c r="AR246" s="138" t="s">
        <v>218</v>
      </c>
      <c r="AT246" s="138" t="s">
        <v>144</v>
      </c>
      <c r="AU246" s="138" t="s">
        <v>80</v>
      </c>
      <c r="AY246" s="15" t="s">
        <v>122</v>
      </c>
      <c r="BE246" s="139">
        <f>IF(N246="základní",J246,0)</f>
        <v>0</v>
      </c>
      <c r="BF246" s="139">
        <f>IF(N246="snížená",J246,0)</f>
        <v>0</v>
      </c>
      <c r="BG246" s="139">
        <f>IF(N246="zákl. přenesená",J246,0)</f>
        <v>0</v>
      </c>
      <c r="BH246" s="139">
        <f>IF(N246="sníž. přenesená",J246,0)</f>
        <v>0</v>
      </c>
      <c r="BI246" s="139">
        <f>IF(N246="nulová",J246,0)</f>
        <v>0</v>
      </c>
      <c r="BJ246" s="15" t="s">
        <v>78</v>
      </c>
      <c r="BK246" s="139">
        <f>ROUND(I246*H246,2)</f>
        <v>0</v>
      </c>
      <c r="BL246" s="15" t="s">
        <v>205</v>
      </c>
      <c r="BM246" s="138" t="s">
        <v>397</v>
      </c>
    </row>
    <row r="247" spans="2:65" s="1" customFormat="1" ht="24.15" customHeight="1">
      <c r="B247" s="30"/>
      <c r="C247" s="126" t="s">
        <v>398</v>
      </c>
      <c r="D247" s="126" t="s">
        <v>124</v>
      </c>
      <c r="E247" s="127" t="s">
        <v>399</v>
      </c>
      <c r="F247" s="128" t="s">
        <v>400</v>
      </c>
      <c r="G247" s="129" t="s">
        <v>164</v>
      </c>
      <c r="H247" s="130">
        <v>1.917</v>
      </c>
      <c r="I247" s="131"/>
      <c r="J247" s="132">
        <f>ROUND(I247*H247,2)</f>
        <v>0</v>
      </c>
      <c r="K247" s="133"/>
      <c r="L247" s="30"/>
      <c r="M247" s="134" t="s">
        <v>1</v>
      </c>
      <c r="N247" s="135" t="s">
        <v>38</v>
      </c>
      <c r="P247" s="136">
        <f>O247*H247</f>
        <v>0</v>
      </c>
      <c r="Q247" s="136">
        <v>3.3E-4</v>
      </c>
      <c r="R247" s="136">
        <f>Q247*H247</f>
        <v>6.3261000000000003E-4</v>
      </c>
      <c r="S247" s="136">
        <v>0</v>
      </c>
      <c r="T247" s="137">
        <f>S247*H247</f>
        <v>0</v>
      </c>
      <c r="AR247" s="138" t="s">
        <v>205</v>
      </c>
      <c r="AT247" s="138" t="s">
        <v>124</v>
      </c>
      <c r="AU247" s="138" t="s">
        <v>80</v>
      </c>
      <c r="AY247" s="15" t="s">
        <v>122</v>
      </c>
      <c r="BE247" s="139">
        <f>IF(N247="základní",J247,0)</f>
        <v>0</v>
      </c>
      <c r="BF247" s="139">
        <f>IF(N247="snížená",J247,0)</f>
        <v>0</v>
      </c>
      <c r="BG247" s="139">
        <f>IF(N247="zákl. přenesená",J247,0)</f>
        <v>0</v>
      </c>
      <c r="BH247" s="139">
        <f>IF(N247="sníž. přenesená",J247,0)</f>
        <v>0</v>
      </c>
      <c r="BI247" s="139">
        <f>IF(N247="nulová",J247,0)</f>
        <v>0</v>
      </c>
      <c r="BJ247" s="15" t="s">
        <v>78</v>
      </c>
      <c r="BK247" s="139">
        <f>ROUND(I247*H247,2)</f>
        <v>0</v>
      </c>
      <c r="BL247" s="15" t="s">
        <v>205</v>
      </c>
      <c r="BM247" s="138" t="s">
        <v>401</v>
      </c>
    </row>
    <row r="248" spans="2:65" s="12" customFormat="1" ht="10.3">
      <c r="B248" s="140"/>
      <c r="D248" s="141" t="s">
        <v>130</v>
      </c>
      <c r="E248" s="142" t="s">
        <v>1</v>
      </c>
      <c r="F248" s="143" t="s">
        <v>402</v>
      </c>
      <c r="H248" s="144">
        <v>1.917</v>
      </c>
      <c r="I248" s="145"/>
      <c r="L248" s="140"/>
      <c r="M248" s="146"/>
      <c r="T248" s="147"/>
      <c r="AT248" s="142" t="s">
        <v>130</v>
      </c>
      <c r="AU248" s="142" t="s">
        <v>80</v>
      </c>
      <c r="AV248" s="12" t="s">
        <v>80</v>
      </c>
      <c r="AW248" s="12" t="s">
        <v>30</v>
      </c>
      <c r="AX248" s="12" t="s">
        <v>73</v>
      </c>
      <c r="AY248" s="142" t="s">
        <v>122</v>
      </c>
    </row>
    <row r="249" spans="2:65" s="13" customFormat="1" ht="10.3">
      <c r="B249" s="159"/>
      <c r="D249" s="141" t="s">
        <v>130</v>
      </c>
      <c r="E249" s="160" t="s">
        <v>1</v>
      </c>
      <c r="F249" s="161" t="s">
        <v>167</v>
      </c>
      <c r="H249" s="162">
        <v>1.917</v>
      </c>
      <c r="I249" s="163"/>
      <c r="L249" s="159"/>
      <c r="M249" s="164"/>
      <c r="T249" s="165"/>
      <c r="AT249" s="160" t="s">
        <v>130</v>
      </c>
      <c r="AU249" s="160" t="s">
        <v>80</v>
      </c>
      <c r="AV249" s="13" t="s">
        <v>128</v>
      </c>
      <c r="AW249" s="13" t="s">
        <v>30</v>
      </c>
      <c r="AX249" s="13" t="s">
        <v>78</v>
      </c>
      <c r="AY249" s="160" t="s">
        <v>122</v>
      </c>
    </row>
    <row r="250" spans="2:65" s="1" customFormat="1" ht="24.15" customHeight="1">
      <c r="B250" s="30"/>
      <c r="C250" s="148" t="s">
        <v>403</v>
      </c>
      <c r="D250" s="148" t="s">
        <v>144</v>
      </c>
      <c r="E250" s="149" t="s">
        <v>404</v>
      </c>
      <c r="F250" s="150" t="s">
        <v>405</v>
      </c>
      <c r="G250" s="151" t="s">
        <v>164</v>
      </c>
      <c r="H250" s="152">
        <v>1.917</v>
      </c>
      <c r="I250" s="153"/>
      <c r="J250" s="154">
        <f>ROUND(I250*H250,2)</f>
        <v>0</v>
      </c>
      <c r="K250" s="155"/>
      <c r="L250" s="156"/>
      <c r="M250" s="157" t="s">
        <v>1</v>
      </c>
      <c r="N250" s="158" t="s">
        <v>38</v>
      </c>
      <c r="P250" s="136">
        <f>O250*H250</f>
        <v>0</v>
      </c>
      <c r="Q250" s="136">
        <v>1.9949999999999999E-2</v>
      </c>
      <c r="R250" s="136">
        <f>Q250*H250</f>
        <v>3.8244149999999998E-2</v>
      </c>
      <c r="S250" s="136">
        <v>0</v>
      </c>
      <c r="T250" s="137">
        <f>S250*H250</f>
        <v>0</v>
      </c>
      <c r="AR250" s="138" t="s">
        <v>218</v>
      </c>
      <c r="AT250" s="138" t="s">
        <v>144</v>
      </c>
      <c r="AU250" s="138" t="s">
        <v>80</v>
      </c>
      <c r="AY250" s="15" t="s">
        <v>122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5" t="s">
        <v>78</v>
      </c>
      <c r="BK250" s="139">
        <f>ROUND(I250*H250,2)</f>
        <v>0</v>
      </c>
      <c r="BL250" s="15" t="s">
        <v>205</v>
      </c>
      <c r="BM250" s="138" t="s">
        <v>406</v>
      </c>
    </row>
    <row r="251" spans="2:65" s="1" customFormat="1" ht="24.15" customHeight="1">
      <c r="B251" s="30"/>
      <c r="C251" s="126" t="s">
        <v>407</v>
      </c>
      <c r="D251" s="126" t="s">
        <v>124</v>
      </c>
      <c r="E251" s="127" t="s">
        <v>408</v>
      </c>
      <c r="F251" s="128" t="s">
        <v>409</v>
      </c>
      <c r="G251" s="129" t="s">
        <v>164</v>
      </c>
      <c r="H251" s="130">
        <v>15.744999999999999</v>
      </c>
      <c r="I251" s="131"/>
      <c r="J251" s="132">
        <f>ROUND(I251*H251,2)</f>
        <v>0</v>
      </c>
      <c r="K251" s="133"/>
      <c r="L251" s="30"/>
      <c r="M251" s="134" t="s">
        <v>1</v>
      </c>
      <c r="N251" s="135" t="s">
        <v>38</v>
      </c>
      <c r="P251" s="136">
        <f>O251*H251</f>
        <v>0</v>
      </c>
      <c r="Q251" s="136">
        <v>2.7E-4</v>
      </c>
      <c r="R251" s="136">
        <f>Q251*H251</f>
        <v>4.2511499999999995E-3</v>
      </c>
      <c r="S251" s="136">
        <v>0</v>
      </c>
      <c r="T251" s="137">
        <f>S251*H251</f>
        <v>0</v>
      </c>
      <c r="AR251" s="138" t="s">
        <v>205</v>
      </c>
      <c r="AT251" s="138" t="s">
        <v>124</v>
      </c>
      <c r="AU251" s="138" t="s">
        <v>80</v>
      </c>
      <c r="AY251" s="15" t="s">
        <v>122</v>
      </c>
      <c r="BE251" s="139">
        <f>IF(N251="základní",J251,0)</f>
        <v>0</v>
      </c>
      <c r="BF251" s="139">
        <f>IF(N251="snížená",J251,0)</f>
        <v>0</v>
      </c>
      <c r="BG251" s="139">
        <f>IF(N251="zákl. přenesená",J251,0)</f>
        <v>0</v>
      </c>
      <c r="BH251" s="139">
        <f>IF(N251="sníž. přenesená",J251,0)</f>
        <v>0</v>
      </c>
      <c r="BI251" s="139">
        <f>IF(N251="nulová",J251,0)</f>
        <v>0</v>
      </c>
      <c r="BJ251" s="15" t="s">
        <v>78</v>
      </c>
      <c r="BK251" s="139">
        <f>ROUND(I251*H251,2)</f>
        <v>0</v>
      </c>
      <c r="BL251" s="15" t="s">
        <v>205</v>
      </c>
      <c r="BM251" s="138" t="s">
        <v>410</v>
      </c>
    </row>
    <row r="252" spans="2:65" s="12" customFormat="1" ht="10.3">
      <c r="B252" s="140"/>
      <c r="D252" s="141" t="s">
        <v>130</v>
      </c>
      <c r="E252" s="142" t="s">
        <v>1</v>
      </c>
      <c r="F252" s="143" t="s">
        <v>411</v>
      </c>
      <c r="H252" s="144">
        <v>15.744999999999999</v>
      </c>
      <c r="I252" s="145"/>
      <c r="L252" s="140"/>
      <c r="M252" s="146"/>
      <c r="T252" s="147"/>
      <c r="AT252" s="142" t="s">
        <v>130</v>
      </c>
      <c r="AU252" s="142" t="s">
        <v>80</v>
      </c>
      <c r="AV252" s="12" t="s">
        <v>80</v>
      </c>
      <c r="AW252" s="12" t="s">
        <v>30</v>
      </c>
      <c r="AX252" s="12" t="s">
        <v>73</v>
      </c>
      <c r="AY252" s="142" t="s">
        <v>122</v>
      </c>
    </row>
    <row r="253" spans="2:65" s="13" customFormat="1" ht="10.3">
      <c r="B253" s="159"/>
      <c r="D253" s="141" t="s">
        <v>130</v>
      </c>
      <c r="E253" s="160" t="s">
        <v>1</v>
      </c>
      <c r="F253" s="161" t="s">
        <v>167</v>
      </c>
      <c r="H253" s="162">
        <v>15.744999999999999</v>
      </c>
      <c r="I253" s="163"/>
      <c r="L253" s="159"/>
      <c r="M253" s="164"/>
      <c r="T253" s="165"/>
      <c r="AT253" s="160" t="s">
        <v>130</v>
      </c>
      <c r="AU253" s="160" t="s">
        <v>80</v>
      </c>
      <c r="AV253" s="13" t="s">
        <v>128</v>
      </c>
      <c r="AW253" s="13" t="s">
        <v>30</v>
      </c>
      <c r="AX253" s="13" t="s">
        <v>78</v>
      </c>
      <c r="AY253" s="160" t="s">
        <v>122</v>
      </c>
    </row>
    <row r="254" spans="2:65" s="1" customFormat="1" ht="21.75" customHeight="1">
      <c r="B254" s="30"/>
      <c r="C254" s="148" t="s">
        <v>412</v>
      </c>
      <c r="D254" s="148" t="s">
        <v>144</v>
      </c>
      <c r="E254" s="149" t="s">
        <v>413</v>
      </c>
      <c r="F254" s="150" t="s">
        <v>414</v>
      </c>
      <c r="G254" s="151" t="s">
        <v>164</v>
      </c>
      <c r="H254" s="152">
        <v>15.744999999999999</v>
      </c>
      <c r="I254" s="153"/>
      <c r="J254" s="154">
        <f>ROUND(I254*H254,2)</f>
        <v>0</v>
      </c>
      <c r="K254" s="155"/>
      <c r="L254" s="156"/>
      <c r="M254" s="157" t="s">
        <v>1</v>
      </c>
      <c r="N254" s="158" t="s">
        <v>38</v>
      </c>
      <c r="P254" s="136">
        <f>O254*H254</f>
        <v>0</v>
      </c>
      <c r="Q254" s="136">
        <v>3.8289999999999998E-2</v>
      </c>
      <c r="R254" s="136">
        <f>Q254*H254</f>
        <v>0.60287604999999989</v>
      </c>
      <c r="S254" s="136">
        <v>0</v>
      </c>
      <c r="T254" s="137">
        <f>S254*H254</f>
        <v>0</v>
      </c>
      <c r="AR254" s="138" t="s">
        <v>218</v>
      </c>
      <c r="AT254" s="138" t="s">
        <v>144</v>
      </c>
      <c r="AU254" s="138" t="s">
        <v>80</v>
      </c>
      <c r="AY254" s="15" t="s">
        <v>122</v>
      </c>
      <c r="BE254" s="139">
        <f>IF(N254="základní",J254,0)</f>
        <v>0</v>
      </c>
      <c r="BF254" s="139">
        <f>IF(N254="snížená",J254,0)</f>
        <v>0</v>
      </c>
      <c r="BG254" s="139">
        <f>IF(N254="zákl. přenesená",J254,0)</f>
        <v>0</v>
      </c>
      <c r="BH254" s="139">
        <f>IF(N254="sníž. přenesená",J254,0)</f>
        <v>0</v>
      </c>
      <c r="BI254" s="139">
        <f>IF(N254="nulová",J254,0)</f>
        <v>0</v>
      </c>
      <c r="BJ254" s="15" t="s">
        <v>78</v>
      </c>
      <c r="BK254" s="139">
        <f>ROUND(I254*H254,2)</f>
        <v>0</v>
      </c>
      <c r="BL254" s="15" t="s">
        <v>205</v>
      </c>
      <c r="BM254" s="138" t="s">
        <v>415</v>
      </c>
    </row>
    <row r="255" spans="2:65" s="1" customFormat="1" ht="24.15" customHeight="1">
      <c r="B255" s="30"/>
      <c r="C255" s="126" t="s">
        <v>416</v>
      </c>
      <c r="D255" s="126" t="s">
        <v>124</v>
      </c>
      <c r="E255" s="127" t="s">
        <v>417</v>
      </c>
      <c r="F255" s="128" t="s">
        <v>418</v>
      </c>
      <c r="G255" s="129" t="s">
        <v>260</v>
      </c>
      <c r="H255" s="130">
        <v>0.98499999999999999</v>
      </c>
      <c r="I255" s="131"/>
      <c r="J255" s="132">
        <f>ROUND(I255*H255,2)</f>
        <v>0</v>
      </c>
      <c r="K255" s="133"/>
      <c r="L255" s="30"/>
      <c r="M255" s="134" t="s">
        <v>1</v>
      </c>
      <c r="N255" s="135" t="s">
        <v>38</v>
      </c>
      <c r="P255" s="136">
        <f>O255*H255</f>
        <v>0</v>
      </c>
      <c r="Q255" s="136">
        <v>0</v>
      </c>
      <c r="R255" s="136">
        <f>Q255*H255</f>
        <v>0</v>
      </c>
      <c r="S255" s="136">
        <v>0</v>
      </c>
      <c r="T255" s="137">
        <f>S255*H255</f>
        <v>0</v>
      </c>
      <c r="AR255" s="138" t="s">
        <v>205</v>
      </c>
      <c r="AT255" s="138" t="s">
        <v>124</v>
      </c>
      <c r="AU255" s="138" t="s">
        <v>80</v>
      </c>
      <c r="AY255" s="15" t="s">
        <v>122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5" t="s">
        <v>78</v>
      </c>
      <c r="BK255" s="139">
        <f>ROUND(I255*H255,2)</f>
        <v>0</v>
      </c>
      <c r="BL255" s="15" t="s">
        <v>205</v>
      </c>
      <c r="BM255" s="138" t="s">
        <v>419</v>
      </c>
    </row>
    <row r="256" spans="2:65" s="1" customFormat="1" ht="24.15" customHeight="1">
      <c r="B256" s="30"/>
      <c r="C256" s="126" t="s">
        <v>420</v>
      </c>
      <c r="D256" s="126" t="s">
        <v>124</v>
      </c>
      <c r="E256" s="127" t="s">
        <v>421</v>
      </c>
      <c r="F256" s="128" t="s">
        <v>422</v>
      </c>
      <c r="G256" s="129" t="s">
        <v>260</v>
      </c>
      <c r="H256" s="130">
        <v>0.98499999999999999</v>
      </c>
      <c r="I256" s="131"/>
      <c r="J256" s="132">
        <f>ROUND(I256*H256,2)</f>
        <v>0</v>
      </c>
      <c r="K256" s="133"/>
      <c r="L256" s="30"/>
      <c r="M256" s="134" t="s">
        <v>1</v>
      </c>
      <c r="N256" s="135" t="s">
        <v>38</v>
      </c>
      <c r="P256" s="136">
        <f>O256*H256</f>
        <v>0</v>
      </c>
      <c r="Q256" s="136">
        <v>0</v>
      </c>
      <c r="R256" s="136">
        <f>Q256*H256</f>
        <v>0</v>
      </c>
      <c r="S256" s="136">
        <v>0</v>
      </c>
      <c r="T256" s="137">
        <f>S256*H256</f>
        <v>0</v>
      </c>
      <c r="AR256" s="138" t="s">
        <v>205</v>
      </c>
      <c r="AT256" s="138" t="s">
        <v>124</v>
      </c>
      <c r="AU256" s="138" t="s">
        <v>80</v>
      </c>
      <c r="AY256" s="15" t="s">
        <v>122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5" t="s">
        <v>78</v>
      </c>
      <c r="BK256" s="139">
        <f>ROUND(I256*H256,2)</f>
        <v>0</v>
      </c>
      <c r="BL256" s="15" t="s">
        <v>205</v>
      </c>
      <c r="BM256" s="138" t="s">
        <v>423</v>
      </c>
    </row>
    <row r="257" spans="2:65" s="11" customFormat="1" ht="22.85" customHeight="1">
      <c r="B257" s="114"/>
      <c r="D257" s="115" t="s">
        <v>72</v>
      </c>
      <c r="E257" s="124" t="s">
        <v>424</v>
      </c>
      <c r="F257" s="124" t="s">
        <v>425</v>
      </c>
      <c r="I257" s="117"/>
      <c r="J257" s="125">
        <f>BK257</f>
        <v>0</v>
      </c>
      <c r="L257" s="114"/>
      <c r="M257" s="119"/>
      <c r="P257" s="120">
        <f>SUM(P258:P262)</f>
        <v>0</v>
      </c>
      <c r="R257" s="120">
        <f>SUM(R258:R262)</f>
        <v>0.10345619999999998</v>
      </c>
      <c r="T257" s="121">
        <f>SUM(T258:T262)</f>
        <v>1.8599999999999998E-2</v>
      </c>
      <c r="AR257" s="115" t="s">
        <v>80</v>
      </c>
      <c r="AT257" s="122" t="s">
        <v>72</v>
      </c>
      <c r="AU257" s="122" t="s">
        <v>78</v>
      </c>
      <c r="AY257" s="115" t="s">
        <v>122</v>
      </c>
      <c r="BK257" s="123">
        <f>SUM(BK258:BK262)</f>
        <v>0</v>
      </c>
    </row>
    <row r="258" spans="2:65" s="1" customFormat="1" ht="16.5" customHeight="1">
      <c r="B258" s="30"/>
      <c r="C258" s="126" t="s">
        <v>426</v>
      </c>
      <c r="D258" s="126" t="s">
        <v>124</v>
      </c>
      <c r="E258" s="127" t="s">
        <v>427</v>
      </c>
      <c r="F258" s="128" t="s">
        <v>428</v>
      </c>
      <c r="G258" s="129" t="s">
        <v>164</v>
      </c>
      <c r="H258" s="130">
        <v>60</v>
      </c>
      <c r="I258" s="131"/>
      <c r="J258" s="132">
        <f>ROUND(I258*H258,2)</f>
        <v>0</v>
      </c>
      <c r="K258" s="133"/>
      <c r="L258" s="30"/>
      <c r="M258" s="134" t="s">
        <v>1</v>
      </c>
      <c r="N258" s="135" t="s">
        <v>38</v>
      </c>
      <c r="P258" s="136">
        <f>O258*H258</f>
        <v>0</v>
      </c>
      <c r="Q258" s="136">
        <v>1E-3</v>
      </c>
      <c r="R258" s="136">
        <f>Q258*H258</f>
        <v>0.06</v>
      </c>
      <c r="S258" s="136">
        <v>3.1E-4</v>
      </c>
      <c r="T258" s="137">
        <f>S258*H258</f>
        <v>1.8599999999999998E-2</v>
      </c>
      <c r="AR258" s="138" t="s">
        <v>205</v>
      </c>
      <c r="AT258" s="138" t="s">
        <v>124</v>
      </c>
      <c r="AU258" s="138" t="s">
        <v>80</v>
      </c>
      <c r="AY258" s="15" t="s">
        <v>122</v>
      </c>
      <c r="BE258" s="139">
        <f>IF(N258="základní",J258,0)</f>
        <v>0</v>
      </c>
      <c r="BF258" s="139">
        <f>IF(N258="snížená",J258,0)</f>
        <v>0</v>
      </c>
      <c r="BG258" s="139">
        <f>IF(N258="zákl. přenesená",J258,0)</f>
        <v>0</v>
      </c>
      <c r="BH258" s="139">
        <f>IF(N258="sníž. přenesená",J258,0)</f>
        <v>0</v>
      </c>
      <c r="BI258" s="139">
        <f>IF(N258="nulová",J258,0)</f>
        <v>0</v>
      </c>
      <c r="BJ258" s="15" t="s">
        <v>78</v>
      </c>
      <c r="BK258" s="139">
        <f>ROUND(I258*H258,2)</f>
        <v>0</v>
      </c>
      <c r="BL258" s="15" t="s">
        <v>205</v>
      </c>
      <c r="BM258" s="138" t="s">
        <v>429</v>
      </c>
    </row>
    <row r="259" spans="2:65" s="12" customFormat="1" ht="10.3">
      <c r="B259" s="140"/>
      <c r="D259" s="141" t="s">
        <v>130</v>
      </c>
      <c r="E259" s="142" t="s">
        <v>1</v>
      </c>
      <c r="F259" s="143" t="s">
        <v>420</v>
      </c>
      <c r="H259" s="144">
        <v>60</v>
      </c>
      <c r="I259" s="145"/>
      <c r="L259" s="140"/>
      <c r="M259" s="146"/>
      <c r="T259" s="147"/>
      <c r="AT259" s="142" t="s">
        <v>130</v>
      </c>
      <c r="AU259" s="142" t="s">
        <v>80</v>
      </c>
      <c r="AV259" s="12" t="s">
        <v>80</v>
      </c>
      <c r="AW259" s="12" t="s">
        <v>30</v>
      </c>
      <c r="AX259" s="12" t="s">
        <v>78</v>
      </c>
      <c r="AY259" s="142" t="s">
        <v>122</v>
      </c>
    </row>
    <row r="260" spans="2:65" s="1" customFormat="1" ht="24.15" customHeight="1">
      <c r="B260" s="30"/>
      <c r="C260" s="126" t="s">
        <v>430</v>
      </c>
      <c r="D260" s="126" t="s">
        <v>124</v>
      </c>
      <c r="E260" s="127" t="s">
        <v>431</v>
      </c>
      <c r="F260" s="128" t="s">
        <v>432</v>
      </c>
      <c r="G260" s="129" t="s">
        <v>164</v>
      </c>
      <c r="H260" s="130">
        <v>94.47</v>
      </c>
      <c r="I260" s="131"/>
      <c r="J260" s="132">
        <f>ROUND(I260*H260,2)</f>
        <v>0</v>
      </c>
      <c r="K260" s="133"/>
      <c r="L260" s="30"/>
      <c r="M260" s="134" t="s">
        <v>1</v>
      </c>
      <c r="N260" s="135" t="s">
        <v>38</v>
      </c>
      <c r="P260" s="136">
        <f>O260*H260</f>
        <v>0</v>
      </c>
      <c r="Q260" s="136">
        <v>2.0000000000000001E-4</v>
      </c>
      <c r="R260" s="136">
        <f>Q260*H260</f>
        <v>1.8894000000000001E-2</v>
      </c>
      <c r="S260" s="136">
        <v>0</v>
      </c>
      <c r="T260" s="137">
        <f>S260*H260</f>
        <v>0</v>
      </c>
      <c r="AR260" s="138" t="s">
        <v>205</v>
      </c>
      <c r="AT260" s="138" t="s">
        <v>124</v>
      </c>
      <c r="AU260" s="138" t="s">
        <v>80</v>
      </c>
      <c r="AY260" s="15" t="s">
        <v>122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5" t="s">
        <v>78</v>
      </c>
      <c r="BK260" s="139">
        <f>ROUND(I260*H260,2)</f>
        <v>0</v>
      </c>
      <c r="BL260" s="15" t="s">
        <v>205</v>
      </c>
      <c r="BM260" s="138" t="s">
        <v>433</v>
      </c>
    </row>
    <row r="261" spans="2:65" s="12" customFormat="1" ht="10.3">
      <c r="B261" s="140"/>
      <c r="D261" s="141" t="s">
        <v>130</v>
      </c>
      <c r="E261" s="142" t="s">
        <v>1</v>
      </c>
      <c r="F261" s="143" t="s">
        <v>434</v>
      </c>
      <c r="H261" s="144">
        <v>94.47</v>
      </c>
      <c r="I261" s="145"/>
      <c r="L261" s="140"/>
      <c r="M261" s="146"/>
      <c r="T261" s="147"/>
      <c r="AT261" s="142" t="s">
        <v>130</v>
      </c>
      <c r="AU261" s="142" t="s">
        <v>80</v>
      </c>
      <c r="AV261" s="12" t="s">
        <v>80</v>
      </c>
      <c r="AW261" s="12" t="s">
        <v>30</v>
      </c>
      <c r="AX261" s="12" t="s">
        <v>78</v>
      </c>
      <c r="AY261" s="142" t="s">
        <v>122</v>
      </c>
    </row>
    <row r="262" spans="2:65" s="1" customFormat="1" ht="33" customHeight="1">
      <c r="B262" s="30"/>
      <c r="C262" s="126" t="s">
        <v>182</v>
      </c>
      <c r="D262" s="126" t="s">
        <v>124</v>
      </c>
      <c r="E262" s="127" t="s">
        <v>435</v>
      </c>
      <c r="F262" s="128" t="s">
        <v>436</v>
      </c>
      <c r="G262" s="129" t="s">
        <v>164</v>
      </c>
      <c r="H262" s="130">
        <v>94.47</v>
      </c>
      <c r="I262" s="131"/>
      <c r="J262" s="132">
        <f>ROUND(I262*H262,2)</f>
        <v>0</v>
      </c>
      <c r="K262" s="133"/>
      <c r="L262" s="30"/>
      <c r="M262" s="134" t="s">
        <v>1</v>
      </c>
      <c r="N262" s="135" t="s">
        <v>38</v>
      </c>
      <c r="P262" s="136">
        <f>O262*H262</f>
        <v>0</v>
      </c>
      <c r="Q262" s="136">
        <v>2.5999999999999998E-4</v>
      </c>
      <c r="R262" s="136">
        <f>Q262*H262</f>
        <v>2.4562199999999996E-2</v>
      </c>
      <c r="S262" s="136">
        <v>0</v>
      </c>
      <c r="T262" s="137">
        <f>S262*H262</f>
        <v>0</v>
      </c>
      <c r="AR262" s="138" t="s">
        <v>205</v>
      </c>
      <c r="AT262" s="138" t="s">
        <v>124</v>
      </c>
      <c r="AU262" s="138" t="s">
        <v>80</v>
      </c>
      <c r="AY262" s="15" t="s">
        <v>122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5" t="s">
        <v>78</v>
      </c>
      <c r="BK262" s="139">
        <f>ROUND(I262*H262,2)</f>
        <v>0</v>
      </c>
      <c r="BL262" s="15" t="s">
        <v>205</v>
      </c>
      <c r="BM262" s="138" t="s">
        <v>437</v>
      </c>
    </row>
    <row r="263" spans="2:65" s="11" customFormat="1" ht="25.95" customHeight="1">
      <c r="B263" s="114"/>
      <c r="D263" s="115" t="s">
        <v>72</v>
      </c>
      <c r="E263" s="116" t="s">
        <v>438</v>
      </c>
      <c r="F263" s="116" t="s">
        <v>439</v>
      </c>
      <c r="I263" s="117"/>
      <c r="J263" s="118">
        <f>BK263</f>
        <v>0</v>
      </c>
      <c r="L263" s="114"/>
      <c r="M263" s="119"/>
      <c r="P263" s="120">
        <f>SUM(P264:P270)</f>
        <v>0</v>
      </c>
      <c r="R263" s="120">
        <f>SUM(R264:R270)</f>
        <v>0</v>
      </c>
      <c r="T263" s="121">
        <f>SUM(T264:T270)</f>
        <v>0</v>
      </c>
      <c r="AR263" s="115" t="s">
        <v>128</v>
      </c>
      <c r="AT263" s="122" t="s">
        <v>72</v>
      </c>
      <c r="AU263" s="122" t="s">
        <v>73</v>
      </c>
      <c r="AY263" s="115" t="s">
        <v>122</v>
      </c>
      <c r="BK263" s="123">
        <f>SUM(BK264:BK270)</f>
        <v>0</v>
      </c>
    </row>
    <row r="264" spans="2:65" s="1" customFormat="1" ht="21.75" customHeight="1">
      <c r="B264" s="30"/>
      <c r="C264" s="126" t="s">
        <v>440</v>
      </c>
      <c r="D264" s="126" t="s">
        <v>124</v>
      </c>
      <c r="E264" s="127" t="s">
        <v>441</v>
      </c>
      <c r="F264" s="128" t="s">
        <v>442</v>
      </c>
      <c r="G264" s="129" t="s">
        <v>443</v>
      </c>
      <c r="H264" s="130">
        <v>48</v>
      </c>
      <c r="I264" s="131"/>
      <c r="J264" s="132">
        <f>ROUND(I264*H264,2)</f>
        <v>0</v>
      </c>
      <c r="K264" s="133"/>
      <c r="L264" s="30"/>
      <c r="M264" s="134" t="s">
        <v>1</v>
      </c>
      <c r="N264" s="135" t="s">
        <v>38</v>
      </c>
      <c r="P264" s="136">
        <f>O264*H264</f>
        <v>0</v>
      </c>
      <c r="Q264" s="136">
        <v>0</v>
      </c>
      <c r="R264" s="136">
        <f>Q264*H264</f>
        <v>0</v>
      </c>
      <c r="S264" s="136">
        <v>0</v>
      </c>
      <c r="T264" s="137">
        <f>S264*H264</f>
        <v>0</v>
      </c>
      <c r="AR264" s="138" t="s">
        <v>444</v>
      </c>
      <c r="AT264" s="138" t="s">
        <v>124</v>
      </c>
      <c r="AU264" s="138" t="s">
        <v>78</v>
      </c>
      <c r="AY264" s="15" t="s">
        <v>122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5" t="s">
        <v>78</v>
      </c>
      <c r="BK264" s="139">
        <f>ROUND(I264*H264,2)</f>
        <v>0</v>
      </c>
      <c r="BL264" s="15" t="s">
        <v>444</v>
      </c>
      <c r="BM264" s="138" t="s">
        <v>445</v>
      </c>
    </row>
    <row r="265" spans="2:65" s="12" customFormat="1" ht="10.3">
      <c r="B265" s="140"/>
      <c r="D265" s="141" t="s">
        <v>130</v>
      </c>
      <c r="E265" s="142" t="s">
        <v>1</v>
      </c>
      <c r="F265" s="143" t="s">
        <v>446</v>
      </c>
      <c r="H265" s="144">
        <v>6</v>
      </c>
      <c r="I265" s="145"/>
      <c r="L265" s="140"/>
      <c r="M265" s="146"/>
      <c r="T265" s="147"/>
      <c r="AT265" s="142" t="s">
        <v>130</v>
      </c>
      <c r="AU265" s="142" t="s">
        <v>78</v>
      </c>
      <c r="AV265" s="12" t="s">
        <v>80</v>
      </c>
      <c r="AW265" s="12" t="s">
        <v>30</v>
      </c>
      <c r="AX265" s="12" t="s">
        <v>73</v>
      </c>
      <c r="AY265" s="142" t="s">
        <v>122</v>
      </c>
    </row>
    <row r="266" spans="2:65" s="12" customFormat="1" ht="10.3">
      <c r="B266" s="140"/>
      <c r="D266" s="141" t="s">
        <v>130</v>
      </c>
      <c r="E266" s="142" t="s">
        <v>1</v>
      </c>
      <c r="F266" s="143" t="s">
        <v>447</v>
      </c>
      <c r="H266" s="144">
        <v>12</v>
      </c>
      <c r="I266" s="145"/>
      <c r="L266" s="140"/>
      <c r="M266" s="146"/>
      <c r="T266" s="147"/>
      <c r="AT266" s="142" t="s">
        <v>130</v>
      </c>
      <c r="AU266" s="142" t="s">
        <v>78</v>
      </c>
      <c r="AV266" s="12" t="s">
        <v>80</v>
      </c>
      <c r="AW266" s="12" t="s">
        <v>30</v>
      </c>
      <c r="AX266" s="12" t="s">
        <v>73</v>
      </c>
      <c r="AY266" s="142" t="s">
        <v>122</v>
      </c>
    </row>
    <row r="267" spans="2:65" s="12" customFormat="1" ht="10.3">
      <c r="B267" s="140"/>
      <c r="D267" s="141" t="s">
        <v>130</v>
      </c>
      <c r="E267" s="142" t="s">
        <v>1</v>
      </c>
      <c r="F267" s="143" t="s">
        <v>448</v>
      </c>
      <c r="H267" s="144">
        <v>30</v>
      </c>
      <c r="I267" s="145"/>
      <c r="L267" s="140"/>
      <c r="M267" s="146"/>
      <c r="T267" s="147"/>
      <c r="AT267" s="142" t="s">
        <v>130</v>
      </c>
      <c r="AU267" s="142" t="s">
        <v>78</v>
      </c>
      <c r="AV267" s="12" t="s">
        <v>80</v>
      </c>
      <c r="AW267" s="12" t="s">
        <v>30</v>
      </c>
      <c r="AX267" s="12" t="s">
        <v>73</v>
      </c>
      <c r="AY267" s="142" t="s">
        <v>122</v>
      </c>
    </row>
    <row r="268" spans="2:65" s="13" customFormat="1" ht="10.3">
      <c r="B268" s="159"/>
      <c r="D268" s="141" t="s">
        <v>130</v>
      </c>
      <c r="E268" s="160" t="s">
        <v>1</v>
      </c>
      <c r="F268" s="161" t="s">
        <v>167</v>
      </c>
      <c r="H268" s="162">
        <v>48</v>
      </c>
      <c r="I268" s="163"/>
      <c r="L268" s="159"/>
      <c r="M268" s="164"/>
      <c r="T268" s="165"/>
      <c r="AT268" s="160" t="s">
        <v>130</v>
      </c>
      <c r="AU268" s="160" t="s">
        <v>78</v>
      </c>
      <c r="AV268" s="13" t="s">
        <v>128</v>
      </c>
      <c r="AW268" s="13" t="s">
        <v>30</v>
      </c>
      <c r="AX268" s="13" t="s">
        <v>78</v>
      </c>
      <c r="AY268" s="160" t="s">
        <v>122</v>
      </c>
    </row>
    <row r="269" spans="2:65" s="1" customFormat="1" ht="24.15" customHeight="1">
      <c r="B269" s="30"/>
      <c r="C269" s="126" t="s">
        <v>449</v>
      </c>
      <c r="D269" s="126" t="s">
        <v>124</v>
      </c>
      <c r="E269" s="127" t="s">
        <v>450</v>
      </c>
      <c r="F269" s="128" t="s">
        <v>451</v>
      </c>
      <c r="G269" s="129" t="s">
        <v>443</v>
      </c>
      <c r="H269" s="130">
        <v>40</v>
      </c>
      <c r="I269" s="131"/>
      <c r="J269" s="132">
        <f>ROUND(I269*H269,2)</f>
        <v>0</v>
      </c>
      <c r="K269" s="133"/>
      <c r="L269" s="30"/>
      <c r="M269" s="134" t="s">
        <v>1</v>
      </c>
      <c r="N269" s="135" t="s">
        <v>38</v>
      </c>
      <c r="P269" s="136">
        <f>O269*H269</f>
        <v>0</v>
      </c>
      <c r="Q269" s="136">
        <v>0</v>
      </c>
      <c r="R269" s="136">
        <f>Q269*H269</f>
        <v>0</v>
      </c>
      <c r="S269" s="136">
        <v>0</v>
      </c>
      <c r="T269" s="137">
        <f>S269*H269</f>
        <v>0</v>
      </c>
      <c r="AR269" s="138" t="s">
        <v>444</v>
      </c>
      <c r="AT269" s="138" t="s">
        <v>124</v>
      </c>
      <c r="AU269" s="138" t="s">
        <v>78</v>
      </c>
      <c r="AY269" s="15" t="s">
        <v>122</v>
      </c>
      <c r="BE269" s="139">
        <f>IF(N269="základní",J269,0)</f>
        <v>0</v>
      </c>
      <c r="BF269" s="139">
        <f>IF(N269="snížená",J269,0)</f>
        <v>0</v>
      </c>
      <c r="BG269" s="139">
        <f>IF(N269="zákl. přenesená",J269,0)</f>
        <v>0</v>
      </c>
      <c r="BH269" s="139">
        <f>IF(N269="sníž. přenesená",J269,0)</f>
        <v>0</v>
      </c>
      <c r="BI269" s="139">
        <f>IF(N269="nulová",J269,0)</f>
        <v>0</v>
      </c>
      <c r="BJ269" s="15" t="s">
        <v>78</v>
      </c>
      <c r="BK269" s="139">
        <f>ROUND(I269*H269,2)</f>
        <v>0</v>
      </c>
      <c r="BL269" s="15" t="s">
        <v>444</v>
      </c>
      <c r="BM269" s="138" t="s">
        <v>452</v>
      </c>
    </row>
    <row r="270" spans="2:65" s="12" customFormat="1" ht="10.3">
      <c r="B270" s="140"/>
      <c r="D270" s="141" t="s">
        <v>130</v>
      </c>
      <c r="E270" s="142" t="s">
        <v>1</v>
      </c>
      <c r="F270" s="143" t="s">
        <v>328</v>
      </c>
      <c r="H270" s="144">
        <v>40</v>
      </c>
      <c r="I270" s="145"/>
      <c r="L270" s="140"/>
      <c r="M270" s="146"/>
      <c r="T270" s="147"/>
      <c r="AT270" s="142" t="s">
        <v>130</v>
      </c>
      <c r="AU270" s="142" t="s">
        <v>78</v>
      </c>
      <c r="AV270" s="12" t="s">
        <v>80</v>
      </c>
      <c r="AW270" s="12" t="s">
        <v>30</v>
      </c>
      <c r="AX270" s="12" t="s">
        <v>78</v>
      </c>
      <c r="AY270" s="142" t="s">
        <v>122</v>
      </c>
    </row>
    <row r="271" spans="2:65" s="11" customFormat="1" ht="25.95" customHeight="1">
      <c r="B271" s="114"/>
      <c r="D271" s="115" t="s">
        <v>72</v>
      </c>
      <c r="E271" s="116" t="s">
        <v>453</v>
      </c>
      <c r="F271" s="116" t="s">
        <v>454</v>
      </c>
      <c r="I271" s="117"/>
      <c r="J271" s="118">
        <f>BK271</f>
        <v>0</v>
      </c>
      <c r="L271" s="114"/>
      <c r="M271" s="119"/>
      <c r="P271" s="120">
        <f>P272+P274</f>
        <v>0</v>
      </c>
      <c r="R271" s="120">
        <f>R272+R274</f>
        <v>0</v>
      </c>
      <c r="T271" s="121">
        <f>T272+T274</f>
        <v>0</v>
      </c>
      <c r="AR271" s="115" t="s">
        <v>150</v>
      </c>
      <c r="AT271" s="122" t="s">
        <v>72</v>
      </c>
      <c r="AU271" s="122" t="s">
        <v>73</v>
      </c>
      <c r="AY271" s="115" t="s">
        <v>122</v>
      </c>
      <c r="BK271" s="123">
        <f>BK272+BK274</f>
        <v>0</v>
      </c>
    </row>
    <row r="272" spans="2:65" s="11" customFormat="1" ht="22.85" customHeight="1">
      <c r="B272" s="114"/>
      <c r="D272" s="115" t="s">
        <v>72</v>
      </c>
      <c r="E272" s="124" t="s">
        <v>455</v>
      </c>
      <c r="F272" s="124" t="s">
        <v>456</v>
      </c>
      <c r="I272" s="117"/>
      <c r="J272" s="125">
        <f>BK272</f>
        <v>0</v>
      </c>
      <c r="L272" s="114"/>
      <c r="M272" s="119"/>
      <c r="P272" s="120">
        <f>P273</f>
        <v>0</v>
      </c>
      <c r="R272" s="120">
        <f>R273</f>
        <v>0</v>
      </c>
      <c r="T272" s="121">
        <f>T273</f>
        <v>0</v>
      </c>
      <c r="AR272" s="115" t="s">
        <v>150</v>
      </c>
      <c r="AT272" s="122" t="s">
        <v>72</v>
      </c>
      <c r="AU272" s="122" t="s">
        <v>78</v>
      </c>
      <c r="AY272" s="115" t="s">
        <v>122</v>
      </c>
      <c r="BK272" s="123">
        <f>BK273</f>
        <v>0</v>
      </c>
    </row>
    <row r="273" spans="2:65" s="1" customFormat="1" ht="16.5" customHeight="1">
      <c r="B273" s="30"/>
      <c r="C273" s="126" t="s">
        <v>457</v>
      </c>
      <c r="D273" s="126" t="s">
        <v>124</v>
      </c>
      <c r="E273" s="127" t="s">
        <v>458</v>
      </c>
      <c r="F273" s="128" t="s">
        <v>456</v>
      </c>
      <c r="G273" s="129" t="s">
        <v>459</v>
      </c>
      <c r="H273" s="130">
        <v>1</v>
      </c>
      <c r="I273" s="131"/>
      <c r="J273" s="132">
        <f>ROUND(I273*H273,2)</f>
        <v>0</v>
      </c>
      <c r="K273" s="133"/>
      <c r="L273" s="30"/>
      <c r="M273" s="134" t="s">
        <v>1</v>
      </c>
      <c r="N273" s="135" t="s">
        <v>38</v>
      </c>
      <c r="P273" s="136">
        <f>O273*H273</f>
        <v>0</v>
      </c>
      <c r="Q273" s="136">
        <v>0</v>
      </c>
      <c r="R273" s="136">
        <f>Q273*H273</f>
        <v>0</v>
      </c>
      <c r="S273" s="136">
        <v>0</v>
      </c>
      <c r="T273" s="137">
        <f>S273*H273</f>
        <v>0</v>
      </c>
      <c r="AR273" s="138" t="s">
        <v>460</v>
      </c>
      <c r="AT273" s="138" t="s">
        <v>124</v>
      </c>
      <c r="AU273" s="138" t="s">
        <v>80</v>
      </c>
      <c r="AY273" s="15" t="s">
        <v>122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5" t="s">
        <v>78</v>
      </c>
      <c r="BK273" s="139">
        <f>ROUND(I273*H273,2)</f>
        <v>0</v>
      </c>
      <c r="BL273" s="15" t="s">
        <v>460</v>
      </c>
      <c r="BM273" s="138" t="s">
        <v>461</v>
      </c>
    </row>
    <row r="274" spans="2:65" s="11" customFormat="1" ht="22.85" customHeight="1">
      <c r="B274" s="114"/>
      <c r="D274" s="115" t="s">
        <v>72</v>
      </c>
      <c r="E274" s="124" t="s">
        <v>462</v>
      </c>
      <c r="F274" s="124" t="s">
        <v>463</v>
      </c>
      <c r="I274" s="117"/>
      <c r="J274" s="125">
        <f>BK274</f>
        <v>0</v>
      </c>
      <c r="L274" s="114"/>
      <c r="M274" s="119"/>
      <c r="P274" s="120">
        <f>P275</f>
        <v>0</v>
      </c>
      <c r="R274" s="120">
        <f>R275</f>
        <v>0</v>
      </c>
      <c r="T274" s="121">
        <f>T275</f>
        <v>0</v>
      </c>
      <c r="AR274" s="115" t="s">
        <v>150</v>
      </c>
      <c r="AT274" s="122" t="s">
        <v>72</v>
      </c>
      <c r="AU274" s="122" t="s">
        <v>78</v>
      </c>
      <c r="AY274" s="115" t="s">
        <v>122</v>
      </c>
      <c r="BK274" s="123">
        <f>BK275</f>
        <v>0</v>
      </c>
    </row>
    <row r="275" spans="2:65" s="1" customFormat="1" ht="24.15" customHeight="1">
      <c r="B275" s="30"/>
      <c r="C275" s="126" t="s">
        <v>464</v>
      </c>
      <c r="D275" s="126" t="s">
        <v>124</v>
      </c>
      <c r="E275" s="127" t="s">
        <v>465</v>
      </c>
      <c r="F275" s="128" t="s">
        <v>466</v>
      </c>
      <c r="G275" s="129" t="s">
        <v>459</v>
      </c>
      <c r="H275" s="130">
        <v>1</v>
      </c>
      <c r="I275" s="131"/>
      <c r="J275" s="132">
        <f>ROUND(I275*H275,2)</f>
        <v>0</v>
      </c>
      <c r="K275" s="133"/>
      <c r="L275" s="30"/>
      <c r="M275" s="166" t="s">
        <v>1</v>
      </c>
      <c r="N275" s="167" t="s">
        <v>38</v>
      </c>
      <c r="O275" s="168"/>
      <c r="P275" s="169">
        <f>O275*H275</f>
        <v>0</v>
      </c>
      <c r="Q275" s="169">
        <v>0</v>
      </c>
      <c r="R275" s="169">
        <f>Q275*H275</f>
        <v>0</v>
      </c>
      <c r="S275" s="169">
        <v>0</v>
      </c>
      <c r="T275" s="170">
        <f>S275*H275</f>
        <v>0</v>
      </c>
      <c r="AR275" s="138" t="s">
        <v>460</v>
      </c>
      <c r="AT275" s="138" t="s">
        <v>124</v>
      </c>
      <c r="AU275" s="138" t="s">
        <v>80</v>
      </c>
      <c r="AY275" s="15" t="s">
        <v>122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5" t="s">
        <v>78</v>
      </c>
      <c r="BK275" s="139">
        <f>ROUND(I275*H275,2)</f>
        <v>0</v>
      </c>
      <c r="BL275" s="15" t="s">
        <v>460</v>
      </c>
      <c r="BM275" s="138" t="s">
        <v>467</v>
      </c>
    </row>
    <row r="276" spans="2:65" s="1" customFormat="1" ht="7" customHeight="1">
      <c r="B276" s="42"/>
      <c r="C276" s="43"/>
      <c r="D276" s="43"/>
      <c r="E276" s="43"/>
      <c r="F276" s="43"/>
      <c r="G276" s="43"/>
      <c r="H276" s="43"/>
      <c r="I276" s="43"/>
      <c r="J276" s="43"/>
      <c r="K276" s="43"/>
      <c r="L276" s="30"/>
    </row>
  </sheetData>
  <sheetProtection algorithmName="SHA-512" hashValue="KfJ64d9RFUHtNZ/t72BV3jybrVPVqEWkiPnT8octkv55r7W5VNeeCneMZG2TUNCXY4hxEn2cuhJDxFjQnauY0g==" saltValue="Mo3dulr1RobM6h/69yB+Xhs3P5sYVfKIQU3RsxL+tN7c6ydmnJ1GpDggo0alA7C7uMqi6a/PLYZsVC9zyppcpw==" spinCount="100000" sheet="1" objects="1" scenarios="1" formatColumns="0" formatRows="0" autoFilter="0"/>
  <autoFilter ref="C131:K275" xr:uid="{00000000-0009-0000-0000-000001000000}"/>
  <mergeCells count="6">
    <mergeCell ref="L2:V2"/>
    <mergeCell ref="E7:H7"/>
    <mergeCell ref="E16:H16"/>
    <mergeCell ref="E25:H25"/>
    <mergeCell ref="E85:H85"/>
    <mergeCell ref="E124:H12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2023-3-8c - Na Pilíři - ú...</vt:lpstr>
      <vt:lpstr>'2023-3-8c - Na Pilíři - ú...'!Názvy_tisku</vt:lpstr>
      <vt:lpstr>'Rekapitulace stavby'!Názvy_tisku</vt:lpstr>
      <vt:lpstr>'2023-3-8c - Na Pilíři - ú...'!Oblast_tisku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LAPTOP-525MKNK0\Jirka</dc:creator>
  <cp:lastModifiedBy>Marek Gracik</cp:lastModifiedBy>
  <dcterms:created xsi:type="dcterms:W3CDTF">2023-05-16T15:06:11Z</dcterms:created>
  <dcterms:modified xsi:type="dcterms:W3CDTF">2024-08-30T10:01:51Z</dcterms:modified>
</cp:coreProperties>
</file>